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k8sd/Library/CloudStorage/Box-Box/ds6001/labs/lab data/"/>
    </mc:Choice>
  </mc:AlternateContent>
  <xr:revisionPtr revIDLastSave="0" documentId="8_{F17DF736-E60A-3144-8514-3CF119C0E7B1}" xr6:coauthVersionLast="47" xr6:coauthVersionMax="47" xr10:uidLastSave="{00000000-0000-0000-0000-000000000000}"/>
  <bookViews>
    <workbookView xWindow="40" yWindow="1600" windowWidth="34520" windowHeight="20740" firstSheet="4" activeTab="11" xr2:uid="{7A423BBD-9514-7444-9007-7686A4639102}"/>
  </bookViews>
  <sheets>
    <sheet name="CALE 2010" sheetId="21" r:id="rId1"/>
    <sheet name="CALE 2011" sheetId="19" r:id="rId2"/>
    <sheet name="ELGL 2010" sheetId="18" r:id="rId3"/>
    <sheet name="ELGL 2011" sheetId="1" r:id="rId4"/>
    <sheet name="ERLA 2010" sheetId="16" r:id="rId5"/>
    <sheet name="ERLA 2011" sheetId="15" r:id="rId6"/>
    <sheet name="FEID 2010" sheetId="2" r:id="rId7"/>
    <sheet name="FEID 2011" sheetId="3" r:id="rId8"/>
    <sheet name="FRVI 2010" sheetId="14" r:id="rId9"/>
    <sheet name="FRVI 2011" sheetId="13" r:id="rId10"/>
    <sheet name="IRTE 2010" sheetId="12" r:id="rId11"/>
    <sheet name="IRTE 2011" sheetId="4" r:id="rId12"/>
    <sheet name="POGR 2010" sheetId="11" r:id="rId13"/>
    <sheet name="POGR 2011" sheetId="10" r:id="rId14"/>
    <sheet name="PRVU 2010" sheetId="9" r:id="rId15"/>
    <sheet name="PRVU 2011" sheetId="5" r:id="rId16"/>
    <sheet name="RAOC 2010" sheetId="8" r:id="rId17"/>
    <sheet name="RAOC 2011" sheetId="6" r:id="rId18"/>
    <sheet name="Solution Chemistry" sheetId="7" r:id="rId19"/>
    <sheet name="ReadMe" sheetId="20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9" i="21" l="1"/>
  <c r="R129" i="21" s="1"/>
  <c r="P129" i="21"/>
  <c r="N129" i="21"/>
  <c r="L129" i="21"/>
  <c r="J129" i="21"/>
  <c r="H129" i="21"/>
  <c r="S128" i="21"/>
  <c r="T128" i="21" s="1"/>
  <c r="R128" i="21"/>
  <c r="Q128" i="21"/>
  <c r="P128" i="21"/>
  <c r="N128" i="21"/>
  <c r="L128" i="21"/>
  <c r="J128" i="21"/>
  <c r="H128" i="21"/>
  <c r="Q127" i="21"/>
  <c r="S127" i="21" s="1"/>
  <c r="T127" i="21" s="1"/>
  <c r="P127" i="21"/>
  <c r="N127" i="21"/>
  <c r="L127" i="21"/>
  <c r="J127" i="21"/>
  <c r="H127" i="21"/>
  <c r="J126" i="21"/>
  <c r="Q125" i="21"/>
  <c r="S125" i="21" s="1"/>
  <c r="T125" i="21" s="1"/>
  <c r="P125" i="21"/>
  <c r="N125" i="21"/>
  <c r="L125" i="21"/>
  <c r="J125" i="21"/>
  <c r="H125" i="21"/>
  <c r="R124" i="21"/>
  <c r="Q124" i="21"/>
  <c r="P124" i="21"/>
  <c r="N124" i="21"/>
  <c r="L124" i="21"/>
  <c r="J124" i="21"/>
  <c r="H124" i="21"/>
  <c r="Q123" i="21"/>
  <c r="S123" i="21" s="1"/>
  <c r="T123" i="21" s="1"/>
  <c r="P123" i="21"/>
  <c r="N123" i="21"/>
  <c r="L123" i="21"/>
  <c r="J123" i="21"/>
  <c r="H123" i="21"/>
  <c r="Q122" i="21"/>
  <c r="S122" i="21" s="1"/>
  <c r="T122" i="21" s="1"/>
  <c r="P122" i="21"/>
  <c r="N122" i="21"/>
  <c r="L122" i="21"/>
  <c r="J122" i="21"/>
  <c r="H122" i="21"/>
  <c r="Q121" i="21"/>
  <c r="R121" i="21" s="1"/>
  <c r="P121" i="21"/>
  <c r="N121" i="21"/>
  <c r="L121" i="21"/>
  <c r="J121" i="21"/>
  <c r="H121" i="21"/>
  <c r="T120" i="21"/>
  <c r="S120" i="21"/>
  <c r="R120" i="21"/>
  <c r="Q120" i="21"/>
  <c r="P120" i="21"/>
  <c r="N120" i="21"/>
  <c r="L120" i="21"/>
  <c r="J120" i="21"/>
  <c r="H120" i="21"/>
  <c r="R119" i="21"/>
  <c r="Q119" i="21"/>
  <c r="P119" i="21"/>
  <c r="N119" i="21"/>
  <c r="L119" i="21"/>
  <c r="J119" i="21"/>
  <c r="H119" i="21"/>
  <c r="Q118" i="21"/>
  <c r="R118" i="21" s="1"/>
  <c r="P118" i="21"/>
  <c r="N118" i="21"/>
  <c r="L118" i="21"/>
  <c r="J118" i="21"/>
  <c r="H118" i="21"/>
  <c r="Q117" i="21"/>
  <c r="R117" i="21" s="1"/>
  <c r="P117" i="21"/>
  <c r="N117" i="21"/>
  <c r="L117" i="21"/>
  <c r="J117" i="21"/>
  <c r="H117" i="21"/>
  <c r="R116" i="21"/>
  <c r="Q116" i="21"/>
  <c r="P116" i="21"/>
  <c r="N116" i="21"/>
  <c r="L116" i="21"/>
  <c r="J116" i="21"/>
  <c r="H116" i="21"/>
  <c r="Q115" i="21"/>
  <c r="R115" i="21" s="1"/>
  <c r="P115" i="21"/>
  <c r="N115" i="21"/>
  <c r="L115" i="21"/>
  <c r="J115" i="21"/>
  <c r="H115" i="21"/>
  <c r="Q114" i="21"/>
  <c r="S114" i="21" s="1"/>
  <c r="T114" i="21" s="1"/>
  <c r="P114" i="21"/>
  <c r="N114" i="21"/>
  <c r="L114" i="21"/>
  <c r="J114" i="21"/>
  <c r="H114" i="21"/>
  <c r="Q113" i="21"/>
  <c r="S113" i="21" s="1"/>
  <c r="T113" i="21" s="1"/>
  <c r="P113" i="21"/>
  <c r="N113" i="21"/>
  <c r="L113" i="21"/>
  <c r="J113" i="21"/>
  <c r="H113" i="21"/>
  <c r="R112" i="21"/>
  <c r="Q112" i="21"/>
  <c r="P112" i="21"/>
  <c r="N112" i="21"/>
  <c r="L112" i="21"/>
  <c r="J112" i="21"/>
  <c r="H112" i="21"/>
  <c r="Q111" i="21"/>
  <c r="S111" i="21" s="1"/>
  <c r="T111" i="21" s="1"/>
  <c r="P111" i="21"/>
  <c r="N111" i="21"/>
  <c r="L111" i="21"/>
  <c r="J111" i="21"/>
  <c r="H111" i="21"/>
  <c r="T110" i="21"/>
  <c r="S110" i="21"/>
  <c r="R110" i="21"/>
  <c r="Q110" i="21"/>
  <c r="P110" i="21"/>
  <c r="N110" i="21"/>
  <c r="L110" i="21"/>
  <c r="J110" i="21"/>
  <c r="H110" i="21"/>
  <c r="S109" i="21"/>
  <c r="T109" i="21" s="1"/>
  <c r="R109" i="21"/>
  <c r="Q109" i="21"/>
  <c r="P109" i="21"/>
  <c r="N109" i="21"/>
  <c r="L109" i="21"/>
  <c r="J109" i="21"/>
  <c r="H109" i="21"/>
  <c r="S108" i="21"/>
  <c r="T108" i="21" s="1"/>
  <c r="R108" i="21"/>
  <c r="Q108" i="21"/>
  <c r="P108" i="21"/>
  <c r="N108" i="21"/>
  <c r="L108" i="21"/>
  <c r="J108" i="21"/>
  <c r="H108" i="21"/>
  <c r="Q107" i="21"/>
  <c r="R107" i="21" s="1"/>
  <c r="P107" i="21"/>
  <c r="N107" i="21"/>
  <c r="L107" i="21"/>
  <c r="J107" i="21"/>
  <c r="H107" i="21"/>
  <c r="R106" i="21"/>
  <c r="Q106" i="21"/>
  <c r="P106" i="21"/>
  <c r="N106" i="21"/>
  <c r="L106" i="21"/>
  <c r="J106" i="21"/>
  <c r="H106" i="21"/>
  <c r="R105" i="21"/>
  <c r="Q105" i="21"/>
  <c r="P105" i="21"/>
  <c r="N105" i="21"/>
  <c r="L105" i="21"/>
  <c r="J105" i="21"/>
  <c r="H105" i="21"/>
  <c r="S104" i="21"/>
  <c r="T104" i="21" s="1"/>
  <c r="R104" i="21"/>
  <c r="Q104" i="21"/>
  <c r="P104" i="21"/>
  <c r="N104" i="21"/>
  <c r="L104" i="21"/>
  <c r="J104" i="21"/>
  <c r="H104" i="21"/>
  <c r="Q103" i="21"/>
  <c r="R103" i="21" s="1"/>
  <c r="P103" i="21"/>
  <c r="N103" i="21"/>
  <c r="L103" i="21"/>
  <c r="J103" i="21"/>
  <c r="H103" i="21"/>
  <c r="L102" i="21"/>
  <c r="J102" i="21"/>
  <c r="Q101" i="21"/>
  <c r="R101" i="21" s="1"/>
  <c r="P101" i="21"/>
  <c r="N101" i="21"/>
  <c r="L101" i="21"/>
  <c r="J101" i="21"/>
  <c r="H101" i="21"/>
  <c r="S100" i="21"/>
  <c r="T100" i="21" s="1"/>
  <c r="Q100" i="21"/>
  <c r="R100" i="21" s="1"/>
  <c r="P100" i="21"/>
  <c r="N100" i="21"/>
  <c r="L100" i="21"/>
  <c r="J100" i="21"/>
  <c r="H100" i="21"/>
  <c r="T99" i="21"/>
  <c r="S99" i="21"/>
  <c r="R99" i="21"/>
  <c r="Q99" i="21"/>
  <c r="P99" i="21"/>
  <c r="N99" i="21"/>
  <c r="L99" i="21"/>
  <c r="J99" i="21"/>
  <c r="H99" i="21"/>
  <c r="Q98" i="21"/>
  <c r="S98" i="21" s="1"/>
  <c r="T98" i="21" s="1"/>
  <c r="P98" i="21"/>
  <c r="N98" i="21"/>
  <c r="L98" i="21"/>
  <c r="J98" i="21"/>
  <c r="H98" i="21"/>
  <c r="L97" i="21"/>
  <c r="J97" i="21"/>
  <c r="T96" i="21"/>
  <c r="S96" i="21"/>
  <c r="R96" i="21"/>
  <c r="Q96" i="21"/>
  <c r="P96" i="21"/>
  <c r="N96" i="21"/>
  <c r="L96" i="21"/>
  <c r="J96" i="21"/>
  <c r="H96" i="21"/>
  <c r="Q95" i="21"/>
  <c r="S95" i="21" s="1"/>
  <c r="T95" i="21" s="1"/>
  <c r="P95" i="21"/>
  <c r="N95" i="21"/>
  <c r="L95" i="21"/>
  <c r="J95" i="21"/>
  <c r="H95" i="21"/>
  <c r="T94" i="21"/>
  <c r="S94" i="21"/>
  <c r="R94" i="21"/>
  <c r="Q94" i="21"/>
  <c r="P94" i="21"/>
  <c r="N94" i="21"/>
  <c r="L94" i="21"/>
  <c r="J94" i="21"/>
  <c r="H94" i="21"/>
  <c r="Q93" i="21"/>
  <c r="R93" i="21" s="1"/>
  <c r="P93" i="21"/>
  <c r="N93" i="21"/>
  <c r="L93" i="21"/>
  <c r="J93" i="21"/>
  <c r="H93" i="21"/>
  <c r="Q92" i="21"/>
  <c r="R92" i="21" s="1"/>
  <c r="P92" i="21"/>
  <c r="N92" i="21"/>
  <c r="L92" i="21"/>
  <c r="J92" i="21"/>
  <c r="H92" i="21"/>
  <c r="Q91" i="21"/>
  <c r="R91" i="21" s="1"/>
  <c r="P91" i="21"/>
  <c r="N91" i="21"/>
  <c r="L91" i="21"/>
  <c r="J91" i="21"/>
  <c r="H91" i="21"/>
  <c r="T90" i="21"/>
  <c r="S90" i="21"/>
  <c r="R90" i="21"/>
  <c r="Q90" i="21"/>
  <c r="P90" i="21"/>
  <c r="N90" i="21"/>
  <c r="L90" i="21"/>
  <c r="J90" i="21"/>
  <c r="H90" i="21"/>
  <c r="S89" i="21"/>
  <c r="T89" i="21" s="1"/>
  <c r="R89" i="21"/>
  <c r="Q89" i="21"/>
  <c r="P89" i="21"/>
  <c r="N89" i="21"/>
  <c r="L89" i="21"/>
  <c r="J89" i="21"/>
  <c r="H89" i="21"/>
  <c r="R88" i="21"/>
  <c r="Q88" i="21"/>
  <c r="S88" i="21" s="1"/>
  <c r="T88" i="21" s="1"/>
  <c r="P88" i="21"/>
  <c r="N88" i="21"/>
  <c r="L88" i="21"/>
  <c r="J88" i="21"/>
  <c r="H88" i="21"/>
  <c r="Q87" i="21"/>
  <c r="S87" i="21" s="1"/>
  <c r="T87" i="21" s="1"/>
  <c r="P87" i="21"/>
  <c r="N87" i="21"/>
  <c r="L87" i="21"/>
  <c r="J87" i="21"/>
  <c r="H87" i="21"/>
  <c r="Q86" i="21"/>
  <c r="R86" i="21" s="1"/>
  <c r="P86" i="21"/>
  <c r="N86" i="21"/>
  <c r="L86" i="21"/>
  <c r="J86" i="21"/>
  <c r="H86" i="21"/>
  <c r="S85" i="21"/>
  <c r="T85" i="21" s="1"/>
  <c r="Q85" i="21"/>
  <c r="R85" i="21" s="1"/>
  <c r="P85" i="21"/>
  <c r="N85" i="21"/>
  <c r="L85" i="21"/>
  <c r="J85" i="21"/>
  <c r="H85" i="21"/>
  <c r="R84" i="21"/>
  <c r="Q84" i="21"/>
  <c r="P84" i="21"/>
  <c r="N84" i="21"/>
  <c r="L84" i="21"/>
  <c r="J84" i="21"/>
  <c r="H84" i="21"/>
  <c r="S83" i="21"/>
  <c r="T83" i="21" s="1"/>
  <c r="R83" i="21"/>
  <c r="Q83" i="21"/>
  <c r="P83" i="21"/>
  <c r="N83" i="21"/>
  <c r="L83" i="21"/>
  <c r="J83" i="21"/>
  <c r="H83" i="21"/>
  <c r="R82" i="21"/>
  <c r="Q82" i="21"/>
  <c r="S82" i="21" s="1"/>
  <c r="T82" i="21" s="1"/>
  <c r="P82" i="21"/>
  <c r="N82" i="21"/>
  <c r="L82" i="21"/>
  <c r="J82" i="21"/>
  <c r="H82" i="21"/>
  <c r="Q81" i="21"/>
  <c r="R81" i="21" s="1"/>
  <c r="P81" i="21"/>
  <c r="N81" i="21"/>
  <c r="L81" i="21"/>
  <c r="J81" i="21"/>
  <c r="H81" i="21"/>
  <c r="Q80" i="21"/>
  <c r="S80" i="21" s="1"/>
  <c r="T80" i="21" s="1"/>
  <c r="P80" i="21"/>
  <c r="N80" i="21"/>
  <c r="L80" i="21"/>
  <c r="J80" i="21"/>
  <c r="H80" i="21"/>
  <c r="Q79" i="21"/>
  <c r="R79" i="21" s="1"/>
  <c r="P79" i="21"/>
  <c r="N79" i="21"/>
  <c r="L79" i="21"/>
  <c r="J79" i="21"/>
  <c r="H79" i="21"/>
  <c r="R78" i="21"/>
  <c r="Q78" i="21"/>
  <c r="P78" i="21"/>
  <c r="N78" i="21"/>
  <c r="L78" i="21"/>
  <c r="J78" i="21"/>
  <c r="H78" i="21"/>
  <c r="Q77" i="21"/>
  <c r="R77" i="21" s="1"/>
  <c r="P77" i="21"/>
  <c r="N77" i="21"/>
  <c r="L77" i="21"/>
  <c r="J77" i="21"/>
  <c r="H77" i="21"/>
  <c r="R76" i="21"/>
  <c r="Q76" i="21"/>
  <c r="P76" i="21"/>
  <c r="N76" i="21"/>
  <c r="L76" i="21"/>
  <c r="J76" i="21"/>
  <c r="H76" i="21"/>
  <c r="R75" i="21"/>
  <c r="Q75" i="21"/>
  <c r="P75" i="21"/>
  <c r="N75" i="21"/>
  <c r="L75" i="21"/>
  <c r="J75" i="21"/>
  <c r="H75" i="21"/>
  <c r="R74" i="21"/>
  <c r="Q74" i="21"/>
  <c r="S74" i="21" s="1"/>
  <c r="T74" i="21" s="1"/>
  <c r="P74" i="21"/>
  <c r="N74" i="21"/>
  <c r="L74" i="21"/>
  <c r="J74" i="21"/>
  <c r="H74" i="21"/>
  <c r="Q73" i="21"/>
  <c r="S73" i="21" s="1"/>
  <c r="T73" i="21" s="1"/>
  <c r="P73" i="21"/>
  <c r="N73" i="21"/>
  <c r="L73" i="21"/>
  <c r="J73" i="21"/>
  <c r="H73" i="21"/>
  <c r="N72" i="21"/>
  <c r="L72" i="21"/>
  <c r="J72" i="21"/>
  <c r="H72" i="21"/>
  <c r="R71" i="21"/>
  <c r="Q71" i="21"/>
  <c r="P71" i="21"/>
  <c r="N71" i="21"/>
  <c r="L71" i="21"/>
  <c r="J71" i="21"/>
  <c r="H71" i="21"/>
  <c r="Q70" i="21"/>
  <c r="S70" i="21" s="1"/>
  <c r="T70" i="21" s="1"/>
  <c r="P70" i="21"/>
  <c r="N70" i="21"/>
  <c r="L70" i="21"/>
  <c r="J70" i="21"/>
  <c r="H70" i="21"/>
  <c r="Q69" i="21"/>
  <c r="R69" i="21" s="1"/>
  <c r="P69" i="21"/>
  <c r="N69" i="21"/>
  <c r="L69" i="21"/>
  <c r="J69" i="21"/>
  <c r="H69" i="21"/>
  <c r="S68" i="21"/>
  <c r="T68" i="21" s="1"/>
  <c r="Q68" i="21"/>
  <c r="R68" i="21" s="1"/>
  <c r="P68" i="21"/>
  <c r="N68" i="21"/>
  <c r="L68" i="21"/>
  <c r="J68" i="21"/>
  <c r="H68" i="21"/>
  <c r="T67" i="21"/>
  <c r="S67" i="21"/>
  <c r="R67" i="21"/>
  <c r="Q67" i="21"/>
  <c r="P67" i="21"/>
  <c r="N67" i="21"/>
  <c r="L67" i="21"/>
  <c r="J67" i="21"/>
  <c r="H67" i="21"/>
  <c r="R66" i="21"/>
  <c r="Q66" i="21"/>
  <c r="P66" i="21"/>
  <c r="N66" i="21"/>
  <c r="L66" i="21"/>
  <c r="J66" i="21"/>
  <c r="H66" i="21"/>
  <c r="R65" i="21"/>
  <c r="Q65" i="21"/>
  <c r="S65" i="21" s="1"/>
  <c r="T65" i="21" s="1"/>
  <c r="P65" i="21"/>
  <c r="N65" i="21"/>
  <c r="L65" i="21"/>
  <c r="J65" i="21"/>
  <c r="H65" i="21"/>
  <c r="Q64" i="21"/>
  <c r="S64" i="21" s="1"/>
  <c r="T64" i="21" s="1"/>
  <c r="P64" i="21"/>
  <c r="N64" i="21"/>
  <c r="L64" i="21"/>
  <c r="J64" i="21"/>
  <c r="H64" i="21"/>
  <c r="Q63" i="21"/>
  <c r="R63" i="21" s="1"/>
  <c r="P63" i="21"/>
  <c r="N63" i="21"/>
  <c r="L63" i="21"/>
  <c r="J63" i="21"/>
  <c r="H63" i="21"/>
  <c r="Q62" i="21"/>
  <c r="R62" i="21" s="1"/>
  <c r="P62" i="21"/>
  <c r="N62" i="21"/>
  <c r="L62" i="21"/>
  <c r="J62" i="21"/>
  <c r="H62" i="21"/>
  <c r="R61" i="21"/>
  <c r="Q61" i="21"/>
  <c r="P61" i="21"/>
  <c r="N61" i="21"/>
  <c r="L61" i="21"/>
  <c r="J61" i="21"/>
  <c r="H61" i="21"/>
  <c r="Q60" i="21"/>
  <c r="R60" i="21" s="1"/>
  <c r="P60" i="21"/>
  <c r="N60" i="21"/>
  <c r="L60" i="21"/>
  <c r="J60" i="21"/>
  <c r="H60" i="21"/>
  <c r="R59" i="21"/>
  <c r="Q59" i="21"/>
  <c r="P59" i="21"/>
  <c r="N59" i="21"/>
  <c r="L59" i="21"/>
  <c r="J59" i="21"/>
  <c r="H59" i="21"/>
  <c r="Q58" i="21"/>
  <c r="S58" i="21" s="1"/>
  <c r="T58" i="21" s="1"/>
  <c r="P58" i="21"/>
  <c r="N58" i="21"/>
  <c r="L58" i="21"/>
  <c r="J58" i="21"/>
  <c r="H58" i="21"/>
  <c r="T57" i="21"/>
  <c r="S57" i="21"/>
  <c r="R57" i="21"/>
  <c r="Q57" i="21"/>
  <c r="P57" i="21"/>
  <c r="N57" i="21"/>
  <c r="L57" i="21"/>
  <c r="J57" i="21"/>
  <c r="H57" i="21"/>
  <c r="S56" i="21"/>
  <c r="T56" i="21" s="1"/>
  <c r="R56" i="21"/>
  <c r="Q56" i="21"/>
  <c r="P56" i="21"/>
  <c r="N56" i="21"/>
  <c r="L56" i="21"/>
  <c r="J56" i="21"/>
  <c r="H56" i="21"/>
  <c r="R55" i="21"/>
  <c r="Q55" i="21"/>
  <c r="S55" i="21" s="1"/>
  <c r="T55" i="21" s="1"/>
  <c r="P55" i="21"/>
  <c r="N55" i="21"/>
  <c r="L55" i="21"/>
  <c r="J55" i="21"/>
  <c r="H55" i="21"/>
  <c r="Q54" i="21"/>
  <c r="R54" i="21" s="1"/>
  <c r="P54" i="21"/>
  <c r="N54" i="21"/>
  <c r="L54" i="21"/>
  <c r="J54" i="21"/>
  <c r="H54" i="21"/>
  <c r="Q53" i="21"/>
  <c r="S53" i="21" s="1"/>
  <c r="T53" i="21" s="1"/>
  <c r="P53" i="21"/>
  <c r="N53" i="21"/>
  <c r="L53" i="21"/>
  <c r="J53" i="21"/>
  <c r="H53" i="21"/>
  <c r="Q52" i="21"/>
  <c r="R52" i="21" s="1"/>
  <c r="P52" i="21"/>
  <c r="N52" i="21"/>
  <c r="L52" i="21"/>
  <c r="J52" i="21"/>
  <c r="H52" i="21"/>
  <c r="R51" i="21"/>
  <c r="Q51" i="21"/>
  <c r="P51" i="21"/>
  <c r="N51" i="21"/>
  <c r="L51" i="21"/>
  <c r="J51" i="21"/>
  <c r="H51" i="21"/>
  <c r="Q50" i="21"/>
  <c r="S50" i="21" s="1"/>
  <c r="T50" i="21" s="1"/>
  <c r="P50" i="21"/>
  <c r="N50" i="21"/>
  <c r="L50" i="21"/>
  <c r="J50" i="21"/>
  <c r="H50" i="21"/>
  <c r="Q49" i="21"/>
  <c r="S49" i="21" s="1"/>
  <c r="T49" i="21" s="1"/>
  <c r="P49" i="21"/>
  <c r="N49" i="21"/>
  <c r="L49" i="21"/>
  <c r="J49" i="21"/>
  <c r="H49" i="21"/>
  <c r="Q48" i="21"/>
  <c r="S48" i="21" s="1"/>
  <c r="T48" i="21" s="1"/>
  <c r="P48" i="21"/>
  <c r="N48" i="21"/>
  <c r="L48" i="21"/>
  <c r="J48" i="21"/>
  <c r="H48" i="21"/>
  <c r="R47" i="21"/>
  <c r="Q47" i="21"/>
  <c r="P47" i="21"/>
  <c r="N47" i="21"/>
  <c r="L47" i="21"/>
  <c r="J47" i="21"/>
  <c r="H47" i="21"/>
  <c r="Q46" i="21"/>
  <c r="S46" i="21" s="1"/>
  <c r="T46" i="21" s="1"/>
  <c r="P46" i="21"/>
  <c r="N46" i="21"/>
  <c r="L46" i="21"/>
  <c r="J46" i="21"/>
  <c r="H46" i="21"/>
  <c r="R45" i="21"/>
  <c r="Q45" i="21"/>
  <c r="P45" i="21"/>
  <c r="N45" i="21"/>
  <c r="L45" i="21"/>
  <c r="J45" i="21"/>
  <c r="H45" i="21"/>
  <c r="Q44" i="21"/>
  <c r="R44" i="21" s="1"/>
  <c r="P44" i="21"/>
  <c r="N44" i="21"/>
  <c r="L44" i="21"/>
  <c r="J44" i="21"/>
  <c r="H44" i="21"/>
  <c r="Q43" i="21"/>
  <c r="S43" i="21" s="1"/>
  <c r="T43" i="21" s="1"/>
  <c r="P43" i="21"/>
  <c r="N43" i="21"/>
  <c r="L43" i="21"/>
  <c r="J43" i="21"/>
  <c r="H43" i="21"/>
  <c r="S42" i="21"/>
  <c r="T42" i="21" s="1"/>
  <c r="Q42" i="21"/>
  <c r="R42" i="21" s="1"/>
  <c r="P42" i="21"/>
  <c r="N42" i="21"/>
  <c r="L42" i="21"/>
  <c r="J42" i="21"/>
  <c r="H42" i="21"/>
  <c r="T41" i="21"/>
  <c r="S41" i="21"/>
  <c r="R41" i="21"/>
  <c r="Q41" i="21"/>
  <c r="P41" i="21"/>
  <c r="N41" i="21"/>
  <c r="L41" i="21"/>
  <c r="J41" i="21"/>
  <c r="H41" i="21"/>
  <c r="R40" i="21"/>
  <c r="Q40" i="21"/>
  <c r="P40" i="21"/>
  <c r="N40" i="21"/>
  <c r="L40" i="21"/>
  <c r="J40" i="21"/>
  <c r="H40" i="21"/>
  <c r="R39" i="21"/>
  <c r="Q39" i="21"/>
  <c r="S39" i="21" s="1"/>
  <c r="T39" i="21" s="1"/>
  <c r="P39" i="21"/>
  <c r="N39" i="21"/>
  <c r="L39" i="21"/>
  <c r="J39" i="21"/>
  <c r="H39" i="21"/>
  <c r="Q38" i="21"/>
  <c r="S38" i="21" s="1"/>
  <c r="T38" i="21" s="1"/>
  <c r="P38" i="21"/>
  <c r="N38" i="21"/>
  <c r="L38" i="21"/>
  <c r="J38" i="21"/>
  <c r="H38" i="21"/>
  <c r="Q37" i="21"/>
  <c r="R37" i="21" s="1"/>
  <c r="P37" i="21"/>
  <c r="N37" i="21"/>
  <c r="L37" i="21"/>
  <c r="J37" i="21"/>
  <c r="H37" i="21"/>
  <c r="S36" i="21"/>
  <c r="T36" i="21" s="1"/>
  <c r="Q36" i="21"/>
  <c r="R36" i="21" s="1"/>
  <c r="P36" i="21"/>
  <c r="N36" i="21"/>
  <c r="L36" i="21"/>
  <c r="J36" i="21"/>
  <c r="H36" i="21"/>
  <c r="L35" i="21"/>
  <c r="J35" i="21"/>
  <c r="H35" i="21"/>
  <c r="Q34" i="21"/>
  <c r="S34" i="21" s="1"/>
  <c r="T34" i="21" s="1"/>
  <c r="P34" i="21"/>
  <c r="N34" i="21"/>
  <c r="L34" i="21"/>
  <c r="J34" i="21"/>
  <c r="H34" i="21"/>
  <c r="Q33" i="21"/>
  <c r="S33" i="21" s="1"/>
  <c r="T33" i="21" s="1"/>
  <c r="P33" i="21"/>
  <c r="N33" i="21"/>
  <c r="L33" i="21"/>
  <c r="J33" i="21"/>
  <c r="H33" i="21"/>
  <c r="S32" i="21"/>
  <c r="T32" i="21" s="1"/>
  <c r="Q32" i="21"/>
  <c r="R32" i="21" s="1"/>
  <c r="P32" i="21"/>
  <c r="N32" i="21"/>
  <c r="L32" i="21"/>
  <c r="J32" i="21"/>
  <c r="H32" i="21"/>
  <c r="T31" i="21"/>
  <c r="S31" i="21"/>
  <c r="R31" i="21"/>
  <c r="Q31" i="21"/>
  <c r="P31" i="21"/>
  <c r="N31" i="21"/>
  <c r="L31" i="21"/>
  <c r="J31" i="21"/>
  <c r="H31" i="21"/>
  <c r="R30" i="21"/>
  <c r="Q30" i="21"/>
  <c r="P30" i="21"/>
  <c r="N30" i="21"/>
  <c r="L30" i="21"/>
  <c r="J30" i="21"/>
  <c r="H30" i="21"/>
  <c r="Q29" i="21"/>
  <c r="R29" i="21" s="1"/>
  <c r="P29" i="21"/>
  <c r="N29" i="21"/>
  <c r="L29" i="21"/>
  <c r="J29" i="21"/>
  <c r="H29" i="21"/>
  <c r="Q28" i="21"/>
  <c r="R28" i="21" s="1"/>
  <c r="P28" i="21"/>
  <c r="N28" i="21"/>
  <c r="L28" i="21"/>
  <c r="J28" i="21"/>
  <c r="H28" i="21"/>
  <c r="T27" i="21"/>
  <c r="S27" i="21"/>
  <c r="R27" i="21"/>
  <c r="Q27" i="21"/>
  <c r="P27" i="21"/>
  <c r="N27" i="21"/>
  <c r="L27" i="21"/>
  <c r="J27" i="21"/>
  <c r="H27" i="21"/>
  <c r="Q26" i="21"/>
  <c r="S26" i="21" s="1"/>
  <c r="T26" i="21" s="1"/>
  <c r="P26" i="21"/>
  <c r="N26" i="21"/>
  <c r="L26" i="21"/>
  <c r="J26" i="21"/>
  <c r="H26" i="21"/>
  <c r="T25" i="21"/>
  <c r="S25" i="21"/>
  <c r="R25" i="21"/>
  <c r="Q25" i="21"/>
  <c r="P25" i="21"/>
  <c r="N25" i="21"/>
  <c r="L25" i="21"/>
  <c r="J25" i="21"/>
  <c r="H25" i="21"/>
  <c r="Q24" i="21"/>
  <c r="R24" i="21" s="1"/>
  <c r="P24" i="21"/>
  <c r="N24" i="21"/>
  <c r="L24" i="21"/>
  <c r="J24" i="21"/>
  <c r="H24" i="21"/>
  <c r="Q23" i="21"/>
  <c r="S23" i="21" s="1"/>
  <c r="T23" i="21" s="1"/>
  <c r="P23" i="21"/>
  <c r="N23" i="21"/>
  <c r="L23" i="21"/>
  <c r="J23" i="21"/>
  <c r="H23" i="21"/>
  <c r="Q22" i="21"/>
  <c r="R22" i="21" s="1"/>
  <c r="P22" i="21"/>
  <c r="N22" i="21"/>
  <c r="L22" i="21"/>
  <c r="J22" i="21"/>
  <c r="H22" i="21"/>
  <c r="R21" i="21"/>
  <c r="Q21" i="21"/>
  <c r="P21" i="21"/>
  <c r="N21" i="21"/>
  <c r="L21" i="21"/>
  <c r="J21" i="21"/>
  <c r="H21" i="21"/>
  <c r="S20" i="21"/>
  <c r="T20" i="21" s="1"/>
  <c r="R20" i="21"/>
  <c r="Q20" i="21"/>
  <c r="P20" i="21"/>
  <c r="N20" i="21"/>
  <c r="L20" i="21"/>
  <c r="J20" i="21"/>
  <c r="H20" i="21"/>
  <c r="R19" i="21"/>
  <c r="Q19" i="21"/>
  <c r="S19" i="21" s="1"/>
  <c r="T19" i="21" s="1"/>
  <c r="P19" i="21"/>
  <c r="N19" i="21"/>
  <c r="L19" i="21"/>
  <c r="J19" i="21"/>
  <c r="H19" i="21"/>
  <c r="Q18" i="21"/>
  <c r="S18" i="21" s="1"/>
  <c r="T18" i="21" s="1"/>
  <c r="P18" i="21"/>
  <c r="N18" i="21"/>
  <c r="L18" i="21"/>
  <c r="J18" i="21"/>
  <c r="H18" i="21"/>
  <c r="R17" i="21"/>
  <c r="Q17" i="21"/>
  <c r="S17" i="21" s="1"/>
  <c r="T17" i="21" s="1"/>
  <c r="P17" i="21"/>
  <c r="N17" i="21"/>
  <c r="L17" i="21"/>
  <c r="J17" i="21"/>
  <c r="H17" i="21"/>
  <c r="Q16" i="21"/>
  <c r="R16" i="21" s="1"/>
  <c r="P16" i="21"/>
  <c r="N16" i="21"/>
  <c r="L16" i="21"/>
  <c r="J16" i="21"/>
  <c r="H16" i="21"/>
  <c r="T15" i="21"/>
  <c r="S15" i="21"/>
  <c r="R15" i="21"/>
  <c r="Q15" i="21"/>
  <c r="P15" i="21"/>
  <c r="N15" i="21"/>
  <c r="L15" i="21"/>
  <c r="J15" i="21"/>
  <c r="H15" i="21"/>
  <c r="Q14" i="21"/>
  <c r="S14" i="21" s="1"/>
  <c r="T14" i="21" s="1"/>
  <c r="P14" i="21"/>
  <c r="N14" i="21"/>
  <c r="L14" i="21"/>
  <c r="J14" i="21"/>
  <c r="H14" i="21"/>
  <c r="R13" i="21"/>
  <c r="Q13" i="21"/>
  <c r="P13" i="21"/>
  <c r="N13" i="21"/>
  <c r="L13" i="21"/>
  <c r="J13" i="21"/>
  <c r="H13" i="21"/>
  <c r="Q12" i="21"/>
  <c r="R12" i="21" s="1"/>
  <c r="P12" i="21"/>
  <c r="N12" i="21"/>
  <c r="L12" i="21"/>
  <c r="J12" i="21"/>
  <c r="H12" i="21"/>
  <c r="R11" i="21"/>
  <c r="Q11" i="21"/>
  <c r="P11" i="21"/>
  <c r="N11" i="21"/>
  <c r="L11" i="21"/>
  <c r="J11" i="21"/>
  <c r="H11" i="21"/>
  <c r="R10" i="21"/>
  <c r="Q10" i="21"/>
  <c r="P10" i="21"/>
  <c r="N10" i="21"/>
  <c r="L10" i="21"/>
  <c r="J10" i="21"/>
  <c r="H10" i="21"/>
  <c r="S9" i="21"/>
  <c r="T9" i="21" s="1"/>
  <c r="R9" i="21"/>
  <c r="Q9" i="21"/>
  <c r="P9" i="21"/>
  <c r="N9" i="21"/>
  <c r="L9" i="21"/>
  <c r="J9" i="21"/>
  <c r="H9" i="21"/>
  <c r="Q8" i="21"/>
  <c r="S8" i="21" s="1"/>
  <c r="T8" i="21" s="1"/>
  <c r="P8" i="21"/>
  <c r="N8" i="21"/>
  <c r="L8" i="21"/>
  <c r="J8" i="21"/>
  <c r="H8" i="21"/>
  <c r="Q7" i="21"/>
  <c r="S7" i="21" s="1"/>
  <c r="T7" i="21" s="1"/>
  <c r="P7" i="21"/>
  <c r="N7" i="21"/>
  <c r="L7" i="21"/>
  <c r="J7" i="21"/>
  <c r="H7" i="21"/>
  <c r="Q6" i="21"/>
  <c r="R6" i="21" s="1"/>
  <c r="P6" i="21"/>
  <c r="N6" i="21"/>
  <c r="L6" i="21"/>
  <c r="J6" i="21"/>
  <c r="H6" i="21"/>
  <c r="T5" i="21"/>
  <c r="S5" i="21"/>
  <c r="R5" i="21"/>
  <c r="Q5" i="21"/>
  <c r="P5" i="21"/>
  <c r="N5" i="21"/>
  <c r="L5" i="21"/>
  <c r="J5" i="21"/>
  <c r="H5" i="21"/>
  <c r="Q4" i="21"/>
  <c r="S4" i="21" s="1"/>
  <c r="T4" i="21" s="1"/>
  <c r="P4" i="21"/>
  <c r="N4" i="21"/>
  <c r="L4" i="21"/>
  <c r="J4" i="21"/>
  <c r="H4" i="21"/>
  <c r="T3" i="21"/>
  <c r="S3" i="21"/>
  <c r="R3" i="21"/>
  <c r="Q3" i="21"/>
  <c r="P3" i="21"/>
  <c r="N3" i="21"/>
  <c r="L3" i="21"/>
  <c r="J3" i="21"/>
  <c r="H3" i="21"/>
  <c r="S2" i="21"/>
  <c r="T2" i="21" s="1"/>
  <c r="R2" i="21"/>
  <c r="Q2" i="21"/>
  <c r="P2" i="21"/>
  <c r="N2" i="21"/>
  <c r="L2" i="21"/>
  <c r="J2" i="21"/>
  <c r="H2" i="21"/>
  <c r="S129" i="16"/>
  <c r="U129" i="16" s="1"/>
  <c r="V129" i="16" s="1"/>
  <c r="R129" i="16"/>
  <c r="P129" i="16"/>
  <c r="N129" i="16"/>
  <c r="L129" i="16"/>
  <c r="J129" i="16"/>
  <c r="H129" i="16"/>
  <c r="S128" i="16"/>
  <c r="U128" i="16" s="1"/>
  <c r="V128" i="16" s="1"/>
  <c r="R128" i="16"/>
  <c r="P128" i="16"/>
  <c r="N128" i="16"/>
  <c r="L128" i="16"/>
  <c r="J128" i="16"/>
  <c r="H128" i="16"/>
  <c r="L127" i="16"/>
  <c r="J127" i="16"/>
  <c r="H127" i="16"/>
  <c r="S126" i="16"/>
  <c r="U126" i="16" s="1"/>
  <c r="V126" i="16" s="1"/>
  <c r="R126" i="16"/>
  <c r="P126" i="16"/>
  <c r="N126" i="16"/>
  <c r="L126" i="16"/>
  <c r="J126" i="16"/>
  <c r="H126" i="16"/>
  <c r="V125" i="16"/>
  <c r="U125" i="16"/>
  <c r="T125" i="16"/>
  <c r="S125" i="16"/>
  <c r="R125" i="16"/>
  <c r="P125" i="16"/>
  <c r="N125" i="16"/>
  <c r="L125" i="16"/>
  <c r="J125" i="16"/>
  <c r="H125" i="16"/>
  <c r="V124" i="16"/>
  <c r="U124" i="16"/>
  <c r="T124" i="16"/>
  <c r="S124" i="16"/>
  <c r="R124" i="16"/>
  <c r="P124" i="16"/>
  <c r="N124" i="16"/>
  <c r="L124" i="16"/>
  <c r="J124" i="16"/>
  <c r="H124" i="16"/>
  <c r="L123" i="16"/>
  <c r="J123" i="16"/>
  <c r="H123" i="16"/>
  <c r="V122" i="16"/>
  <c r="U122" i="16"/>
  <c r="T122" i="16"/>
  <c r="S122" i="16"/>
  <c r="R122" i="16"/>
  <c r="P122" i="16"/>
  <c r="N122" i="16"/>
  <c r="L122" i="16"/>
  <c r="J122" i="16"/>
  <c r="H122" i="16"/>
  <c r="V121" i="16"/>
  <c r="U121" i="16"/>
  <c r="T121" i="16"/>
  <c r="S121" i="16"/>
  <c r="R121" i="16"/>
  <c r="P121" i="16"/>
  <c r="M121" i="16"/>
  <c r="N121" i="16" s="1"/>
  <c r="L121" i="16"/>
  <c r="J121" i="16"/>
  <c r="H121" i="16"/>
  <c r="U120" i="16"/>
  <c r="V120" i="16" s="1"/>
  <c r="T120" i="16"/>
  <c r="S120" i="16"/>
  <c r="R120" i="16"/>
  <c r="P120" i="16"/>
  <c r="N120" i="16"/>
  <c r="M120" i="16"/>
  <c r="L120" i="16"/>
  <c r="J120" i="16"/>
  <c r="H120" i="16"/>
  <c r="V119" i="16"/>
  <c r="U119" i="16"/>
  <c r="S119" i="16"/>
  <c r="T119" i="16" s="1"/>
  <c r="R119" i="16"/>
  <c r="P119" i="16"/>
  <c r="N119" i="16"/>
  <c r="L119" i="16"/>
  <c r="J119" i="16"/>
  <c r="H119" i="16"/>
  <c r="V118" i="16"/>
  <c r="U118" i="16"/>
  <c r="S118" i="16"/>
  <c r="T118" i="16" s="1"/>
  <c r="R118" i="16"/>
  <c r="P118" i="16"/>
  <c r="M118" i="16"/>
  <c r="N118" i="16" s="1"/>
  <c r="L118" i="16"/>
  <c r="J118" i="16"/>
  <c r="H118" i="16"/>
  <c r="S117" i="16"/>
  <c r="U117" i="16" s="1"/>
  <c r="V117" i="16" s="1"/>
  <c r="R117" i="16"/>
  <c r="P117" i="16"/>
  <c r="M117" i="16"/>
  <c r="N117" i="16" s="1"/>
  <c r="L117" i="16"/>
  <c r="J117" i="16"/>
  <c r="H117" i="16"/>
  <c r="S116" i="16"/>
  <c r="U116" i="16" s="1"/>
  <c r="V116" i="16" s="1"/>
  <c r="R116" i="16"/>
  <c r="P116" i="16"/>
  <c r="N116" i="16"/>
  <c r="L116" i="16"/>
  <c r="J116" i="16"/>
  <c r="H116" i="16"/>
  <c r="S115" i="16"/>
  <c r="U115" i="16" s="1"/>
  <c r="V115" i="16" s="1"/>
  <c r="R115" i="16"/>
  <c r="P115" i="16"/>
  <c r="N115" i="16"/>
  <c r="L115" i="16"/>
  <c r="J115" i="16"/>
  <c r="H115" i="16"/>
  <c r="S114" i="16"/>
  <c r="U114" i="16" s="1"/>
  <c r="V114" i="16" s="1"/>
  <c r="R114" i="16"/>
  <c r="P114" i="16"/>
  <c r="N114" i="16"/>
  <c r="L114" i="16"/>
  <c r="J114" i="16"/>
  <c r="H114" i="16"/>
  <c r="S113" i="16"/>
  <c r="U113" i="16" s="1"/>
  <c r="V113" i="16" s="1"/>
  <c r="R113" i="16"/>
  <c r="P113" i="16"/>
  <c r="N113" i="16"/>
  <c r="L113" i="16"/>
  <c r="J113" i="16"/>
  <c r="H113" i="16"/>
  <c r="S112" i="16"/>
  <c r="U112" i="16" s="1"/>
  <c r="V112" i="16" s="1"/>
  <c r="R112" i="16"/>
  <c r="P112" i="16"/>
  <c r="N112" i="16"/>
  <c r="L112" i="16"/>
  <c r="J112" i="16"/>
  <c r="H112" i="16"/>
  <c r="S111" i="16"/>
  <c r="U111" i="16" s="1"/>
  <c r="V111" i="16" s="1"/>
  <c r="R111" i="16"/>
  <c r="P111" i="16"/>
  <c r="N111" i="16"/>
  <c r="L111" i="16"/>
  <c r="J111" i="16"/>
  <c r="H111" i="16"/>
  <c r="S110" i="16"/>
  <c r="U110" i="16" s="1"/>
  <c r="V110" i="16" s="1"/>
  <c r="R110" i="16"/>
  <c r="P110" i="16"/>
  <c r="N110" i="16"/>
  <c r="L110" i="16"/>
  <c r="J110" i="16"/>
  <c r="H110" i="16"/>
  <c r="S109" i="16"/>
  <c r="U109" i="16" s="1"/>
  <c r="V109" i="16" s="1"/>
  <c r="R109" i="16"/>
  <c r="P109" i="16"/>
  <c r="N109" i="16"/>
  <c r="L109" i="16"/>
  <c r="J109" i="16"/>
  <c r="H109" i="16"/>
  <c r="S108" i="16"/>
  <c r="U108" i="16" s="1"/>
  <c r="V108" i="16" s="1"/>
  <c r="R108" i="16"/>
  <c r="P108" i="16"/>
  <c r="N108" i="16"/>
  <c r="L108" i="16"/>
  <c r="J108" i="16"/>
  <c r="H108" i="16"/>
  <c r="S107" i="16"/>
  <c r="U107" i="16" s="1"/>
  <c r="V107" i="16" s="1"/>
  <c r="R107" i="16"/>
  <c r="P107" i="16"/>
  <c r="N107" i="16"/>
  <c r="L107" i="16"/>
  <c r="J107" i="16"/>
  <c r="H107" i="16"/>
  <c r="S106" i="16"/>
  <c r="U106" i="16" s="1"/>
  <c r="V106" i="16" s="1"/>
  <c r="R106" i="16"/>
  <c r="P106" i="16"/>
  <c r="N106" i="16"/>
  <c r="L106" i="16"/>
  <c r="J106" i="16"/>
  <c r="H106" i="16"/>
  <c r="S105" i="16"/>
  <c r="U105" i="16" s="1"/>
  <c r="V105" i="16" s="1"/>
  <c r="R105" i="16"/>
  <c r="P105" i="16"/>
  <c r="N105" i="16"/>
  <c r="L105" i="16"/>
  <c r="J105" i="16"/>
  <c r="H105" i="16"/>
  <c r="S104" i="16"/>
  <c r="T104" i="16" s="1"/>
  <c r="R104" i="16"/>
  <c r="P104" i="16"/>
  <c r="N104" i="16"/>
  <c r="L104" i="16"/>
  <c r="J104" i="16"/>
  <c r="H104" i="16"/>
  <c r="V103" i="16"/>
  <c r="U103" i="16"/>
  <c r="S103" i="16"/>
  <c r="T103" i="16" s="1"/>
  <c r="R103" i="16"/>
  <c r="P103" i="16"/>
  <c r="N103" i="16"/>
  <c r="L103" i="16"/>
  <c r="J103" i="16"/>
  <c r="H103" i="16"/>
  <c r="V102" i="16"/>
  <c r="U102" i="16"/>
  <c r="S102" i="16"/>
  <c r="T102" i="16" s="1"/>
  <c r="R102" i="16"/>
  <c r="P102" i="16"/>
  <c r="N102" i="16"/>
  <c r="L102" i="16"/>
  <c r="J102" i="16"/>
  <c r="H102" i="16"/>
  <c r="V101" i="16"/>
  <c r="U101" i="16"/>
  <c r="S101" i="16"/>
  <c r="T101" i="16" s="1"/>
  <c r="R101" i="16"/>
  <c r="P101" i="16"/>
  <c r="N101" i="16"/>
  <c r="L101" i="16"/>
  <c r="J101" i="16"/>
  <c r="H101" i="16"/>
  <c r="V100" i="16"/>
  <c r="U100" i="16"/>
  <c r="S100" i="16"/>
  <c r="T100" i="16" s="1"/>
  <c r="R100" i="16"/>
  <c r="P100" i="16"/>
  <c r="N100" i="16"/>
  <c r="L100" i="16"/>
  <c r="J100" i="16"/>
  <c r="H100" i="16"/>
  <c r="V99" i="16"/>
  <c r="U99" i="16"/>
  <c r="S99" i="16"/>
  <c r="T99" i="16" s="1"/>
  <c r="R99" i="16"/>
  <c r="P99" i="16"/>
  <c r="N99" i="16"/>
  <c r="L99" i="16"/>
  <c r="J99" i="16"/>
  <c r="H99" i="16"/>
  <c r="V98" i="16"/>
  <c r="U98" i="16"/>
  <c r="S98" i="16"/>
  <c r="T98" i="16" s="1"/>
  <c r="R98" i="16"/>
  <c r="P98" i="16"/>
  <c r="N98" i="16"/>
  <c r="L98" i="16"/>
  <c r="J98" i="16"/>
  <c r="H98" i="16"/>
  <c r="V97" i="16"/>
  <c r="U97" i="16"/>
  <c r="S97" i="16"/>
  <c r="T97" i="16" s="1"/>
  <c r="R97" i="16"/>
  <c r="P97" i="16"/>
  <c r="N97" i="16"/>
  <c r="L97" i="16"/>
  <c r="J97" i="16"/>
  <c r="H97" i="16"/>
  <c r="V96" i="16"/>
  <c r="U96" i="16"/>
  <c r="S96" i="16"/>
  <c r="T96" i="16" s="1"/>
  <c r="R96" i="16"/>
  <c r="P96" i="16"/>
  <c r="N96" i="16"/>
  <c r="L96" i="16"/>
  <c r="J96" i="16"/>
  <c r="H96" i="16"/>
  <c r="V95" i="16"/>
  <c r="U95" i="16"/>
  <c r="S95" i="16"/>
  <c r="T95" i="16" s="1"/>
  <c r="R95" i="16"/>
  <c r="P95" i="16"/>
  <c r="N95" i="16"/>
  <c r="L95" i="16"/>
  <c r="J95" i="16"/>
  <c r="H95" i="16"/>
  <c r="V94" i="16"/>
  <c r="U94" i="16"/>
  <c r="S94" i="16"/>
  <c r="T94" i="16" s="1"/>
  <c r="R94" i="16"/>
  <c r="P94" i="16"/>
  <c r="N94" i="16"/>
  <c r="L94" i="16"/>
  <c r="J94" i="16"/>
  <c r="H94" i="16"/>
  <c r="V93" i="16"/>
  <c r="U93" i="16"/>
  <c r="S93" i="16"/>
  <c r="T93" i="16" s="1"/>
  <c r="R93" i="16"/>
  <c r="P93" i="16"/>
  <c r="N93" i="16"/>
  <c r="L93" i="16"/>
  <c r="J93" i="16"/>
  <c r="H93" i="16"/>
  <c r="V92" i="16"/>
  <c r="U92" i="16"/>
  <c r="S92" i="16"/>
  <c r="T92" i="16" s="1"/>
  <c r="R92" i="16"/>
  <c r="P92" i="16"/>
  <c r="N92" i="16"/>
  <c r="L92" i="16"/>
  <c r="J92" i="16"/>
  <c r="H92" i="16"/>
  <c r="V91" i="16"/>
  <c r="U91" i="16"/>
  <c r="S91" i="16"/>
  <c r="T91" i="16" s="1"/>
  <c r="R91" i="16"/>
  <c r="P91" i="16"/>
  <c r="N91" i="16"/>
  <c r="L91" i="16"/>
  <c r="J91" i="16"/>
  <c r="H91" i="16"/>
  <c r="V90" i="16"/>
  <c r="U90" i="16"/>
  <c r="S90" i="16"/>
  <c r="T90" i="16" s="1"/>
  <c r="R90" i="16"/>
  <c r="P90" i="16"/>
  <c r="N90" i="16"/>
  <c r="L90" i="16"/>
  <c r="J90" i="16"/>
  <c r="H90" i="16"/>
  <c r="V89" i="16"/>
  <c r="U89" i="16"/>
  <c r="S89" i="16"/>
  <c r="T89" i="16" s="1"/>
  <c r="R89" i="16"/>
  <c r="P89" i="16"/>
  <c r="N89" i="16"/>
  <c r="L89" i="16"/>
  <c r="J89" i="16"/>
  <c r="H89" i="16"/>
  <c r="V88" i="16"/>
  <c r="U88" i="16"/>
  <c r="S88" i="16"/>
  <c r="T88" i="16" s="1"/>
  <c r="R88" i="16"/>
  <c r="P88" i="16"/>
  <c r="N88" i="16"/>
  <c r="L88" i="16"/>
  <c r="J88" i="16"/>
  <c r="H88" i="16"/>
  <c r="V87" i="16"/>
  <c r="U87" i="16"/>
  <c r="S87" i="16"/>
  <c r="T87" i="16" s="1"/>
  <c r="R87" i="16"/>
  <c r="P87" i="16"/>
  <c r="N87" i="16"/>
  <c r="L87" i="16"/>
  <c r="J87" i="16"/>
  <c r="H87" i="16"/>
  <c r="V86" i="16"/>
  <c r="U86" i="16"/>
  <c r="S86" i="16"/>
  <c r="T86" i="16" s="1"/>
  <c r="R86" i="16"/>
  <c r="P86" i="16"/>
  <c r="N86" i="16"/>
  <c r="L86" i="16"/>
  <c r="J86" i="16"/>
  <c r="H86" i="16"/>
  <c r="V85" i="16"/>
  <c r="U85" i="16"/>
  <c r="S85" i="16"/>
  <c r="T85" i="16" s="1"/>
  <c r="R85" i="16"/>
  <c r="P85" i="16"/>
  <c r="N85" i="16"/>
  <c r="L85" i="16"/>
  <c r="J85" i="16"/>
  <c r="H85" i="16"/>
  <c r="V84" i="16"/>
  <c r="U84" i="16"/>
  <c r="S84" i="16"/>
  <c r="T84" i="16" s="1"/>
  <c r="R84" i="16"/>
  <c r="P84" i="16"/>
  <c r="N84" i="16"/>
  <c r="L84" i="16"/>
  <c r="J84" i="16"/>
  <c r="H84" i="16"/>
  <c r="V83" i="16"/>
  <c r="U83" i="16"/>
  <c r="S83" i="16"/>
  <c r="T83" i="16" s="1"/>
  <c r="R83" i="16"/>
  <c r="P83" i="16"/>
  <c r="N83" i="16"/>
  <c r="L83" i="16"/>
  <c r="J83" i="16"/>
  <c r="H83" i="16"/>
  <c r="V82" i="16"/>
  <c r="U82" i="16"/>
  <c r="S82" i="16"/>
  <c r="T82" i="16" s="1"/>
  <c r="R82" i="16"/>
  <c r="P82" i="16"/>
  <c r="N82" i="16"/>
  <c r="L82" i="16"/>
  <c r="J82" i="16"/>
  <c r="H82" i="16"/>
  <c r="T81" i="16"/>
  <c r="S81" i="16"/>
  <c r="R81" i="16"/>
  <c r="P81" i="16"/>
  <c r="N81" i="16"/>
  <c r="L81" i="16"/>
  <c r="J81" i="16"/>
  <c r="H81" i="16"/>
  <c r="U80" i="16"/>
  <c r="V80" i="16" s="1"/>
  <c r="T80" i="16"/>
  <c r="S80" i="16"/>
  <c r="R80" i="16"/>
  <c r="P80" i="16"/>
  <c r="N80" i="16"/>
  <c r="L80" i="16"/>
  <c r="J80" i="16"/>
  <c r="H80" i="16"/>
  <c r="U79" i="16"/>
  <c r="V79" i="16" s="1"/>
  <c r="T79" i="16"/>
  <c r="S79" i="16"/>
  <c r="R79" i="16"/>
  <c r="P79" i="16"/>
  <c r="N79" i="16"/>
  <c r="L79" i="16"/>
  <c r="J79" i="16"/>
  <c r="H79" i="16"/>
  <c r="S78" i="16"/>
  <c r="T78" i="16" s="1"/>
  <c r="R78" i="16"/>
  <c r="P78" i="16"/>
  <c r="N78" i="16"/>
  <c r="L78" i="16"/>
  <c r="J78" i="16"/>
  <c r="H78" i="16"/>
  <c r="S77" i="16"/>
  <c r="T77" i="16" s="1"/>
  <c r="R77" i="16"/>
  <c r="P77" i="16"/>
  <c r="N77" i="16"/>
  <c r="L77" i="16"/>
  <c r="J77" i="16"/>
  <c r="H77" i="16"/>
  <c r="S76" i="16"/>
  <c r="U76" i="16" s="1"/>
  <c r="V76" i="16" s="1"/>
  <c r="R76" i="16"/>
  <c r="P76" i="16"/>
  <c r="N76" i="16"/>
  <c r="L76" i="16"/>
  <c r="J76" i="16"/>
  <c r="H76" i="16"/>
  <c r="S75" i="16"/>
  <c r="U75" i="16" s="1"/>
  <c r="V75" i="16" s="1"/>
  <c r="R75" i="16"/>
  <c r="P75" i="16"/>
  <c r="N75" i="16"/>
  <c r="L75" i="16"/>
  <c r="J75" i="16"/>
  <c r="H75" i="16"/>
  <c r="S74" i="16"/>
  <c r="U74" i="16" s="1"/>
  <c r="V74" i="16" s="1"/>
  <c r="R74" i="16"/>
  <c r="P74" i="16"/>
  <c r="N74" i="16"/>
  <c r="L74" i="16"/>
  <c r="J74" i="16"/>
  <c r="H74" i="16"/>
  <c r="S73" i="16"/>
  <c r="U73" i="16" s="1"/>
  <c r="V73" i="16" s="1"/>
  <c r="R73" i="16"/>
  <c r="P73" i="16"/>
  <c r="N73" i="16"/>
  <c r="L73" i="16"/>
  <c r="J73" i="16"/>
  <c r="H73" i="16"/>
  <c r="S72" i="16"/>
  <c r="U72" i="16" s="1"/>
  <c r="V72" i="16" s="1"/>
  <c r="R72" i="16"/>
  <c r="P72" i="16"/>
  <c r="N72" i="16"/>
  <c r="L72" i="16"/>
  <c r="J72" i="16"/>
  <c r="H72" i="16"/>
  <c r="S71" i="16"/>
  <c r="U71" i="16" s="1"/>
  <c r="V71" i="16" s="1"/>
  <c r="R71" i="16"/>
  <c r="P71" i="16"/>
  <c r="N71" i="16"/>
  <c r="L71" i="16"/>
  <c r="J71" i="16"/>
  <c r="H71" i="16"/>
  <c r="U70" i="16"/>
  <c r="V70" i="16" s="1"/>
  <c r="S70" i="16"/>
  <c r="T70" i="16" s="1"/>
  <c r="R70" i="16"/>
  <c r="P70" i="16"/>
  <c r="N70" i="16"/>
  <c r="L70" i="16"/>
  <c r="J70" i="16"/>
  <c r="H70" i="16"/>
  <c r="U69" i="16"/>
  <c r="V69" i="16" s="1"/>
  <c r="S69" i="16"/>
  <c r="T69" i="16" s="1"/>
  <c r="R69" i="16"/>
  <c r="P69" i="16"/>
  <c r="N69" i="16"/>
  <c r="L69" i="16"/>
  <c r="J69" i="16"/>
  <c r="H69" i="16"/>
  <c r="U68" i="16"/>
  <c r="V68" i="16" s="1"/>
  <c r="S68" i="16"/>
  <c r="T68" i="16" s="1"/>
  <c r="R68" i="16"/>
  <c r="P68" i="16"/>
  <c r="N68" i="16"/>
  <c r="L68" i="16"/>
  <c r="J68" i="16"/>
  <c r="H68" i="16"/>
  <c r="U67" i="16"/>
  <c r="V67" i="16" s="1"/>
  <c r="T67" i="16"/>
  <c r="S67" i="16"/>
  <c r="R67" i="16"/>
  <c r="P67" i="16"/>
  <c r="N67" i="16"/>
  <c r="L67" i="16"/>
  <c r="J67" i="16"/>
  <c r="H67" i="16"/>
  <c r="U66" i="16"/>
  <c r="V66" i="16" s="1"/>
  <c r="T66" i="16"/>
  <c r="S66" i="16"/>
  <c r="R66" i="16"/>
  <c r="P66" i="16"/>
  <c r="N66" i="16"/>
  <c r="L66" i="16"/>
  <c r="J66" i="16"/>
  <c r="H66" i="16"/>
  <c r="U65" i="16"/>
  <c r="V65" i="16" s="1"/>
  <c r="T65" i="16"/>
  <c r="S65" i="16"/>
  <c r="R65" i="16"/>
  <c r="P65" i="16"/>
  <c r="N65" i="16"/>
  <c r="L65" i="16"/>
  <c r="J65" i="16"/>
  <c r="H65" i="16"/>
  <c r="S63" i="16"/>
  <c r="T63" i="16" s="1"/>
  <c r="R63" i="16"/>
  <c r="P63" i="16"/>
  <c r="N63" i="16"/>
  <c r="L63" i="16"/>
  <c r="J63" i="16"/>
  <c r="H63" i="16"/>
  <c r="S62" i="16"/>
  <c r="U62" i="16" s="1"/>
  <c r="V62" i="16" s="1"/>
  <c r="R62" i="16"/>
  <c r="P62" i="16"/>
  <c r="N62" i="16"/>
  <c r="L62" i="16"/>
  <c r="J62" i="16"/>
  <c r="H62" i="16"/>
  <c r="S61" i="16"/>
  <c r="U61" i="16" s="1"/>
  <c r="V61" i="16" s="1"/>
  <c r="R61" i="16"/>
  <c r="P61" i="16"/>
  <c r="N61" i="16"/>
  <c r="L61" i="16"/>
  <c r="J61" i="16"/>
  <c r="H61" i="16"/>
  <c r="S60" i="16"/>
  <c r="U60" i="16" s="1"/>
  <c r="V60" i="16" s="1"/>
  <c r="R60" i="16"/>
  <c r="P60" i="16"/>
  <c r="N60" i="16"/>
  <c r="L60" i="16"/>
  <c r="J60" i="16"/>
  <c r="H60" i="16"/>
  <c r="S59" i="16"/>
  <c r="U59" i="16" s="1"/>
  <c r="V59" i="16" s="1"/>
  <c r="R59" i="16"/>
  <c r="P59" i="16"/>
  <c r="N59" i="16"/>
  <c r="L59" i="16"/>
  <c r="J59" i="16"/>
  <c r="H59" i="16"/>
  <c r="N58" i="16"/>
  <c r="L58" i="16"/>
  <c r="J58" i="16"/>
  <c r="H58" i="16"/>
  <c r="S57" i="16"/>
  <c r="U57" i="16" s="1"/>
  <c r="V57" i="16" s="1"/>
  <c r="R57" i="16"/>
  <c r="P57" i="16"/>
  <c r="N57" i="16"/>
  <c r="L57" i="16"/>
  <c r="J57" i="16"/>
  <c r="H57" i="16"/>
  <c r="S56" i="16"/>
  <c r="U56" i="16" s="1"/>
  <c r="V56" i="16" s="1"/>
  <c r="R56" i="16"/>
  <c r="P56" i="16"/>
  <c r="N56" i="16"/>
  <c r="L56" i="16"/>
  <c r="J56" i="16"/>
  <c r="H56" i="16"/>
  <c r="S55" i="16"/>
  <c r="U55" i="16" s="1"/>
  <c r="V55" i="16" s="1"/>
  <c r="R55" i="16"/>
  <c r="P55" i="16"/>
  <c r="N55" i="16"/>
  <c r="L55" i="16"/>
  <c r="J55" i="16"/>
  <c r="H55" i="16"/>
  <c r="S54" i="16"/>
  <c r="U54" i="16" s="1"/>
  <c r="V54" i="16" s="1"/>
  <c r="R54" i="16"/>
  <c r="P54" i="16"/>
  <c r="N54" i="16"/>
  <c r="L54" i="16"/>
  <c r="J54" i="16"/>
  <c r="H54" i="16"/>
  <c r="S53" i="16"/>
  <c r="U53" i="16" s="1"/>
  <c r="V53" i="16" s="1"/>
  <c r="R53" i="16"/>
  <c r="P53" i="16"/>
  <c r="N53" i="16"/>
  <c r="L53" i="16"/>
  <c r="J53" i="16"/>
  <c r="H53" i="16"/>
  <c r="S52" i="16"/>
  <c r="U52" i="16" s="1"/>
  <c r="V52" i="16" s="1"/>
  <c r="R52" i="16"/>
  <c r="P52" i="16"/>
  <c r="N52" i="16"/>
  <c r="L52" i="16"/>
  <c r="J52" i="16"/>
  <c r="H52" i="16"/>
  <c r="S51" i="16"/>
  <c r="T51" i="16" s="1"/>
  <c r="R51" i="16"/>
  <c r="P51" i="16"/>
  <c r="N51" i="16"/>
  <c r="L51" i="16"/>
  <c r="J51" i="16"/>
  <c r="H51" i="16"/>
  <c r="S50" i="16"/>
  <c r="U50" i="16" s="1"/>
  <c r="V50" i="16" s="1"/>
  <c r="R50" i="16"/>
  <c r="P50" i="16"/>
  <c r="N50" i="16"/>
  <c r="L50" i="16"/>
  <c r="J50" i="16"/>
  <c r="H50" i="16"/>
  <c r="S49" i="16"/>
  <c r="T49" i="16" s="1"/>
  <c r="R49" i="16"/>
  <c r="P49" i="16"/>
  <c r="N49" i="16"/>
  <c r="L49" i="16"/>
  <c r="J49" i="16"/>
  <c r="H49" i="16"/>
  <c r="S48" i="16"/>
  <c r="U48" i="16" s="1"/>
  <c r="V48" i="16" s="1"/>
  <c r="R48" i="16"/>
  <c r="P48" i="16"/>
  <c r="N48" i="16"/>
  <c r="L48" i="16"/>
  <c r="J48" i="16"/>
  <c r="H48" i="16"/>
  <c r="S47" i="16"/>
  <c r="U47" i="16" s="1"/>
  <c r="V47" i="16" s="1"/>
  <c r="R47" i="16"/>
  <c r="P47" i="16"/>
  <c r="N47" i="16"/>
  <c r="L47" i="16"/>
  <c r="J47" i="16"/>
  <c r="H47" i="16"/>
  <c r="S46" i="16"/>
  <c r="U46" i="16" s="1"/>
  <c r="V46" i="16" s="1"/>
  <c r="R46" i="16"/>
  <c r="P46" i="16"/>
  <c r="N46" i="16"/>
  <c r="L46" i="16"/>
  <c r="J46" i="16"/>
  <c r="H46" i="16"/>
  <c r="S45" i="16"/>
  <c r="U45" i="16" s="1"/>
  <c r="V45" i="16" s="1"/>
  <c r="R45" i="16"/>
  <c r="P45" i="16"/>
  <c r="N45" i="16"/>
  <c r="L45" i="16"/>
  <c r="J45" i="16"/>
  <c r="H45" i="16"/>
  <c r="S44" i="16"/>
  <c r="U44" i="16" s="1"/>
  <c r="V44" i="16" s="1"/>
  <c r="R44" i="16"/>
  <c r="P44" i="16"/>
  <c r="N44" i="16"/>
  <c r="L44" i="16"/>
  <c r="J44" i="16"/>
  <c r="H44" i="16"/>
  <c r="S43" i="16"/>
  <c r="U43" i="16" s="1"/>
  <c r="V43" i="16" s="1"/>
  <c r="R43" i="16"/>
  <c r="P43" i="16"/>
  <c r="N43" i="16"/>
  <c r="L43" i="16"/>
  <c r="J43" i="16"/>
  <c r="H43" i="16"/>
  <c r="S42" i="16"/>
  <c r="T42" i="16" s="1"/>
  <c r="R42" i="16"/>
  <c r="P42" i="16"/>
  <c r="N42" i="16"/>
  <c r="L42" i="16"/>
  <c r="J42" i="16"/>
  <c r="H42" i="16"/>
  <c r="V41" i="16"/>
  <c r="U41" i="16"/>
  <c r="S41" i="16"/>
  <c r="T41" i="16" s="1"/>
  <c r="R41" i="16"/>
  <c r="P41" i="16"/>
  <c r="N41" i="16"/>
  <c r="L41" i="16"/>
  <c r="J41" i="16"/>
  <c r="H41" i="16"/>
  <c r="V40" i="16"/>
  <c r="U40" i="16"/>
  <c r="S40" i="16"/>
  <c r="T40" i="16" s="1"/>
  <c r="R40" i="16"/>
  <c r="P40" i="16"/>
  <c r="N40" i="16"/>
  <c r="L40" i="16"/>
  <c r="J40" i="16"/>
  <c r="H40" i="16"/>
  <c r="V39" i="16"/>
  <c r="U39" i="16"/>
  <c r="S39" i="16"/>
  <c r="T39" i="16" s="1"/>
  <c r="R39" i="16"/>
  <c r="P39" i="16"/>
  <c r="N39" i="16"/>
  <c r="L39" i="16"/>
  <c r="J39" i="16"/>
  <c r="H39" i="16"/>
  <c r="V38" i="16"/>
  <c r="U38" i="16"/>
  <c r="S38" i="16"/>
  <c r="T38" i="16" s="1"/>
  <c r="R38" i="16"/>
  <c r="P38" i="16"/>
  <c r="N38" i="16"/>
  <c r="L38" i="16"/>
  <c r="J38" i="16"/>
  <c r="H38" i="16"/>
  <c r="V37" i="16"/>
  <c r="U37" i="16"/>
  <c r="S37" i="16"/>
  <c r="T37" i="16" s="1"/>
  <c r="R37" i="16"/>
  <c r="P37" i="16"/>
  <c r="N37" i="16"/>
  <c r="L37" i="16"/>
  <c r="J37" i="16"/>
  <c r="H37" i="16"/>
  <c r="V36" i="16"/>
  <c r="U36" i="16"/>
  <c r="S36" i="16"/>
  <c r="T36" i="16" s="1"/>
  <c r="R36" i="16"/>
  <c r="P36" i="16"/>
  <c r="N36" i="16"/>
  <c r="L36" i="16"/>
  <c r="J36" i="16"/>
  <c r="H36" i="16"/>
  <c r="T35" i="16"/>
  <c r="S35" i="16"/>
  <c r="R35" i="16"/>
  <c r="P35" i="16"/>
  <c r="N35" i="16"/>
  <c r="L35" i="16"/>
  <c r="J35" i="16"/>
  <c r="H35" i="16"/>
  <c r="U34" i="16"/>
  <c r="V34" i="16" s="1"/>
  <c r="T34" i="16"/>
  <c r="S34" i="16"/>
  <c r="R34" i="16"/>
  <c r="P34" i="16"/>
  <c r="N34" i="16"/>
  <c r="L34" i="16"/>
  <c r="J34" i="16"/>
  <c r="H34" i="16"/>
  <c r="S33" i="16"/>
  <c r="T33" i="16" s="1"/>
  <c r="R33" i="16"/>
  <c r="P33" i="16"/>
  <c r="N33" i="16"/>
  <c r="L33" i="16"/>
  <c r="J33" i="16"/>
  <c r="H33" i="16"/>
  <c r="S32" i="16"/>
  <c r="U32" i="16" s="1"/>
  <c r="V32" i="16" s="1"/>
  <c r="R32" i="16"/>
  <c r="P32" i="16"/>
  <c r="N32" i="16"/>
  <c r="L32" i="16"/>
  <c r="J32" i="16"/>
  <c r="H32" i="16"/>
  <c r="S31" i="16"/>
  <c r="U31" i="16" s="1"/>
  <c r="V31" i="16" s="1"/>
  <c r="R31" i="16"/>
  <c r="P31" i="16"/>
  <c r="N31" i="16"/>
  <c r="L31" i="16"/>
  <c r="J31" i="16"/>
  <c r="H31" i="16"/>
  <c r="S30" i="16"/>
  <c r="U30" i="16" s="1"/>
  <c r="V30" i="16" s="1"/>
  <c r="R30" i="16"/>
  <c r="P30" i="16"/>
  <c r="N30" i="16"/>
  <c r="L30" i="16"/>
  <c r="J30" i="16"/>
  <c r="H30" i="16"/>
  <c r="S29" i="16"/>
  <c r="U29" i="16" s="1"/>
  <c r="V29" i="16" s="1"/>
  <c r="R29" i="16"/>
  <c r="P29" i="16"/>
  <c r="N29" i="16"/>
  <c r="L29" i="16"/>
  <c r="J29" i="16"/>
  <c r="H29" i="16"/>
  <c r="S28" i="16"/>
  <c r="U28" i="16" s="1"/>
  <c r="V28" i="16" s="1"/>
  <c r="R28" i="16"/>
  <c r="P28" i="16"/>
  <c r="N28" i="16"/>
  <c r="L28" i="16"/>
  <c r="J28" i="16"/>
  <c r="H28" i="16"/>
  <c r="S27" i="16"/>
  <c r="U27" i="16" s="1"/>
  <c r="V27" i="16" s="1"/>
  <c r="R27" i="16"/>
  <c r="P27" i="16"/>
  <c r="N27" i="16"/>
  <c r="L27" i="16"/>
  <c r="J27" i="16"/>
  <c r="H27" i="16"/>
  <c r="L25" i="16"/>
  <c r="J25" i="16"/>
  <c r="H25" i="16"/>
  <c r="V24" i="16"/>
  <c r="U24" i="16"/>
  <c r="T24" i="16"/>
  <c r="S24" i="16"/>
  <c r="R24" i="16"/>
  <c r="P24" i="16"/>
  <c r="N24" i="16"/>
  <c r="L24" i="16"/>
  <c r="J24" i="16"/>
  <c r="H24" i="16"/>
  <c r="V23" i="16"/>
  <c r="U23" i="16"/>
  <c r="T23" i="16"/>
  <c r="S23" i="16"/>
  <c r="R23" i="16"/>
  <c r="P23" i="16"/>
  <c r="N23" i="16"/>
  <c r="L23" i="16"/>
  <c r="J23" i="16"/>
  <c r="H23" i="16"/>
  <c r="V22" i="16"/>
  <c r="U22" i="16"/>
  <c r="T22" i="16"/>
  <c r="S22" i="16"/>
  <c r="R22" i="16"/>
  <c r="P22" i="16"/>
  <c r="N22" i="16"/>
  <c r="L22" i="16"/>
  <c r="J22" i="16"/>
  <c r="H22" i="16"/>
  <c r="T21" i="16"/>
  <c r="S21" i="16"/>
  <c r="R21" i="16"/>
  <c r="P21" i="16"/>
  <c r="N21" i="16"/>
  <c r="L21" i="16"/>
  <c r="J21" i="16"/>
  <c r="H21" i="16"/>
  <c r="T20" i="16"/>
  <c r="S20" i="16"/>
  <c r="U20" i="16" s="1"/>
  <c r="V20" i="16" s="1"/>
  <c r="R20" i="16"/>
  <c r="P20" i="16"/>
  <c r="N20" i="16"/>
  <c r="L20" i="16"/>
  <c r="J20" i="16"/>
  <c r="H20" i="16"/>
  <c r="T19" i="16"/>
  <c r="S19" i="16"/>
  <c r="U19" i="16" s="1"/>
  <c r="V19" i="16" s="1"/>
  <c r="R19" i="16"/>
  <c r="P19" i="16"/>
  <c r="N19" i="16"/>
  <c r="L19" i="16"/>
  <c r="J19" i="16"/>
  <c r="H19" i="16"/>
  <c r="T18" i="16"/>
  <c r="S18" i="16"/>
  <c r="U18" i="16" s="1"/>
  <c r="V18" i="16" s="1"/>
  <c r="R18" i="16"/>
  <c r="P18" i="16"/>
  <c r="N18" i="16"/>
  <c r="L18" i="16"/>
  <c r="J18" i="16"/>
  <c r="H18" i="16"/>
  <c r="T17" i="16"/>
  <c r="S17" i="16"/>
  <c r="U17" i="16" s="1"/>
  <c r="V17" i="16" s="1"/>
  <c r="R17" i="16"/>
  <c r="P17" i="16"/>
  <c r="N17" i="16"/>
  <c r="L17" i="16"/>
  <c r="J17" i="16"/>
  <c r="H17" i="16"/>
  <c r="T16" i="16"/>
  <c r="S16" i="16"/>
  <c r="U16" i="16" s="1"/>
  <c r="V16" i="16" s="1"/>
  <c r="R16" i="16"/>
  <c r="P16" i="16"/>
  <c r="N16" i="16"/>
  <c r="L16" i="16"/>
  <c r="J16" i="16"/>
  <c r="H16" i="16"/>
  <c r="S15" i="16"/>
  <c r="T15" i="16" s="1"/>
  <c r="R15" i="16"/>
  <c r="P15" i="16"/>
  <c r="N15" i="16"/>
  <c r="L15" i="16"/>
  <c r="J15" i="16"/>
  <c r="H15" i="16"/>
  <c r="U14" i="16"/>
  <c r="V14" i="16" s="1"/>
  <c r="S14" i="16"/>
  <c r="T14" i="16" s="1"/>
  <c r="R14" i="16"/>
  <c r="P14" i="16"/>
  <c r="N14" i="16"/>
  <c r="L14" i="16"/>
  <c r="J14" i="16"/>
  <c r="H14" i="16"/>
  <c r="S13" i="16"/>
  <c r="U13" i="16" s="1"/>
  <c r="V13" i="16" s="1"/>
  <c r="R13" i="16"/>
  <c r="P13" i="16"/>
  <c r="N13" i="16"/>
  <c r="L13" i="16"/>
  <c r="J13" i="16"/>
  <c r="H13" i="16"/>
  <c r="S12" i="16"/>
  <c r="U12" i="16" s="1"/>
  <c r="V12" i="16" s="1"/>
  <c r="R12" i="16"/>
  <c r="P12" i="16"/>
  <c r="N12" i="16"/>
  <c r="L12" i="16"/>
  <c r="J12" i="16"/>
  <c r="H12" i="16"/>
  <c r="S11" i="16"/>
  <c r="U11" i="16" s="1"/>
  <c r="V11" i="16" s="1"/>
  <c r="R11" i="16"/>
  <c r="P11" i="16"/>
  <c r="N11" i="16"/>
  <c r="L11" i="16"/>
  <c r="J11" i="16"/>
  <c r="H11" i="16"/>
  <c r="S10" i="16"/>
  <c r="U10" i="16" s="1"/>
  <c r="V10" i="16" s="1"/>
  <c r="R10" i="16"/>
  <c r="P10" i="16"/>
  <c r="N10" i="16"/>
  <c r="L10" i="16"/>
  <c r="J10" i="16"/>
  <c r="H10" i="16"/>
  <c r="T9" i="16"/>
  <c r="S9" i="16"/>
  <c r="U9" i="16" s="1"/>
  <c r="V9" i="16" s="1"/>
  <c r="R9" i="16"/>
  <c r="P9" i="16"/>
  <c r="N9" i="16"/>
  <c r="L9" i="16"/>
  <c r="J9" i="16"/>
  <c r="H9" i="16"/>
  <c r="U8" i="16"/>
  <c r="V8" i="16" s="1"/>
  <c r="T8" i="16"/>
  <c r="S8" i="16"/>
  <c r="R8" i="16"/>
  <c r="P8" i="16"/>
  <c r="N8" i="16"/>
  <c r="L8" i="16"/>
  <c r="J8" i="16"/>
  <c r="H8" i="16"/>
  <c r="U7" i="16"/>
  <c r="V7" i="16" s="1"/>
  <c r="T7" i="16"/>
  <c r="S7" i="16"/>
  <c r="R7" i="16"/>
  <c r="P7" i="16"/>
  <c r="N7" i="16"/>
  <c r="L7" i="16"/>
  <c r="J7" i="16"/>
  <c r="H7" i="16"/>
  <c r="U6" i="16"/>
  <c r="V6" i="16" s="1"/>
  <c r="T6" i="16"/>
  <c r="S6" i="16"/>
  <c r="R6" i="16"/>
  <c r="P6" i="16"/>
  <c r="N6" i="16"/>
  <c r="L6" i="16"/>
  <c r="J6" i="16"/>
  <c r="H6" i="16"/>
  <c r="U5" i="16"/>
  <c r="V5" i="16" s="1"/>
  <c r="T5" i="16"/>
  <c r="S5" i="16"/>
  <c r="R5" i="16"/>
  <c r="P5" i="16"/>
  <c r="N5" i="16"/>
  <c r="L5" i="16"/>
  <c r="J5" i="16"/>
  <c r="H5" i="16"/>
  <c r="U4" i="16"/>
  <c r="V4" i="16" s="1"/>
  <c r="T4" i="16"/>
  <c r="S4" i="16"/>
  <c r="R4" i="16"/>
  <c r="P4" i="16"/>
  <c r="N4" i="16"/>
  <c r="L4" i="16"/>
  <c r="J4" i="16"/>
  <c r="H4" i="16"/>
  <c r="U3" i="16"/>
  <c r="V3" i="16" s="1"/>
  <c r="T3" i="16"/>
  <c r="S3" i="16"/>
  <c r="R3" i="16"/>
  <c r="P3" i="16"/>
  <c r="N3" i="16"/>
  <c r="L3" i="16"/>
  <c r="J3" i="16"/>
  <c r="H3" i="16"/>
  <c r="U2" i="16"/>
  <c r="V2" i="16" s="1"/>
  <c r="T2" i="16"/>
  <c r="S2" i="16"/>
  <c r="R2" i="16"/>
  <c r="P2" i="16"/>
  <c r="N2" i="16"/>
  <c r="L2" i="16"/>
  <c r="J2" i="16"/>
  <c r="H2" i="16"/>
  <c r="V129" i="15"/>
  <c r="S129" i="15"/>
  <c r="T129" i="15" s="1"/>
  <c r="R129" i="15"/>
  <c r="Q129" i="15"/>
  <c r="P129" i="15"/>
  <c r="N129" i="15"/>
  <c r="L129" i="15"/>
  <c r="J129" i="15"/>
  <c r="H129" i="15"/>
  <c r="V128" i="15"/>
  <c r="Q128" i="15"/>
  <c r="R128" i="15" s="1"/>
  <c r="P128" i="15"/>
  <c r="N128" i="15"/>
  <c r="L128" i="15"/>
  <c r="J128" i="15"/>
  <c r="H128" i="15"/>
  <c r="V127" i="15"/>
  <c r="Q127" i="15"/>
  <c r="S127" i="15" s="1"/>
  <c r="T127" i="15" s="1"/>
  <c r="P127" i="15"/>
  <c r="N127" i="15"/>
  <c r="L127" i="15"/>
  <c r="J127" i="15"/>
  <c r="H127" i="15"/>
  <c r="V126" i="15"/>
  <c r="Q126" i="15"/>
  <c r="S126" i="15" s="1"/>
  <c r="T126" i="15" s="1"/>
  <c r="P126" i="15"/>
  <c r="N126" i="15"/>
  <c r="L126" i="15"/>
  <c r="J126" i="15"/>
  <c r="H126" i="15"/>
  <c r="V124" i="15"/>
  <c r="R124" i="15"/>
  <c r="Q124" i="15"/>
  <c r="P124" i="15"/>
  <c r="N124" i="15"/>
  <c r="L124" i="15"/>
  <c r="J124" i="15"/>
  <c r="H124" i="15"/>
  <c r="V123" i="15"/>
  <c r="S123" i="15"/>
  <c r="T123" i="15" s="1"/>
  <c r="R123" i="15"/>
  <c r="Q123" i="15"/>
  <c r="P123" i="15"/>
  <c r="N123" i="15"/>
  <c r="L123" i="15"/>
  <c r="J123" i="15"/>
  <c r="H123" i="15"/>
  <c r="V122" i="15"/>
  <c r="S122" i="15"/>
  <c r="T122" i="15" s="1"/>
  <c r="R122" i="15"/>
  <c r="Q122" i="15"/>
  <c r="P122" i="15"/>
  <c r="N122" i="15"/>
  <c r="L122" i="15"/>
  <c r="J122" i="15"/>
  <c r="H122" i="15"/>
  <c r="V121" i="15"/>
  <c r="S121" i="15"/>
  <c r="T121" i="15" s="1"/>
  <c r="R121" i="15"/>
  <c r="Q121" i="15"/>
  <c r="P121" i="15"/>
  <c r="N121" i="15"/>
  <c r="L121" i="15"/>
  <c r="J121" i="15"/>
  <c r="H121" i="15"/>
  <c r="V120" i="15"/>
  <c r="S120" i="15"/>
  <c r="T120" i="15" s="1"/>
  <c r="R120" i="15"/>
  <c r="Q120" i="15"/>
  <c r="P120" i="15"/>
  <c r="N120" i="15"/>
  <c r="L120" i="15"/>
  <c r="J120" i="15"/>
  <c r="H120" i="15"/>
  <c r="V119" i="15"/>
  <c r="S119" i="15"/>
  <c r="T119" i="15" s="1"/>
  <c r="R119" i="15"/>
  <c r="Q119" i="15"/>
  <c r="P119" i="15"/>
  <c r="N119" i="15"/>
  <c r="L119" i="15"/>
  <c r="J119" i="15"/>
  <c r="H119" i="15"/>
  <c r="V117" i="15"/>
  <c r="Q117" i="15"/>
  <c r="R117" i="15" s="1"/>
  <c r="P117" i="15"/>
  <c r="N117" i="15"/>
  <c r="L117" i="15"/>
  <c r="J117" i="15"/>
  <c r="H117" i="15"/>
  <c r="V116" i="15"/>
  <c r="Q116" i="15"/>
  <c r="S116" i="15" s="1"/>
  <c r="T116" i="15" s="1"/>
  <c r="P116" i="15"/>
  <c r="N116" i="15"/>
  <c r="L116" i="15"/>
  <c r="J116" i="15"/>
  <c r="H116" i="15"/>
  <c r="V115" i="15"/>
  <c r="Q115" i="15"/>
  <c r="S115" i="15" s="1"/>
  <c r="T115" i="15" s="1"/>
  <c r="P115" i="15"/>
  <c r="N115" i="15"/>
  <c r="L115" i="15"/>
  <c r="J115" i="15"/>
  <c r="H115" i="15"/>
  <c r="V114" i="15"/>
  <c r="Q114" i="15"/>
  <c r="S114" i="15" s="1"/>
  <c r="T114" i="15" s="1"/>
  <c r="P114" i="15"/>
  <c r="N114" i="15"/>
  <c r="L114" i="15"/>
  <c r="J114" i="15"/>
  <c r="H114" i="15"/>
  <c r="V113" i="15"/>
  <c r="Q113" i="15"/>
  <c r="S113" i="15" s="1"/>
  <c r="T113" i="15" s="1"/>
  <c r="P113" i="15"/>
  <c r="N113" i="15"/>
  <c r="L113" i="15"/>
  <c r="J113" i="15"/>
  <c r="H113" i="15"/>
  <c r="V112" i="15"/>
  <c r="Q112" i="15"/>
  <c r="S112" i="15" s="1"/>
  <c r="T112" i="15" s="1"/>
  <c r="P112" i="15"/>
  <c r="N112" i="15"/>
  <c r="L112" i="15"/>
  <c r="J112" i="15"/>
  <c r="H112" i="15"/>
  <c r="V111" i="15"/>
  <c r="Q111" i="15"/>
  <c r="S111" i="15" s="1"/>
  <c r="T111" i="15" s="1"/>
  <c r="P111" i="15"/>
  <c r="N111" i="15"/>
  <c r="L111" i="15"/>
  <c r="J111" i="15"/>
  <c r="H111" i="15"/>
  <c r="V110" i="15"/>
  <c r="Q110" i="15"/>
  <c r="S110" i="15" s="1"/>
  <c r="T110" i="15" s="1"/>
  <c r="P110" i="15"/>
  <c r="N110" i="15"/>
  <c r="L110" i="15"/>
  <c r="J110" i="15"/>
  <c r="H110" i="15"/>
  <c r="V109" i="15"/>
  <c r="R109" i="15"/>
  <c r="Q109" i="15"/>
  <c r="S109" i="15" s="1"/>
  <c r="T109" i="15" s="1"/>
  <c r="P109" i="15"/>
  <c r="N109" i="15"/>
  <c r="L109" i="15"/>
  <c r="J109" i="15"/>
  <c r="H109" i="15"/>
  <c r="V108" i="15"/>
  <c r="R108" i="15"/>
  <c r="Q108" i="15"/>
  <c r="S108" i="15" s="1"/>
  <c r="T108" i="15" s="1"/>
  <c r="P108" i="15"/>
  <c r="N108" i="15"/>
  <c r="L108" i="15"/>
  <c r="J108" i="15"/>
  <c r="H108" i="15"/>
  <c r="V107" i="15"/>
  <c r="R107" i="15"/>
  <c r="Q107" i="15"/>
  <c r="S107" i="15" s="1"/>
  <c r="T107" i="15" s="1"/>
  <c r="P107" i="15"/>
  <c r="N107" i="15"/>
  <c r="L107" i="15"/>
  <c r="J107" i="15"/>
  <c r="H107" i="15"/>
  <c r="V106" i="15"/>
  <c r="R106" i="15"/>
  <c r="Q106" i="15"/>
  <c r="S106" i="15" s="1"/>
  <c r="T106" i="15" s="1"/>
  <c r="P106" i="15"/>
  <c r="N106" i="15"/>
  <c r="L106" i="15"/>
  <c r="J106" i="15"/>
  <c r="H106" i="15"/>
  <c r="V105" i="15"/>
  <c r="R105" i="15"/>
  <c r="Q105" i="15"/>
  <c r="S105" i="15" s="1"/>
  <c r="T105" i="15" s="1"/>
  <c r="P105" i="15"/>
  <c r="N105" i="15"/>
  <c r="L105" i="15"/>
  <c r="J105" i="15"/>
  <c r="H105" i="15"/>
  <c r="V104" i="15"/>
  <c r="R104" i="15"/>
  <c r="Q104" i="15"/>
  <c r="S104" i="15" s="1"/>
  <c r="T104" i="15" s="1"/>
  <c r="P104" i="15"/>
  <c r="N104" i="15"/>
  <c r="L104" i="15"/>
  <c r="J104" i="15"/>
  <c r="H104" i="15"/>
  <c r="V103" i="15"/>
  <c r="Q103" i="15"/>
  <c r="S103" i="15" s="1"/>
  <c r="T103" i="15" s="1"/>
  <c r="P103" i="15"/>
  <c r="N103" i="15"/>
  <c r="L103" i="15"/>
  <c r="J103" i="15"/>
  <c r="H103" i="15"/>
  <c r="V102" i="15"/>
  <c r="Q102" i="15"/>
  <c r="S102" i="15" s="1"/>
  <c r="T102" i="15" s="1"/>
  <c r="P102" i="15"/>
  <c r="N102" i="15"/>
  <c r="L102" i="15"/>
  <c r="J102" i="15"/>
  <c r="H102" i="15"/>
  <c r="V101" i="15"/>
  <c r="Q101" i="15"/>
  <c r="S101" i="15" s="1"/>
  <c r="T101" i="15" s="1"/>
  <c r="P101" i="15"/>
  <c r="N101" i="15"/>
  <c r="L101" i="15"/>
  <c r="J101" i="15"/>
  <c r="H101" i="15"/>
  <c r="V100" i="15"/>
  <c r="Q100" i="15"/>
  <c r="S100" i="15" s="1"/>
  <c r="T100" i="15" s="1"/>
  <c r="P100" i="15"/>
  <c r="N100" i="15"/>
  <c r="L100" i="15"/>
  <c r="J100" i="15"/>
  <c r="H100" i="15"/>
  <c r="V99" i="15"/>
  <c r="Q99" i="15"/>
  <c r="S99" i="15" s="1"/>
  <c r="T99" i="15" s="1"/>
  <c r="P99" i="15"/>
  <c r="N99" i="15"/>
  <c r="L99" i="15"/>
  <c r="J99" i="15"/>
  <c r="H99" i="15"/>
  <c r="V98" i="15"/>
  <c r="R98" i="15"/>
  <c r="Q98" i="15"/>
  <c r="S98" i="15" s="1"/>
  <c r="T98" i="15" s="1"/>
  <c r="P98" i="15"/>
  <c r="N98" i="15"/>
  <c r="L98" i="15"/>
  <c r="J98" i="15"/>
  <c r="H98" i="15"/>
  <c r="V97" i="15"/>
  <c r="R97" i="15"/>
  <c r="Q97" i="15"/>
  <c r="S97" i="15" s="1"/>
  <c r="T97" i="15" s="1"/>
  <c r="P97" i="15"/>
  <c r="N97" i="15"/>
  <c r="L97" i="15"/>
  <c r="J97" i="15"/>
  <c r="H97" i="15"/>
  <c r="V96" i="15"/>
  <c r="R96" i="15"/>
  <c r="Q96" i="15"/>
  <c r="S96" i="15" s="1"/>
  <c r="T96" i="15" s="1"/>
  <c r="P96" i="15"/>
  <c r="N96" i="15"/>
  <c r="L96" i="15"/>
  <c r="J96" i="15"/>
  <c r="H96" i="15"/>
  <c r="V95" i="15"/>
  <c r="R95" i="15"/>
  <c r="Q95" i="15"/>
  <c r="P95" i="15"/>
  <c r="N95" i="15"/>
  <c r="L95" i="15"/>
  <c r="J95" i="15"/>
  <c r="H95" i="15"/>
  <c r="V94" i="15"/>
  <c r="T94" i="15"/>
  <c r="S94" i="15"/>
  <c r="R94" i="15"/>
  <c r="Q94" i="15"/>
  <c r="P94" i="15"/>
  <c r="N94" i="15"/>
  <c r="L94" i="15"/>
  <c r="J94" i="15"/>
  <c r="H94" i="15"/>
  <c r="V93" i="15"/>
  <c r="R93" i="15"/>
  <c r="Q93" i="15"/>
  <c r="P93" i="15"/>
  <c r="N93" i="15"/>
  <c r="L93" i="15"/>
  <c r="J93" i="15"/>
  <c r="H93" i="15"/>
  <c r="V92" i="15"/>
  <c r="S92" i="15"/>
  <c r="T92" i="15" s="1"/>
  <c r="R92" i="15"/>
  <c r="Q92" i="15"/>
  <c r="P92" i="15"/>
  <c r="N92" i="15"/>
  <c r="L92" i="15"/>
  <c r="J92" i="15"/>
  <c r="H92" i="15"/>
  <c r="V91" i="15"/>
  <c r="S91" i="15"/>
  <c r="T91" i="15" s="1"/>
  <c r="R91" i="15"/>
  <c r="Q91" i="15"/>
  <c r="P91" i="15"/>
  <c r="N91" i="15"/>
  <c r="L91" i="15"/>
  <c r="J91" i="15"/>
  <c r="H91" i="15"/>
  <c r="V90" i="15"/>
  <c r="S90" i="15"/>
  <c r="T90" i="15" s="1"/>
  <c r="R90" i="15"/>
  <c r="Q90" i="15"/>
  <c r="P90" i="15"/>
  <c r="N90" i="15"/>
  <c r="L90" i="15"/>
  <c r="J90" i="15"/>
  <c r="H90" i="15"/>
  <c r="V89" i="15"/>
  <c r="S89" i="15"/>
  <c r="T89" i="15" s="1"/>
  <c r="R89" i="15"/>
  <c r="Q89" i="15"/>
  <c r="P89" i="15"/>
  <c r="N89" i="15"/>
  <c r="L89" i="15"/>
  <c r="J89" i="15"/>
  <c r="H89" i="15"/>
  <c r="V88" i="15"/>
  <c r="S88" i="15"/>
  <c r="T88" i="15" s="1"/>
  <c r="R88" i="15"/>
  <c r="Q88" i="15"/>
  <c r="P88" i="15"/>
  <c r="N88" i="15"/>
  <c r="L88" i="15"/>
  <c r="J88" i="15"/>
  <c r="H88" i="15"/>
  <c r="V87" i="15"/>
  <c r="S87" i="15"/>
  <c r="T87" i="15" s="1"/>
  <c r="R87" i="15"/>
  <c r="Q87" i="15"/>
  <c r="P87" i="15"/>
  <c r="N87" i="15"/>
  <c r="L87" i="15"/>
  <c r="J87" i="15"/>
  <c r="H87" i="15"/>
  <c r="V86" i="15"/>
  <c r="S86" i="15"/>
  <c r="T86" i="15" s="1"/>
  <c r="R86" i="15"/>
  <c r="Q86" i="15"/>
  <c r="P86" i="15"/>
  <c r="N86" i="15"/>
  <c r="L86" i="15"/>
  <c r="J86" i="15"/>
  <c r="H86" i="15"/>
  <c r="V85" i="15"/>
  <c r="S85" i="15"/>
  <c r="T85" i="15" s="1"/>
  <c r="R85" i="15"/>
  <c r="Q85" i="15"/>
  <c r="P85" i="15"/>
  <c r="N85" i="15"/>
  <c r="L85" i="15"/>
  <c r="J85" i="15"/>
  <c r="H85" i="15"/>
  <c r="V84" i="15"/>
  <c r="S84" i="15"/>
  <c r="T84" i="15" s="1"/>
  <c r="R84" i="15"/>
  <c r="Q84" i="15"/>
  <c r="P84" i="15"/>
  <c r="N84" i="15"/>
  <c r="L84" i="15"/>
  <c r="J84" i="15"/>
  <c r="H84" i="15"/>
  <c r="V83" i="15"/>
  <c r="S83" i="15"/>
  <c r="T83" i="15" s="1"/>
  <c r="R83" i="15"/>
  <c r="Q83" i="15"/>
  <c r="P83" i="15"/>
  <c r="N83" i="15"/>
  <c r="L83" i="15"/>
  <c r="J83" i="15"/>
  <c r="H83" i="15"/>
  <c r="V82" i="15"/>
  <c r="Q82" i="15"/>
  <c r="R82" i="15" s="1"/>
  <c r="P82" i="15"/>
  <c r="N82" i="15"/>
  <c r="L82" i="15"/>
  <c r="J82" i="15"/>
  <c r="H82" i="15"/>
  <c r="V81" i="15"/>
  <c r="Q81" i="15"/>
  <c r="S81" i="15" s="1"/>
  <c r="T81" i="15" s="1"/>
  <c r="P81" i="15"/>
  <c r="N81" i="15"/>
  <c r="L81" i="15"/>
  <c r="J81" i="15"/>
  <c r="H81" i="15"/>
  <c r="V80" i="15"/>
  <c r="Q80" i="15"/>
  <c r="S80" i="15" s="1"/>
  <c r="T80" i="15" s="1"/>
  <c r="P80" i="15"/>
  <c r="N80" i="15"/>
  <c r="L80" i="15"/>
  <c r="J80" i="15"/>
  <c r="H80" i="15"/>
  <c r="V79" i="15"/>
  <c r="Q79" i="15"/>
  <c r="S79" i="15" s="1"/>
  <c r="T79" i="15" s="1"/>
  <c r="P79" i="15"/>
  <c r="N79" i="15"/>
  <c r="L79" i="15"/>
  <c r="J79" i="15"/>
  <c r="H79" i="15"/>
  <c r="V78" i="15"/>
  <c r="Q78" i="15"/>
  <c r="S78" i="15" s="1"/>
  <c r="T78" i="15" s="1"/>
  <c r="P78" i="15"/>
  <c r="N78" i="15"/>
  <c r="L78" i="15"/>
  <c r="J78" i="15"/>
  <c r="H78" i="15"/>
  <c r="V77" i="15"/>
  <c r="Q77" i="15"/>
  <c r="S77" i="15" s="1"/>
  <c r="T77" i="15" s="1"/>
  <c r="P77" i="15"/>
  <c r="N77" i="15"/>
  <c r="L77" i="15"/>
  <c r="J77" i="15"/>
  <c r="H77" i="15"/>
  <c r="V76" i="15"/>
  <c r="Q76" i="15"/>
  <c r="S76" i="15" s="1"/>
  <c r="T76" i="15" s="1"/>
  <c r="P76" i="15"/>
  <c r="N76" i="15"/>
  <c r="L76" i="15"/>
  <c r="J76" i="15"/>
  <c r="H76" i="15"/>
  <c r="V75" i="15"/>
  <c r="Q75" i="15"/>
  <c r="S75" i="15" s="1"/>
  <c r="T75" i="15" s="1"/>
  <c r="P75" i="15"/>
  <c r="N75" i="15"/>
  <c r="L75" i="15"/>
  <c r="J75" i="15"/>
  <c r="H75" i="15"/>
  <c r="V74" i="15"/>
  <c r="Q74" i="15"/>
  <c r="S74" i="15" s="1"/>
  <c r="T74" i="15" s="1"/>
  <c r="P74" i="15"/>
  <c r="N74" i="15"/>
  <c r="L74" i="15"/>
  <c r="J74" i="15"/>
  <c r="H74" i="15"/>
  <c r="V73" i="15"/>
  <c r="Q73" i="15"/>
  <c r="S73" i="15" s="1"/>
  <c r="T73" i="15" s="1"/>
  <c r="P73" i="15"/>
  <c r="N73" i="15"/>
  <c r="L73" i="15"/>
  <c r="J73" i="15"/>
  <c r="H73" i="15"/>
  <c r="V72" i="15"/>
  <c r="Q72" i="15"/>
  <c r="S72" i="15" s="1"/>
  <c r="T72" i="15" s="1"/>
  <c r="P72" i="15"/>
  <c r="N72" i="15"/>
  <c r="L72" i="15"/>
  <c r="J72" i="15"/>
  <c r="H72" i="15"/>
  <c r="V71" i="15"/>
  <c r="Q71" i="15"/>
  <c r="S71" i="15" s="1"/>
  <c r="T71" i="15" s="1"/>
  <c r="P71" i="15"/>
  <c r="N71" i="15"/>
  <c r="L71" i="15"/>
  <c r="J71" i="15"/>
  <c r="H71" i="15"/>
  <c r="V70" i="15"/>
  <c r="Q70" i="15"/>
  <c r="S70" i="15" s="1"/>
  <c r="T70" i="15" s="1"/>
  <c r="P70" i="15"/>
  <c r="N70" i="15"/>
  <c r="L70" i="15"/>
  <c r="J70" i="15"/>
  <c r="H70" i="15"/>
  <c r="V69" i="15"/>
  <c r="Q69" i="15"/>
  <c r="S69" i="15" s="1"/>
  <c r="T69" i="15" s="1"/>
  <c r="P69" i="15"/>
  <c r="N69" i="15"/>
  <c r="L69" i="15"/>
  <c r="J69" i="15"/>
  <c r="H69" i="15"/>
  <c r="V68" i="15"/>
  <c r="Q68" i="15"/>
  <c r="S68" i="15" s="1"/>
  <c r="T68" i="15" s="1"/>
  <c r="P68" i="15"/>
  <c r="N68" i="15"/>
  <c r="L68" i="15"/>
  <c r="J68" i="15"/>
  <c r="H68" i="15"/>
  <c r="V67" i="15"/>
  <c r="Q67" i="15"/>
  <c r="S67" i="15" s="1"/>
  <c r="T67" i="15" s="1"/>
  <c r="P67" i="15"/>
  <c r="N67" i="15"/>
  <c r="L67" i="15"/>
  <c r="J67" i="15"/>
  <c r="H67" i="15"/>
  <c r="V66" i="15"/>
  <c r="Q66" i="15"/>
  <c r="S66" i="15" s="1"/>
  <c r="T66" i="15" s="1"/>
  <c r="P66" i="15"/>
  <c r="N66" i="15"/>
  <c r="L66" i="15"/>
  <c r="J66" i="15"/>
  <c r="H66" i="15"/>
  <c r="V65" i="15"/>
  <c r="R65" i="15"/>
  <c r="Q65" i="15"/>
  <c r="P65" i="15"/>
  <c r="N65" i="15"/>
  <c r="L65" i="15"/>
  <c r="J65" i="15"/>
  <c r="H65" i="15"/>
  <c r="V64" i="15"/>
  <c r="T64" i="15"/>
  <c r="S64" i="15"/>
  <c r="R64" i="15"/>
  <c r="Q64" i="15"/>
  <c r="P64" i="15"/>
  <c r="N64" i="15"/>
  <c r="L64" i="15"/>
  <c r="J64" i="15"/>
  <c r="H64" i="15"/>
  <c r="V63" i="15"/>
  <c r="R63" i="15"/>
  <c r="Q63" i="15"/>
  <c r="P63" i="15"/>
  <c r="N63" i="15"/>
  <c r="L63" i="15"/>
  <c r="J63" i="15"/>
  <c r="H63" i="15"/>
  <c r="V62" i="15"/>
  <c r="R62" i="15"/>
  <c r="Q62" i="15"/>
  <c r="P62" i="15"/>
  <c r="N62" i="15"/>
  <c r="L62" i="15"/>
  <c r="J62" i="15"/>
  <c r="H62" i="15"/>
  <c r="V61" i="15"/>
  <c r="T61" i="15"/>
  <c r="S61" i="15"/>
  <c r="R61" i="15"/>
  <c r="Q61" i="15"/>
  <c r="P61" i="15"/>
  <c r="N61" i="15"/>
  <c r="L61" i="15"/>
  <c r="J61" i="15"/>
  <c r="H61" i="15"/>
  <c r="V60" i="15"/>
  <c r="R60" i="15"/>
  <c r="Q60" i="15"/>
  <c r="P60" i="15"/>
  <c r="N60" i="15"/>
  <c r="L60" i="15"/>
  <c r="J60" i="15"/>
  <c r="H60" i="15"/>
  <c r="V59" i="15"/>
  <c r="Q59" i="15"/>
  <c r="R59" i="15" s="1"/>
  <c r="P59" i="15"/>
  <c r="N59" i="15"/>
  <c r="L59" i="15"/>
  <c r="J59" i="15"/>
  <c r="H59" i="15"/>
  <c r="V58" i="15"/>
  <c r="Q58" i="15"/>
  <c r="S58" i="15" s="1"/>
  <c r="T58" i="15" s="1"/>
  <c r="P58" i="15"/>
  <c r="N58" i="15"/>
  <c r="L58" i="15"/>
  <c r="J58" i="15"/>
  <c r="H58" i="15"/>
  <c r="V57" i="15"/>
  <c r="Q57" i="15"/>
  <c r="S57" i="15" s="1"/>
  <c r="T57" i="15" s="1"/>
  <c r="P57" i="15"/>
  <c r="N57" i="15"/>
  <c r="L57" i="15"/>
  <c r="J57" i="15"/>
  <c r="H57" i="15"/>
  <c r="V56" i="15"/>
  <c r="Q56" i="15"/>
  <c r="S56" i="15" s="1"/>
  <c r="T56" i="15" s="1"/>
  <c r="P56" i="15"/>
  <c r="N56" i="15"/>
  <c r="L56" i="15"/>
  <c r="J56" i="15"/>
  <c r="H56" i="15"/>
  <c r="V55" i="15"/>
  <c r="Q55" i="15"/>
  <c r="S55" i="15" s="1"/>
  <c r="T55" i="15" s="1"/>
  <c r="P55" i="15"/>
  <c r="N55" i="15"/>
  <c r="L55" i="15"/>
  <c r="J55" i="15"/>
  <c r="H55" i="15"/>
  <c r="V54" i="15"/>
  <c r="Q54" i="15"/>
  <c r="S54" i="15" s="1"/>
  <c r="T54" i="15" s="1"/>
  <c r="P54" i="15"/>
  <c r="N54" i="15"/>
  <c r="L54" i="15"/>
  <c r="J54" i="15"/>
  <c r="H54" i="15"/>
  <c r="V53" i="15"/>
  <c r="R53" i="15"/>
  <c r="Q53" i="15"/>
  <c r="P53" i="15"/>
  <c r="N53" i="15"/>
  <c r="L53" i="15"/>
  <c r="J53" i="15"/>
  <c r="H53" i="15"/>
  <c r="V52" i="15"/>
  <c r="T52" i="15"/>
  <c r="S52" i="15"/>
  <c r="R52" i="15"/>
  <c r="Q52" i="15"/>
  <c r="P52" i="15"/>
  <c r="N52" i="15"/>
  <c r="L52" i="15"/>
  <c r="J52" i="15"/>
  <c r="H52" i="15"/>
  <c r="V51" i="15"/>
  <c r="T51" i="15"/>
  <c r="S51" i="15"/>
  <c r="R51" i="15"/>
  <c r="Q51" i="15"/>
  <c r="P51" i="15"/>
  <c r="N51" i="15"/>
  <c r="L51" i="15"/>
  <c r="J51" i="15"/>
  <c r="H51" i="15"/>
  <c r="V50" i="15"/>
  <c r="R50" i="15"/>
  <c r="Q50" i="15"/>
  <c r="P50" i="15"/>
  <c r="N50" i="15"/>
  <c r="L50" i="15"/>
  <c r="J50" i="15"/>
  <c r="H50" i="15"/>
  <c r="V49" i="15"/>
  <c r="R49" i="15"/>
  <c r="Q49" i="15"/>
  <c r="S49" i="15" s="1"/>
  <c r="T49" i="15" s="1"/>
  <c r="P49" i="15"/>
  <c r="N49" i="15"/>
  <c r="L49" i="15"/>
  <c r="J49" i="15"/>
  <c r="H49" i="15"/>
  <c r="V48" i="15"/>
  <c r="R48" i="15"/>
  <c r="Q48" i="15"/>
  <c r="S48" i="15" s="1"/>
  <c r="T48" i="15" s="1"/>
  <c r="P48" i="15"/>
  <c r="N48" i="15"/>
  <c r="L48" i="15"/>
  <c r="J48" i="15"/>
  <c r="H48" i="15"/>
  <c r="V45" i="15"/>
  <c r="R45" i="15"/>
  <c r="Q45" i="15"/>
  <c r="P45" i="15"/>
  <c r="N45" i="15"/>
  <c r="L45" i="15"/>
  <c r="J45" i="15"/>
  <c r="H45" i="15"/>
  <c r="V44" i="15"/>
  <c r="T44" i="15"/>
  <c r="S44" i="15"/>
  <c r="R44" i="15"/>
  <c r="Q44" i="15"/>
  <c r="P44" i="15"/>
  <c r="N44" i="15"/>
  <c r="L44" i="15"/>
  <c r="J44" i="15"/>
  <c r="H44" i="15"/>
  <c r="V43" i="15"/>
  <c r="R43" i="15"/>
  <c r="Q43" i="15"/>
  <c r="P43" i="15"/>
  <c r="N43" i="15"/>
  <c r="L43" i="15"/>
  <c r="J43" i="15"/>
  <c r="H43" i="15"/>
  <c r="V42" i="15"/>
  <c r="S42" i="15"/>
  <c r="T42" i="15" s="1"/>
  <c r="R42" i="15"/>
  <c r="Q42" i="15"/>
  <c r="P42" i="15"/>
  <c r="N42" i="15"/>
  <c r="L42" i="15"/>
  <c r="J42" i="15"/>
  <c r="H42" i="15"/>
  <c r="V41" i="15"/>
  <c r="L41" i="15"/>
  <c r="J41" i="15"/>
  <c r="H41" i="15"/>
  <c r="V40" i="15"/>
  <c r="R40" i="15"/>
  <c r="Q40" i="15"/>
  <c r="S40" i="15" s="1"/>
  <c r="T40" i="15" s="1"/>
  <c r="P40" i="15"/>
  <c r="N40" i="15"/>
  <c r="L40" i="15"/>
  <c r="J40" i="15"/>
  <c r="H40" i="15"/>
  <c r="V39" i="15"/>
  <c r="R39" i="15"/>
  <c r="Q39" i="15"/>
  <c r="P39" i="15"/>
  <c r="N39" i="15"/>
  <c r="L39" i="15"/>
  <c r="J39" i="15"/>
  <c r="H39" i="15"/>
  <c r="V38" i="15"/>
  <c r="L38" i="15"/>
  <c r="J38" i="15"/>
  <c r="H38" i="15"/>
  <c r="V37" i="15"/>
  <c r="T37" i="15"/>
  <c r="S37" i="15"/>
  <c r="R37" i="15"/>
  <c r="Q37" i="15"/>
  <c r="P37" i="15"/>
  <c r="N37" i="15"/>
  <c r="L37" i="15"/>
  <c r="J37" i="15"/>
  <c r="H37" i="15"/>
  <c r="V36" i="15"/>
  <c r="L36" i="15"/>
  <c r="J36" i="15"/>
  <c r="H36" i="15"/>
  <c r="V35" i="15"/>
  <c r="Q35" i="15"/>
  <c r="R35" i="15" s="1"/>
  <c r="P35" i="15"/>
  <c r="N35" i="15"/>
  <c r="L35" i="15"/>
  <c r="J35" i="15"/>
  <c r="H35" i="15"/>
  <c r="V34" i="15"/>
  <c r="R34" i="15"/>
  <c r="Q34" i="15"/>
  <c r="P34" i="15"/>
  <c r="N34" i="15"/>
  <c r="L34" i="15"/>
  <c r="J34" i="15"/>
  <c r="H34" i="15"/>
  <c r="V33" i="15"/>
  <c r="T33" i="15"/>
  <c r="S33" i="15"/>
  <c r="R33" i="15"/>
  <c r="Q33" i="15"/>
  <c r="P33" i="15"/>
  <c r="N33" i="15"/>
  <c r="L33" i="15"/>
  <c r="J33" i="15"/>
  <c r="H33" i="15"/>
  <c r="V32" i="15"/>
  <c r="L32" i="15"/>
  <c r="J32" i="15"/>
  <c r="H32" i="15"/>
  <c r="V31" i="15"/>
  <c r="S31" i="15"/>
  <c r="T31" i="15" s="1"/>
  <c r="R31" i="15"/>
  <c r="Q31" i="15"/>
  <c r="P31" i="15"/>
  <c r="N31" i="15"/>
  <c r="L31" i="15"/>
  <c r="J31" i="15"/>
  <c r="H31" i="15"/>
  <c r="V30" i="15"/>
  <c r="L30" i="15"/>
  <c r="J30" i="15"/>
  <c r="H30" i="15"/>
  <c r="V29" i="15"/>
  <c r="R29" i="15"/>
  <c r="Q29" i="15"/>
  <c r="S29" i="15" s="1"/>
  <c r="T29" i="15" s="1"/>
  <c r="P29" i="15"/>
  <c r="N29" i="15"/>
  <c r="L29" i="15"/>
  <c r="J29" i="15"/>
  <c r="H29" i="15"/>
  <c r="V26" i="15"/>
  <c r="R26" i="15"/>
  <c r="Q26" i="15"/>
  <c r="S26" i="15" s="1"/>
  <c r="T26" i="15" s="1"/>
  <c r="P26" i="15"/>
  <c r="N26" i="15"/>
  <c r="L26" i="15"/>
  <c r="J26" i="15"/>
  <c r="H26" i="15"/>
  <c r="V25" i="15"/>
  <c r="L25" i="15"/>
  <c r="J25" i="15"/>
  <c r="H25" i="15"/>
  <c r="V24" i="15"/>
  <c r="Q24" i="15"/>
  <c r="S24" i="15" s="1"/>
  <c r="T24" i="15" s="1"/>
  <c r="P24" i="15"/>
  <c r="N24" i="15"/>
  <c r="L24" i="15"/>
  <c r="J24" i="15"/>
  <c r="H24" i="15"/>
  <c r="V23" i="15"/>
  <c r="Q23" i="15"/>
  <c r="S23" i="15" s="1"/>
  <c r="T23" i="15" s="1"/>
  <c r="P23" i="15"/>
  <c r="N23" i="15"/>
  <c r="L23" i="15"/>
  <c r="J23" i="15"/>
  <c r="H23" i="15"/>
  <c r="V22" i="15"/>
  <c r="L22" i="15"/>
  <c r="J22" i="15"/>
  <c r="H22" i="15"/>
  <c r="V21" i="15"/>
  <c r="R21" i="15"/>
  <c r="Q21" i="15"/>
  <c r="P21" i="15"/>
  <c r="N21" i="15"/>
  <c r="L21" i="15"/>
  <c r="J21" i="15"/>
  <c r="H21" i="15"/>
  <c r="V20" i="15"/>
  <c r="S20" i="15"/>
  <c r="T20" i="15" s="1"/>
  <c r="R20" i="15"/>
  <c r="Q20" i="15"/>
  <c r="P20" i="15"/>
  <c r="N20" i="15"/>
  <c r="L20" i="15"/>
  <c r="J20" i="15"/>
  <c r="H20" i="15"/>
  <c r="V19" i="15"/>
  <c r="L19" i="15"/>
  <c r="J19" i="15"/>
  <c r="H19" i="15"/>
  <c r="V18" i="15"/>
  <c r="R18" i="15"/>
  <c r="Q18" i="15"/>
  <c r="S18" i="15" s="1"/>
  <c r="T18" i="15" s="1"/>
  <c r="P18" i="15"/>
  <c r="N18" i="15"/>
  <c r="K18" i="15"/>
  <c r="L18" i="15" s="1"/>
  <c r="J18" i="15"/>
  <c r="H18" i="15"/>
  <c r="V17" i="15"/>
  <c r="Q17" i="15"/>
  <c r="S17" i="15" s="1"/>
  <c r="T17" i="15" s="1"/>
  <c r="P17" i="15"/>
  <c r="N17" i="15"/>
  <c r="L17" i="15"/>
  <c r="J17" i="15"/>
  <c r="H17" i="15"/>
  <c r="V16" i="15"/>
  <c r="Q16" i="15"/>
  <c r="S16" i="15" s="1"/>
  <c r="T16" i="15" s="1"/>
  <c r="P16" i="15"/>
  <c r="N16" i="15"/>
  <c r="L16" i="15"/>
  <c r="J16" i="15"/>
  <c r="H16" i="15"/>
  <c r="V15" i="15"/>
  <c r="Q15" i="15"/>
  <c r="S15" i="15" s="1"/>
  <c r="T15" i="15" s="1"/>
  <c r="P15" i="15"/>
  <c r="N15" i="15"/>
  <c r="L15" i="15"/>
  <c r="J15" i="15"/>
  <c r="H15" i="15"/>
  <c r="V14" i="15"/>
  <c r="Q14" i="15"/>
  <c r="S14" i="15" s="1"/>
  <c r="T14" i="15" s="1"/>
  <c r="P14" i="15"/>
  <c r="N14" i="15"/>
  <c r="L14" i="15"/>
  <c r="J14" i="15"/>
  <c r="H14" i="15"/>
  <c r="V13" i="15"/>
  <c r="Q13" i="15"/>
  <c r="S13" i="15" s="1"/>
  <c r="T13" i="15" s="1"/>
  <c r="P13" i="15"/>
  <c r="N13" i="15"/>
  <c r="L13" i="15"/>
  <c r="J13" i="15"/>
  <c r="H13" i="15"/>
  <c r="V12" i="15"/>
  <c r="Q12" i="15"/>
  <c r="S12" i="15" s="1"/>
  <c r="T12" i="15" s="1"/>
  <c r="P12" i="15"/>
  <c r="N12" i="15"/>
  <c r="L12" i="15"/>
  <c r="J12" i="15"/>
  <c r="H12" i="15"/>
  <c r="V11" i="15"/>
  <c r="Q11" i="15"/>
  <c r="R11" i="15" s="1"/>
  <c r="P11" i="15"/>
  <c r="N11" i="15"/>
  <c r="L11" i="15"/>
  <c r="H11" i="15"/>
  <c r="V10" i="15"/>
  <c r="T10" i="15"/>
  <c r="S10" i="15"/>
  <c r="R10" i="15"/>
  <c r="Q10" i="15"/>
  <c r="P10" i="15"/>
  <c r="N10" i="15"/>
  <c r="L10" i="15"/>
  <c r="J10" i="15"/>
  <c r="H10" i="15"/>
  <c r="V9" i="15"/>
  <c r="L9" i="15"/>
  <c r="J9" i="15"/>
  <c r="H9" i="15"/>
  <c r="V8" i="15"/>
  <c r="L8" i="15"/>
  <c r="J8" i="15"/>
  <c r="H8" i="15"/>
  <c r="V7" i="15"/>
  <c r="S7" i="15"/>
  <c r="T7" i="15" s="1"/>
  <c r="R7" i="15"/>
  <c r="Q7" i="15"/>
  <c r="P7" i="15"/>
  <c r="N7" i="15"/>
  <c r="L7" i="15"/>
  <c r="J7" i="15"/>
  <c r="H7" i="15"/>
  <c r="V6" i="15"/>
  <c r="S6" i="15"/>
  <c r="T6" i="15" s="1"/>
  <c r="R6" i="15"/>
  <c r="Q6" i="15"/>
  <c r="P6" i="15"/>
  <c r="N6" i="15"/>
  <c r="L6" i="15"/>
  <c r="J6" i="15"/>
  <c r="H6" i="15"/>
  <c r="V5" i="15"/>
  <c r="Q5" i="15"/>
  <c r="R5" i="15" s="1"/>
  <c r="P5" i="15"/>
  <c r="N5" i="15"/>
  <c r="L5" i="15"/>
  <c r="J5" i="15"/>
  <c r="H5" i="15"/>
  <c r="V4" i="15"/>
  <c r="Q4" i="15"/>
  <c r="S4" i="15" s="1"/>
  <c r="T4" i="15" s="1"/>
  <c r="P4" i="15"/>
  <c r="N4" i="15"/>
  <c r="L4" i="15"/>
  <c r="J4" i="15"/>
  <c r="H4" i="15"/>
  <c r="V3" i="15"/>
  <c r="R3" i="15"/>
  <c r="Q3" i="15"/>
  <c r="P3" i="15"/>
  <c r="N3" i="15"/>
  <c r="L3" i="15"/>
  <c r="J3" i="15"/>
  <c r="H3" i="15"/>
  <c r="V2" i="15"/>
  <c r="Q2" i="15"/>
  <c r="R2" i="15" s="1"/>
  <c r="P2" i="15"/>
  <c r="N2" i="15"/>
  <c r="L2" i="15"/>
  <c r="J2" i="15"/>
  <c r="H2" i="15"/>
  <c r="J113" i="14"/>
  <c r="H113" i="14"/>
  <c r="J112" i="14"/>
  <c r="H112" i="14"/>
  <c r="J111" i="14"/>
  <c r="H111" i="14"/>
  <c r="J110" i="14"/>
  <c r="H110" i="14"/>
  <c r="J109" i="14"/>
  <c r="H109" i="14"/>
  <c r="J108" i="14"/>
  <c r="H108" i="14"/>
  <c r="J107" i="14"/>
  <c r="H107" i="14"/>
  <c r="J106" i="14"/>
  <c r="H106" i="14"/>
  <c r="J105" i="14"/>
  <c r="H105" i="14"/>
  <c r="J104" i="14"/>
  <c r="H104" i="14"/>
  <c r="J103" i="14"/>
  <c r="H103" i="14"/>
  <c r="J102" i="14"/>
  <c r="H102" i="14"/>
  <c r="J101" i="14"/>
  <c r="H101" i="14"/>
  <c r="J100" i="14"/>
  <c r="H100" i="14"/>
  <c r="J99" i="14"/>
  <c r="H99" i="14"/>
  <c r="J98" i="14"/>
  <c r="H98" i="14"/>
  <c r="J97" i="14"/>
  <c r="H97" i="14"/>
  <c r="J96" i="14"/>
  <c r="H96" i="14"/>
  <c r="J95" i="14"/>
  <c r="H95" i="14"/>
  <c r="J94" i="14"/>
  <c r="H94" i="14"/>
  <c r="J93" i="14"/>
  <c r="H93" i="14"/>
  <c r="J92" i="14"/>
  <c r="H92" i="14"/>
  <c r="J91" i="14"/>
  <c r="H91" i="14"/>
  <c r="J90" i="14"/>
  <c r="H90" i="14"/>
  <c r="J89" i="14"/>
  <c r="H89" i="14"/>
  <c r="J88" i="14"/>
  <c r="H88" i="14"/>
  <c r="J87" i="14"/>
  <c r="H87" i="14"/>
  <c r="J86" i="14"/>
  <c r="H86" i="14"/>
  <c r="J85" i="14"/>
  <c r="H85" i="14"/>
  <c r="J84" i="14"/>
  <c r="H84" i="14"/>
  <c r="J83" i="14"/>
  <c r="H83" i="14"/>
  <c r="J82" i="14"/>
  <c r="H82" i="14"/>
  <c r="J81" i="14"/>
  <c r="H81" i="14"/>
  <c r="J80" i="14"/>
  <c r="H80" i="14"/>
  <c r="J79" i="14"/>
  <c r="H79" i="14"/>
  <c r="J78" i="14"/>
  <c r="H78" i="14"/>
  <c r="J77" i="14"/>
  <c r="H77" i="14"/>
  <c r="J76" i="14"/>
  <c r="H76" i="14"/>
  <c r="J75" i="14"/>
  <c r="H75" i="14"/>
  <c r="J74" i="14"/>
  <c r="H74" i="14"/>
  <c r="J73" i="14"/>
  <c r="H73" i="14"/>
  <c r="J72" i="14"/>
  <c r="H72" i="14"/>
  <c r="J71" i="14"/>
  <c r="H71" i="14"/>
  <c r="J70" i="14"/>
  <c r="H70" i="14"/>
  <c r="J69" i="14"/>
  <c r="H69" i="14"/>
  <c r="J68" i="14"/>
  <c r="H68" i="14"/>
  <c r="J67" i="14"/>
  <c r="H67" i="14"/>
  <c r="J66" i="14"/>
  <c r="H66" i="14"/>
  <c r="J65" i="14"/>
  <c r="H65" i="14"/>
  <c r="J64" i="14"/>
  <c r="H64" i="14"/>
  <c r="J63" i="14"/>
  <c r="H63" i="14"/>
  <c r="J62" i="14"/>
  <c r="H62" i="14"/>
  <c r="J61" i="14"/>
  <c r="H61" i="14"/>
  <c r="J60" i="14"/>
  <c r="H60" i="14"/>
  <c r="J59" i="14"/>
  <c r="H59" i="14"/>
  <c r="J58" i="14"/>
  <c r="H58" i="14"/>
  <c r="J57" i="14"/>
  <c r="H57" i="14"/>
  <c r="J56" i="14"/>
  <c r="H56" i="14"/>
  <c r="J55" i="14"/>
  <c r="H55" i="14"/>
  <c r="J54" i="14"/>
  <c r="H54" i="14"/>
  <c r="J53" i="14"/>
  <c r="H53" i="14"/>
  <c r="J52" i="14"/>
  <c r="H52" i="14"/>
  <c r="J51" i="14"/>
  <c r="H51" i="14"/>
  <c r="J50" i="14"/>
  <c r="H50" i="14"/>
  <c r="J49" i="14"/>
  <c r="H49" i="14"/>
  <c r="J48" i="14"/>
  <c r="H48" i="14"/>
  <c r="J47" i="14"/>
  <c r="H47" i="14"/>
  <c r="J46" i="14"/>
  <c r="H46" i="14"/>
  <c r="J45" i="14"/>
  <c r="H45" i="14"/>
  <c r="J44" i="14"/>
  <c r="H44" i="14"/>
  <c r="J43" i="14"/>
  <c r="H43" i="14"/>
  <c r="J42" i="14"/>
  <c r="H42" i="14"/>
  <c r="J41" i="14"/>
  <c r="H41" i="14"/>
  <c r="J40" i="14"/>
  <c r="H40" i="14"/>
  <c r="J39" i="14"/>
  <c r="H39" i="14"/>
  <c r="J38" i="14"/>
  <c r="H38" i="14"/>
  <c r="J37" i="14"/>
  <c r="H37" i="14"/>
  <c r="J36" i="14"/>
  <c r="H36" i="14"/>
  <c r="J35" i="14"/>
  <c r="H35" i="14"/>
  <c r="J34" i="14"/>
  <c r="H34" i="14"/>
  <c r="J33" i="14"/>
  <c r="H33" i="14"/>
  <c r="J32" i="14"/>
  <c r="H32" i="14"/>
  <c r="J31" i="14"/>
  <c r="H31" i="14"/>
  <c r="J30" i="14"/>
  <c r="H30" i="14"/>
  <c r="J29" i="14"/>
  <c r="H29" i="14"/>
  <c r="J28" i="14"/>
  <c r="H28" i="14"/>
  <c r="J27" i="14"/>
  <c r="H27" i="14"/>
  <c r="J26" i="14"/>
  <c r="H26" i="14"/>
  <c r="J25" i="14"/>
  <c r="H25" i="14"/>
  <c r="J24" i="14"/>
  <c r="H24" i="14"/>
  <c r="J23" i="14"/>
  <c r="H23" i="14"/>
  <c r="J22" i="14"/>
  <c r="H22" i="14"/>
  <c r="J21" i="14"/>
  <c r="H21" i="14"/>
  <c r="J20" i="14"/>
  <c r="H20" i="14"/>
  <c r="J19" i="14"/>
  <c r="H19" i="14"/>
  <c r="J18" i="14"/>
  <c r="H18" i="14"/>
  <c r="J17" i="14"/>
  <c r="H17" i="14"/>
  <c r="J16" i="14"/>
  <c r="H16" i="14"/>
  <c r="J15" i="14"/>
  <c r="H15" i="14"/>
  <c r="J14" i="14"/>
  <c r="H14" i="14"/>
  <c r="J13" i="14"/>
  <c r="H13" i="14"/>
  <c r="J12" i="14"/>
  <c r="H12" i="14"/>
  <c r="J11" i="14"/>
  <c r="H11" i="14"/>
  <c r="J10" i="14"/>
  <c r="H10" i="14"/>
  <c r="J9" i="14"/>
  <c r="H9" i="14"/>
  <c r="J8" i="14"/>
  <c r="H8" i="14"/>
  <c r="J7" i="14"/>
  <c r="H7" i="14"/>
  <c r="J6" i="14"/>
  <c r="H6" i="14"/>
  <c r="J5" i="14"/>
  <c r="H5" i="14"/>
  <c r="J4" i="14"/>
  <c r="H4" i="14"/>
  <c r="J3" i="14"/>
  <c r="H3" i="14"/>
  <c r="J2" i="14"/>
  <c r="H2" i="14"/>
  <c r="L128" i="13"/>
  <c r="J128" i="13"/>
  <c r="H128" i="13"/>
  <c r="L127" i="13"/>
  <c r="J127" i="13"/>
  <c r="H127" i="13"/>
  <c r="L124" i="13"/>
  <c r="J124" i="13"/>
  <c r="H124" i="13"/>
  <c r="L123" i="13"/>
  <c r="J123" i="13"/>
  <c r="H123" i="13"/>
  <c r="L121" i="13"/>
  <c r="J121" i="13"/>
  <c r="H121" i="13"/>
  <c r="L119" i="13"/>
  <c r="J119" i="13"/>
  <c r="H119" i="13"/>
  <c r="L118" i="13"/>
  <c r="J118" i="13"/>
  <c r="H118" i="13"/>
  <c r="L117" i="13"/>
  <c r="J117" i="13"/>
  <c r="H117" i="13"/>
  <c r="L116" i="13"/>
  <c r="J116" i="13"/>
  <c r="H116" i="13"/>
  <c r="L115" i="13"/>
  <c r="J115" i="13"/>
  <c r="H115" i="13"/>
  <c r="L114" i="13"/>
  <c r="J114" i="13"/>
  <c r="H114" i="13"/>
  <c r="L113" i="13"/>
  <c r="J113" i="13"/>
  <c r="H113" i="13"/>
  <c r="L112" i="13"/>
  <c r="J112" i="13"/>
  <c r="H112" i="13"/>
  <c r="L110" i="13"/>
  <c r="J110" i="13"/>
  <c r="H110" i="13"/>
  <c r="L109" i="13"/>
  <c r="J109" i="13"/>
  <c r="H109" i="13"/>
  <c r="L108" i="13"/>
  <c r="J108" i="13"/>
  <c r="H108" i="13"/>
  <c r="L107" i="13"/>
  <c r="J107" i="13"/>
  <c r="H107" i="13"/>
  <c r="L106" i="13"/>
  <c r="J106" i="13"/>
  <c r="H106" i="13"/>
  <c r="L105" i="13"/>
  <c r="J105" i="13"/>
  <c r="H105" i="13"/>
  <c r="L103" i="13"/>
  <c r="J103" i="13"/>
  <c r="H103" i="13"/>
  <c r="L102" i="13"/>
  <c r="J102" i="13"/>
  <c r="H102" i="13"/>
  <c r="L101" i="13"/>
  <c r="J101" i="13"/>
  <c r="H101" i="13"/>
  <c r="L100" i="13"/>
  <c r="J100" i="13"/>
  <c r="H100" i="13"/>
  <c r="L98" i="13"/>
  <c r="J98" i="13"/>
  <c r="H98" i="13"/>
  <c r="L97" i="13"/>
  <c r="J97" i="13"/>
  <c r="H97" i="13"/>
  <c r="L96" i="13"/>
  <c r="J96" i="13"/>
  <c r="H96" i="13"/>
  <c r="L95" i="13"/>
  <c r="H95" i="13"/>
  <c r="L93" i="13"/>
  <c r="J93" i="13"/>
  <c r="H93" i="13"/>
  <c r="L91" i="13"/>
  <c r="J91" i="13"/>
  <c r="H91" i="13"/>
  <c r="L90" i="13"/>
  <c r="J90" i="13"/>
  <c r="H90" i="13"/>
  <c r="L88" i="13"/>
  <c r="J88" i="13"/>
  <c r="H88" i="13"/>
  <c r="L87" i="13"/>
  <c r="J87" i="13"/>
  <c r="H87" i="13"/>
  <c r="L85" i="13"/>
  <c r="J85" i="13"/>
  <c r="H85" i="13"/>
  <c r="L84" i="13"/>
  <c r="J84" i="13"/>
  <c r="H84" i="13"/>
  <c r="L83" i="13"/>
  <c r="J83" i="13"/>
  <c r="H83" i="13"/>
  <c r="L82" i="13"/>
  <c r="J82" i="13"/>
  <c r="H82" i="13"/>
  <c r="L80" i="13"/>
  <c r="J80" i="13"/>
  <c r="H80" i="13"/>
  <c r="L78" i="13"/>
  <c r="J78" i="13"/>
  <c r="H78" i="13"/>
  <c r="L77" i="13"/>
  <c r="J77" i="13"/>
  <c r="H77" i="13"/>
  <c r="L76" i="13"/>
  <c r="J76" i="13"/>
  <c r="H76" i="13"/>
  <c r="L75" i="13"/>
  <c r="J75" i="13"/>
  <c r="H75" i="13"/>
  <c r="L74" i="13"/>
  <c r="J74" i="13"/>
  <c r="H74" i="13"/>
  <c r="L73" i="13"/>
  <c r="J73" i="13"/>
  <c r="H73" i="13"/>
  <c r="L72" i="13"/>
  <c r="J72" i="13"/>
  <c r="H72" i="13"/>
  <c r="L70" i="13"/>
  <c r="J70" i="13"/>
  <c r="H70" i="13"/>
  <c r="L69" i="13"/>
  <c r="J69" i="13"/>
  <c r="H69" i="13"/>
  <c r="L68" i="13"/>
  <c r="J68" i="13"/>
  <c r="H68" i="13"/>
  <c r="L67" i="13"/>
  <c r="J67" i="13"/>
  <c r="H67" i="13"/>
  <c r="L66" i="13"/>
  <c r="J66" i="13"/>
  <c r="H66" i="13"/>
  <c r="L65" i="13"/>
  <c r="J65" i="13"/>
  <c r="H65" i="13"/>
  <c r="L64" i="13"/>
  <c r="J64" i="13"/>
  <c r="H64" i="13"/>
  <c r="L63" i="13"/>
  <c r="J63" i="13"/>
  <c r="H63" i="13"/>
  <c r="L62" i="13"/>
  <c r="J62" i="13"/>
  <c r="H62" i="13"/>
  <c r="L61" i="13"/>
  <c r="J61" i="13"/>
  <c r="H61" i="13"/>
  <c r="L60" i="13"/>
  <c r="J60" i="13"/>
  <c r="H60" i="13"/>
  <c r="L59" i="13"/>
  <c r="J59" i="13"/>
  <c r="H59" i="13"/>
  <c r="L58" i="13"/>
  <c r="J58" i="13"/>
  <c r="H58" i="13"/>
  <c r="L57" i="13"/>
  <c r="J57" i="13"/>
  <c r="H57" i="13"/>
  <c r="L56" i="13"/>
  <c r="J56" i="13"/>
  <c r="H56" i="13"/>
  <c r="L55" i="13"/>
  <c r="J55" i="13"/>
  <c r="H55" i="13"/>
  <c r="L54" i="13"/>
  <c r="J54" i="13"/>
  <c r="H54" i="13"/>
  <c r="L53" i="13"/>
  <c r="J53" i="13"/>
  <c r="H53" i="13"/>
  <c r="L52" i="13"/>
  <c r="J52" i="13"/>
  <c r="H52" i="13"/>
  <c r="L51" i="13"/>
  <c r="J51" i="13"/>
  <c r="H51" i="13"/>
  <c r="L50" i="13"/>
  <c r="J50" i="13"/>
  <c r="H50" i="13"/>
  <c r="L49" i="13"/>
  <c r="J49" i="13"/>
  <c r="H49" i="13"/>
  <c r="L48" i="13"/>
  <c r="J48" i="13"/>
  <c r="H48" i="13"/>
  <c r="L47" i="13"/>
  <c r="J47" i="13"/>
  <c r="H47" i="13"/>
  <c r="L46" i="13"/>
  <c r="J46" i="13"/>
  <c r="H46" i="13"/>
  <c r="L45" i="13"/>
  <c r="J45" i="13"/>
  <c r="H45" i="13"/>
  <c r="L44" i="13"/>
  <c r="J44" i="13"/>
  <c r="H44" i="13"/>
  <c r="L43" i="13"/>
  <c r="J43" i="13"/>
  <c r="H43" i="13"/>
  <c r="L42" i="13"/>
  <c r="J42" i="13"/>
  <c r="H42" i="13"/>
  <c r="L41" i="13"/>
  <c r="J41" i="13"/>
  <c r="H41" i="13"/>
  <c r="L40" i="13"/>
  <c r="J40" i="13"/>
  <c r="H40" i="13"/>
  <c r="L39" i="13"/>
  <c r="J39" i="13"/>
  <c r="H39" i="13"/>
  <c r="L38" i="13"/>
  <c r="J38" i="13"/>
  <c r="H38" i="13"/>
  <c r="L37" i="13"/>
  <c r="J37" i="13"/>
  <c r="H37" i="13"/>
  <c r="L36" i="13"/>
  <c r="J36" i="13"/>
  <c r="H36" i="13"/>
  <c r="L35" i="13"/>
  <c r="J35" i="13"/>
  <c r="H35" i="13"/>
  <c r="L34" i="13"/>
  <c r="J34" i="13"/>
  <c r="H34" i="13"/>
  <c r="L33" i="13"/>
  <c r="J33" i="13"/>
  <c r="H33" i="13"/>
  <c r="L32" i="13"/>
  <c r="J32" i="13"/>
  <c r="H32" i="13"/>
  <c r="L31" i="13"/>
  <c r="J31" i="13"/>
  <c r="H31" i="13"/>
  <c r="L30" i="13"/>
  <c r="J30" i="13"/>
  <c r="H30" i="13"/>
  <c r="L29" i="13"/>
  <c r="J29" i="13"/>
  <c r="H29" i="13"/>
  <c r="L28" i="13"/>
  <c r="J28" i="13"/>
  <c r="H28" i="13"/>
  <c r="L27" i="13"/>
  <c r="J27" i="13"/>
  <c r="H27" i="13"/>
  <c r="L26" i="13"/>
  <c r="J26" i="13"/>
  <c r="H26" i="13"/>
  <c r="L25" i="13"/>
  <c r="J25" i="13"/>
  <c r="H25" i="13"/>
  <c r="L24" i="13"/>
  <c r="J24" i="13"/>
  <c r="H24" i="13"/>
  <c r="L23" i="13"/>
  <c r="J23" i="13"/>
  <c r="H23" i="13"/>
  <c r="L22" i="13"/>
  <c r="J22" i="13"/>
  <c r="H22" i="13"/>
  <c r="L21" i="13"/>
  <c r="J21" i="13"/>
  <c r="H21" i="13"/>
  <c r="L20" i="13"/>
  <c r="J20" i="13"/>
  <c r="H20" i="13"/>
  <c r="L19" i="13"/>
  <c r="J19" i="13"/>
  <c r="H19" i="13"/>
  <c r="L18" i="13"/>
  <c r="J18" i="13"/>
  <c r="H18" i="13"/>
  <c r="L17" i="13"/>
  <c r="J17" i="13"/>
  <c r="H17" i="13"/>
  <c r="L16" i="13"/>
  <c r="J16" i="13"/>
  <c r="H16" i="13"/>
  <c r="L15" i="13"/>
  <c r="J15" i="13"/>
  <c r="H15" i="13"/>
  <c r="L14" i="13"/>
  <c r="J14" i="13"/>
  <c r="H14" i="13"/>
  <c r="L13" i="13"/>
  <c r="J13" i="13"/>
  <c r="H13" i="13"/>
  <c r="L12" i="13"/>
  <c r="J12" i="13"/>
  <c r="H12" i="13"/>
  <c r="L11" i="13"/>
  <c r="J11" i="13"/>
  <c r="H11" i="13"/>
  <c r="L9" i="13"/>
  <c r="J9" i="13"/>
  <c r="H9" i="13"/>
  <c r="L8" i="13"/>
  <c r="J8" i="13"/>
  <c r="H8" i="13"/>
  <c r="L6" i="13"/>
  <c r="J6" i="13"/>
  <c r="H6" i="13"/>
  <c r="L5" i="13"/>
  <c r="J5" i="13"/>
  <c r="H5" i="13"/>
  <c r="L4" i="13"/>
  <c r="J4" i="13"/>
  <c r="H4" i="13"/>
  <c r="L3" i="13"/>
  <c r="J3" i="13"/>
  <c r="H3" i="13"/>
  <c r="L2" i="13"/>
  <c r="J2" i="13"/>
  <c r="H2" i="13"/>
  <c r="Q129" i="12"/>
  <c r="S129" i="12" s="1"/>
  <c r="T129" i="12" s="1"/>
  <c r="P129" i="12"/>
  <c r="N129" i="12"/>
  <c r="L129" i="12"/>
  <c r="J129" i="12"/>
  <c r="H129" i="12"/>
  <c r="Q128" i="12"/>
  <c r="S128" i="12" s="1"/>
  <c r="T128" i="12" s="1"/>
  <c r="P128" i="12"/>
  <c r="N128" i="12"/>
  <c r="L128" i="12"/>
  <c r="J128" i="12"/>
  <c r="H128" i="12"/>
  <c r="S127" i="12"/>
  <c r="T127" i="12" s="1"/>
  <c r="Q127" i="12"/>
  <c r="R127" i="12" s="1"/>
  <c r="P127" i="12"/>
  <c r="N127" i="12"/>
  <c r="L127" i="12"/>
  <c r="J127" i="12"/>
  <c r="H127" i="12"/>
  <c r="S126" i="12"/>
  <c r="T126" i="12" s="1"/>
  <c r="R126" i="12"/>
  <c r="Q126" i="12"/>
  <c r="P126" i="12"/>
  <c r="N126" i="12"/>
  <c r="L126" i="12"/>
  <c r="J126" i="12"/>
  <c r="H126" i="12"/>
  <c r="Q125" i="12"/>
  <c r="R125" i="12" s="1"/>
  <c r="P125" i="12"/>
  <c r="N125" i="12"/>
  <c r="L125" i="12"/>
  <c r="J125" i="12"/>
  <c r="H125" i="12"/>
  <c r="Q124" i="12"/>
  <c r="S124" i="12" s="1"/>
  <c r="T124" i="12" s="1"/>
  <c r="P124" i="12"/>
  <c r="N124" i="12"/>
  <c r="L124" i="12"/>
  <c r="J124" i="12"/>
  <c r="H124" i="12"/>
  <c r="S123" i="12"/>
  <c r="T123" i="12" s="1"/>
  <c r="R123" i="12"/>
  <c r="Q123" i="12"/>
  <c r="P123" i="12"/>
  <c r="N123" i="12"/>
  <c r="L123" i="12"/>
  <c r="J123" i="12"/>
  <c r="H123" i="12"/>
  <c r="Q122" i="12"/>
  <c r="S122" i="12" s="1"/>
  <c r="T122" i="12" s="1"/>
  <c r="P122" i="12"/>
  <c r="N122" i="12"/>
  <c r="L122" i="12"/>
  <c r="J122" i="12"/>
  <c r="H122" i="12"/>
  <c r="Q121" i="12"/>
  <c r="S121" i="12" s="1"/>
  <c r="T121" i="12" s="1"/>
  <c r="P121" i="12"/>
  <c r="N121" i="12"/>
  <c r="L121" i="12"/>
  <c r="J121" i="12"/>
  <c r="H121" i="12"/>
  <c r="Q120" i="12"/>
  <c r="S120" i="12" s="1"/>
  <c r="T120" i="12" s="1"/>
  <c r="P120" i="12"/>
  <c r="N120" i="12"/>
  <c r="L120" i="12"/>
  <c r="J120" i="12"/>
  <c r="H120" i="12"/>
  <c r="Q119" i="12"/>
  <c r="S119" i="12" s="1"/>
  <c r="T119" i="12" s="1"/>
  <c r="P119" i="12"/>
  <c r="N119" i="12"/>
  <c r="L119" i="12"/>
  <c r="J119" i="12"/>
  <c r="H119" i="12"/>
  <c r="Q118" i="12"/>
  <c r="S118" i="12" s="1"/>
  <c r="T118" i="12" s="1"/>
  <c r="P118" i="12"/>
  <c r="N118" i="12"/>
  <c r="L118" i="12"/>
  <c r="J118" i="12"/>
  <c r="H118" i="12"/>
  <c r="S117" i="12"/>
  <c r="T117" i="12" s="1"/>
  <c r="Q117" i="12"/>
  <c r="R117" i="12" s="1"/>
  <c r="P117" i="12"/>
  <c r="N117" i="12"/>
  <c r="L117" i="12"/>
  <c r="J117" i="12"/>
  <c r="H117" i="12"/>
  <c r="S116" i="12"/>
  <c r="T116" i="12" s="1"/>
  <c r="R116" i="12"/>
  <c r="Q116" i="12"/>
  <c r="P116" i="12"/>
  <c r="N116" i="12"/>
  <c r="L116" i="12"/>
  <c r="J116" i="12"/>
  <c r="H116" i="12"/>
  <c r="Q115" i="12"/>
  <c r="S115" i="12" s="1"/>
  <c r="T115" i="12" s="1"/>
  <c r="P115" i="12"/>
  <c r="N115" i="12"/>
  <c r="L115" i="12"/>
  <c r="J115" i="12"/>
  <c r="H115" i="12"/>
  <c r="Q114" i="12"/>
  <c r="S114" i="12" s="1"/>
  <c r="T114" i="12" s="1"/>
  <c r="P114" i="12"/>
  <c r="N114" i="12"/>
  <c r="L114" i="12"/>
  <c r="J114" i="12"/>
  <c r="H114" i="12"/>
  <c r="S113" i="12"/>
  <c r="T113" i="12" s="1"/>
  <c r="R113" i="12"/>
  <c r="Q113" i="12"/>
  <c r="P113" i="12"/>
  <c r="N113" i="12"/>
  <c r="L113" i="12"/>
  <c r="J113" i="12"/>
  <c r="H113" i="12"/>
  <c r="Q112" i="12"/>
  <c r="S112" i="12" s="1"/>
  <c r="T112" i="12" s="1"/>
  <c r="P112" i="12"/>
  <c r="N112" i="12"/>
  <c r="L112" i="12"/>
  <c r="J112" i="12"/>
  <c r="H112" i="12"/>
  <c r="Q111" i="12"/>
  <c r="S111" i="12" s="1"/>
  <c r="T111" i="12" s="1"/>
  <c r="P111" i="12"/>
  <c r="N111" i="12"/>
  <c r="L111" i="12"/>
  <c r="J111" i="12"/>
  <c r="H111" i="12"/>
  <c r="Q110" i="12"/>
  <c r="S110" i="12" s="1"/>
  <c r="T110" i="12" s="1"/>
  <c r="P110" i="12"/>
  <c r="N110" i="12"/>
  <c r="L110" i="12"/>
  <c r="J110" i="12"/>
  <c r="H110" i="12"/>
  <c r="Q109" i="12"/>
  <c r="S109" i="12" s="1"/>
  <c r="T109" i="12" s="1"/>
  <c r="P109" i="12"/>
  <c r="N109" i="12"/>
  <c r="L109" i="12"/>
  <c r="J109" i="12"/>
  <c r="H109" i="12"/>
  <c r="Q108" i="12"/>
  <c r="S108" i="12" s="1"/>
  <c r="T108" i="12" s="1"/>
  <c r="P108" i="12"/>
  <c r="N108" i="12"/>
  <c r="L108" i="12"/>
  <c r="J108" i="12"/>
  <c r="H108" i="12"/>
  <c r="S107" i="12"/>
  <c r="T107" i="12" s="1"/>
  <c r="Q107" i="12"/>
  <c r="R107" i="12" s="1"/>
  <c r="P107" i="12"/>
  <c r="N107" i="12"/>
  <c r="L107" i="12"/>
  <c r="J107" i="12"/>
  <c r="H107" i="12"/>
  <c r="S106" i="12"/>
  <c r="T106" i="12" s="1"/>
  <c r="R106" i="12"/>
  <c r="Q106" i="12"/>
  <c r="P106" i="12"/>
  <c r="N106" i="12"/>
  <c r="L106" i="12"/>
  <c r="J106" i="12"/>
  <c r="H106" i="12"/>
  <c r="Q105" i="12"/>
  <c r="S105" i="12" s="1"/>
  <c r="T105" i="12" s="1"/>
  <c r="P105" i="12"/>
  <c r="N105" i="12"/>
  <c r="L105" i="12"/>
  <c r="J105" i="12"/>
  <c r="H105" i="12"/>
  <c r="Q104" i="12"/>
  <c r="S104" i="12" s="1"/>
  <c r="T104" i="12" s="1"/>
  <c r="P104" i="12"/>
  <c r="N104" i="12"/>
  <c r="L104" i="12"/>
  <c r="J104" i="12"/>
  <c r="H104" i="12"/>
  <c r="S103" i="12"/>
  <c r="T103" i="12" s="1"/>
  <c r="R103" i="12"/>
  <c r="Q103" i="12"/>
  <c r="P103" i="12"/>
  <c r="N103" i="12"/>
  <c r="L103" i="12"/>
  <c r="J103" i="12"/>
  <c r="H103" i="12"/>
  <c r="Q102" i="12"/>
  <c r="S102" i="12" s="1"/>
  <c r="T102" i="12" s="1"/>
  <c r="P102" i="12"/>
  <c r="N102" i="12"/>
  <c r="L102" i="12"/>
  <c r="J102" i="12"/>
  <c r="H102" i="12"/>
  <c r="R101" i="12"/>
  <c r="Q101" i="12"/>
  <c r="S101" i="12" s="1"/>
  <c r="T101" i="12" s="1"/>
  <c r="P101" i="12"/>
  <c r="N101" i="12"/>
  <c r="L101" i="12"/>
  <c r="J101" i="12"/>
  <c r="H101" i="12"/>
  <c r="Q100" i="12"/>
  <c r="S100" i="12" s="1"/>
  <c r="T100" i="12" s="1"/>
  <c r="P100" i="12"/>
  <c r="N100" i="12"/>
  <c r="L100" i="12"/>
  <c r="J100" i="12"/>
  <c r="H100" i="12"/>
  <c r="Q99" i="12"/>
  <c r="S99" i="12" s="1"/>
  <c r="T99" i="12" s="1"/>
  <c r="P99" i="12"/>
  <c r="N99" i="12"/>
  <c r="L99" i="12"/>
  <c r="J99" i="12"/>
  <c r="H99" i="12"/>
  <c r="Q98" i="12"/>
  <c r="S98" i="12" s="1"/>
  <c r="T98" i="12" s="1"/>
  <c r="P98" i="12"/>
  <c r="N98" i="12"/>
  <c r="L98" i="12"/>
  <c r="J98" i="12"/>
  <c r="H98" i="12"/>
  <c r="S97" i="12"/>
  <c r="T97" i="12" s="1"/>
  <c r="R97" i="12"/>
  <c r="Q97" i="12"/>
  <c r="P97" i="12"/>
  <c r="N97" i="12"/>
  <c r="L97" i="12"/>
  <c r="J97" i="12"/>
  <c r="H97" i="12"/>
  <c r="S96" i="12"/>
  <c r="T96" i="12" s="1"/>
  <c r="R96" i="12"/>
  <c r="Q96" i="12"/>
  <c r="P96" i="12"/>
  <c r="N96" i="12"/>
  <c r="L96" i="12"/>
  <c r="J96" i="12"/>
  <c r="H96" i="12"/>
  <c r="Q95" i="12"/>
  <c r="S95" i="12" s="1"/>
  <c r="T95" i="12" s="1"/>
  <c r="P95" i="12"/>
  <c r="N95" i="12"/>
  <c r="L95" i="12"/>
  <c r="J95" i="12"/>
  <c r="H95" i="12"/>
  <c r="Q94" i="12"/>
  <c r="S94" i="12" s="1"/>
  <c r="T94" i="12" s="1"/>
  <c r="P94" i="12"/>
  <c r="N94" i="12"/>
  <c r="L94" i="12"/>
  <c r="J94" i="12"/>
  <c r="H94" i="12"/>
  <c r="T93" i="12"/>
  <c r="S93" i="12"/>
  <c r="R93" i="12"/>
  <c r="Q93" i="12"/>
  <c r="P93" i="12"/>
  <c r="N93" i="12"/>
  <c r="L93" i="12"/>
  <c r="J93" i="12"/>
  <c r="H93" i="12"/>
  <c r="S92" i="12"/>
  <c r="T92" i="12" s="1"/>
  <c r="Q92" i="12"/>
  <c r="R92" i="12" s="1"/>
  <c r="P92" i="12"/>
  <c r="N92" i="12"/>
  <c r="L92" i="12"/>
  <c r="J92" i="12"/>
  <c r="H92" i="12"/>
  <c r="R91" i="12"/>
  <c r="Q91" i="12"/>
  <c r="S91" i="12" s="1"/>
  <c r="T91" i="12" s="1"/>
  <c r="P91" i="12"/>
  <c r="N91" i="12"/>
  <c r="L91" i="12"/>
  <c r="J91" i="12"/>
  <c r="H91" i="12"/>
  <c r="Q90" i="12"/>
  <c r="S90" i="12" s="1"/>
  <c r="T90" i="12" s="1"/>
  <c r="P90" i="12"/>
  <c r="N90" i="12"/>
  <c r="L90" i="12"/>
  <c r="J90" i="12"/>
  <c r="H90" i="12"/>
  <c r="Q89" i="12"/>
  <c r="S89" i="12" s="1"/>
  <c r="T89" i="12" s="1"/>
  <c r="P89" i="12"/>
  <c r="N89" i="12"/>
  <c r="L89" i="12"/>
  <c r="J89" i="12"/>
  <c r="H89" i="12"/>
  <c r="Q88" i="12"/>
  <c r="S88" i="12" s="1"/>
  <c r="T88" i="12" s="1"/>
  <c r="P88" i="12"/>
  <c r="N88" i="12"/>
  <c r="L88" i="12"/>
  <c r="J88" i="12"/>
  <c r="H88" i="12"/>
  <c r="S87" i="12"/>
  <c r="T87" i="12" s="1"/>
  <c r="R87" i="12"/>
  <c r="Q87" i="12"/>
  <c r="P87" i="12"/>
  <c r="N87" i="12"/>
  <c r="L87" i="12"/>
  <c r="J87" i="12"/>
  <c r="H87" i="12"/>
  <c r="S86" i="12"/>
  <c r="T86" i="12" s="1"/>
  <c r="R86" i="12"/>
  <c r="Q86" i="12"/>
  <c r="P86" i="12"/>
  <c r="N86" i="12"/>
  <c r="L86" i="12"/>
  <c r="J86" i="12"/>
  <c r="H86" i="12"/>
  <c r="Q85" i="12"/>
  <c r="S85" i="12" s="1"/>
  <c r="T85" i="12" s="1"/>
  <c r="P85" i="12"/>
  <c r="N85" i="12"/>
  <c r="L85" i="12"/>
  <c r="J85" i="12"/>
  <c r="H85" i="12"/>
  <c r="Q84" i="12"/>
  <c r="S84" i="12" s="1"/>
  <c r="T84" i="12" s="1"/>
  <c r="P84" i="12"/>
  <c r="N84" i="12"/>
  <c r="L84" i="12"/>
  <c r="J84" i="12"/>
  <c r="H84" i="12"/>
  <c r="S83" i="12"/>
  <c r="T83" i="12" s="1"/>
  <c r="R83" i="12"/>
  <c r="Q83" i="12"/>
  <c r="P83" i="12"/>
  <c r="N83" i="12"/>
  <c r="L83" i="12"/>
  <c r="J83" i="12"/>
  <c r="H83" i="12"/>
  <c r="Q82" i="12"/>
  <c r="S82" i="12" s="1"/>
  <c r="T82" i="12" s="1"/>
  <c r="P82" i="12"/>
  <c r="N82" i="12"/>
  <c r="L82" i="12"/>
  <c r="J82" i="12"/>
  <c r="H82" i="12"/>
  <c r="R81" i="12"/>
  <c r="Q81" i="12"/>
  <c r="S81" i="12" s="1"/>
  <c r="T81" i="12" s="1"/>
  <c r="P81" i="12"/>
  <c r="N81" i="12"/>
  <c r="L81" i="12"/>
  <c r="J81" i="12"/>
  <c r="H81" i="12"/>
  <c r="Q80" i="12"/>
  <c r="S80" i="12" s="1"/>
  <c r="T80" i="12" s="1"/>
  <c r="P80" i="12"/>
  <c r="N80" i="12"/>
  <c r="L80" i="12"/>
  <c r="J80" i="12"/>
  <c r="H80" i="12"/>
  <c r="Q79" i="12"/>
  <c r="S79" i="12" s="1"/>
  <c r="T79" i="12" s="1"/>
  <c r="P79" i="12"/>
  <c r="N79" i="12"/>
  <c r="L79" i="12"/>
  <c r="J79" i="12"/>
  <c r="H79" i="12"/>
  <c r="Q78" i="12"/>
  <c r="S78" i="12" s="1"/>
  <c r="T78" i="12" s="1"/>
  <c r="P78" i="12"/>
  <c r="N78" i="12"/>
  <c r="L78" i="12"/>
  <c r="J78" i="12"/>
  <c r="H78" i="12"/>
  <c r="S77" i="12"/>
  <c r="T77" i="12" s="1"/>
  <c r="Q77" i="12"/>
  <c r="R77" i="12" s="1"/>
  <c r="P77" i="12"/>
  <c r="N77" i="12"/>
  <c r="L77" i="12"/>
  <c r="J77" i="12"/>
  <c r="H77" i="12"/>
  <c r="S76" i="12"/>
  <c r="T76" i="12" s="1"/>
  <c r="R76" i="12"/>
  <c r="Q76" i="12"/>
  <c r="P76" i="12"/>
  <c r="N76" i="12"/>
  <c r="L76" i="12"/>
  <c r="J76" i="12"/>
  <c r="H76" i="12"/>
  <c r="Q75" i="12"/>
  <c r="S75" i="12" s="1"/>
  <c r="T75" i="12" s="1"/>
  <c r="P75" i="12"/>
  <c r="N75" i="12"/>
  <c r="L75" i="12"/>
  <c r="J75" i="12"/>
  <c r="H75" i="12"/>
  <c r="Q74" i="12"/>
  <c r="S74" i="12" s="1"/>
  <c r="T74" i="12" s="1"/>
  <c r="P74" i="12"/>
  <c r="N74" i="12"/>
  <c r="L74" i="12"/>
  <c r="J74" i="12"/>
  <c r="H74" i="12"/>
  <c r="R73" i="12"/>
  <c r="Q73" i="12"/>
  <c r="P73" i="12"/>
  <c r="N73" i="12"/>
  <c r="L73" i="12"/>
  <c r="J73" i="12"/>
  <c r="H73" i="12"/>
  <c r="Q72" i="12"/>
  <c r="R72" i="12" s="1"/>
  <c r="P72" i="12"/>
  <c r="N72" i="12"/>
  <c r="L72" i="12"/>
  <c r="J72" i="12"/>
  <c r="H72" i="12"/>
  <c r="Q71" i="12"/>
  <c r="R71" i="12" s="1"/>
  <c r="P71" i="12"/>
  <c r="N71" i="12"/>
  <c r="L71" i="12"/>
  <c r="J71" i="12"/>
  <c r="H71" i="12"/>
  <c r="Q70" i="12"/>
  <c r="R70" i="12" s="1"/>
  <c r="P70" i="12"/>
  <c r="N70" i="12"/>
  <c r="L70" i="12"/>
  <c r="J70" i="12"/>
  <c r="H70" i="12"/>
  <c r="Q69" i="12"/>
  <c r="R69" i="12" s="1"/>
  <c r="P69" i="12"/>
  <c r="N69" i="12"/>
  <c r="L69" i="12"/>
  <c r="J69" i="12"/>
  <c r="H69" i="12"/>
  <c r="R68" i="12"/>
  <c r="Q68" i="12"/>
  <c r="P68" i="12"/>
  <c r="N68" i="12"/>
  <c r="L68" i="12"/>
  <c r="J68" i="12"/>
  <c r="H68" i="12"/>
  <c r="R67" i="12"/>
  <c r="Q67" i="12"/>
  <c r="P67" i="12"/>
  <c r="N67" i="12"/>
  <c r="L67" i="12"/>
  <c r="J67" i="12"/>
  <c r="H67" i="12"/>
  <c r="Q66" i="12"/>
  <c r="R66" i="12" s="1"/>
  <c r="P66" i="12"/>
  <c r="N66" i="12"/>
  <c r="L66" i="12"/>
  <c r="J66" i="12"/>
  <c r="H66" i="12"/>
  <c r="R65" i="12"/>
  <c r="Q65" i="12"/>
  <c r="P65" i="12"/>
  <c r="N65" i="12"/>
  <c r="L65" i="12"/>
  <c r="J65" i="12"/>
  <c r="H65" i="12"/>
  <c r="Q64" i="12"/>
  <c r="R64" i="12" s="1"/>
  <c r="P64" i="12"/>
  <c r="N64" i="12"/>
  <c r="L64" i="12"/>
  <c r="J64" i="12"/>
  <c r="H64" i="12"/>
  <c r="R63" i="12"/>
  <c r="Q63" i="12"/>
  <c r="P63" i="12"/>
  <c r="N63" i="12"/>
  <c r="L63" i="12"/>
  <c r="J63" i="12"/>
  <c r="H63" i="12"/>
  <c r="Q62" i="12"/>
  <c r="R62" i="12" s="1"/>
  <c r="P62" i="12"/>
  <c r="N62" i="12"/>
  <c r="L62" i="12"/>
  <c r="J62" i="12"/>
  <c r="H62" i="12"/>
  <c r="Q61" i="12"/>
  <c r="R61" i="12" s="1"/>
  <c r="P61" i="12"/>
  <c r="N61" i="12"/>
  <c r="L61" i="12"/>
  <c r="J61" i="12"/>
  <c r="H61" i="12"/>
  <c r="Q60" i="12"/>
  <c r="R60" i="12" s="1"/>
  <c r="P60" i="12"/>
  <c r="N60" i="12"/>
  <c r="L60" i="12"/>
  <c r="J60" i="12"/>
  <c r="H60" i="12"/>
  <c r="Q59" i="12"/>
  <c r="R59" i="12" s="1"/>
  <c r="P59" i="12"/>
  <c r="N59" i="12"/>
  <c r="L59" i="12"/>
  <c r="J59" i="12"/>
  <c r="H59" i="12"/>
  <c r="R58" i="12"/>
  <c r="Q58" i="12"/>
  <c r="P58" i="12"/>
  <c r="N58" i="12"/>
  <c r="L58" i="12"/>
  <c r="J58" i="12"/>
  <c r="H58" i="12"/>
  <c r="R57" i="12"/>
  <c r="Q57" i="12"/>
  <c r="P57" i="12"/>
  <c r="N57" i="12"/>
  <c r="L57" i="12"/>
  <c r="J57" i="12"/>
  <c r="H57" i="12"/>
  <c r="Q56" i="12"/>
  <c r="R56" i="12" s="1"/>
  <c r="P56" i="12"/>
  <c r="N56" i="12"/>
  <c r="L56" i="12"/>
  <c r="J56" i="12"/>
  <c r="H56" i="12"/>
  <c r="Q55" i="12"/>
  <c r="R55" i="12" s="1"/>
  <c r="P55" i="12"/>
  <c r="N55" i="12"/>
  <c r="L55" i="12"/>
  <c r="J55" i="12"/>
  <c r="H55" i="12"/>
  <c r="Q54" i="12"/>
  <c r="R54" i="12" s="1"/>
  <c r="P54" i="12"/>
  <c r="N54" i="12"/>
  <c r="L54" i="12"/>
  <c r="J54" i="12"/>
  <c r="H54" i="12"/>
  <c r="R53" i="12"/>
  <c r="Q53" i="12"/>
  <c r="P53" i="12"/>
  <c r="N53" i="12"/>
  <c r="L53" i="12"/>
  <c r="J53" i="12"/>
  <c r="H53" i="12"/>
  <c r="Q52" i="12"/>
  <c r="R52" i="12" s="1"/>
  <c r="P52" i="12"/>
  <c r="N52" i="12"/>
  <c r="L52" i="12"/>
  <c r="J52" i="12"/>
  <c r="H52" i="12"/>
  <c r="Q51" i="12"/>
  <c r="R51" i="12" s="1"/>
  <c r="P51" i="12"/>
  <c r="N51" i="12"/>
  <c r="L51" i="12"/>
  <c r="J51" i="12"/>
  <c r="H51" i="12"/>
  <c r="Q50" i="12"/>
  <c r="R50" i="12" s="1"/>
  <c r="P50" i="12"/>
  <c r="N50" i="12"/>
  <c r="L50" i="12"/>
  <c r="J50" i="12"/>
  <c r="H50" i="12"/>
  <c r="Q49" i="12"/>
  <c r="R49" i="12" s="1"/>
  <c r="P49" i="12"/>
  <c r="N49" i="12"/>
  <c r="L49" i="12"/>
  <c r="J49" i="12"/>
  <c r="H49" i="12"/>
  <c r="R48" i="12"/>
  <c r="Q48" i="12"/>
  <c r="P48" i="12"/>
  <c r="N48" i="12"/>
  <c r="L48" i="12"/>
  <c r="J48" i="12"/>
  <c r="H48" i="12"/>
  <c r="R47" i="12"/>
  <c r="Q47" i="12"/>
  <c r="P47" i="12"/>
  <c r="N47" i="12"/>
  <c r="L47" i="12"/>
  <c r="J47" i="12"/>
  <c r="H47" i="12"/>
  <c r="Q46" i="12"/>
  <c r="R46" i="12" s="1"/>
  <c r="P46" i="12"/>
  <c r="N46" i="12"/>
  <c r="L46" i="12"/>
  <c r="J46" i="12"/>
  <c r="H46" i="12"/>
  <c r="Q45" i="12"/>
  <c r="R45" i="12" s="1"/>
  <c r="P45" i="12"/>
  <c r="N45" i="12"/>
  <c r="L45" i="12"/>
  <c r="J45" i="12"/>
  <c r="H45" i="12"/>
  <c r="Q44" i="12"/>
  <c r="R44" i="12" s="1"/>
  <c r="P44" i="12"/>
  <c r="N44" i="12"/>
  <c r="L44" i="12"/>
  <c r="J44" i="12"/>
  <c r="H44" i="12"/>
  <c r="R43" i="12"/>
  <c r="Q43" i="12"/>
  <c r="P43" i="12"/>
  <c r="N43" i="12"/>
  <c r="L43" i="12"/>
  <c r="J43" i="12"/>
  <c r="H43" i="12"/>
  <c r="Q42" i="12"/>
  <c r="R42" i="12" s="1"/>
  <c r="P42" i="12"/>
  <c r="N42" i="12"/>
  <c r="L42" i="12"/>
  <c r="J42" i="12"/>
  <c r="H42" i="12"/>
  <c r="Q41" i="12"/>
  <c r="R41" i="12" s="1"/>
  <c r="P41" i="12"/>
  <c r="N41" i="12"/>
  <c r="L41" i="12"/>
  <c r="J41" i="12"/>
  <c r="H41" i="12"/>
  <c r="Q40" i="12"/>
  <c r="R40" i="12" s="1"/>
  <c r="P40" i="12"/>
  <c r="N40" i="12"/>
  <c r="L40" i="12"/>
  <c r="J40" i="12"/>
  <c r="H40" i="12"/>
  <c r="Q39" i="12"/>
  <c r="R39" i="12" s="1"/>
  <c r="P39" i="12"/>
  <c r="N39" i="12"/>
  <c r="L39" i="12"/>
  <c r="J39" i="12"/>
  <c r="H39" i="12"/>
  <c r="R38" i="12"/>
  <c r="Q38" i="12"/>
  <c r="P38" i="12"/>
  <c r="N38" i="12"/>
  <c r="L38" i="12"/>
  <c r="J38" i="12"/>
  <c r="H38" i="12"/>
  <c r="R37" i="12"/>
  <c r="Q37" i="12"/>
  <c r="P37" i="12"/>
  <c r="N37" i="12"/>
  <c r="L37" i="12"/>
  <c r="J37" i="12"/>
  <c r="H37" i="12"/>
  <c r="Q36" i="12"/>
  <c r="R36" i="12" s="1"/>
  <c r="P36" i="12"/>
  <c r="N36" i="12"/>
  <c r="L36" i="12"/>
  <c r="J36" i="12"/>
  <c r="H36" i="12"/>
  <c r="Q35" i="12"/>
  <c r="R35" i="12" s="1"/>
  <c r="P35" i="12"/>
  <c r="N35" i="12"/>
  <c r="L35" i="12"/>
  <c r="J35" i="12"/>
  <c r="H35" i="12"/>
  <c r="Q34" i="12"/>
  <c r="R34" i="12" s="1"/>
  <c r="P34" i="12"/>
  <c r="N34" i="12"/>
  <c r="L34" i="12"/>
  <c r="J34" i="12"/>
  <c r="H34" i="12"/>
  <c r="R33" i="12"/>
  <c r="Q33" i="12"/>
  <c r="P33" i="12"/>
  <c r="N33" i="12"/>
  <c r="L33" i="12"/>
  <c r="J33" i="12"/>
  <c r="H33" i="12"/>
  <c r="Q32" i="12"/>
  <c r="R32" i="12" s="1"/>
  <c r="P32" i="12"/>
  <c r="N32" i="12"/>
  <c r="L32" i="12"/>
  <c r="J32" i="12"/>
  <c r="H32" i="12"/>
  <c r="Q31" i="12"/>
  <c r="R31" i="12" s="1"/>
  <c r="P31" i="12"/>
  <c r="N31" i="12"/>
  <c r="L31" i="12"/>
  <c r="J31" i="12"/>
  <c r="H31" i="12"/>
  <c r="Q30" i="12"/>
  <c r="R30" i="12" s="1"/>
  <c r="P30" i="12"/>
  <c r="N30" i="12"/>
  <c r="L30" i="12"/>
  <c r="J30" i="12"/>
  <c r="H30" i="12"/>
  <c r="Q29" i="12"/>
  <c r="R29" i="12" s="1"/>
  <c r="P29" i="12"/>
  <c r="N29" i="12"/>
  <c r="L29" i="12"/>
  <c r="J29" i="12"/>
  <c r="H29" i="12"/>
  <c r="R28" i="12"/>
  <c r="Q28" i="12"/>
  <c r="P28" i="12"/>
  <c r="N28" i="12"/>
  <c r="L28" i="12"/>
  <c r="J28" i="12"/>
  <c r="H28" i="12"/>
  <c r="R27" i="12"/>
  <c r="Q27" i="12"/>
  <c r="P27" i="12"/>
  <c r="N27" i="12"/>
  <c r="L27" i="12"/>
  <c r="J27" i="12"/>
  <c r="H27" i="12"/>
  <c r="Q26" i="12"/>
  <c r="R26" i="12" s="1"/>
  <c r="P26" i="12"/>
  <c r="N26" i="12"/>
  <c r="L26" i="12"/>
  <c r="J26" i="12"/>
  <c r="H26" i="12"/>
  <c r="Q25" i="12"/>
  <c r="R25" i="12" s="1"/>
  <c r="P25" i="12"/>
  <c r="N25" i="12"/>
  <c r="L25" i="12"/>
  <c r="J25" i="12"/>
  <c r="H25" i="12"/>
  <c r="Q24" i="12"/>
  <c r="R24" i="12" s="1"/>
  <c r="P24" i="12"/>
  <c r="N24" i="12"/>
  <c r="L24" i="12"/>
  <c r="J24" i="12"/>
  <c r="H24" i="12"/>
  <c r="R23" i="12"/>
  <c r="Q23" i="12"/>
  <c r="P23" i="12"/>
  <c r="N23" i="12"/>
  <c r="L23" i="12"/>
  <c r="J23" i="12"/>
  <c r="H23" i="12"/>
  <c r="Q22" i="12"/>
  <c r="R22" i="12" s="1"/>
  <c r="P22" i="12"/>
  <c r="N22" i="12"/>
  <c r="L22" i="12"/>
  <c r="J22" i="12"/>
  <c r="H22" i="12"/>
  <c r="Q21" i="12"/>
  <c r="R21" i="12" s="1"/>
  <c r="P21" i="12"/>
  <c r="N21" i="12"/>
  <c r="L21" i="12"/>
  <c r="J21" i="12"/>
  <c r="H21" i="12"/>
  <c r="Q20" i="12"/>
  <c r="R20" i="12" s="1"/>
  <c r="P20" i="12"/>
  <c r="N20" i="12"/>
  <c r="L20" i="12"/>
  <c r="J20" i="12"/>
  <c r="H20" i="12"/>
  <c r="Q19" i="12"/>
  <c r="R19" i="12" s="1"/>
  <c r="P19" i="12"/>
  <c r="N19" i="12"/>
  <c r="L19" i="12"/>
  <c r="J19" i="12"/>
  <c r="H19" i="12"/>
  <c r="R18" i="12"/>
  <c r="Q18" i="12"/>
  <c r="P18" i="12"/>
  <c r="N18" i="12"/>
  <c r="L18" i="12"/>
  <c r="J18" i="12"/>
  <c r="H18" i="12"/>
  <c r="R17" i="12"/>
  <c r="Q17" i="12"/>
  <c r="P17" i="12"/>
  <c r="N17" i="12"/>
  <c r="L17" i="12"/>
  <c r="J17" i="12"/>
  <c r="H17" i="12"/>
  <c r="Q16" i="12"/>
  <c r="R16" i="12" s="1"/>
  <c r="P16" i="12"/>
  <c r="N16" i="12"/>
  <c r="L16" i="12"/>
  <c r="J16" i="12"/>
  <c r="H16" i="12"/>
  <c r="Q15" i="12"/>
  <c r="R15" i="12" s="1"/>
  <c r="P15" i="12"/>
  <c r="N15" i="12"/>
  <c r="L15" i="12"/>
  <c r="J15" i="12"/>
  <c r="H15" i="12"/>
  <c r="Q14" i="12"/>
  <c r="R14" i="12" s="1"/>
  <c r="P14" i="12"/>
  <c r="N14" i="12"/>
  <c r="L14" i="12"/>
  <c r="J14" i="12"/>
  <c r="H14" i="12"/>
  <c r="R13" i="12"/>
  <c r="Q13" i="12"/>
  <c r="P13" i="12"/>
  <c r="N13" i="12"/>
  <c r="L13" i="12"/>
  <c r="J13" i="12"/>
  <c r="H13" i="12"/>
  <c r="Q12" i="12"/>
  <c r="R12" i="12" s="1"/>
  <c r="P12" i="12"/>
  <c r="N12" i="12"/>
  <c r="L12" i="12"/>
  <c r="J12" i="12"/>
  <c r="H12" i="12"/>
  <c r="Q11" i="12"/>
  <c r="R11" i="12" s="1"/>
  <c r="P11" i="12"/>
  <c r="N11" i="12"/>
  <c r="L11" i="12"/>
  <c r="J11" i="12"/>
  <c r="H11" i="12"/>
  <c r="Q10" i="12"/>
  <c r="R10" i="12" s="1"/>
  <c r="P10" i="12"/>
  <c r="N10" i="12"/>
  <c r="L10" i="12"/>
  <c r="J10" i="12"/>
  <c r="H10" i="12"/>
  <c r="Q9" i="12"/>
  <c r="R9" i="12" s="1"/>
  <c r="P9" i="12"/>
  <c r="N9" i="12"/>
  <c r="L9" i="12"/>
  <c r="J9" i="12"/>
  <c r="H9" i="12"/>
  <c r="L7" i="12"/>
  <c r="J7" i="12"/>
  <c r="N6" i="12"/>
  <c r="L6" i="12"/>
  <c r="J6" i="12"/>
  <c r="H6" i="12"/>
  <c r="Q5" i="12"/>
  <c r="S5" i="12" s="1"/>
  <c r="T5" i="12" s="1"/>
  <c r="P5" i="12"/>
  <c r="N5" i="12"/>
  <c r="L5" i="12"/>
  <c r="J5" i="12"/>
  <c r="H5" i="12"/>
  <c r="T4" i="12"/>
  <c r="S4" i="12"/>
  <c r="R4" i="12"/>
  <c r="Q4" i="12"/>
  <c r="P4" i="12"/>
  <c r="N4" i="12"/>
  <c r="L4" i="12"/>
  <c r="J4" i="12"/>
  <c r="H4" i="12"/>
  <c r="Q3" i="12"/>
  <c r="R3" i="12" s="1"/>
  <c r="P3" i="12"/>
  <c r="N3" i="12"/>
  <c r="L3" i="12"/>
  <c r="J3" i="12"/>
  <c r="H3" i="12"/>
  <c r="Q2" i="12"/>
  <c r="S2" i="12" s="1"/>
  <c r="T2" i="12" s="1"/>
  <c r="P2" i="12"/>
  <c r="N2" i="12"/>
  <c r="L2" i="12"/>
  <c r="J2" i="12"/>
  <c r="H2" i="12"/>
  <c r="Q129" i="11"/>
  <c r="R129" i="11" s="1"/>
  <c r="P129" i="11"/>
  <c r="N129" i="11"/>
  <c r="L129" i="11"/>
  <c r="J129" i="11"/>
  <c r="H129" i="11"/>
  <c r="Q128" i="11"/>
  <c r="R128" i="11" s="1"/>
  <c r="P128" i="11"/>
  <c r="N128" i="11"/>
  <c r="L128" i="11"/>
  <c r="J128" i="11"/>
  <c r="H128" i="11"/>
  <c r="R127" i="11"/>
  <c r="Q127" i="11"/>
  <c r="P127" i="11"/>
  <c r="N127" i="11"/>
  <c r="L127" i="11"/>
  <c r="J127" i="11"/>
  <c r="H127" i="11"/>
  <c r="Q126" i="11"/>
  <c r="S126" i="11" s="1"/>
  <c r="T126" i="11" s="1"/>
  <c r="P126" i="11"/>
  <c r="N126" i="11"/>
  <c r="L126" i="11"/>
  <c r="J126" i="11"/>
  <c r="H126" i="11"/>
  <c r="Q125" i="11"/>
  <c r="R125" i="11" s="1"/>
  <c r="P125" i="11"/>
  <c r="N125" i="11"/>
  <c r="L125" i="11"/>
  <c r="J125" i="11"/>
  <c r="H125" i="11"/>
  <c r="Q124" i="11"/>
  <c r="R124" i="11" s="1"/>
  <c r="P124" i="11"/>
  <c r="N124" i="11"/>
  <c r="L124" i="11"/>
  <c r="J124" i="11"/>
  <c r="H124" i="11"/>
  <c r="R123" i="11"/>
  <c r="Q123" i="11"/>
  <c r="P123" i="11"/>
  <c r="N123" i="11"/>
  <c r="L123" i="11"/>
  <c r="J123" i="11"/>
  <c r="H123" i="11"/>
  <c r="Q122" i="11"/>
  <c r="R122" i="11" s="1"/>
  <c r="P122" i="11"/>
  <c r="N122" i="11"/>
  <c r="L122" i="11"/>
  <c r="J122" i="11"/>
  <c r="H122" i="11"/>
  <c r="R121" i="11"/>
  <c r="Q121" i="11"/>
  <c r="P121" i="11"/>
  <c r="N121" i="11"/>
  <c r="L121" i="11"/>
  <c r="J121" i="11"/>
  <c r="H121" i="11"/>
  <c r="Q120" i="11"/>
  <c r="R120" i="11" s="1"/>
  <c r="P120" i="11"/>
  <c r="N120" i="11"/>
  <c r="L120" i="11"/>
  <c r="J120" i="11"/>
  <c r="H120" i="11"/>
  <c r="Q119" i="11"/>
  <c r="R119" i="11" s="1"/>
  <c r="P119" i="11"/>
  <c r="N119" i="11"/>
  <c r="L119" i="11"/>
  <c r="J119" i="11"/>
  <c r="H119" i="11"/>
  <c r="R118" i="11"/>
  <c r="Q118" i="11"/>
  <c r="P118" i="11"/>
  <c r="N118" i="11"/>
  <c r="L118" i="11"/>
  <c r="J118" i="11"/>
  <c r="H118" i="11"/>
  <c r="R117" i="11"/>
  <c r="Q117" i="11"/>
  <c r="P117" i="11"/>
  <c r="N117" i="11"/>
  <c r="L117" i="11"/>
  <c r="J117" i="11"/>
  <c r="H117" i="11"/>
  <c r="Q116" i="11"/>
  <c r="R116" i="11" s="1"/>
  <c r="P116" i="11"/>
  <c r="N116" i="11"/>
  <c r="L116" i="11"/>
  <c r="J116" i="11"/>
  <c r="H116" i="11"/>
  <c r="Q115" i="11"/>
  <c r="R115" i="11" s="1"/>
  <c r="P115" i="11"/>
  <c r="N115" i="11"/>
  <c r="L115" i="11"/>
  <c r="J115" i="11"/>
  <c r="H115" i="11"/>
  <c r="Q114" i="11"/>
  <c r="R114" i="11" s="1"/>
  <c r="P114" i="11"/>
  <c r="N114" i="11"/>
  <c r="L114" i="11"/>
  <c r="J114" i="11"/>
  <c r="H114" i="11"/>
  <c r="R113" i="11"/>
  <c r="Q113" i="11"/>
  <c r="P113" i="11"/>
  <c r="N113" i="11"/>
  <c r="L113" i="11"/>
  <c r="J113" i="11"/>
  <c r="H113" i="11"/>
  <c r="Q112" i="11"/>
  <c r="R112" i="11" s="1"/>
  <c r="P112" i="11"/>
  <c r="N112" i="11"/>
  <c r="L112" i="11"/>
  <c r="J112" i="11"/>
  <c r="H112" i="11"/>
  <c r="T111" i="11"/>
  <c r="S111" i="11"/>
  <c r="Q111" i="11"/>
  <c r="R111" i="11" s="1"/>
  <c r="P111" i="11"/>
  <c r="N111" i="11"/>
  <c r="L111" i="11"/>
  <c r="J111" i="11"/>
  <c r="H111" i="11"/>
  <c r="S110" i="11"/>
  <c r="T110" i="11" s="1"/>
  <c r="R110" i="11"/>
  <c r="Q110" i="11"/>
  <c r="P110" i="11"/>
  <c r="N110" i="11"/>
  <c r="L110" i="11"/>
  <c r="J110" i="11"/>
  <c r="H110" i="11"/>
  <c r="R109" i="11"/>
  <c r="Q109" i="11"/>
  <c r="P109" i="11"/>
  <c r="N109" i="11"/>
  <c r="L109" i="11"/>
  <c r="J109" i="11"/>
  <c r="H109" i="11"/>
  <c r="R108" i="11"/>
  <c r="Q108" i="11"/>
  <c r="P108" i="11"/>
  <c r="N108" i="11"/>
  <c r="L108" i="11"/>
  <c r="J108" i="11"/>
  <c r="H108" i="11"/>
  <c r="Q107" i="11"/>
  <c r="R107" i="11" s="1"/>
  <c r="P107" i="11"/>
  <c r="N107" i="11"/>
  <c r="L107" i="11"/>
  <c r="J107" i="11"/>
  <c r="H107" i="11"/>
  <c r="Q106" i="11"/>
  <c r="R106" i="11" s="1"/>
  <c r="P106" i="11"/>
  <c r="N106" i="11"/>
  <c r="L106" i="11"/>
  <c r="J106" i="11"/>
  <c r="H106" i="11"/>
  <c r="Q105" i="11"/>
  <c r="R105" i="11" s="1"/>
  <c r="P105" i="11"/>
  <c r="N105" i="11"/>
  <c r="L105" i="11"/>
  <c r="J105" i="11"/>
  <c r="H105" i="11"/>
  <c r="Q104" i="11"/>
  <c r="R104" i="11" s="1"/>
  <c r="P104" i="11"/>
  <c r="N104" i="11"/>
  <c r="L104" i="11"/>
  <c r="J104" i="11"/>
  <c r="H104" i="11"/>
  <c r="R103" i="11"/>
  <c r="Q103" i="11"/>
  <c r="P103" i="11"/>
  <c r="N103" i="11"/>
  <c r="L103" i="11"/>
  <c r="J103" i="11"/>
  <c r="H103" i="11"/>
  <c r="Q102" i="11"/>
  <c r="R102" i="11" s="1"/>
  <c r="P102" i="11"/>
  <c r="N102" i="11"/>
  <c r="L102" i="11"/>
  <c r="J102" i="11"/>
  <c r="H102" i="11"/>
  <c r="R101" i="11"/>
  <c r="Q101" i="11"/>
  <c r="P101" i="11"/>
  <c r="N101" i="11"/>
  <c r="L101" i="11"/>
  <c r="J101" i="11"/>
  <c r="H101" i="11"/>
  <c r="R100" i="11"/>
  <c r="Q100" i="11"/>
  <c r="P100" i="11"/>
  <c r="N100" i="11"/>
  <c r="L100" i="11"/>
  <c r="J100" i="11"/>
  <c r="H100" i="11"/>
  <c r="R99" i="11"/>
  <c r="Q99" i="11"/>
  <c r="P99" i="11"/>
  <c r="N99" i="11"/>
  <c r="L99" i="11"/>
  <c r="J99" i="11"/>
  <c r="H99" i="11"/>
  <c r="Q98" i="11"/>
  <c r="R98" i="11" s="1"/>
  <c r="P98" i="11"/>
  <c r="N98" i="11"/>
  <c r="L98" i="11"/>
  <c r="J98" i="11"/>
  <c r="H98" i="11"/>
  <c r="Q97" i="11"/>
  <c r="R97" i="11" s="1"/>
  <c r="P97" i="11"/>
  <c r="N97" i="11"/>
  <c r="L97" i="11"/>
  <c r="J97" i="11"/>
  <c r="H97" i="11"/>
  <c r="S96" i="11"/>
  <c r="T96" i="11" s="1"/>
  <c r="R96" i="11"/>
  <c r="Q96" i="11"/>
  <c r="P96" i="11"/>
  <c r="N96" i="11"/>
  <c r="L96" i="11"/>
  <c r="J96" i="11"/>
  <c r="H96" i="11"/>
  <c r="R95" i="11"/>
  <c r="Q95" i="11"/>
  <c r="P95" i="11"/>
  <c r="N95" i="11"/>
  <c r="L95" i="11"/>
  <c r="J95" i="11"/>
  <c r="H95" i="11"/>
  <c r="R94" i="11"/>
  <c r="Q94" i="11"/>
  <c r="P94" i="11"/>
  <c r="N94" i="11"/>
  <c r="L94" i="11"/>
  <c r="J94" i="11"/>
  <c r="H94" i="11"/>
  <c r="Q93" i="11"/>
  <c r="R93" i="11" s="1"/>
  <c r="P93" i="11"/>
  <c r="N93" i="11"/>
  <c r="L93" i="11"/>
  <c r="J93" i="11"/>
  <c r="H93" i="11"/>
  <c r="Q92" i="11"/>
  <c r="R92" i="11" s="1"/>
  <c r="P92" i="11"/>
  <c r="N92" i="11"/>
  <c r="L92" i="11"/>
  <c r="J92" i="11"/>
  <c r="H92" i="11"/>
  <c r="R91" i="11"/>
  <c r="Q91" i="11"/>
  <c r="P91" i="11"/>
  <c r="N91" i="11"/>
  <c r="L91" i="11"/>
  <c r="J91" i="11"/>
  <c r="H91" i="11"/>
  <c r="Q90" i="11"/>
  <c r="R90" i="11" s="1"/>
  <c r="P90" i="11"/>
  <c r="N90" i="11"/>
  <c r="L90" i="11"/>
  <c r="J90" i="11"/>
  <c r="H90" i="11"/>
  <c r="R89" i="11"/>
  <c r="Q89" i="11"/>
  <c r="P89" i="11"/>
  <c r="N89" i="11"/>
  <c r="L89" i="11"/>
  <c r="J89" i="11"/>
  <c r="H89" i="11"/>
  <c r="Q88" i="11"/>
  <c r="R88" i="11" s="1"/>
  <c r="P88" i="11"/>
  <c r="N88" i="11"/>
  <c r="L88" i="11"/>
  <c r="J88" i="11"/>
  <c r="H88" i="11"/>
  <c r="R87" i="11"/>
  <c r="Q87" i="11"/>
  <c r="P87" i="11"/>
  <c r="N87" i="11"/>
  <c r="L87" i="11"/>
  <c r="J87" i="11"/>
  <c r="H87" i="11"/>
  <c r="R86" i="11"/>
  <c r="Q86" i="11"/>
  <c r="P86" i="11"/>
  <c r="N86" i="11"/>
  <c r="L86" i="11"/>
  <c r="J86" i="11"/>
  <c r="H86" i="11"/>
  <c r="R85" i="11"/>
  <c r="Q85" i="11"/>
  <c r="P85" i="11"/>
  <c r="N85" i="11"/>
  <c r="L85" i="11"/>
  <c r="J85" i="11"/>
  <c r="H85" i="11"/>
  <c r="Q84" i="11"/>
  <c r="R84" i="11" s="1"/>
  <c r="P84" i="11"/>
  <c r="N84" i="11"/>
  <c r="L84" i="11"/>
  <c r="J84" i="11"/>
  <c r="H84" i="11"/>
  <c r="Q83" i="11"/>
  <c r="R83" i="11" s="1"/>
  <c r="P83" i="11"/>
  <c r="N83" i="11"/>
  <c r="L83" i="11"/>
  <c r="J83" i="11"/>
  <c r="H83" i="11"/>
  <c r="Q82" i="11"/>
  <c r="R82" i="11" s="1"/>
  <c r="P82" i="11"/>
  <c r="N82" i="11"/>
  <c r="L82" i="11"/>
  <c r="J82" i="11"/>
  <c r="H82" i="11"/>
  <c r="R81" i="11"/>
  <c r="Q81" i="11"/>
  <c r="P81" i="11"/>
  <c r="N81" i="11"/>
  <c r="L81" i="11"/>
  <c r="J81" i="11"/>
  <c r="H81" i="11"/>
  <c r="Q80" i="11"/>
  <c r="R80" i="11" s="1"/>
  <c r="P80" i="11"/>
  <c r="N80" i="11"/>
  <c r="L80" i="11"/>
  <c r="J80" i="11"/>
  <c r="H80" i="11"/>
  <c r="R79" i="11"/>
  <c r="Q79" i="11"/>
  <c r="P79" i="11"/>
  <c r="N79" i="11"/>
  <c r="L79" i="11"/>
  <c r="J79" i="11"/>
  <c r="H79" i="11"/>
  <c r="R78" i="11"/>
  <c r="Q78" i="11"/>
  <c r="P78" i="11"/>
  <c r="N78" i="11"/>
  <c r="L78" i="11"/>
  <c r="J78" i="11"/>
  <c r="H78" i="11"/>
  <c r="R77" i="11"/>
  <c r="Q77" i="11"/>
  <c r="P77" i="11"/>
  <c r="N77" i="11"/>
  <c r="L77" i="11"/>
  <c r="J77" i="11"/>
  <c r="H77" i="11"/>
  <c r="R76" i="11"/>
  <c r="Q76" i="11"/>
  <c r="P76" i="11"/>
  <c r="N76" i="11"/>
  <c r="L76" i="11"/>
  <c r="J76" i="11"/>
  <c r="H76" i="11"/>
  <c r="R75" i="11"/>
  <c r="Q75" i="11"/>
  <c r="P75" i="11"/>
  <c r="N75" i="11"/>
  <c r="L75" i="11"/>
  <c r="J75" i="11"/>
  <c r="H75" i="11"/>
  <c r="R74" i="11"/>
  <c r="Q74" i="11"/>
  <c r="P74" i="11"/>
  <c r="N74" i="11"/>
  <c r="L74" i="11"/>
  <c r="J74" i="11"/>
  <c r="H74" i="11"/>
  <c r="Q73" i="11"/>
  <c r="R73" i="11" s="1"/>
  <c r="P73" i="11"/>
  <c r="N73" i="11"/>
  <c r="L73" i="11"/>
  <c r="J73" i="11"/>
  <c r="H73" i="11"/>
  <c r="Q72" i="11"/>
  <c r="R72" i="11" s="1"/>
  <c r="P72" i="11"/>
  <c r="N72" i="11"/>
  <c r="L72" i="11"/>
  <c r="J72" i="11"/>
  <c r="H72" i="11"/>
  <c r="Q71" i="11"/>
  <c r="R71" i="11" s="1"/>
  <c r="P71" i="11"/>
  <c r="N71" i="11"/>
  <c r="L71" i="11"/>
  <c r="J71" i="11"/>
  <c r="H71" i="11"/>
  <c r="Q70" i="11"/>
  <c r="R70" i="11" s="1"/>
  <c r="P70" i="11"/>
  <c r="N70" i="11"/>
  <c r="L70" i="11"/>
  <c r="J70" i="11"/>
  <c r="H70" i="11"/>
  <c r="R69" i="11"/>
  <c r="Q69" i="11"/>
  <c r="P69" i="11"/>
  <c r="N69" i="11"/>
  <c r="L69" i="11"/>
  <c r="J69" i="11"/>
  <c r="H69" i="11"/>
  <c r="Q68" i="11"/>
  <c r="R68" i="11" s="1"/>
  <c r="P68" i="11"/>
  <c r="N68" i="11"/>
  <c r="L68" i="11"/>
  <c r="J68" i="11"/>
  <c r="H68" i="11"/>
  <c r="R67" i="11"/>
  <c r="Q67" i="11"/>
  <c r="P67" i="11"/>
  <c r="N67" i="11"/>
  <c r="L67" i="11"/>
  <c r="J67" i="11"/>
  <c r="H67" i="11"/>
  <c r="R66" i="11"/>
  <c r="Q66" i="11"/>
  <c r="P66" i="11"/>
  <c r="N66" i="11"/>
  <c r="L66" i="11"/>
  <c r="J66" i="11"/>
  <c r="H66" i="11"/>
  <c r="R65" i="11"/>
  <c r="Q65" i="11"/>
  <c r="P65" i="11"/>
  <c r="N65" i="11"/>
  <c r="L65" i="11"/>
  <c r="J65" i="11"/>
  <c r="H65" i="11"/>
  <c r="Q64" i="11"/>
  <c r="R64" i="11" s="1"/>
  <c r="P64" i="11"/>
  <c r="N64" i="11"/>
  <c r="L64" i="11"/>
  <c r="J64" i="11"/>
  <c r="H64" i="11"/>
  <c r="R63" i="11"/>
  <c r="Q63" i="11"/>
  <c r="P63" i="11"/>
  <c r="N63" i="11"/>
  <c r="L63" i="11"/>
  <c r="J63" i="11"/>
  <c r="H63" i="11"/>
  <c r="Q62" i="11"/>
  <c r="R62" i="11" s="1"/>
  <c r="P62" i="11"/>
  <c r="N62" i="11"/>
  <c r="L62" i="11"/>
  <c r="J62" i="11"/>
  <c r="H62" i="11"/>
  <c r="R61" i="11"/>
  <c r="Q61" i="11"/>
  <c r="P61" i="11"/>
  <c r="N61" i="11"/>
  <c r="L61" i="11"/>
  <c r="J61" i="11"/>
  <c r="H61" i="11"/>
  <c r="Q60" i="11"/>
  <c r="R60" i="11" s="1"/>
  <c r="P60" i="11"/>
  <c r="N60" i="11"/>
  <c r="L60" i="11"/>
  <c r="J60" i="11"/>
  <c r="H60" i="11"/>
  <c r="R59" i="11"/>
  <c r="Q59" i="11"/>
  <c r="P59" i="11"/>
  <c r="N59" i="11"/>
  <c r="L59" i="11"/>
  <c r="J59" i="11"/>
  <c r="H59" i="11"/>
  <c r="Q58" i="11"/>
  <c r="R58" i="11" s="1"/>
  <c r="P58" i="11"/>
  <c r="N58" i="11"/>
  <c r="L58" i="11"/>
  <c r="J58" i="11"/>
  <c r="H58" i="11"/>
  <c r="R57" i="11"/>
  <c r="Q57" i="11"/>
  <c r="P57" i="11"/>
  <c r="N57" i="11"/>
  <c r="L57" i="11"/>
  <c r="J57" i="11"/>
  <c r="H57" i="11"/>
  <c r="Q56" i="11"/>
  <c r="S56" i="11" s="1"/>
  <c r="T56" i="11" s="1"/>
  <c r="P56" i="11"/>
  <c r="N56" i="11"/>
  <c r="L56" i="11"/>
  <c r="J56" i="11"/>
  <c r="H56" i="11"/>
  <c r="R55" i="11"/>
  <c r="Q55" i="11"/>
  <c r="P55" i="11"/>
  <c r="N55" i="11"/>
  <c r="L55" i="11"/>
  <c r="J55" i="11"/>
  <c r="H55" i="11"/>
  <c r="Q54" i="11"/>
  <c r="R54" i="11" s="1"/>
  <c r="P54" i="11"/>
  <c r="N54" i="11"/>
  <c r="L54" i="11"/>
  <c r="J54" i="11"/>
  <c r="H54" i="11"/>
  <c r="T53" i="11"/>
  <c r="S53" i="11"/>
  <c r="Q53" i="11"/>
  <c r="R53" i="11" s="1"/>
  <c r="P53" i="11"/>
  <c r="N53" i="11"/>
  <c r="L53" i="11"/>
  <c r="J53" i="11"/>
  <c r="H53" i="11"/>
  <c r="Q52" i="11"/>
  <c r="R52" i="11" s="1"/>
  <c r="P52" i="11"/>
  <c r="N52" i="11"/>
  <c r="L52" i="11"/>
  <c r="J52" i="11"/>
  <c r="H52" i="11"/>
  <c r="R51" i="11"/>
  <c r="Q51" i="11"/>
  <c r="P51" i="11"/>
  <c r="N51" i="11"/>
  <c r="L51" i="11"/>
  <c r="J51" i="11"/>
  <c r="H51" i="11"/>
  <c r="R50" i="11"/>
  <c r="Q50" i="11"/>
  <c r="P50" i="11"/>
  <c r="N50" i="11"/>
  <c r="L50" i="11"/>
  <c r="J50" i="11"/>
  <c r="H50" i="11"/>
  <c r="R49" i="11"/>
  <c r="Q49" i="11"/>
  <c r="P49" i="11"/>
  <c r="N49" i="11"/>
  <c r="L49" i="11"/>
  <c r="J49" i="11"/>
  <c r="H49" i="11"/>
  <c r="R48" i="11"/>
  <c r="Q48" i="11"/>
  <c r="P48" i="11"/>
  <c r="N48" i="11"/>
  <c r="L48" i="11"/>
  <c r="J48" i="11"/>
  <c r="H48" i="11"/>
  <c r="R47" i="11"/>
  <c r="Q47" i="11"/>
  <c r="P47" i="11"/>
  <c r="N47" i="11"/>
  <c r="L47" i="11"/>
  <c r="J47" i="11"/>
  <c r="H47" i="11"/>
  <c r="Q46" i="11"/>
  <c r="R46" i="11" s="1"/>
  <c r="P46" i="11"/>
  <c r="N46" i="11"/>
  <c r="L46" i="11"/>
  <c r="J46" i="11"/>
  <c r="H46" i="11"/>
  <c r="R45" i="11"/>
  <c r="Q45" i="11"/>
  <c r="P45" i="11"/>
  <c r="N45" i="11"/>
  <c r="L45" i="11"/>
  <c r="J45" i="11"/>
  <c r="H45" i="11"/>
  <c r="Q44" i="11"/>
  <c r="R44" i="11" s="1"/>
  <c r="P44" i="11"/>
  <c r="N44" i="11"/>
  <c r="L44" i="11"/>
  <c r="J44" i="11"/>
  <c r="H44" i="11"/>
  <c r="Q43" i="11"/>
  <c r="R43" i="11" s="1"/>
  <c r="P43" i="11"/>
  <c r="N43" i="11"/>
  <c r="L43" i="11"/>
  <c r="J43" i="11"/>
  <c r="H43" i="11"/>
  <c r="Q42" i="11"/>
  <c r="R42" i="11" s="1"/>
  <c r="P42" i="11"/>
  <c r="N42" i="11"/>
  <c r="L42" i="11"/>
  <c r="J42" i="11"/>
  <c r="H42" i="11"/>
  <c r="R41" i="11"/>
  <c r="Q41" i="11"/>
  <c r="P41" i="11"/>
  <c r="N41" i="11"/>
  <c r="L41" i="11"/>
  <c r="J41" i="11"/>
  <c r="H41" i="11"/>
  <c r="R40" i="11"/>
  <c r="Q40" i="11"/>
  <c r="P40" i="11"/>
  <c r="N40" i="11"/>
  <c r="L40" i="11"/>
  <c r="J40" i="11"/>
  <c r="H40" i="11"/>
  <c r="Q39" i="11"/>
  <c r="S39" i="11" s="1"/>
  <c r="T39" i="11" s="1"/>
  <c r="P39" i="11"/>
  <c r="N39" i="11"/>
  <c r="L39" i="11"/>
  <c r="J39" i="11"/>
  <c r="H39" i="11"/>
  <c r="Q38" i="11"/>
  <c r="R38" i="11" s="1"/>
  <c r="P38" i="11"/>
  <c r="N38" i="11"/>
  <c r="L38" i="11"/>
  <c r="J38" i="11"/>
  <c r="H38" i="11"/>
  <c r="R37" i="11"/>
  <c r="Q37" i="11"/>
  <c r="P37" i="11"/>
  <c r="N37" i="11"/>
  <c r="L37" i="11"/>
  <c r="J37" i="11"/>
  <c r="H37" i="11"/>
  <c r="R36" i="11"/>
  <c r="Q36" i="11"/>
  <c r="P36" i="11"/>
  <c r="N36" i="11"/>
  <c r="L36" i="11"/>
  <c r="J36" i="11"/>
  <c r="H36" i="11"/>
  <c r="T35" i="11"/>
  <c r="S35" i="11"/>
  <c r="Q35" i="11"/>
  <c r="R35" i="11" s="1"/>
  <c r="P35" i="11"/>
  <c r="N35" i="11"/>
  <c r="L35" i="11"/>
  <c r="J35" i="11"/>
  <c r="H35" i="11"/>
  <c r="Q34" i="11"/>
  <c r="R34" i="11" s="1"/>
  <c r="P34" i="11"/>
  <c r="N34" i="11"/>
  <c r="L34" i="11"/>
  <c r="J34" i="11"/>
  <c r="H34" i="11"/>
  <c r="R33" i="11"/>
  <c r="Q33" i="11"/>
  <c r="P33" i="11"/>
  <c r="N33" i="11"/>
  <c r="L33" i="11"/>
  <c r="J33" i="11"/>
  <c r="H33" i="11"/>
  <c r="Q32" i="11"/>
  <c r="R32" i="11" s="1"/>
  <c r="P32" i="11"/>
  <c r="N32" i="11"/>
  <c r="L32" i="11"/>
  <c r="J32" i="11"/>
  <c r="H32" i="11"/>
  <c r="R31" i="11"/>
  <c r="Q31" i="11"/>
  <c r="P31" i="11"/>
  <c r="N31" i="11"/>
  <c r="L31" i="11"/>
  <c r="J31" i="11"/>
  <c r="H31" i="11"/>
  <c r="R30" i="11"/>
  <c r="Q30" i="11"/>
  <c r="P30" i="11"/>
  <c r="N30" i="11"/>
  <c r="L30" i="11"/>
  <c r="J30" i="11"/>
  <c r="H30" i="11"/>
  <c r="R29" i="11"/>
  <c r="Q29" i="11"/>
  <c r="P29" i="11"/>
  <c r="N29" i="11"/>
  <c r="L29" i="11"/>
  <c r="J29" i="11"/>
  <c r="H29" i="11"/>
  <c r="Q28" i="11"/>
  <c r="R28" i="11" s="1"/>
  <c r="P28" i="11"/>
  <c r="N28" i="11"/>
  <c r="L28" i="11"/>
  <c r="J28" i="11"/>
  <c r="H28" i="11"/>
  <c r="R27" i="11"/>
  <c r="Q27" i="11"/>
  <c r="P27" i="11"/>
  <c r="N27" i="11"/>
  <c r="L27" i="11"/>
  <c r="J27" i="11"/>
  <c r="H27" i="11"/>
  <c r="Q26" i="11"/>
  <c r="R26" i="11" s="1"/>
  <c r="P26" i="11"/>
  <c r="N26" i="11"/>
  <c r="L26" i="11"/>
  <c r="J26" i="11"/>
  <c r="H26" i="11"/>
  <c r="S25" i="11"/>
  <c r="T25" i="11" s="1"/>
  <c r="R25" i="11"/>
  <c r="Q25" i="11"/>
  <c r="P25" i="11"/>
  <c r="N25" i="11"/>
  <c r="L25" i="11"/>
  <c r="J25" i="11"/>
  <c r="H25" i="11"/>
  <c r="Q24" i="11"/>
  <c r="R24" i="11" s="1"/>
  <c r="P24" i="11"/>
  <c r="N24" i="11"/>
  <c r="L24" i="11"/>
  <c r="J24" i="11"/>
  <c r="H24" i="11"/>
  <c r="R23" i="11"/>
  <c r="Q23" i="11"/>
  <c r="S23" i="11" s="1"/>
  <c r="T23" i="11" s="1"/>
  <c r="P23" i="11"/>
  <c r="N23" i="11"/>
  <c r="L23" i="11"/>
  <c r="J23" i="11"/>
  <c r="H23" i="11"/>
  <c r="R22" i="11"/>
  <c r="Q22" i="11"/>
  <c r="P22" i="11"/>
  <c r="N22" i="11"/>
  <c r="L22" i="11"/>
  <c r="J22" i="11"/>
  <c r="H22" i="11"/>
  <c r="R21" i="11"/>
  <c r="Q21" i="11"/>
  <c r="P21" i="11"/>
  <c r="N21" i="11"/>
  <c r="L21" i="11"/>
  <c r="J21" i="11"/>
  <c r="H21" i="11"/>
  <c r="Q20" i="11"/>
  <c r="R20" i="11" s="1"/>
  <c r="P20" i="11"/>
  <c r="N20" i="11"/>
  <c r="L20" i="11"/>
  <c r="J20" i="11"/>
  <c r="H20" i="11"/>
  <c r="Q19" i="11"/>
  <c r="R19" i="11" s="1"/>
  <c r="P19" i="11"/>
  <c r="N19" i="11"/>
  <c r="L19" i="11"/>
  <c r="J19" i="11"/>
  <c r="H19" i="11"/>
  <c r="Q18" i="11"/>
  <c r="R18" i="11" s="1"/>
  <c r="P18" i="11"/>
  <c r="N18" i="11"/>
  <c r="L18" i="11"/>
  <c r="J18" i="11"/>
  <c r="H18" i="11"/>
  <c r="S17" i="11"/>
  <c r="T17" i="11" s="1"/>
  <c r="R17" i="11"/>
  <c r="Q17" i="11"/>
  <c r="P17" i="11"/>
  <c r="N17" i="11"/>
  <c r="L17" i="11"/>
  <c r="J17" i="11"/>
  <c r="H17" i="11"/>
  <c r="Q16" i="11"/>
  <c r="R16" i="11" s="1"/>
  <c r="P16" i="11"/>
  <c r="N16" i="11"/>
  <c r="L16" i="11"/>
  <c r="J16" i="11"/>
  <c r="H16" i="11"/>
  <c r="Q15" i="11"/>
  <c r="R15" i="11" s="1"/>
  <c r="P15" i="11"/>
  <c r="N15" i="11"/>
  <c r="L15" i="11"/>
  <c r="J15" i="11"/>
  <c r="H15" i="11"/>
  <c r="Q14" i="11"/>
  <c r="R14" i="11" s="1"/>
  <c r="P14" i="11"/>
  <c r="N14" i="11"/>
  <c r="L14" i="11"/>
  <c r="J14" i="11"/>
  <c r="H14" i="11"/>
  <c r="R13" i="11"/>
  <c r="Q13" i="11"/>
  <c r="P13" i="11"/>
  <c r="N13" i="11"/>
  <c r="L13" i="11"/>
  <c r="J13" i="11"/>
  <c r="H13" i="11"/>
  <c r="S12" i="11"/>
  <c r="T12" i="11" s="1"/>
  <c r="Q12" i="11"/>
  <c r="R12" i="11" s="1"/>
  <c r="P12" i="11"/>
  <c r="N12" i="11"/>
  <c r="L12" i="11"/>
  <c r="J12" i="11"/>
  <c r="H12" i="11"/>
  <c r="Q11" i="11"/>
  <c r="R11" i="11" s="1"/>
  <c r="P11" i="11"/>
  <c r="N11" i="11"/>
  <c r="L11" i="11"/>
  <c r="J11" i="11"/>
  <c r="H11" i="11"/>
  <c r="Q10" i="11"/>
  <c r="R10" i="11" s="1"/>
  <c r="P10" i="11"/>
  <c r="N10" i="11"/>
  <c r="L10" i="11"/>
  <c r="J10" i="11"/>
  <c r="H10" i="11"/>
  <c r="Q9" i="11"/>
  <c r="R9" i="11" s="1"/>
  <c r="P9" i="11"/>
  <c r="N9" i="11"/>
  <c r="L9" i="11"/>
  <c r="J9" i="11"/>
  <c r="H9" i="11"/>
  <c r="Q8" i="11"/>
  <c r="R8" i="11" s="1"/>
  <c r="P8" i="11"/>
  <c r="N8" i="11"/>
  <c r="L8" i="11"/>
  <c r="J8" i="11"/>
  <c r="H8" i="11"/>
  <c r="R7" i="11"/>
  <c r="Q7" i="11"/>
  <c r="P7" i="11"/>
  <c r="N7" i="11"/>
  <c r="L7" i="11"/>
  <c r="J7" i="11"/>
  <c r="H7" i="11"/>
  <c r="R6" i="11"/>
  <c r="Q6" i="11"/>
  <c r="P6" i="11"/>
  <c r="N6" i="11"/>
  <c r="L6" i="11"/>
  <c r="J6" i="11"/>
  <c r="H6" i="11"/>
  <c r="R5" i="11"/>
  <c r="Q5" i="11"/>
  <c r="P5" i="11"/>
  <c r="N5" i="11"/>
  <c r="L5" i="11"/>
  <c r="J5" i="11"/>
  <c r="H5" i="11"/>
  <c r="R4" i="11"/>
  <c r="Q4" i="11"/>
  <c r="P4" i="11"/>
  <c r="N4" i="11"/>
  <c r="L4" i="11"/>
  <c r="J4" i="11"/>
  <c r="H4" i="11"/>
  <c r="R3" i="11"/>
  <c r="Q3" i="11"/>
  <c r="P3" i="11"/>
  <c r="N3" i="11"/>
  <c r="L3" i="11"/>
  <c r="J3" i="11"/>
  <c r="H3" i="11"/>
  <c r="Q2" i="11"/>
  <c r="R2" i="11" s="1"/>
  <c r="P2" i="11"/>
  <c r="N2" i="11"/>
  <c r="L2" i="11"/>
  <c r="J2" i="11"/>
  <c r="H2" i="11"/>
  <c r="V129" i="10"/>
  <c r="Q129" i="10"/>
  <c r="R129" i="10" s="1"/>
  <c r="P129" i="10"/>
  <c r="N129" i="10"/>
  <c r="L129" i="10"/>
  <c r="J129" i="10"/>
  <c r="H129" i="10"/>
  <c r="V128" i="10"/>
  <c r="R128" i="10"/>
  <c r="Q128" i="10"/>
  <c r="P128" i="10"/>
  <c r="N128" i="10"/>
  <c r="L128" i="10"/>
  <c r="J128" i="10"/>
  <c r="H128" i="10"/>
  <c r="V127" i="10"/>
  <c r="Q127" i="10"/>
  <c r="R127" i="10" s="1"/>
  <c r="P127" i="10"/>
  <c r="N127" i="10"/>
  <c r="L127" i="10"/>
  <c r="J127" i="10"/>
  <c r="H127" i="10"/>
  <c r="V126" i="10"/>
  <c r="Q126" i="10"/>
  <c r="R126" i="10" s="1"/>
  <c r="P126" i="10"/>
  <c r="N126" i="10"/>
  <c r="L126" i="10"/>
  <c r="J126" i="10"/>
  <c r="H126" i="10"/>
  <c r="V125" i="10"/>
  <c r="Q125" i="10"/>
  <c r="R125" i="10" s="1"/>
  <c r="P125" i="10"/>
  <c r="N125" i="10"/>
  <c r="L125" i="10"/>
  <c r="J125" i="10"/>
  <c r="H125" i="10"/>
  <c r="V124" i="10"/>
  <c r="Q124" i="10"/>
  <c r="R124" i="10" s="1"/>
  <c r="P124" i="10"/>
  <c r="N124" i="10"/>
  <c r="L124" i="10"/>
  <c r="J124" i="10"/>
  <c r="H124" i="10"/>
  <c r="V123" i="10"/>
  <c r="R123" i="10"/>
  <c r="Q123" i="10"/>
  <c r="P123" i="10"/>
  <c r="N123" i="10"/>
  <c r="L123" i="10"/>
  <c r="J123" i="10"/>
  <c r="H123" i="10"/>
  <c r="V122" i="10"/>
  <c r="Q122" i="10"/>
  <c r="R122" i="10" s="1"/>
  <c r="P122" i="10"/>
  <c r="N122" i="10"/>
  <c r="L122" i="10"/>
  <c r="J122" i="10"/>
  <c r="H122" i="10"/>
  <c r="V121" i="10"/>
  <c r="Q121" i="10"/>
  <c r="R121" i="10" s="1"/>
  <c r="P121" i="10"/>
  <c r="N121" i="10"/>
  <c r="L121" i="10"/>
  <c r="J121" i="10"/>
  <c r="H121" i="10"/>
  <c r="V120" i="10"/>
  <c r="R120" i="10"/>
  <c r="Q120" i="10"/>
  <c r="P120" i="10"/>
  <c r="N120" i="10"/>
  <c r="L120" i="10"/>
  <c r="J120" i="10"/>
  <c r="H120" i="10"/>
  <c r="V119" i="10"/>
  <c r="Q119" i="10"/>
  <c r="R119" i="10" s="1"/>
  <c r="P119" i="10"/>
  <c r="N119" i="10"/>
  <c r="L119" i="10"/>
  <c r="J119" i="10"/>
  <c r="H119" i="10"/>
  <c r="V118" i="10"/>
  <c r="R118" i="10"/>
  <c r="Q118" i="10"/>
  <c r="P118" i="10"/>
  <c r="N118" i="10"/>
  <c r="L118" i="10"/>
  <c r="J118" i="10"/>
  <c r="H118" i="10"/>
  <c r="V117" i="10"/>
  <c r="Q117" i="10"/>
  <c r="R117" i="10" s="1"/>
  <c r="P117" i="10"/>
  <c r="N117" i="10"/>
  <c r="L117" i="10"/>
  <c r="J117" i="10"/>
  <c r="H117" i="10"/>
  <c r="V116" i="10"/>
  <c r="Q116" i="10"/>
  <c r="R116" i="10" s="1"/>
  <c r="P116" i="10"/>
  <c r="N116" i="10"/>
  <c r="L116" i="10"/>
  <c r="J116" i="10"/>
  <c r="H116" i="10"/>
  <c r="V115" i="10"/>
  <c r="R115" i="10"/>
  <c r="Q115" i="10"/>
  <c r="P115" i="10"/>
  <c r="N115" i="10"/>
  <c r="L115" i="10"/>
  <c r="J115" i="10"/>
  <c r="H115" i="10"/>
  <c r="V114" i="10"/>
  <c r="Q114" i="10"/>
  <c r="R114" i="10" s="1"/>
  <c r="P114" i="10"/>
  <c r="N114" i="10"/>
  <c r="L114" i="10"/>
  <c r="J114" i="10"/>
  <c r="H114" i="10"/>
  <c r="V113" i="10"/>
  <c r="R113" i="10"/>
  <c r="Q113" i="10"/>
  <c r="P113" i="10"/>
  <c r="N113" i="10"/>
  <c r="L113" i="10"/>
  <c r="J113" i="10"/>
  <c r="H113" i="10"/>
  <c r="V112" i="10"/>
  <c r="Q112" i="10"/>
  <c r="R112" i="10" s="1"/>
  <c r="P112" i="10"/>
  <c r="N112" i="10"/>
  <c r="L112" i="10"/>
  <c r="J112" i="10"/>
  <c r="H112" i="10"/>
  <c r="V111" i="10"/>
  <c r="Q111" i="10"/>
  <c r="R111" i="10" s="1"/>
  <c r="P111" i="10"/>
  <c r="N111" i="10"/>
  <c r="L111" i="10"/>
  <c r="J111" i="10"/>
  <c r="H111" i="10"/>
  <c r="V110" i="10"/>
  <c r="R110" i="10"/>
  <c r="Q110" i="10"/>
  <c r="P110" i="10"/>
  <c r="N110" i="10"/>
  <c r="L110" i="10"/>
  <c r="J110" i="10"/>
  <c r="H110" i="10"/>
  <c r="V109" i="10"/>
  <c r="Q109" i="10"/>
  <c r="R109" i="10" s="1"/>
  <c r="P109" i="10"/>
  <c r="N109" i="10"/>
  <c r="L109" i="10"/>
  <c r="J109" i="10"/>
  <c r="H109" i="10"/>
  <c r="V108" i="10"/>
  <c r="R108" i="10"/>
  <c r="Q108" i="10"/>
  <c r="P108" i="10"/>
  <c r="N108" i="10"/>
  <c r="L108" i="10"/>
  <c r="J108" i="10"/>
  <c r="H108" i="10"/>
  <c r="V107" i="10"/>
  <c r="Q107" i="10"/>
  <c r="R107" i="10" s="1"/>
  <c r="P107" i="10"/>
  <c r="N107" i="10"/>
  <c r="L107" i="10"/>
  <c r="J107" i="10"/>
  <c r="H107" i="10"/>
  <c r="V106" i="10"/>
  <c r="Q106" i="10"/>
  <c r="R106" i="10" s="1"/>
  <c r="P106" i="10"/>
  <c r="N106" i="10"/>
  <c r="L106" i="10"/>
  <c r="J106" i="10"/>
  <c r="H106" i="10"/>
  <c r="V105" i="10"/>
  <c r="Q105" i="10"/>
  <c r="R105" i="10" s="1"/>
  <c r="P105" i="10"/>
  <c r="N105" i="10"/>
  <c r="L105" i="10"/>
  <c r="J105" i="10"/>
  <c r="H105" i="10"/>
  <c r="V104" i="10"/>
  <c r="Q104" i="10"/>
  <c r="R104" i="10" s="1"/>
  <c r="P104" i="10"/>
  <c r="N104" i="10"/>
  <c r="L104" i="10"/>
  <c r="J104" i="10"/>
  <c r="H104" i="10"/>
  <c r="V103" i="10"/>
  <c r="R103" i="10"/>
  <c r="Q103" i="10"/>
  <c r="P103" i="10"/>
  <c r="N103" i="10"/>
  <c r="L103" i="10"/>
  <c r="J103" i="10"/>
  <c r="H103" i="10"/>
  <c r="V102" i="10"/>
  <c r="Q102" i="10"/>
  <c r="R102" i="10" s="1"/>
  <c r="P102" i="10"/>
  <c r="N102" i="10"/>
  <c r="L102" i="10"/>
  <c r="J102" i="10"/>
  <c r="H102" i="10"/>
  <c r="V101" i="10"/>
  <c r="Q101" i="10"/>
  <c r="R101" i="10" s="1"/>
  <c r="P101" i="10"/>
  <c r="N101" i="10"/>
  <c r="L101" i="10"/>
  <c r="J101" i="10"/>
  <c r="H101" i="10"/>
  <c r="V100" i="10"/>
  <c r="Q100" i="10"/>
  <c r="R100" i="10" s="1"/>
  <c r="P100" i="10"/>
  <c r="N100" i="10"/>
  <c r="L100" i="10"/>
  <c r="J100" i="10"/>
  <c r="H100" i="10"/>
  <c r="V99" i="10"/>
  <c r="Q99" i="10"/>
  <c r="R99" i="10" s="1"/>
  <c r="P99" i="10"/>
  <c r="N99" i="10"/>
  <c r="L99" i="10"/>
  <c r="J99" i="10"/>
  <c r="H99" i="10"/>
  <c r="V98" i="10"/>
  <c r="R98" i="10"/>
  <c r="Q98" i="10"/>
  <c r="P98" i="10"/>
  <c r="N98" i="10"/>
  <c r="L98" i="10"/>
  <c r="J98" i="10"/>
  <c r="H98" i="10"/>
  <c r="V97" i="10"/>
  <c r="Q97" i="10"/>
  <c r="R97" i="10" s="1"/>
  <c r="P97" i="10"/>
  <c r="N97" i="10"/>
  <c r="L97" i="10"/>
  <c r="J97" i="10"/>
  <c r="H97" i="10"/>
  <c r="V96" i="10"/>
  <c r="Q96" i="10"/>
  <c r="R96" i="10" s="1"/>
  <c r="P96" i="10"/>
  <c r="N96" i="10"/>
  <c r="L96" i="10"/>
  <c r="J96" i="10"/>
  <c r="H96" i="10"/>
  <c r="V95" i="10"/>
  <c r="Q95" i="10"/>
  <c r="R95" i="10" s="1"/>
  <c r="P95" i="10"/>
  <c r="N95" i="10"/>
  <c r="L95" i="10"/>
  <c r="J95" i="10"/>
  <c r="H95" i="10"/>
  <c r="V94" i="10"/>
  <c r="Q94" i="10"/>
  <c r="R94" i="10" s="1"/>
  <c r="P94" i="10"/>
  <c r="N94" i="10"/>
  <c r="L94" i="10"/>
  <c r="J94" i="10"/>
  <c r="H94" i="10"/>
  <c r="V93" i="10"/>
  <c r="R93" i="10"/>
  <c r="Q93" i="10"/>
  <c r="P93" i="10"/>
  <c r="N93" i="10"/>
  <c r="L93" i="10"/>
  <c r="J93" i="10"/>
  <c r="H93" i="10"/>
  <c r="V92" i="10"/>
  <c r="Q92" i="10"/>
  <c r="R92" i="10" s="1"/>
  <c r="P92" i="10"/>
  <c r="N92" i="10"/>
  <c r="L92" i="10"/>
  <c r="J92" i="10"/>
  <c r="H92" i="10"/>
  <c r="V91" i="10"/>
  <c r="Q91" i="10"/>
  <c r="R91" i="10" s="1"/>
  <c r="P91" i="10"/>
  <c r="N91" i="10"/>
  <c r="L91" i="10"/>
  <c r="J91" i="10"/>
  <c r="H91" i="10"/>
  <c r="V90" i="10"/>
  <c r="R90" i="10"/>
  <c r="Q90" i="10"/>
  <c r="P90" i="10"/>
  <c r="N90" i="10"/>
  <c r="L90" i="10"/>
  <c r="J90" i="10"/>
  <c r="H90" i="10"/>
  <c r="V89" i="10"/>
  <c r="Q89" i="10"/>
  <c r="R89" i="10" s="1"/>
  <c r="P89" i="10"/>
  <c r="N89" i="10"/>
  <c r="L89" i="10"/>
  <c r="J89" i="10"/>
  <c r="H89" i="10"/>
  <c r="V88" i="10"/>
  <c r="R88" i="10"/>
  <c r="Q88" i="10"/>
  <c r="P88" i="10"/>
  <c r="N88" i="10"/>
  <c r="L88" i="10"/>
  <c r="J88" i="10"/>
  <c r="H88" i="10"/>
  <c r="V87" i="10"/>
  <c r="Q87" i="10"/>
  <c r="R87" i="10" s="1"/>
  <c r="P87" i="10"/>
  <c r="N87" i="10"/>
  <c r="L87" i="10"/>
  <c r="J87" i="10"/>
  <c r="H87" i="10"/>
  <c r="V86" i="10"/>
  <c r="Q86" i="10"/>
  <c r="R86" i="10" s="1"/>
  <c r="P86" i="10"/>
  <c r="N86" i="10"/>
  <c r="L86" i="10"/>
  <c r="J86" i="10"/>
  <c r="H86" i="10"/>
  <c r="V85" i="10"/>
  <c r="R85" i="10"/>
  <c r="Q85" i="10"/>
  <c r="P85" i="10"/>
  <c r="N85" i="10"/>
  <c r="L85" i="10"/>
  <c r="J85" i="10"/>
  <c r="H85" i="10"/>
  <c r="V84" i="10"/>
  <c r="Q84" i="10"/>
  <c r="R84" i="10" s="1"/>
  <c r="P84" i="10"/>
  <c r="N84" i="10"/>
  <c r="L84" i="10"/>
  <c r="J84" i="10"/>
  <c r="H84" i="10"/>
  <c r="V83" i="10"/>
  <c r="R83" i="10"/>
  <c r="Q83" i="10"/>
  <c r="P83" i="10"/>
  <c r="N83" i="10"/>
  <c r="L83" i="10"/>
  <c r="J83" i="10"/>
  <c r="H83" i="10"/>
  <c r="V82" i="10"/>
  <c r="Q82" i="10"/>
  <c r="R82" i="10" s="1"/>
  <c r="P82" i="10"/>
  <c r="N82" i="10"/>
  <c r="L82" i="10"/>
  <c r="J82" i="10"/>
  <c r="H82" i="10"/>
  <c r="V81" i="10"/>
  <c r="Q81" i="10"/>
  <c r="R81" i="10" s="1"/>
  <c r="P81" i="10"/>
  <c r="N81" i="10"/>
  <c r="L81" i="10"/>
  <c r="J81" i="10"/>
  <c r="H81" i="10"/>
  <c r="V80" i="10"/>
  <c r="Q80" i="10"/>
  <c r="R80" i="10" s="1"/>
  <c r="P80" i="10"/>
  <c r="N80" i="10"/>
  <c r="L80" i="10"/>
  <c r="J80" i="10"/>
  <c r="H80" i="10"/>
  <c r="V79" i="10"/>
  <c r="Q79" i="10"/>
  <c r="R79" i="10" s="1"/>
  <c r="P79" i="10"/>
  <c r="N79" i="10"/>
  <c r="L79" i="10"/>
  <c r="J79" i="10"/>
  <c r="H79" i="10"/>
  <c r="V78" i="10"/>
  <c r="R78" i="10"/>
  <c r="Q78" i="10"/>
  <c r="P78" i="10"/>
  <c r="N78" i="10"/>
  <c r="L78" i="10"/>
  <c r="J78" i="10"/>
  <c r="H78" i="10"/>
  <c r="V77" i="10"/>
  <c r="Q77" i="10"/>
  <c r="R77" i="10" s="1"/>
  <c r="P77" i="10"/>
  <c r="N77" i="10"/>
  <c r="L77" i="10"/>
  <c r="J77" i="10"/>
  <c r="H77" i="10"/>
  <c r="V76" i="10"/>
  <c r="Q76" i="10"/>
  <c r="R76" i="10" s="1"/>
  <c r="P76" i="10"/>
  <c r="N76" i="10"/>
  <c r="L76" i="10"/>
  <c r="J76" i="10"/>
  <c r="H76" i="10"/>
  <c r="V75" i="10"/>
  <c r="Q75" i="10"/>
  <c r="R75" i="10" s="1"/>
  <c r="P75" i="10"/>
  <c r="N75" i="10"/>
  <c r="L75" i="10"/>
  <c r="J75" i="10"/>
  <c r="H75" i="10"/>
  <c r="V74" i="10"/>
  <c r="Q74" i="10"/>
  <c r="R74" i="10" s="1"/>
  <c r="P74" i="10"/>
  <c r="N74" i="10"/>
  <c r="L74" i="10"/>
  <c r="J74" i="10"/>
  <c r="H74" i="10"/>
  <c r="V73" i="10"/>
  <c r="R73" i="10"/>
  <c r="Q73" i="10"/>
  <c r="P73" i="10"/>
  <c r="N73" i="10"/>
  <c r="L73" i="10"/>
  <c r="J73" i="10"/>
  <c r="H73" i="10"/>
  <c r="V72" i="10"/>
  <c r="Q72" i="10"/>
  <c r="R72" i="10" s="1"/>
  <c r="P72" i="10"/>
  <c r="N72" i="10"/>
  <c r="L72" i="10"/>
  <c r="J72" i="10"/>
  <c r="H72" i="10"/>
  <c r="V71" i="10"/>
  <c r="Q71" i="10"/>
  <c r="R71" i="10" s="1"/>
  <c r="P71" i="10"/>
  <c r="N71" i="10"/>
  <c r="L71" i="10"/>
  <c r="J71" i="10"/>
  <c r="H71" i="10"/>
  <c r="V70" i="10"/>
  <c r="Q70" i="10"/>
  <c r="R70" i="10" s="1"/>
  <c r="P70" i="10"/>
  <c r="N70" i="10"/>
  <c r="L70" i="10"/>
  <c r="J70" i="10"/>
  <c r="H70" i="10"/>
  <c r="V69" i="10"/>
  <c r="Q69" i="10"/>
  <c r="R69" i="10" s="1"/>
  <c r="P69" i="10"/>
  <c r="N69" i="10"/>
  <c r="L69" i="10"/>
  <c r="J69" i="10"/>
  <c r="H69" i="10"/>
  <c r="V68" i="10"/>
  <c r="R68" i="10"/>
  <c r="Q68" i="10"/>
  <c r="P68" i="10"/>
  <c r="N68" i="10"/>
  <c r="L68" i="10"/>
  <c r="J68" i="10"/>
  <c r="H68" i="10"/>
  <c r="V67" i="10"/>
  <c r="Q67" i="10"/>
  <c r="R67" i="10" s="1"/>
  <c r="P67" i="10"/>
  <c r="N67" i="10"/>
  <c r="L67" i="10"/>
  <c r="J67" i="10"/>
  <c r="H67" i="10"/>
  <c r="V66" i="10"/>
  <c r="Q66" i="10"/>
  <c r="R66" i="10" s="1"/>
  <c r="P66" i="10"/>
  <c r="N66" i="10"/>
  <c r="L66" i="10"/>
  <c r="J66" i="10"/>
  <c r="H66" i="10"/>
  <c r="V65" i="10"/>
  <c r="Q65" i="10"/>
  <c r="R65" i="10" s="1"/>
  <c r="P65" i="10"/>
  <c r="N65" i="10"/>
  <c r="L65" i="10"/>
  <c r="J65" i="10"/>
  <c r="H65" i="10"/>
  <c r="V64" i="10"/>
  <c r="Q64" i="10"/>
  <c r="S64" i="10" s="1"/>
  <c r="T64" i="10" s="1"/>
  <c r="P64" i="10"/>
  <c r="N64" i="10"/>
  <c r="L64" i="10"/>
  <c r="J64" i="10"/>
  <c r="H64" i="10"/>
  <c r="V63" i="10"/>
  <c r="Q63" i="10"/>
  <c r="S63" i="10" s="1"/>
  <c r="T63" i="10" s="1"/>
  <c r="P63" i="10"/>
  <c r="N63" i="10"/>
  <c r="L63" i="10"/>
  <c r="J63" i="10"/>
  <c r="H63" i="10"/>
  <c r="V62" i="10"/>
  <c r="Q62" i="10"/>
  <c r="S62" i="10" s="1"/>
  <c r="T62" i="10" s="1"/>
  <c r="P62" i="10"/>
  <c r="N62" i="10"/>
  <c r="L62" i="10"/>
  <c r="J62" i="10"/>
  <c r="H62" i="10"/>
  <c r="V61" i="10"/>
  <c r="R61" i="10"/>
  <c r="Q61" i="10"/>
  <c r="S61" i="10" s="1"/>
  <c r="T61" i="10" s="1"/>
  <c r="P61" i="10"/>
  <c r="N61" i="10"/>
  <c r="L61" i="10"/>
  <c r="J61" i="10"/>
  <c r="H61" i="10"/>
  <c r="V60" i="10"/>
  <c r="R60" i="10"/>
  <c r="Q60" i="10"/>
  <c r="S60" i="10" s="1"/>
  <c r="T60" i="10" s="1"/>
  <c r="P60" i="10"/>
  <c r="N60" i="10"/>
  <c r="L60" i="10"/>
  <c r="J60" i="10"/>
  <c r="H60" i="10"/>
  <c r="V59" i="10"/>
  <c r="R59" i="10"/>
  <c r="Q59" i="10"/>
  <c r="S59" i="10" s="1"/>
  <c r="T59" i="10" s="1"/>
  <c r="P59" i="10"/>
  <c r="N59" i="10"/>
  <c r="L59" i="10"/>
  <c r="J59" i="10"/>
  <c r="H59" i="10"/>
  <c r="V58" i="10"/>
  <c r="Q58" i="10"/>
  <c r="S58" i="10" s="1"/>
  <c r="T58" i="10" s="1"/>
  <c r="P58" i="10"/>
  <c r="N58" i="10"/>
  <c r="L58" i="10"/>
  <c r="J58" i="10"/>
  <c r="H58" i="10"/>
  <c r="V57" i="10"/>
  <c r="Q57" i="10"/>
  <c r="S57" i="10" s="1"/>
  <c r="T57" i="10" s="1"/>
  <c r="P57" i="10"/>
  <c r="N57" i="10"/>
  <c r="L57" i="10"/>
  <c r="J57" i="10"/>
  <c r="H57" i="10"/>
  <c r="V56" i="10"/>
  <c r="Q56" i="10"/>
  <c r="S56" i="10" s="1"/>
  <c r="T56" i="10" s="1"/>
  <c r="P56" i="10"/>
  <c r="N56" i="10"/>
  <c r="K56" i="10"/>
  <c r="L56" i="10" s="1"/>
  <c r="J56" i="10"/>
  <c r="H56" i="10"/>
  <c r="V55" i="10"/>
  <c r="Q55" i="10"/>
  <c r="S55" i="10" s="1"/>
  <c r="T55" i="10" s="1"/>
  <c r="P55" i="10"/>
  <c r="N55" i="10"/>
  <c r="L55" i="10"/>
  <c r="J55" i="10"/>
  <c r="H55" i="10"/>
  <c r="V54" i="10"/>
  <c r="R54" i="10"/>
  <c r="Q54" i="10"/>
  <c r="S54" i="10" s="1"/>
  <c r="T54" i="10" s="1"/>
  <c r="P54" i="10"/>
  <c r="N54" i="10"/>
  <c r="L54" i="10"/>
  <c r="J54" i="10"/>
  <c r="H54" i="10"/>
  <c r="V53" i="10"/>
  <c r="R53" i="10"/>
  <c r="Q53" i="10"/>
  <c r="S53" i="10" s="1"/>
  <c r="T53" i="10" s="1"/>
  <c r="P53" i="10"/>
  <c r="N53" i="10"/>
  <c r="L53" i="10"/>
  <c r="J53" i="10"/>
  <c r="H53" i="10"/>
  <c r="V52" i="10"/>
  <c r="R52" i="10"/>
  <c r="Q52" i="10"/>
  <c r="S52" i="10" s="1"/>
  <c r="T52" i="10" s="1"/>
  <c r="P52" i="10"/>
  <c r="N52" i="10"/>
  <c r="L52" i="10"/>
  <c r="J52" i="10"/>
  <c r="H52" i="10"/>
  <c r="V51" i="10"/>
  <c r="R51" i="10"/>
  <c r="Q51" i="10"/>
  <c r="S51" i="10" s="1"/>
  <c r="T51" i="10" s="1"/>
  <c r="P51" i="10"/>
  <c r="N51" i="10"/>
  <c r="L51" i="10"/>
  <c r="J51" i="10"/>
  <c r="H51" i="10"/>
  <c r="V50" i="10"/>
  <c r="R50" i="10"/>
  <c r="Q50" i="10"/>
  <c r="S50" i="10" s="1"/>
  <c r="T50" i="10" s="1"/>
  <c r="P50" i="10"/>
  <c r="N50" i="10"/>
  <c r="L50" i="10"/>
  <c r="J50" i="10"/>
  <c r="H50" i="10"/>
  <c r="V49" i="10"/>
  <c r="R49" i="10"/>
  <c r="Q49" i="10"/>
  <c r="S49" i="10" s="1"/>
  <c r="T49" i="10" s="1"/>
  <c r="P49" i="10"/>
  <c r="N49" i="10"/>
  <c r="L49" i="10"/>
  <c r="J49" i="10"/>
  <c r="H49" i="10"/>
  <c r="V48" i="10"/>
  <c r="Q48" i="10"/>
  <c r="S48" i="10" s="1"/>
  <c r="T48" i="10" s="1"/>
  <c r="P48" i="10"/>
  <c r="N48" i="10"/>
  <c r="L48" i="10"/>
  <c r="J48" i="10"/>
  <c r="H48" i="10"/>
  <c r="V47" i="10"/>
  <c r="Q47" i="10"/>
  <c r="S47" i="10" s="1"/>
  <c r="T47" i="10" s="1"/>
  <c r="P47" i="10"/>
  <c r="N47" i="10"/>
  <c r="L47" i="10"/>
  <c r="J47" i="10"/>
  <c r="H47" i="10"/>
  <c r="V46" i="10"/>
  <c r="S46" i="10"/>
  <c r="T46" i="10" s="1"/>
  <c r="Q46" i="10"/>
  <c r="R46" i="10" s="1"/>
  <c r="P46" i="10"/>
  <c r="N46" i="10"/>
  <c r="L46" i="10"/>
  <c r="J46" i="10"/>
  <c r="H46" i="10"/>
  <c r="V45" i="10"/>
  <c r="S45" i="10"/>
  <c r="T45" i="10" s="1"/>
  <c r="Q45" i="10"/>
  <c r="R45" i="10" s="1"/>
  <c r="P45" i="10"/>
  <c r="N45" i="10"/>
  <c r="L45" i="10"/>
  <c r="J45" i="10"/>
  <c r="H45" i="10"/>
  <c r="V44" i="10"/>
  <c r="S44" i="10"/>
  <c r="T44" i="10" s="1"/>
  <c r="Q44" i="10"/>
  <c r="R44" i="10" s="1"/>
  <c r="P44" i="10"/>
  <c r="N44" i="10"/>
  <c r="L44" i="10"/>
  <c r="J44" i="10"/>
  <c r="H44" i="10"/>
  <c r="V43" i="10"/>
  <c r="Q43" i="10"/>
  <c r="S43" i="10" s="1"/>
  <c r="T43" i="10" s="1"/>
  <c r="P43" i="10"/>
  <c r="N43" i="10"/>
  <c r="K43" i="10"/>
  <c r="L43" i="10" s="1"/>
  <c r="J43" i="10"/>
  <c r="H43" i="10"/>
  <c r="V42" i="10"/>
  <c r="Q42" i="10"/>
  <c r="S42" i="10" s="1"/>
  <c r="T42" i="10" s="1"/>
  <c r="P42" i="10"/>
  <c r="N42" i="10"/>
  <c r="L42" i="10"/>
  <c r="J42" i="10"/>
  <c r="H42" i="10"/>
  <c r="V41" i="10"/>
  <c r="Q41" i="10"/>
  <c r="S41" i="10" s="1"/>
  <c r="T41" i="10" s="1"/>
  <c r="P41" i="10"/>
  <c r="N41" i="10"/>
  <c r="L41" i="10"/>
  <c r="K41" i="10"/>
  <c r="J41" i="10"/>
  <c r="H41" i="10"/>
  <c r="V40" i="10"/>
  <c r="S40" i="10"/>
  <c r="T40" i="10" s="1"/>
  <c r="R40" i="10"/>
  <c r="Q40" i="10"/>
  <c r="P40" i="10"/>
  <c r="N40" i="10"/>
  <c r="L40" i="10"/>
  <c r="K40" i="10"/>
  <c r="J40" i="10"/>
  <c r="H40" i="10"/>
  <c r="V39" i="10"/>
  <c r="S39" i="10"/>
  <c r="T39" i="10" s="1"/>
  <c r="Q39" i="10"/>
  <c r="R39" i="10" s="1"/>
  <c r="P39" i="10"/>
  <c r="N39" i="10"/>
  <c r="L39" i="10"/>
  <c r="J39" i="10"/>
  <c r="H39" i="10"/>
  <c r="V38" i="10"/>
  <c r="S38" i="10"/>
  <c r="T38" i="10" s="1"/>
  <c r="Q38" i="10"/>
  <c r="R38" i="10" s="1"/>
  <c r="P38" i="10"/>
  <c r="N38" i="10"/>
  <c r="L38" i="10"/>
  <c r="J38" i="10"/>
  <c r="H38" i="10"/>
  <c r="V37" i="10"/>
  <c r="S37" i="10"/>
  <c r="T37" i="10" s="1"/>
  <c r="Q37" i="10"/>
  <c r="R37" i="10" s="1"/>
  <c r="P37" i="10"/>
  <c r="N37" i="10"/>
  <c r="L37" i="10"/>
  <c r="J37" i="10"/>
  <c r="H37" i="10"/>
  <c r="V36" i="10"/>
  <c r="S36" i="10"/>
  <c r="T36" i="10" s="1"/>
  <c r="Q36" i="10"/>
  <c r="R36" i="10" s="1"/>
  <c r="P36" i="10"/>
  <c r="N36" i="10"/>
  <c r="K36" i="10"/>
  <c r="L36" i="10" s="1"/>
  <c r="J36" i="10"/>
  <c r="H36" i="10"/>
  <c r="V35" i="10"/>
  <c r="Q35" i="10"/>
  <c r="S35" i="10" s="1"/>
  <c r="T35" i="10" s="1"/>
  <c r="P35" i="10"/>
  <c r="N35" i="10"/>
  <c r="L35" i="10"/>
  <c r="J35" i="10"/>
  <c r="H35" i="10"/>
  <c r="V34" i="10"/>
  <c r="Q34" i="10"/>
  <c r="S34" i="10" s="1"/>
  <c r="T34" i="10" s="1"/>
  <c r="P34" i="10"/>
  <c r="N34" i="10"/>
  <c r="L34" i="10"/>
  <c r="J34" i="10"/>
  <c r="H34" i="10"/>
  <c r="V33" i="10"/>
  <c r="Q33" i="10"/>
  <c r="S33" i="10" s="1"/>
  <c r="T33" i="10" s="1"/>
  <c r="P33" i="10"/>
  <c r="N33" i="10"/>
  <c r="L33" i="10"/>
  <c r="J33" i="10"/>
  <c r="H33" i="10"/>
  <c r="V32" i="10"/>
  <c r="Q32" i="10"/>
  <c r="S32" i="10" s="1"/>
  <c r="T32" i="10" s="1"/>
  <c r="P32" i="10"/>
  <c r="N32" i="10"/>
  <c r="L32" i="10"/>
  <c r="J32" i="10"/>
  <c r="H32" i="10"/>
  <c r="V31" i="10"/>
  <c r="Q31" i="10"/>
  <c r="S31" i="10" s="1"/>
  <c r="T31" i="10" s="1"/>
  <c r="P31" i="10"/>
  <c r="N31" i="10"/>
  <c r="K31" i="10"/>
  <c r="L31" i="10" s="1"/>
  <c r="J31" i="10"/>
  <c r="H31" i="10"/>
  <c r="V30" i="10"/>
  <c r="S30" i="10"/>
  <c r="T30" i="10" s="1"/>
  <c r="R30" i="10"/>
  <c r="Q30" i="10"/>
  <c r="P30" i="10"/>
  <c r="N30" i="10"/>
  <c r="L30" i="10"/>
  <c r="J30" i="10"/>
  <c r="H30" i="10"/>
  <c r="V29" i="10"/>
  <c r="S29" i="10"/>
  <c r="T29" i="10" s="1"/>
  <c r="R29" i="10"/>
  <c r="Q29" i="10"/>
  <c r="P29" i="10"/>
  <c r="N29" i="10"/>
  <c r="L29" i="10"/>
  <c r="J29" i="10"/>
  <c r="H29" i="10"/>
  <c r="V28" i="10"/>
  <c r="S28" i="10"/>
  <c r="T28" i="10" s="1"/>
  <c r="R28" i="10"/>
  <c r="Q28" i="10"/>
  <c r="P28" i="10"/>
  <c r="N28" i="10"/>
  <c r="K28" i="10"/>
  <c r="L28" i="10" s="1"/>
  <c r="J28" i="10"/>
  <c r="H28" i="10"/>
  <c r="V27" i="10"/>
  <c r="S27" i="10"/>
  <c r="T27" i="10" s="1"/>
  <c r="R27" i="10"/>
  <c r="Q27" i="10"/>
  <c r="P27" i="10"/>
  <c r="N27" i="10"/>
  <c r="L27" i="10"/>
  <c r="J27" i="10"/>
  <c r="H27" i="10"/>
  <c r="V26" i="10"/>
  <c r="S26" i="10"/>
  <c r="T26" i="10" s="1"/>
  <c r="R26" i="10"/>
  <c r="Q26" i="10"/>
  <c r="P26" i="10"/>
  <c r="N26" i="10"/>
  <c r="L26" i="10"/>
  <c r="J26" i="10"/>
  <c r="H26" i="10"/>
  <c r="V25" i="10"/>
  <c r="S25" i="10"/>
  <c r="T25" i="10" s="1"/>
  <c r="R25" i="10"/>
  <c r="Q25" i="10"/>
  <c r="P25" i="10"/>
  <c r="N25" i="10"/>
  <c r="L25" i="10"/>
  <c r="J25" i="10"/>
  <c r="H25" i="10"/>
  <c r="V24" i="10"/>
  <c r="S24" i="10"/>
  <c r="T24" i="10" s="1"/>
  <c r="R24" i="10"/>
  <c r="Q24" i="10"/>
  <c r="P24" i="10"/>
  <c r="N24" i="10"/>
  <c r="K24" i="10"/>
  <c r="L24" i="10" s="1"/>
  <c r="J24" i="10"/>
  <c r="H24" i="10"/>
  <c r="V23" i="10"/>
  <c r="T23" i="10"/>
  <c r="S23" i="10"/>
  <c r="Q23" i="10"/>
  <c r="R23" i="10" s="1"/>
  <c r="P23" i="10"/>
  <c r="N23" i="10"/>
  <c r="L23" i="10"/>
  <c r="J23" i="10"/>
  <c r="H23" i="10"/>
  <c r="V22" i="10"/>
  <c r="T22" i="10"/>
  <c r="S22" i="10"/>
  <c r="Q22" i="10"/>
  <c r="R22" i="10" s="1"/>
  <c r="P22" i="10"/>
  <c r="N22" i="10"/>
  <c r="L22" i="10"/>
  <c r="J22" i="10"/>
  <c r="H22" i="10"/>
  <c r="V21" i="10"/>
  <c r="T21" i="10"/>
  <c r="S21" i="10"/>
  <c r="Q21" i="10"/>
  <c r="R21" i="10" s="1"/>
  <c r="P21" i="10"/>
  <c r="N21" i="10"/>
  <c r="L21" i="10"/>
  <c r="J21" i="10"/>
  <c r="H21" i="10"/>
  <c r="V20" i="10"/>
  <c r="T20" i="10"/>
  <c r="S20" i="10"/>
  <c r="Q20" i="10"/>
  <c r="R20" i="10" s="1"/>
  <c r="P20" i="10"/>
  <c r="N20" i="10"/>
  <c r="L20" i="10"/>
  <c r="J20" i="10"/>
  <c r="H20" i="10"/>
  <c r="V19" i="10"/>
  <c r="T19" i="10"/>
  <c r="S19" i="10"/>
  <c r="Q19" i="10"/>
  <c r="R19" i="10" s="1"/>
  <c r="P19" i="10"/>
  <c r="N19" i="10"/>
  <c r="L19" i="10"/>
  <c r="J19" i="10"/>
  <c r="H19" i="10"/>
  <c r="V18" i="10"/>
  <c r="T18" i="10"/>
  <c r="S18" i="10"/>
  <c r="Q18" i="10"/>
  <c r="R18" i="10" s="1"/>
  <c r="P18" i="10"/>
  <c r="N18" i="10"/>
  <c r="K18" i="10"/>
  <c r="L18" i="10" s="1"/>
  <c r="J18" i="10"/>
  <c r="H18" i="10"/>
  <c r="V17" i="10"/>
  <c r="Q17" i="10"/>
  <c r="S17" i="10" s="1"/>
  <c r="T17" i="10" s="1"/>
  <c r="P17" i="10"/>
  <c r="N17" i="10"/>
  <c r="L17" i="10"/>
  <c r="J17" i="10"/>
  <c r="H17" i="10"/>
  <c r="V16" i="10"/>
  <c r="Q16" i="10"/>
  <c r="S16" i="10" s="1"/>
  <c r="T16" i="10" s="1"/>
  <c r="P16" i="10"/>
  <c r="N16" i="10"/>
  <c r="L16" i="10"/>
  <c r="J16" i="10"/>
  <c r="H16" i="10"/>
  <c r="V15" i="10"/>
  <c r="Q15" i="10"/>
  <c r="S15" i="10" s="1"/>
  <c r="T15" i="10" s="1"/>
  <c r="P15" i="10"/>
  <c r="N15" i="10"/>
  <c r="L15" i="10"/>
  <c r="K15" i="10"/>
  <c r="J15" i="10"/>
  <c r="H15" i="10"/>
  <c r="V14" i="10"/>
  <c r="Q14" i="10"/>
  <c r="S14" i="10" s="1"/>
  <c r="T14" i="10" s="1"/>
  <c r="P14" i="10"/>
  <c r="N14" i="10"/>
  <c r="L14" i="10"/>
  <c r="J14" i="10"/>
  <c r="H14" i="10"/>
  <c r="V13" i="10"/>
  <c r="Q13" i="10"/>
  <c r="S13" i="10" s="1"/>
  <c r="T13" i="10" s="1"/>
  <c r="P13" i="10"/>
  <c r="N13" i="10"/>
  <c r="L13" i="10"/>
  <c r="J13" i="10"/>
  <c r="H13" i="10"/>
  <c r="V12" i="10"/>
  <c r="Q12" i="10"/>
  <c r="S12" i="10" s="1"/>
  <c r="T12" i="10" s="1"/>
  <c r="P12" i="10"/>
  <c r="N12" i="10"/>
  <c r="L12" i="10"/>
  <c r="J12" i="10"/>
  <c r="H12" i="10"/>
  <c r="V11" i="10"/>
  <c r="Q11" i="10"/>
  <c r="S11" i="10" s="1"/>
  <c r="T11" i="10" s="1"/>
  <c r="P11" i="10"/>
  <c r="N11" i="10"/>
  <c r="L11" i="10"/>
  <c r="J11" i="10"/>
  <c r="H11" i="10"/>
  <c r="V10" i="10"/>
  <c r="Q10" i="10"/>
  <c r="S10" i="10" s="1"/>
  <c r="T10" i="10" s="1"/>
  <c r="P10" i="10"/>
  <c r="N10" i="10"/>
  <c r="L10" i="10"/>
  <c r="J10" i="10"/>
  <c r="H10" i="10"/>
  <c r="V9" i="10"/>
  <c r="Q9" i="10"/>
  <c r="S9" i="10" s="1"/>
  <c r="T9" i="10" s="1"/>
  <c r="P9" i="10"/>
  <c r="N9" i="10"/>
  <c r="L9" i="10"/>
  <c r="J9" i="10"/>
  <c r="H9" i="10"/>
  <c r="V8" i="10"/>
  <c r="Q8" i="10"/>
  <c r="S8" i="10" s="1"/>
  <c r="T8" i="10" s="1"/>
  <c r="P8" i="10"/>
  <c r="N8" i="10"/>
  <c r="L8" i="10"/>
  <c r="J8" i="10"/>
  <c r="H8" i="10"/>
  <c r="V6" i="10"/>
  <c r="Q6" i="10"/>
  <c r="R6" i="10" s="1"/>
  <c r="P6" i="10"/>
  <c r="N6" i="10"/>
  <c r="L6" i="10"/>
  <c r="J6" i="10"/>
  <c r="H6" i="10"/>
  <c r="V5" i="10"/>
  <c r="R5" i="10"/>
  <c r="Q5" i="10"/>
  <c r="P5" i="10"/>
  <c r="N5" i="10"/>
  <c r="L5" i="10"/>
  <c r="J5" i="10"/>
  <c r="H5" i="10"/>
  <c r="V4" i="10"/>
  <c r="Q4" i="10"/>
  <c r="R4" i="10" s="1"/>
  <c r="P4" i="10"/>
  <c r="N4" i="10"/>
  <c r="L4" i="10"/>
  <c r="J4" i="10"/>
  <c r="H4" i="10"/>
  <c r="V3" i="10"/>
  <c r="Q3" i="10"/>
  <c r="R3" i="10" s="1"/>
  <c r="P3" i="10"/>
  <c r="N3" i="10"/>
  <c r="L3" i="10"/>
  <c r="J3" i="10"/>
  <c r="H3" i="10"/>
  <c r="V2" i="10"/>
  <c r="R2" i="10"/>
  <c r="Q2" i="10"/>
  <c r="P2" i="10"/>
  <c r="N2" i="10"/>
  <c r="L2" i="10"/>
  <c r="J2" i="10"/>
  <c r="H2" i="10"/>
  <c r="J120" i="9"/>
  <c r="H120" i="9"/>
  <c r="J119" i="9"/>
  <c r="H119" i="9"/>
  <c r="N118" i="9"/>
  <c r="L118" i="9"/>
  <c r="J118" i="9"/>
  <c r="H118" i="9"/>
  <c r="N117" i="9"/>
  <c r="L117" i="9"/>
  <c r="J117" i="9"/>
  <c r="H117" i="9"/>
  <c r="N116" i="9"/>
  <c r="L116" i="9"/>
  <c r="J116" i="9"/>
  <c r="H116" i="9"/>
  <c r="N115" i="9"/>
  <c r="L115" i="9"/>
  <c r="J115" i="9"/>
  <c r="H115" i="9"/>
  <c r="N114" i="9"/>
  <c r="L114" i="9"/>
  <c r="J114" i="9"/>
  <c r="H114" i="9"/>
  <c r="N113" i="9"/>
  <c r="L113" i="9"/>
  <c r="J113" i="9"/>
  <c r="H113" i="9"/>
  <c r="N112" i="9"/>
  <c r="L112" i="9"/>
  <c r="J112" i="9"/>
  <c r="H112" i="9"/>
  <c r="N111" i="9"/>
  <c r="L111" i="9"/>
  <c r="J111" i="9"/>
  <c r="H111" i="9"/>
  <c r="N110" i="9"/>
  <c r="L110" i="9"/>
  <c r="J110" i="9"/>
  <c r="H110" i="9"/>
  <c r="N109" i="9"/>
  <c r="L109" i="9"/>
  <c r="J109" i="9"/>
  <c r="H109" i="9"/>
  <c r="N108" i="9"/>
  <c r="L108" i="9"/>
  <c r="J108" i="9"/>
  <c r="H108" i="9"/>
  <c r="N107" i="9"/>
  <c r="L107" i="9"/>
  <c r="J107" i="9"/>
  <c r="H107" i="9"/>
  <c r="N106" i="9"/>
  <c r="L106" i="9"/>
  <c r="J106" i="9"/>
  <c r="H106" i="9"/>
  <c r="N105" i="9"/>
  <c r="L105" i="9"/>
  <c r="J105" i="9"/>
  <c r="H105" i="9"/>
  <c r="N104" i="9"/>
  <c r="L104" i="9"/>
  <c r="J104" i="9"/>
  <c r="H104" i="9"/>
  <c r="N103" i="9"/>
  <c r="L103" i="9"/>
  <c r="J103" i="9"/>
  <c r="H103" i="9"/>
  <c r="N102" i="9"/>
  <c r="L102" i="9"/>
  <c r="J102" i="9"/>
  <c r="H102" i="9"/>
  <c r="N101" i="9"/>
  <c r="L101" i="9"/>
  <c r="J101" i="9"/>
  <c r="H101" i="9"/>
  <c r="N100" i="9"/>
  <c r="L100" i="9"/>
  <c r="J100" i="9"/>
  <c r="H100" i="9"/>
  <c r="N99" i="9"/>
  <c r="L99" i="9"/>
  <c r="J99" i="9"/>
  <c r="H99" i="9"/>
  <c r="N98" i="9"/>
  <c r="L98" i="9"/>
  <c r="J98" i="9"/>
  <c r="H98" i="9"/>
  <c r="N97" i="9"/>
  <c r="L97" i="9"/>
  <c r="J97" i="9"/>
  <c r="H97" i="9"/>
  <c r="N96" i="9"/>
  <c r="K96" i="9"/>
  <c r="L96" i="9" s="1"/>
  <c r="J96" i="9"/>
  <c r="H96" i="9"/>
  <c r="N95" i="9"/>
  <c r="L95" i="9"/>
  <c r="J95" i="9"/>
  <c r="H95" i="9"/>
  <c r="N94" i="9"/>
  <c r="L94" i="9"/>
  <c r="J94" i="9"/>
  <c r="H94" i="9"/>
  <c r="N93" i="9"/>
  <c r="L93" i="9"/>
  <c r="J93" i="9"/>
  <c r="H93" i="9"/>
  <c r="N92" i="9"/>
  <c r="L92" i="9"/>
  <c r="J92" i="9"/>
  <c r="H92" i="9"/>
  <c r="N91" i="9"/>
  <c r="L91" i="9"/>
  <c r="J91" i="9"/>
  <c r="H91" i="9"/>
  <c r="N90" i="9"/>
  <c r="L90" i="9"/>
  <c r="J90" i="9"/>
  <c r="H90" i="9"/>
  <c r="N89" i="9"/>
  <c r="L89" i="9"/>
  <c r="J89" i="9"/>
  <c r="H89" i="9"/>
  <c r="N88" i="9"/>
  <c r="K88" i="9"/>
  <c r="L88" i="9" s="1"/>
  <c r="J88" i="9"/>
  <c r="H88" i="9"/>
  <c r="N87" i="9"/>
  <c r="K87" i="9"/>
  <c r="L87" i="9" s="1"/>
  <c r="J87" i="9"/>
  <c r="H87" i="9"/>
  <c r="N86" i="9"/>
  <c r="L86" i="9"/>
  <c r="J86" i="9"/>
  <c r="H86" i="9"/>
  <c r="N85" i="9"/>
  <c r="L85" i="9"/>
  <c r="J85" i="9"/>
  <c r="H85" i="9"/>
  <c r="N84" i="9"/>
  <c r="L84" i="9"/>
  <c r="J84" i="9"/>
  <c r="H84" i="9"/>
  <c r="N83" i="9"/>
  <c r="L83" i="9"/>
  <c r="J83" i="9"/>
  <c r="H83" i="9"/>
  <c r="N82" i="9"/>
  <c r="L82" i="9"/>
  <c r="J82" i="9"/>
  <c r="H82" i="9"/>
  <c r="N81" i="9"/>
  <c r="L81" i="9"/>
  <c r="J81" i="9"/>
  <c r="H81" i="9"/>
  <c r="N80" i="9"/>
  <c r="L80" i="9"/>
  <c r="J80" i="9"/>
  <c r="H80" i="9"/>
  <c r="N79" i="9"/>
  <c r="L79" i="9"/>
  <c r="J79" i="9"/>
  <c r="H79" i="9"/>
  <c r="N78" i="9"/>
  <c r="L78" i="9"/>
  <c r="J78" i="9"/>
  <c r="H78" i="9"/>
  <c r="N77" i="9"/>
  <c r="L77" i="9"/>
  <c r="J77" i="9"/>
  <c r="H77" i="9"/>
  <c r="N76" i="9"/>
  <c r="L76" i="9"/>
  <c r="J76" i="9"/>
  <c r="H76" i="9"/>
  <c r="N75" i="9"/>
  <c r="L75" i="9"/>
  <c r="J75" i="9"/>
  <c r="H75" i="9"/>
  <c r="N74" i="9"/>
  <c r="L74" i="9"/>
  <c r="J74" i="9"/>
  <c r="H74" i="9"/>
  <c r="N73" i="9"/>
  <c r="L73" i="9"/>
  <c r="J73" i="9"/>
  <c r="H73" i="9"/>
  <c r="N72" i="9"/>
  <c r="L72" i="9"/>
  <c r="J72" i="9"/>
  <c r="H72" i="9"/>
  <c r="N71" i="9"/>
  <c r="L71" i="9"/>
  <c r="J71" i="9"/>
  <c r="H71" i="9"/>
  <c r="N70" i="9"/>
  <c r="L70" i="9"/>
  <c r="J70" i="9"/>
  <c r="H70" i="9"/>
  <c r="N69" i="9"/>
  <c r="L69" i="9"/>
  <c r="J69" i="9"/>
  <c r="H69" i="9"/>
  <c r="N68" i="9"/>
  <c r="L68" i="9"/>
  <c r="J68" i="9"/>
  <c r="H68" i="9"/>
  <c r="N67" i="9"/>
  <c r="L67" i="9"/>
  <c r="J67" i="9"/>
  <c r="H67" i="9"/>
  <c r="N66" i="9"/>
  <c r="L66" i="9"/>
  <c r="J66" i="9"/>
  <c r="H66" i="9"/>
  <c r="N65" i="9"/>
  <c r="L65" i="9"/>
  <c r="J65" i="9"/>
  <c r="H65" i="9"/>
  <c r="N64" i="9"/>
  <c r="L64" i="9"/>
  <c r="J64" i="9"/>
  <c r="H64" i="9"/>
  <c r="N63" i="9"/>
  <c r="L63" i="9"/>
  <c r="J63" i="9"/>
  <c r="H63" i="9"/>
  <c r="N62" i="9"/>
  <c r="L62" i="9"/>
  <c r="J62" i="9"/>
  <c r="H62" i="9"/>
  <c r="N61" i="9"/>
  <c r="L61" i="9"/>
  <c r="J61" i="9"/>
  <c r="H61" i="9"/>
  <c r="N60" i="9"/>
  <c r="L60" i="9"/>
  <c r="J60" i="9"/>
  <c r="H60" i="9"/>
  <c r="N59" i="9"/>
  <c r="L59" i="9"/>
  <c r="J59" i="9"/>
  <c r="H59" i="9"/>
  <c r="N58" i="9"/>
  <c r="L58" i="9"/>
  <c r="J58" i="9"/>
  <c r="H58" i="9"/>
  <c r="N57" i="9"/>
  <c r="L57" i="9"/>
  <c r="J57" i="9"/>
  <c r="H57" i="9"/>
  <c r="N56" i="9"/>
  <c r="L56" i="9"/>
  <c r="J56" i="9"/>
  <c r="H56" i="9"/>
  <c r="N55" i="9"/>
  <c r="L55" i="9"/>
  <c r="J55" i="9"/>
  <c r="H55" i="9"/>
  <c r="N54" i="9"/>
  <c r="L54" i="9"/>
  <c r="J54" i="9"/>
  <c r="H54" i="9"/>
  <c r="N53" i="9"/>
  <c r="L53" i="9"/>
  <c r="J53" i="9"/>
  <c r="H53" i="9"/>
  <c r="N52" i="9"/>
  <c r="L52" i="9"/>
  <c r="J52" i="9"/>
  <c r="H52" i="9"/>
  <c r="N51" i="9"/>
  <c r="J51" i="9"/>
  <c r="H51" i="9"/>
  <c r="N50" i="9"/>
  <c r="L50" i="9"/>
  <c r="J50" i="9"/>
  <c r="H50" i="9"/>
  <c r="N49" i="9"/>
  <c r="L49" i="9"/>
  <c r="J49" i="9"/>
  <c r="H49" i="9"/>
  <c r="N48" i="9"/>
  <c r="L48" i="9"/>
  <c r="J48" i="9"/>
  <c r="H48" i="9"/>
  <c r="N47" i="9"/>
  <c r="L47" i="9"/>
  <c r="J47" i="9"/>
  <c r="H47" i="9"/>
  <c r="N46" i="9"/>
  <c r="L46" i="9"/>
  <c r="J46" i="9"/>
  <c r="H46" i="9"/>
  <c r="N45" i="9"/>
  <c r="L45" i="9"/>
  <c r="J45" i="9"/>
  <c r="H45" i="9"/>
  <c r="N44" i="9"/>
  <c r="L44" i="9"/>
  <c r="J44" i="9"/>
  <c r="H44" i="9"/>
  <c r="N43" i="9"/>
  <c r="L43" i="9"/>
  <c r="J43" i="9"/>
  <c r="H43" i="9"/>
  <c r="N42" i="9"/>
  <c r="L42" i="9"/>
  <c r="J42" i="9"/>
  <c r="H42" i="9"/>
  <c r="N41" i="9"/>
  <c r="L41" i="9"/>
  <c r="J41" i="9"/>
  <c r="H41" i="9"/>
  <c r="N40" i="9"/>
  <c r="L40" i="9"/>
  <c r="J40" i="9"/>
  <c r="H40" i="9"/>
  <c r="N39" i="9"/>
  <c r="L39" i="9"/>
  <c r="J39" i="9"/>
  <c r="H39" i="9"/>
  <c r="N38" i="9"/>
  <c r="L38" i="9"/>
  <c r="J38" i="9"/>
  <c r="H38" i="9"/>
  <c r="N37" i="9"/>
  <c r="L37" i="9"/>
  <c r="J37" i="9"/>
  <c r="H37" i="9"/>
  <c r="N36" i="9"/>
  <c r="L36" i="9"/>
  <c r="J36" i="9"/>
  <c r="H36" i="9"/>
  <c r="N35" i="9"/>
  <c r="L35" i="9"/>
  <c r="J35" i="9"/>
  <c r="H35" i="9"/>
  <c r="N34" i="9"/>
  <c r="L34" i="9"/>
  <c r="J34" i="9"/>
  <c r="H34" i="9"/>
  <c r="N33" i="9"/>
  <c r="L33" i="9"/>
  <c r="J33" i="9"/>
  <c r="H33" i="9"/>
  <c r="N32" i="9"/>
  <c r="L32" i="9"/>
  <c r="J32" i="9"/>
  <c r="H32" i="9"/>
  <c r="N31" i="9"/>
  <c r="L31" i="9"/>
  <c r="J31" i="9"/>
  <c r="H31" i="9"/>
  <c r="N30" i="9"/>
  <c r="L30" i="9"/>
  <c r="J30" i="9"/>
  <c r="H30" i="9"/>
  <c r="N29" i="9"/>
  <c r="L29" i="9"/>
  <c r="J29" i="9"/>
  <c r="H29" i="9"/>
  <c r="N28" i="9"/>
  <c r="L28" i="9"/>
  <c r="J28" i="9"/>
  <c r="H28" i="9"/>
  <c r="N27" i="9"/>
  <c r="L27" i="9"/>
  <c r="J27" i="9"/>
  <c r="H27" i="9"/>
  <c r="N26" i="9"/>
  <c r="L26" i="9"/>
  <c r="J26" i="9"/>
  <c r="H26" i="9"/>
  <c r="N25" i="9"/>
  <c r="L25" i="9"/>
  <c r="J25" i="9"/>
  <c r="H25" i="9"/>
  <c r="N24" i="9"/>
  <c r="L24" i="9"/>
  <c r="J24" i="9"/>
  <c r="H24" i="9"/>
  <c r="N23" i="9"/>
  <c r="L23" i="9"/>
  <c r="J23" i="9"/>
  <c r="H23" i="9"/>
  <c r="N22" i="9"/>
  <c r="L22" i="9"/>
  <c r="J22" i="9"/>
  <c r="H22" i="9"/>
  <c r="N21" i="9"/>
  <c r="L21" i="9"/>
  <c r="J21" i="9"/>
  <c r="H21" i="9"/>
  <c r="N20" i="9"/>
  <c r="L20" i="9"/>
  <c r="J20" i="9"/>
  <c r="H20" i="9"/>
  <c r="N19" i="9"/>
  <c r="L19" i="9"/>
  <c r="J19" i="9"/>
  <c r="H19" i="9"/>
  <c r="N18" i="9"/>
  <c r="L18" i="9"/>
  <c r="J18" i="9"/>
  <c r="H18" i="9"/>
  <c r="N17" i="9"/>
  <c r="L17" i="9"/>
  <c r="J17" i="9"/>
  <c r="H17" i="9"/>
  <c r="N16" i="9"/>
  <c r="L16" i="9"/>
  <c r="J16" i="9"/>
  <c r="H16" i="9"/>
  <c r="N15" i="9"/>
  <c r="L15" i="9"/>
  <c r="J15" i="9"/>
  <c r="H15" i="9"/>
  <c r="N14" i="9"/>
  <c r="L14" i="9"/>
  <c r="J14" i="9"/>
  <c r="H14" i="9"/>
  <c r="N13" i="9"/>
  <c r="L13" i="9"/>
  <c r="J13" i="9"/>
  <c r="H13" i="9"/>
  <c r="N12" i="9"/>
  <c r="L12" i="9"/>
  <c r="J12" i="9"/>
  <c r="H12" i="9"/>
  <c r="N11" i="9"/>
  <c r="L11" i="9"/>
  <c r="J11" i="9"/>
  <c r="H11" i="9"/>
  <c r="N10" i="9"/>
  <c r="L10" i="9"/>
  <c r="J10" i="9"/>
  <c r="H10" i="9"/>
  <c r="N9" i="9"/>
  <c r="L9" i="9"/>
  <c r="J9" i="9"/>
  <c r="H9" i="9"/>
  <c r="N8" i="9"/>
  <c r="L8" i="9"/>
  <c r="J8" i="9"/>
  <c r="H8" i="9"/>
  <c r="N7" i="9"/>
  <c r="L7" i="9"/>
  <c r="J7" i="9"/>
  <c r="H7" i="9"/>
  <c r="N6" i="9"/>
  <c r="L6" i="9"/>
  <c r="J6" i="9"/>
  <c r="H6" i="9"/>
  <c r="N5" i="9"/>
  <c r="L5" i="9"/>
  <c r="J5" i="9"/>
  <c r="H5" i="9"/>
  <c r="N4" i="9"/>
  <c r="L4" i="9"/>
  <c r="J4" i="9"/>
  <c r="H4" i="9"/>
  <c r="N3" i="9"/>
  <c r="L3" i="9"/>
  <c r="J3" i="9"/>
  <c r="H3" i="9"/>
  <c r="N2" i="9"/>
  <c r="L2" i="9"/>
  <c r="J2" i="9"/>
  <c r="H2" i="9"/>
  <c r="J129" i="8"/>
  <c r="H129" i="8"/>
  <c r="J128" i="8"/>
  <c r="H128" i="8"/>
  <c r="J127" i="8"/>
  <c r="H127" i="8"/>
  <c r="J126" i="8"/>
  <c r="H126" i="8"/>
  <c r="J125" i="8"/>
  <c r="H125" i="8"/>
  <c r="J124" i="8"/>
  <c r="H124" i="8"/>
  <c r="J123" i="8"/>
  <c r="H123" i="8"/>
  <c r="J122" i="8"/>
  <c r="H122" i="8"/>
  <c r="J121" i="8"/>
  <c r="H121" i="8"/>
  <c r="J120" i="8"/>
  <c r="H120" i="8"/>
  <c r="J119" i="8"/>
  <c r="H119" i="8"/>
  <c r="J118" i="8"/>
  <c r="H118" i="8"/>
  <c r="J117" i="8"/>
  <c r="H117" i="8"/>
  <c r="J116" i="8"/>
  <c r="H116" i="8"/>
  <c r="J115" i="8"/>
  <c r="H115" i="8"/>
  <c r="J114" i="8"/>
  <c r="H114" i="8"/>
  <c r="J113" i="8"/>
  <c r="H113" i="8"/>
  <c r="J112" i="8"/>
  <c r="H112" i="8"/>
  <c r="J111" i="8"/>
  <c r="H111" i="8"/>
  <c r="J110" i="8"/>
  <c r="H110" i="8"/>
  <c r="J109" i="8"/>
  <c r="H109" i="8"/>
  <c r="J108" i="8"/>
  <c r="H108" i="8"/>
  <c r="J107" i="8"/>
  <c r="H107" i="8"/>
  <c r="J106" i="8"/>
  <c r="H106" i="8"/>
  <c r="J105" i="8"/>
  <c r="H105" i="8"/>
  <c r="J104" i="8"/>
  <c r="H104" i="8"/>
  <c r="J103" i="8"/>
  <c r="H103" i="8"/>
  <c r="J102" i="8"/>
  <c r="H102" i="8"/>
  <c r="J101" i="8"/>
  <c r="H101" i="8"/>
  <c r="J100" i="8"/>
  <c r="H100" i="8"/>
  <c r="J99" i="8"/>
  <c r="H99" i="8"/>
  <c r="J98" i="8"/>
  <c r="H98" i="8"/>
  <c r="J97" i="8"/>
  <c r="H97" i="8"/>
  <c r="J96" i="8"/>
  <c r="H96" i="8"/>
  <c r="J95" i="8"/>
  <c r="H95" i="8"/>
  <c r="J94" i="8"/>
  <c r="H94" i="8"/>
  <c r="J93" i="8"/>
  <c r="H93" i="8"/>
  <c r="J92" i="8"/>
  <c r="H92" i="8"/>
  <c r="J91" i="8"/>
  <c r="H91" i="8"/>
  <c r="J90" i="8"/>
  <c r="H90" i="8"/>
  <c r="J89" i="8"/>
  <c r="H89" i="8"/>
  <c r="J88" i="8"/>
  <c r="H88" i="8"/>
  <c r="J87" i="8"/>
  <c r="H87" i="8"/>
  <c r="J86" i="8"/>
  <c r="H86" i="8"/>
  <c r="J85" i="8"/>
  <c r="H85" i="8"/>
  <c r="J84" i="8"/>
  <c r="H84" i="8"/>
  <c r="J83" i="8"/>
  <c r="H83" i="8"/>
  <c r="J82" i="8"/>
  <c r="H82" i="8"/>
  <c r="J81" i="8"/>
  <c r="H81" i="8"/>
  <c r="J80" i="8"/>
  <c r="H80" i="8"/>
  <c r="J79" i="8"/>
  <c r="H79" i="8"/>
  <c r="J78" i="8"/>
  <c r="H78" i="8"/>
  <c r="J77" i="8"/>
  <c r="H77" i="8"/>
  <c r="J76" i="8"/>
  <c r="H76" i="8"/>
  <c r="J75" i="8"/>
  <c r="H75" i="8"/>
  <c r="J74" i="8"/>
  <c r="H74" i="8"/>
  <c r="J73" i="8"/>
  <c r="H73" i="8"/>
  <c r="J72" i="8"/>
  <c r="H72" i="8"/>
  <c r="J71" i="8"/>
  <c r="H71" i="8"/>
  <c r="J70" i="8"/>
  <c r="H70" i="8"/>
  <c r="J69" i="8"/>
  <c r="H69" i="8"/>
  <c r="J68" i="8"/>
  <c r="H68" i="8"/>
  <c r="J67" i="8"/>
  <c r="H67" i="8"/>
  <c r="J66" i="8"/>
  <c r="H66" i="8"/>
  <c r="J65" i="8"/>
  <c r="H65" i="8"/>
  <c r="J64" i="8"/>
  <c r="H64" i="8"/>
  <c r="J63" i="8"/>
  <c r="H63" i="8"/>
  <c r="J62" i="8"/>
  <c r="H62" i="8"/>
  <c r="J61" i="8"/>
  <c r="H61" i="8"/>
  <c r="J60" i="8"/>
  <c r="H60" i="8"/>
  <c r="J59" i="8"/>
  <c r="H59" i="8"/>
  <c r="J58" i="8"/>
  <c r="H58" i="8"/>
  <c r="J57" i="8"/>
  <c r="H57" i="8"/>
  <c r="J56" i="8"/>
  <c r="H56" i="8"/>
  <c r="J55" i="8"/>
  <c r="H55" i="8"/>
  <c r="J54" i="8"/>
  <c r="H54" i="8"/>
  <c r="J53" i="8"/>
  <c r="H53" i="8"/>
  <c r="J52" i="8"/>
  <c r="H52" i="8"/>
  <c r="J51" i="8"/>
  <c r="H51" i="8"/>
  <c r="J50" i="8"/>
  <c r="H50" i="8"/>
  <c r="J49" i="8"/>
  <c r="H49" i="8"/>
  <c r="J48" i="8"/>
  <c r="H48" i="8"/>
  <c r="H47" i="8"/>
  <c r="J46" i="8"/>
  <c r="H46" i="8"/>
  <c r="J45" i="8"/>
  <c r="H45" i="8"/>
  <c r="J44" i="8"/>
  <c r="H44" i="8"/>
  <c r="J43" i="8"/>
  <c r="H43" i="8"/>
  <c r="J42" i="8"/>
  <c r="H42" i="8"/>
  <c r="J41" i="8"/>
  <c r="H41" i="8"/>
  <c r="J40" i="8"/>
  <c r="H40" i="8"/>
  <c r="J39" i="8"/>
  <c r="H39" i="8"/>
  <c r="J38" i="8"/>
  <c r="H38" i="8"/>
  <c r="H10" i="8"/>
  <c r="H9" i="8"/>
  <c r="H8" i="8"/>
  <c r="H7" i="8"/>
  <c r="H6" i="8"/>
  <c r="H5" i="8"/>
  <c r="J4" i="8"/>
  <c r="H4" i="8"/>
  <c r="J3" i="8"/>
  <c r="H3" i="8"/>
  <c r="J2" i="8"/>
  <c r="H2" i="8"/>
  <c r="T41" i="7"/>
  <c r="Q41" i="7"/>
  <c r="AB41" i="7" s="1"/>
  <c r="K41" i="7"/>
  <c r="AB40" i="7"/>
  <c r="Z40" i="7"/>
  <c r="Y40" i="7"/>
  <c r="U40" i="7"/>
  <c r="T40" i="7"/>
  <c r="Q40" i="7"/>
  <c r="N40" i="7"/>
  <c r="K40" i="7"/>
  <c r="AB39" i="7"/>
  <c r="T39" i="7"/>
  <c r="Q39" i="7"/>
  <c r="U39" i="7" s="1"/>
  <c r="K39" i="7"/>
  <c r="Y38" i="7"/>
  <c r="Z38" i="7" s="1"/>
  <c r="T38" i="7"/>
  <c r="Q38" i="7"/>
  <c r="U38" i="7" s="1"/>
  <c r="N38" i="7"/>
  <c r="K38" i="7"/>
  <c r="T37" i="7"/>
  <c r="Q37" i="7"/>
  <c r="U37" i="7" s="1"/>
  <c r="K37" i="7"/>
  <c r="T36" i="7"/>
  <c r="Q36" i="7"/>
  <c r="U36" i="7" s="1"/>
  <c r="K36" i="7"/>
  <c r="Y35" i="7"/>
  <c r="Z35" i="7" s="1"/>
  <c r="T35" i="7"/>
  <c r="Q35" i="7"/>
  <c r="U35" i="7" s="1"/>
  <c r="N35" i="7"/>
  <c r="K35" i="7"/>
  <c r="Y34" i="7"/>
  <c r="Z34" i="7" s="1"/>
  <c r="T34" i="7"/>
  <c r="Q34" i="7"/>
  <c r="U34" i="7" s="1"/>
  <c r="N34" i="7"/>
  <c r="K34" i="7"/>
  <c r="U33" i="7"/>
  <c r="T33" i="7"/>
  <c r="Q33" i="7"/>
  <c r="K33" i="7"/>
  <c r="Y32" i="7"/>
  <c r="Z32" i="7" s="1"/>
  <c r="T32" i="7"/>
  <c r="Q32" i="7"/>
  <c r="U32" i="7" s="1"/>
  <c r="N32" i="7"/>
  <c r="K32" i="7"/>
  <c r="AF31" i="7"/>
  <c r="Y31" i="7"/>
  <c r="Z31" i="7" s="1"/>
  <c r="T31" i="7"/>
  <c r="Q31" i="7"/>
  <c r="AB31" i="7" s="1"/>
  <c r="N31" i="7"/>
  <c r="K31" i="7"/>
  <c r="Y30" i="7"/>
  <c r="Z30" i="7" s="1"/>
  <c r="T30" i="7"/>
  <c r="U30" i="7" s="1"/>
  <c r="Q30" i="7"/>
  <c r="AB30" i="7" s="1"/>
  <c r="N30" i="7"/>
  <c r="K30" i="7"/>
  <c r="Z29" i="7"/>
  <c r="Y29" i="7"/>
  <c r="T29" i="7"/>
  <c r="Q29" i="7"/>
  <c r="U29" i="7" s="1"/>
  <c r="N29" i="7"/>
  <c r="K29" i="7"/>
  <c r="AB28" i="7"/>
  <c r="Z28" i="7"/>
  <c r="Y28" i="7"/>
  <c r="U28" i="7"/>
  <c r="T28" i="7"/>
  <c r="Q28" i="7"/>
  <c r="N28" i="7"/>
  <c r="K28" i="7"/>
  <c r="Z27" i="7"/>
  <c r="Y27" i="7"/>
  <c r="U27" i="7"/>
  <c r="T27" i="7"/>
  <c r="Q27" i="7"/>
  <c r="N27" i="7"/>
  <c r="K27" i="7"/>
  <c r="Y26" i="7"/>
  <c r="Z26" i="7" s="1"/>
  <c r="T26" i="7"/>
  <c r="Q26" i="7"/>
  <c r="AB26" i="7" s="1"/>
  <c r="K26" i="7"/>
  <c r="Y25" i="7"/>
  <c r="Z25" i="7" s="1"/>
  <c r="T25" i="7"/>
  <c r="Q25" i="7"/>
  <c r="U25" i="7" s="1"/>
  <c r="K25" i="7"/>
  <c r="AF24" i="7"/>
  <c r="AB24" i="7"/>
  <c r="Y24" i="7"/>
  <c r="Z24" i="7" s="1"/>
  <c r="T24" i="7"/>
  <c r="Q24" i="7"/>
  <c r="U24" i="7" s="1"/>
  <c r="K24" i="7"/>
  <c r="AB23" i="7"/>
  <c r="Y23" i="7"/>
  <c r="Z23" i="7" s="1"/>
  <c r="T23" i="7"/>
  <c r="Q23" i="7"/>
  <c r="U23" i="7" s="1"/>
  <c r="K23" i="7"/>
  <c r="Y22" i="7"/>
  <c r="Z22" i="7" s="1"/>
  <c r="T22" i="7"/>
  <c r="U22" i="7" s="1"/>
  <c r="Q22" i="7"/>
  <c r="K22" i="7"/>
  <c r="Z21" i="7"/>
  <c r="Y21" i="7"/>
  <c r="U21" i="7"/>
  <c r="T21" i="7"/>
  <c r="Q21" i="7"/>
  <c r="N21" i="7"/>
  <c r="K21" i="7"/>
  <c r="AF20" i="7"/>
  <c r="AB20" i="7"/>
  <c r="Z20" i="7"/>
  <c r="Y20" i="7"/>
  <c r="U20" i="7"/>
  <c r="T20" i="7"/>
  <c r="Q20" i="7"/>
  <c r="N20" i="7"/>
  <c r="K20" i="7"/>
  <c r="AB19" i="7"/>
  <c r="Y19" i="7"/>
  <c r="Z19" i="7" s="1"/>
  <c r="U19" i="7"/>
  <c r="T19" i="7"/>
  <c r="Q19" i="7"/>
  <c r="N19" i="7"/>
  <c r="K19" i="7"/>
  <c r="Y18" i="7"/>
  <c r="Z18" i="7" s="1"/>
  <c r="T18" i="7"/>
  <c r="U18" i="7" s="1"/>
  <c r="Q18" i="7"/>
  <c r="AB18" i="7" s="1"/>
  <c r="N18" i="7"/>
  <c r="K18" i="7"/>
  <c r="Y17" i="7"/>
  <c r="Z17" i="7" s="1"/>
  <c r="T17" i="7"/>
  <c r="Q17" i="7"/>
  <c r="AB17" i="7" s="1"/>
  <c r="N17" i="7"/>
  <c r="K17" i="7"/>
  <c r="T16" i="7"/>
  <c r="U16" i="7" s="1"/>
  <c r="Q16" i="7"/>
  <c r="K16" i="7"/>
  <c r="AF15" i="7"/>
  <c r="AB15" i="7"/>
  <c r="T15" i="7"/>
  <c r="U15" i="7" s="1"/>
  <c r="Q15" i="7"/>
  <c r="K15" i="7"/>
  <c r="AB14" i="7"/>
  <c r="T14" i="7"/>
  <c r="Q14" i="7"/>
  <c r="U14" i="7" s="1"/>
  <c r="K14" i="7"/>
  <c r="AB13" i="7"/>
  <c r="AC15" i="7" s="1"/>
  <c r="T13" i="7"/>
  <c r="U13" i="7" s="1"/>
  <c r="Q13" i="7"/>
  <c r="K13" i="7"/>
  <c r="AB12" i="7"/>
  <c r="T12" i="7"/>
  <c r="Q12" i="7"/>
  <c r="U12" i="7" s="1"/>
  <c r="K12" i="7"/>
  <c r="Z11" i="7"/>
  <c r="Y11" i="7"/>
  <c r="U11" i="7"/>
  <c r="T11" i="7"/>
  <c r="Q11" i="7"/>
  <c r="N11" i="7"/>
  <c r="K11" i="7"/>
  <c r="Y10" i="7"/>
  <c r="Z10" i="7" s="1"/>
  <c r="T10" i="7"/>
  <c r="U10" i="7" s="1"/>
  <c r="Q10" i="7"/>
  <c r="AB10" i="7" s="1"/>
  <c r="N10" i="7"/>
  <c r="K10" i="7"/>
  <c r="Y9" i="7"/>
  <c r="Z9" i="7" s="1"/>
  <c r="T9" i="7"/>
  <c r="Q9" i="7"/>
  <c r="AB9" i="7" s="1"/>
  <c r="N9" i="7"/>
  <c r="K9" i="7"/>
  <c r="Z8" i="7"/>
  <c r="Y8" i="7"/>
  <c r="T8" i="7"/>
  <c r="Q8" i="7"/>
  <c r="U8" i="7" s="1"/>
  <c r="N8" i="7"/>
  <c r="K8" i="7"/>
  <c r="AB7" i="7"/>
  <c r="Z7" i="7"/>
  <c r="Y7" i="7"/>
  <c r="U7" i="7"/>
  <c r="T7" i="7"/>
  <c r="Q7" i="7"/>
  <c r="N7" i="7"/>
  <c r="K7" i="7"/>
  <c r="T6" i="7"/>
  <c r="Q6" i="7"/>
  <c r="U6" i="7" s="1"/>
  <c r="K6" i="7"/>
  <c r="AB5" i="7"/>
  <c r="T5" i="7"/>
  <c r="Q5" i="7"/>
  <c r="U5" i="7" s="1"/>
  <c r="K5" i="7"/>
  <c r="AB4" i="7"/>
  <c r="T4" i="7"/>
  <c r="U4" i="7" s="1"/>
  <c r="Q4" i="7"/>
  <c r="K4" i="7"/>
  <c r="AB3" i="7"/>
  <c r="T3" i="7"/>
  <c r="Q3" i="7"/>
  <c r="U3" i="7" s="1"/>
  <c r="K3" i="7"/>
  <c r="AB2" i="7"/>
  <c r="AC5" i="7" s="1"/>
  <c r="T2" i="7"/>
  <c r="U2" i="7" s="1"/>
  <c r="Q2" i="7"/>
  <c r="K2" i="7"/>
  <c r="K129" i="6"/>
  <c r="I129" i="6"/>
  <c r="K127" i="6"/>
  <c r="I127" i="6"/>
  <c r="K126" i="6"/>
  <c r="I126" i="6"/>
  <c r="I125" i="6"/>
  <c r="K123" i="6"/>
  <c r="I123" i="6"/>
  <c r="K122" i="6"/>
  <c r="I122" i="6"/>
  <c r="K121" i="6"/>
  <c r="I121" i="6"/>
  <c r="K120" i="6"/>
  <c r="I120" i="6"/>
  <c r="K119" i="6"/>
  <c r="I119" i="6"/>
  <c r="K118" i="6"/>
  <c r="I118" i="6"/>
  <c r="K117" i="6"/>
  <c r="I117" i="6"/>
  <c r="K116" i="6"/>
  <c r="I116" i="6"/>
  <c r="K115" i="6"/>
  <c r="I115" i="6"/>
  <c r="K114" i="6"/>
  <c r="I114" i="6"/>
  <c r="K112" i="6"/>
  <c r="I112" i="6"/>
  <c r="K111" i="6"/>
  <c r="I111" i="6"/>
  <c r="K110" i="6"/>
  <c r="I110" i="6"/>
  <c r="I109" i="6"/>
  <c r="I108" i="6"/>
  <c r="K107" i="6"/>
  <c r="I107" i="6"/>
  <c r="K106" i="6"/>
  <c r="I106" i="6"/>
  <c r="K105" i="6"/>
  <c r="I105" i="6"/>
  <c r="K102" i="6"/>
  <c r="I102" i="6"/>
  <c r="K101" i="6"/>
  <c r="I101" i="6"/>
  <c r="K100" i="6"/>
  <c r="I100" i="6"/>
  <c r="K99" i="6"/>
  <c r="I99" i="6"/>
  <c r="K97" i="6"/>
  <c r="I97" i="6"/>
  <c r="K96" i="6"/>
  <c r="I96" i="6"/>
  <c r="K95" i="6"/>
  <c r="I95" i="6"/>
  <c r="K94" i="6"/>
  <c r="I94" i="6"/>
  <c r="K92" i="6"/>
  <c r="I92" i="6"/>
  <c r="K91" i="6"/>
  <c r="I91" i="6"/>
  <c r="I89" i="6"/>
  <c r="K88" i="6"/>
  <c r="I88" i="6"/>
  <c r="K87" i="6"/>
  <c r="I87" i="6"/>
  <c r="K86" i="6"/>
  <c r="I86" i="6"/>
  <c r="K85" i="6"/>
  <c r="I85" i="6"/>
  <c r="K84" i="6"/>
  <c r="I84" i="6"/>
  <c r="K83" i="6"/>
  <c r="I83" i="6"/>
  <c r="K82" i="6"/>
  <c r="I82" i="6"/>
  <c r="I81" i="6"/>
  <c r="I80" i="6"/>
  <c r="K79" i="6"/>
  <c r="I79" i="6"/>
  <c r="K78" i="6"/>
  <c r="I78" i="6"/>
  <c r="K76" i="6"/>
  <c r="I76" i="6"/>
  <c r="I75" i="6"/>
  <c r="K73" i="6"/>
  <c r="I73" i="6"/>
  <c r="K72" i="6"/>
  <c r="I72" i="6"/>
  <c r="K71" i="6"/>
  <c r="I71" i="6"/>
  <c r="K70" i="6"/>
  <c r="I70" i="6"/>
  <c r="K69" i="6"/>
  <c r="I69" i="6"/>
  <c r="K68" i="6"/>
  <c r="I68" i="6"/>
  <c r="K67" i="6"/>
  <c r="I67" i="6"/>
  <c r="K66" i="6"/>
  <c r="I66" i="6"/>
  <c r="K61" i="6"/>
  <c r="I61" i="6"/>
  <c r="K56" i="6"/>
  <c r="I56" i="6"/>
  <c r="K50" i="6"/>
  <c r="I50" i="6"/>
  <c r="K48" i="6"/>
  <c r="I48" i="6"/>
  <c r="K45" i="6"/>
  <c r="I45" i="6"/>
  <c r="K32" i="6"/>
  <c r="I32" i="6"/>
  <c r="K29" i="6"/>
  <c r="I29" i="6"/>
  <c r="K28" i="6"/>
  <c r="I28" i="6"/>
  <c r="K14" i="6"/>
  <c r="I14" i="6"/>
  <c r="K12" i="6"/>
  <c r="I12" i="6"/>
  <c r="K10" i="6"/>
  <c r="I10" i="6"/>
  <c r="K7" i="6"/>
  <c r="I7" i="6"/>
  <c r="K6" i="6"/>
  <c r="I6" i="6"/>
  <c r="K4" i="6"/>
  <c r="I4" i="6"/>
  <c r="K3" i="6"/>
  <c r="I3" i="6"/>
  <c r="V129" i="5"/>
  <c r="T129" i="5"/>
  <c r="O129" i="5"/>
  <c r="Q129" i="5" s="1"/>
  <c r="R129" i="5" s="1"/>
  <c r="N129" i="5"/>
  <c r="L129" i="5"/>
  <c r="J129" i="5"/>
  <c r="H129" i="5"/>
  <c r="V128" i="5"/>
  <c r="T128" i="5"/>
  <c r="O128" i="5"/>
  <c r="Q128" i="5" s="1"/>
  <c r="R128" i="5" s="1"/>
  <c r="N128" i="5"/>
  <c r="L128" i="5"/>
  <c r="J128" i="5"/>
  <c r="H128" i="5"/>
  <c r="V127" i="5"/>
  <c r="T127" i="5"/>
  <c r="O127" i="5"/>
  <c r="Q127" i="5" s="1"/>
  <c r="R127" i="5" s="1"/>
  <c r="N127" i="5"/>
  <c r="L127" i="5"/>
  <c r="J127" i="5"/>
  <c r="H127" i="5"/>
  <c r="V126" i="5"/>
  <c r="T126" i="5"/>
  <c r="O126" i="5"/>
  <c r="Q126" i="5" s="1"/>
  <c r="R126" i="5" s="1"/>
  <c r="N126" i="5"/>
  <c r="L126" i="5"/>
  <c r="J126" i="5"/>
  <c r="H126" i="5"/>
  <c r="V125" i="5"/>
  <c r="T125" i="5"/>
  <c r="O125" i="5"/>
  <c r="P125" i="5" s="1"/>
  <c r="N125" i="5"/>
  <c r="L125" i="5"/>
  <c r="J125" i="5"/>
  <c r="H125" i="5"/>
  <c r="V124" i="5"/>
  <c r="T124" i="5"/>
  <c r="O124" i="5"/>
  <c r="Q124" i="5" s="1"/>
  <c r="R124" i="5" s="1"/>
  <c r="N124" i="5"/>
  <c r="L124" i="5"/>
  <c r="J124" i="5"/>
  <c r="H124" i="5"/>
  <c r="V123" i="5"/>
  <c r="T123" i="5"/>
  <c r="O123" i="5"/>
  <c r="Q123" i="5" s="1"/>
  <c r="R123" i="5" s="1"/>
  <c r="N123" i="5"/>
  <c r="L123" i="5"/>
  <c r="J123" i="5"/>
  <c r="H123" i="5"/>
  <c r="V122" i="5"/>
  <c r="T122" i="5"/>
  <c r="O122" i="5"/>
  <c r="Q122" i="5" s="1"/>
  <c r="R122" i="5" s="1"/>
  <c r="N122" i="5"/>
  <c r="L122" i="5"/>
  <c r="J122" i="5"/>
  <c r="H122" i="5"/>
  <c r="V121" i="5"/>
  <c r="T121" i="5"/>
  <c r="O121" i="5"/>
  <c r="Q121" i="5" s="1"/>
  <c r="R121" i="5" s="1"/>
  <c r="N121" i="5"/>
  <c r="L121" i="5"/>
  <c r="J121" i="5"/>
  <c r="H121" i="5"/>
  <c r="V120" i="5"/>
  <c r="T120" i="5"/>
  <c r="O120" i="5"/>
  <c r="Q120" i="5" s="1"/>
  <c r="R120" i="5" s="1"/>
  <c r="N120" i="5"/>
  <c r="L120" i="5"/>
  <c r="J120" i="5"/>
  <c r="H120" i="5"/>
  <c r="V119" i="5"/>
  <c r="O119" i="5"/>
  <c r="Q119" i="5" s="1"/>
  <c r="R119" i="5" s="1"/>
  <c r="N119" i="5"/>
  <c r="L119" i="5"/>
  <c r="J119" i="5"/>
  <c r="H119" i="5"/>
  <c r="V118" i="5"/>
  <c r="T118" i="5"/>
  <c r="P118" i="5"/>
  <c r="O118" i="5"/>
  <c r="N118" i="5"/>
  <c r="L118" i="5"/>
  <c r="J118" i="5"/>
  <c r="H118" i="5"/>
  <c r="V117" i="5"/>
  <c r="T117" i="5"/>
  <c r="Q117" i="5"/>
  <c r="R117" i="5" s="1"/>
  <c r="P117" i="5"/>
  <c r="O117" i="5"/>
  <c r="N117" i="5"/>
  <c r="L117" i="5"/>
  <c r="J117" i="5"/>
  <c r="H117" i="5"/>
  <c r="V116" i="5"/>
  <c r="Q116" i="5"/>
  <c r="R116" i="5" s="1"/>
  <c r="P116" i="5"/>
  <c r="O116" i="5"/>
  <c r="N116" i="5"/>
  <c r="L116" i="5"/>
  <c r="J116" i="5"/>
  <c r="H116" i="5"/>
  <c r="V115" i="5"/>
  <c r="T115" i="5"/>
  <c r="O115" i="5"/>
  <c r="P115" i="5" s="1"/>
  <c r="N115" i="5"/>
  <c r="L115" i="5"/>
  <c r="J115" i="5"/>
  <c r="H115" i="5"/>
  <c r="V114" i="5"/>
  <c r="T114" i="5"/>
  <c r="O114" i="5"/>
  <c r="Q114" i="5" s="1"/>
  <c r="R114" i="5" s="1"/>
  <c r="N114" i="5"/>
  <c r="L114" i="5"/>
  <c r="J114" i="5"/>
  <c r="H114" i="5"/>
  <c r="V113" i="5"/>
  <c r="T113" i="5"/>
  <c r="O113" i="5"/>
  <c r="Q113" i="5" s="1"/>
  <c r="R113" i="5" s="1"/>
  <c r="N113" i="5"/>
  <c r="L113" i="5"/>
  <c r="J113" i="5"/>
  <c r="H113" i="5"/>
  <c r="V112" i="5"/>
  <c r="O112" i="5"/>
  <c r="Q112" i="5" s="1"/>
  <c r="R112" i="5" s="1"/>
  <c r="N112" i="5"/>
  <c r="L112" i="5"/>
  <c r="J112" i="5"/>
  <c r="H112" i="5"/>
  <c r="V111" i="5"/>
  <c r="T111" i="5"/>
  <c r="O111" i="5"/>
  <c r="Q111" i="5" s="1"/>
  <c r="R111" i="5" s="1"/>
  <c r="N111" i="5"/>
  <c r="L111" i="5"/>
  <c r="J111" i="5"/>
  <c r="H111" i="5"/>
  <c r="V110" i="5"/>
  <c r="T110" i="5"/>
  <c r="O110" i="5"/>
  <c r="Q110" i="5" s="1"/>
  <c r="R110" i="5" s="1"/>
  <c r="N110" i="5"/>
  <c r="L110" i="5"/>
  <c r="J110" i="5"/>
  <c r="H110" i="5"/>
  <c r="V109" i="5"/>
  <c r="T109" i="5"/>
  <c r="O109" i="5"/>
  <c r="Q109" i="5" s="1"/>
  <c r="R109" i="5" s="1"/>
  <c r="N109" i="5"/>
  <c r="L109" i="5"/>
  <c r="J109" i="5"/>
  <c r="H109" i="5"/>
  <c r="V108" i="5"/>
  <c r="O108" i="5"/>
  <c r="Q108" i="5" s="1"/>
  <c r="R108" i="5" s="1"/>
  <c r="N108" i="5"/>
  <c r="L108" i="5"/>
  <c r="J108" i="5"/>
  <c r="H108" i="5"/>
  <c r="V107" i="5"/>
  <c r="T107" i="5"/>
  <c r="O107" i="5"/>
  <c r="Q107" i="5" s="1"/>
  <c r="R107" i="5" s="1"/>
  <c r="N107" i="5"/>
  <c r="L107" i="5"/>
  <c r="J107" i="5"/>
  <c r="H107" i="5"/>
  <c r="V106" i="5"/>
  <c r="T106" i="5"/>
  <c r="O106" i="5"/>
  <c r="Q106" i="5" s="1"/>
  <c r="R106" i="5" s="1"/>
  <c r="N106" i="5"/>
  <c r="L106" i="5"/>
  <c r="J106" i="5"/>
  <c r="H106" i="5"/>
  <c r="V105" i="5"/>
  <c r="T105" i="5"/>
  <c r="O105" i="5"/>
  <c r="Q105" i="5" s="1"/>
  <c r="R105" i="5" s="1"/>
  <c r="N105" i="5"/>
  <c r="L105" i="5"/>
  <c r="J105" i="5"/>
  <c r="H105" i="5"/>
  <c r="V104" i="5"/>
  <c r="T104" i="5"/>
  <c r="O104" i="5"/>
  <c r="Q104" i="5" s="1"/>
  <c r="R104" i="5" s="1"/>
  <c r="N104" i="5"/>
  <c r="L104" i="5"/>
  <c r="J104" i="5"/>
  <c r="H104" i="5"/>
  <c r="V103" i="5"/>
  <c r="J103" i="5"/>
  <c r="H103" i="5"/>
  <c r="V101" i="5"/>
  <c r="T101" i="5"/>
  <c r="O101" i="5"/>
  <c r="Q101" i="5" s="1"/>
  <c r="R101" i="5" s="1"/>
  <c r="N101" i="5"/>
  <c r="L101" i="5"/>
  <c r="J101" i="5"/>
  <c r="H101" i="5"/>
  <c r="V100" i="5"/>
  <c r="T100" i="5"/>
  <c r="O100" i="5"/>
  <c r="Q100" i="5" s="1"/>
  <c r="R100" i="5" s="1"/>
  <c r="N100" i="5"/>
  <c r="L100" i="5"/>
  <c r="J100" i="5"/>
  <c r="H100" i="5"/>
  <c r="V99" i="5"/>
  <c r="T99" i="5"/>
  <c r="O99" i="5"/>
  <c r="Q99" i="5" s="1"/>
  <c r="R99" i="5" s="1"/>
  <c r="N99" i="5"/>
  <c r="L99" i="5"/>
  <c r="J99" i="5"/>
  <c r="H99" i="5"/>
  <c r="V98" i="5"/>
  <c r="T98" i="5"/>
  <c r="O98" i="5"/>
  <c r="Q98" i="5" s="1"/>
  <c r="R98" i="5" s="1"/>
  <c r="N98" i="5"/>
  <c r="L98" i="5"/>
  <c r="J98" i="5"/>
  <c r="H98" i="5"/>
  <c r="V97" i="5"/>
  <c r="T97" i="5"/>
  <c r="O97" i="5"/>
  <c r="P97" i="5" s="1"/>
  <c r="N97" i="5"/>
  <c r="L97" i="5"/>
  <c r="J97" i="5"/>
  <c r="H97" i="5"/>
  <c r="V96" i="5"/>
  <c r="T96" i="5"/>
  <c r="O96" i="5"/>
  <c r="Q96" i="5" s="1"/>
  <c r="R96" i="5" s="1"/>
  <c r="N96" i="5"/>
  <c r="L96" i="5"/>
  <c r="J96" i="5"/>
  <c r="H96" i="5"/>
  <c r="V95" i="5"/>
  <c r="T95" i="5"/>
  <c r="O95" i="5"/>
  <c r="Q95" i="5" s="1"/>
  <c r="R95" i="5" s="1"/>
  <c r="N95" i="5"/>
  <c r="L95" i="5"/>
  <c r="J95" i="5"/>
  <c r="H95" i="5"/>
  <c r="V94" i="5"/>
  <c r="T94" i="5"/>
  <c r="O94" i="5"/>
  <c r="Q94" i="5" s="1"/>
  <c r="R94" i="5" s="1"/>
  <c r="N94" i="5"/>
  <c r="L94" i="5"/>
  <c r="J94" i="5"/>
  <c r="H94" i="5"/>
  <c r="V93" i="5"/>
  <c r="T93" i="5"/>
  <c r="O93" i="5"/>
  <c r="Q93" i="5" s="1"/>
  <c r="R93" i="5" s="1"/>
  <c r="N93" i="5"/>
  <c r="L93" i="5"/>
  <c r="J93" i="5"/>
  <c r="H93" i="5"/>
  <c r="V92" i="5"/>
  <c r="T92" i="5"/>
  <c r="O92" i="5"/>
  <c r="P92" i="5" s="1"/>
  <c r="N92" i="5"/>
  <c r="L92" i="5"/>
  <c r="J92" i="5"/>
  <c r="H92" i="5"/>
  <c r="V91" i="5"/>
  <c r="T91" i="5"/>
  <c r="O91" i="5"/>
  <c r="P91" i="5" s="1"/>
  <c r="N91" i="5"/>
  <c r="L91" i="5"/>
  <c r="J91" i="5"/>
  <c r="H91" i="5"/>
  <c r="V90" i="5"/>
  <c r="T90" i="5"/>
  <c r="R90" i="5"/>
  <c r="Q90" i="5"/>
  <c r="O90" i="5"/>
  <c r="P90" i="5" s="1"/>
  <c r="N90" i="5"/>
  <c r="L90" i="5"/>
  <c r="J90" i="5"/>
  <c r="H90" i="5"/>
  <c r="V89" i="5"/>
  <c r="T89" i="5"/>
  <c r="R89" i="5"/>
  <c r="Q89" i="5"/>
  <c r="P89" i="5"/>
  <c r="O89" i="5"/>
  <c r="N89" i="5"/>
  <c r="L89" i="5"/>
  <c r="J89" i="5"/>
  <c r="H89" i="5"/>
  <c r="V88" i="5"/>
  <c r="T88" i="5"/>
  <c r="R88" i="5"/>
  <c r="Q88" i="5"/>
  <c r="P88" i="5"/>
  <c r="O88" i="5"/>
  <c r="N88" i="5"/>
  <c r="L88" i="5"/>
  <c r="J88" i="5"/>
  <c r="H88" i="5"/>
  <c r="V87" i="5"/>
  <c r="T87" i="5"/>
  <c r="P87" i="5"/>
  <c r="O87" i="5"/>
  <c r="N87" i="5"/>
  <c r="L87" i="5"/>
  <c r="J87" i="5"/>
  <c r="H87" i="5"/>
  <c r="V86" i="5"/>
  <c r="Q86" i="5"/>
  <c r="R86" i="5" s="1"/>
  <c r="P86" i="5"/>
  <c r="O86" i="5"/>
  <c r="N86" i="5"/>
  <c r="L86" i="5"/>
  <c r="J86" i="5"/>
  <c r="H86" i="5"/>
  <c r="V85" i="5"/>
  <c r="T85" i="5"/>
  <c r="Q85" i="5"/>
  <c r="R85" i="5" s="1"/>
  <c r="P85" i="5"/>
  <c r="O85" i="5"/>
  <c r="N85" i="5"/>
  <c r="L85" i="5"/>
  <c r="J85" i="5"/>
  <c r="H85" i="5"/>
  <c r="V84" i="5"/>
  <c r="T84" i="5"/>
  <c r="O84" i="5"/>
  <c r="P84" i="5" s="1"/>
  <c r="N84" i="5"/>
  <c r="L84" i="5"/>
  <c r="J84" i="5"/>
  <c r="H84" i="5"/>
  <c r="V83" i="5"/>
  <c r="T83" i="5"/>
  <c r="O83" i="5"/>
  <c r="Q83" i="5" s="1"/>
  <c r="R83" i="5" s="1"/>
  <c r="N83" i="5"/>
  <c r="L83" i="5"/>
  <c r="J83" i="5"/>
  <c r="H83" i="5"/>
  <c r="V82" i="5"/>
  <c r="O82" i="5"/>
  <c r="Q82" i="5" s="1"/>
  <c r="R82" i="5" s="1"/>
  <c r="N82" i="5"/>
  <c r="L82" i="5"/>
  <c r="K82" i="5"/>
  <c r="J82" i="5"/>
  <c r="H82" i="5"/>
  <c r="V81" i="5"/>
  <c r="T81" i="5"/>
  <c r="O81" i="5"/>
  <c r="P81" i="5" s="1"/>
  <c r="N81" i="5"/>
  <c r="L81" i="5"/>
  <c r="J81" i="5"/>
  <c r="H81" i="5"/>
  <c r="V80" i="5"/>
  <c r="T80" i="5"/>
  <c r="O80" i="5"/>
  <c r="Q80" i="5" s="1"/>
  <c r="R80" i="5" s="1"/>
  <c r="N80" i="5"/>
  <c r="L80" i="5"/>
  <c r="J80" i="5"/>
  <c r="H80" i="5"/>
  <c r="V79" i="5"/>
  <c r="T79" i="5"/>
  <c r="O79" i="5"/>
  <c r="P79" i="5" s="1"/>
  <c r="N79" i="5"/>
  <c r="L79" i="5"/>
  <c r="J79" i="5"/>
  <c r="H79" i="5"/>
  <c r="V78" i="5"/>
  <c r="N78" i="5"/>
  <c r="K78" i="5"/>
  <c r="O78" i="5" s="1"/>
  <c r="J78" i="5"/>
  <c r="H78" i="5"/>
  <c r="V77" i="5"/>
  <c r="T77" i="5"/>
  <c r="O77" i="5"/>
  <c r="Q77" i="5" s="1"/>
  <c r="R77" i="5" s="1"/>
  <c r="N77" i="5"/>
  <c r="L77" i="5"/>
  <c r="J77" i="5"/>
  <c r="H77" i="5"/>
  <c r="V76" i="5"/>
  <c r="T76" i="5"/>
  <c r="O76" i="5"/>
  <c r="Q76" i="5" s="1"/>
  <c r="R76" i="5" s="1"/>
  <c r="N76" i="5"/>
  <c r="L76" i="5"/>
  <c r="J76" i="5"/>
  <c r="H76" i="5"/>
  <c r="V75" i="5"/>
  <c r="T75" i="5"/>
  <c r="O75" i="5"/>
  <c r="P75" i="5" s="1"/>
  <c r="N75" i="5"/>
  <c r="L75" i="5"/>
  <c r="J75" i="5"/>
  <c r="H75" i="5"/>
  <c r="V74" i="5"/>
  <c r="T74" i="5"/>
  <c r="P74" i="5"/>
  <c r="O74" i="5"/>
  <c r="N74" i="5"/>
  <c r="L74" i="5"/>
  <c r="J74" i="5"/>
  <c r="H74" i="5"/>
  <c r="V73" i="5"/>
  <c r="T73" i="5"/>
  <c r="Q73" i="5"/>
  <c r="R73" i="5" s="1"/>
  <c r="P73" i="5"/>
  <c r="O73" i="5"/>
  <c r="N73" i="5"/>
  <c r="L73" i="5"/>
  <c r="J73" i="5"/>
  <c r="H73" i="5"/>
  <c r="V72" i="5"/>
  <c r="T72" i="5"/>
  <c r="Q72" i="5"/>
  <c r="R72" i="5" s="1"/>
  <c r="P72" i="5"/>
  <c r="O72" i="5"/>
  <c r="N72" i="5"/>
  <c r="L72" i="5"/>
  <c r="J72" i="5"/>
  <c r="H72" i="5"/>
  <c r="V71" i="5"/>
  <c r="T71" i="5"/>
  <c r="Q71" i="5"/>
  <c r="R71" i="5" s="1"/>
  <c r="P71" i="5"/>
  <c r="O71" i="5"/>
  <c r="N71" i="5"/>
  <c r="L71" i="5"/>
  <c r="J71" i="5"/>
  <c r="H71" i="5"/>
  <c r="V70" i="5"/>
  <c r="J70" i="5"/>
  <c r="H70" i="5"/>
  <c r="V69" i="5"/>
  <c r="T69" i="5"/>
  <c r="R69" i="5"/>
  <c r="Q69" i="5"/>
  <c r="P69" i="5"/>
  <c r="O69" i="5"/>
  <c r="N69" i="5"/>
  <c r="L69" i="5"/>
  <c r="J69" i="5"/>
  <c r="H69" i="5"/>
  <c r="V68" i="5"/>
  <c r="J68" i="5"/>
  <c r="H68" i="5"/>
  <c r="V67" i="5"/>
  <c r="T67" i="5"/>
  <c r="P67" i="5"/>
  <c r="O67" i="5"/>
  <c r="Q67" i="5" s="1"/>
  <c r="R67" i="5" s="1"/>
  <c r="N67" i="5"/>
  <c r="L67" i="5"/>
  <c r="J67" i="5"/>
  <c r="H67" i="5"/>
  <c r="V66" i="5"/>
  <c r="T66" i="5"/>
  <c r="O66" i="5"/>
  <c r="P66" i="5" s="1"/>
  <c r="N66" i="5"/>
  <c r="L66" i="5"/>
  <c r="J66" i="5"/>
  <c r="H66" i="5"/>
  <c r="V65" i="5"/>
  <c r="T65" i="5"/>
  <c r="O65" i="5"/>
  <c r="Q65" i="5" s="1"/>
  <c r="R65" i="5" s="1"/>
  <c r="N65" i="5"/>
  <c r="L65" i="5"/>
  <c r="J65" i="5"/>
  <c r="H65" i="5"/>
  <c r="V64" i="5"/>
  <c r="T64" i="5"/>
  <c r="O64" i="5"/>
  <c r="Q64" i="5" s="1"/>
  <c r="R64" i="5" s="1"/>
  <c r="N64" i="5"/>
  <c r="L64" i="5"/>
  <c r="J64" i="5"/>
  <c r="H64" i="5"/>
  <c r="V63" i="5"/>
  <c r="T63" i="5"/>
  <c r="O63" i="5"/>
  <c r="Q63" i="5" s="1"/>
  <c r="R63" i="5" s="1"/>
  <c r="N63" i="5"/>
  <c r="L63" i="5"/>
  <c r="J63" i="5"/>
  <c r="H63" i="5"/>
  <c r="V62" i="5"/>
  <c r="T62" i="5"/>
  <c r="O62" i="5"/>
  <c r="Q62" i="5" s="1"/>
  <c r="R62" i="5" s="1"/>
  <c r="N62" i="5"/>
  <c r="L62" i="5"/>
  <c r="J62" i="5"/>
  <c r="H62" i="5"/>
  <c r="V61" i="5"/>
  <c r="T61" i="5"/>
  <c r="N61" i="5"/>
  <c r="K61" i="5"/>
  <c r="O61" i="5" s="1"/>
  <c r="J61" i="5"/>
  <c r="H61" i="5"/>
  <c r="V60" i="5"/>
  <c r="T60" i="5"/>
  <c r="N60" i="5"/>
  <c r="K60" i="5"/>
  <c r="O60" i="5" s="1"/>
  <c r="J60" i="5"/>
  <c r="H60" i="5"/>
  <c r="V59" i="5"/>
  <c r="T59" i="5"/>
  <c r="N59" i="5"/>
  <c r="K59" i="5"/>
  <c r="O59" i="5" s="1"/>
  <c r="J59" i="5"/>
  <c r="H59" i="5"/>
  <c r="V58" i="5"/>
  <c r="T58" i="5"/>
  <c r="O58" i="5"/>
  <c r="Q58" i="5" s="1"/>
  <c r="R58" i="5" s="1"/>
  <c r="N58" i="5"/>
  <c r="L58" i="5"/>
  <c r="J58" i="5"/>
  <c r="H58" i="5"/>
  <c r="V57" i="5"/>
  <c r="T57" i="5"/>
  <c r="O57" i="5"/>
  <c r="Q57" i="5" s="1"/>
  <c r="R57" i="5" s="1"/>
  <c r="N57" i="5"/>
  <c r="L57" i="5"/>
  <c r="J57" i="5"/>
  <c r="H57" i="5"/>
  <c r="V56" i="5"/>
  <c r="T56" i="5"/>
  <c r="O56" i="5"/>
  <c r="Q56" i="5" s="1"/>
  <c r="R56" i="5" s="1"/>
  <c r="N56" i="5"/>
  <c r="L56" i="5"/>
  <c r="J56" i="5"/>
  <c r="H56" i="5"/>
  <c r="V55" i="5"/>
  <c r="T55" i="5"/>
  <c r="O55" i="5"/>
  <c r="Q55" i="5" s="1"/>
  <c r="R55" i="5" s="1"/>
  <c r="N55" i="5"/>
  <c r="L55" i="5"/>
  <c r="J55" i="5"/>
  <c r="H55" i="5"/>
  <c r="V54" i="5"/>
  <c r="T54" i="5"/>
  <c r="O54" i="5"/>
  <c r="P54" i="5" s="1"/>
  <c r="N54" i="5"/>
  <c r="L54" i="5"/>
  <c r="J54" i="5"/>
  <c r="H54" i="5"/>
  <c r="V53" i="5"/>
  <c r="T53" i="5"/>
  <c r="O53" i="5"/>
  <c r="Q53" i="5" s="1"/>
  <c r="R53" i="5" s="1"/>
  <c r="N53" i="5"/>
  <c r="L53" i="5"/>
  <c r="J53" i="5"/>
  <c r="H53" i="5"/>
  <c r="V52" i="5"/>
  <c r="T52" i="5"/>
  <c r="O52" i="5"/>
  <c r="Q52" i="5" s="1"/>
  <c r="R52" i="5" s="1"/>
  <c r="N52" i="5"/>
  <c r="L52" i="5"/>
  <c r="J52" i="5"/>
  <c r="H52" i="5"/>
  <c r="V51" i="5"/>
  <c r="T51" i="5"/>
  <c r="O51" i="5"/>
  <c r="Q51" i="5" s="1"/>
  <c r="R51" i="5" s="1"/>
  <c r="N51" i="5"/>
  <c r="L51" i="5"/>
  <c r="J51" i="5"/>
  <c r="H51" i="5"/>
  <c r="V50" i="5"/>
  <c r="T50" i="5"/>
  <c r="P50" i="5"/>
  <c r="O50" i="5"/>
  <c r="N50" i="5"/>
  <c r="L50" i="5"/>
  <c r="J50" i="5"/>
  <c r="H50" i="5"/>
  <c r="V49" i="5"/>
  <c r="T49" i="5"/>
  <c r="R49" i="5"/>
  <c r="Q49" i="5"/>
  <c r="P49" i="5"/>
  <c r="O49" i="5"/>
  <c r="N49" i="5"/>
  <c r="L49" i="5"/>
  <c r="J49" i="5"/>
  <c r="H49" i="5"/>
  <c r="V48" i="5"/>
  <c r="T48" i="5"/>
  <c r="R48" i="5"/>
  <c r="Q48" i="5"/>
  <c r="P48" i="5"/>
  <c r="O48" i="5"/>
  <c r="N48" i="5"/>
  <c r="L48" i="5"/>
  <c r="J48" i="5"/>
  <c r="H48" i="5"/>
  <c r="V47" i="5"/>
  <c r="T47" i="5"/>
  <c r="R47" i="5"/>
  <c r="Q47" i="5"/>
  <c r="P47" i="5"/>
  <c r="O47" i="5"/>
  <c r="N47" i="5"/>
  <c r="L47" i="5"/>
  <c r="J47" i="5"/>
  <c r="H47" i="5"/>
  <c r="V46" i="5"/>
  <c r="T46" i="5"/>
  <c r="R46" i="5"/>
  <c r="Q46" i="5"/>
  <c r="P46" i="5"/>
  <c r="O46" i="5"/>
  <c r="N46" i="5"/>
  <c r="L46" i="5"/>
  <c r="J46" i="5"/>
  <c r="H46" i="5"/>
  <c r="V45" i="5"/>
  <c r="R45" i="5"/>
  <c r="Q45" i="5"/>
  <c r="P45" i="5"/>
  <c r="O45" i="5"/>
  <c r="N45" i="5"/>
  <c r="L45" i="5"/>
  <c r="J45" i="5"/>
  <c r="H45" i="5"/>
  <c r="V44" i="5"/>
  <c r="T44" i="5"/>
  <c r="R44" i="5"/>
  <c r="Q44" i="5"/>
  <c r="P44" i="5"/>
  <c r="O44" i="5"/>
  <c r="N44" i="5"/>
  <c r="L44" i="5"/>
  <c r="J44" i="5"/>
  <c r="H44" i="5"/>
  <c r="V43" i="5"/>
  <c r="J43" i="5"/>
  <c r="H43" i="5"/>
  <c r="V42" i="5"/>
  <c r="T42" i="5"/>
  <c r="O42" i="5"/>
  <c r="Q42" i="5" s="1"/>
  <c r="R42" i="5" s="1"/>
  <c r="N42" i="5"/>
  <c r="L42" i="5"/>
  <c r="J42" i="5"/>
  <c r="H42" i="5"/>
  <c r="V41" i="5"/>
  <c r="O41" i="5"/>
  <c r="Q41" i="5" s="1"/>
  <c r="R41" i="5" s="1"/>
  <c r="N41" i="5"/>
  <c r="L41" i="5"/>
  <c r="J41" i="5"/>
  <c r="H41" i="5"/>
  <c r="V40" i="5"/>
  <c r="N40" i="5"/>
  <c r="K40" i="5"/>
  <c r="O40" i="5" s="1"/>
  <c r="J40" i="5"/>
  <c r="H40" i="5"/>
  <c r="V39" i="5"/>
  <c r="T39" i="5"/>
  <c r="O39" i="5"/>
  <c r="Q39" i="5" s="1"/>
  <c r="R39" i="5" s="1"/>
  <c r="N39" i="5"/>
  <c r="L39" i="5"/>
  <c r="J39" i="5"/>
  <c r="H39" i="5"/>
  <c r="V38" i="5"/>
  <c r="T38" i="5"/>
  <c r="N38" i="5"/>
  <c r="K38" i="5"/>
  <c r="O38" i="5" s="1"/>
  <c r="J38" i="5"/>
  <c r="H38" i="5"/>
  <c r="V37" i="5"/>
  <c r="T37" i="5"/>
  <c r="N37" i="5"/>
  <c r="K37" i="5"/>
  <c r="O37" i="5" s="1"/>
  <c r="J37" i="5"/>
  <c r="H37" i="5"/>
  <c r="V36" i="5"/>
  <c r="O36" i="5"/>
  <c r="Q36" i="5" s="1"/>
  <c r="R36" i="5" s="1"/>
  <c r="N36" i="5"/>
  <c r="L36" i="5"/>
  <c r="J36" i="5"/>
  <c r="H36" i="5"/>
  <c r="V35" i="5"/>
  <c r="T35" i="5"/>
  <c r="O35" i="5"/>
  <c r="Q35" i="5" s="1"/>
  <c r="R35" i="5" s="1"/>
  <c r="N35" i="5"/>
  <c r="L35" i="5"/>
  <c r="J35" i="5"/>
  <c r="H35" i="5"/>
  <c r="V34" i="5"/>
  <c r="T34" i="5"/>
  <c r="O34" i="5"/>
  <c r="Q34" i="5" s="1"/>
  <c r="R34" i="5" s="1"/>
  <c r="N34" i="5"/>
  <c r="L34" i="5"/>
  <c r="J34" i="5"/>
  <c r="H34" i="5"/>
  <c r="V33" i="5"/>
  <c r="O33" i="5"/>
  <c r="Q33" i="5" s="1"/>
  <c r="R33" i="5" s="1"/>
  <c r="N33" i="5"/>
  <c r="L33" i="5"/>
  <c r="J33" i="5"/>
  <c r="H33" i="5"/>
  <c r="V32" i="5"/>
  <c r="T32" i="5"/>
  <c r="O32" i="5"/>
  <c r="Q32" i="5" s="1"/>
  <c r="R32" i="5" s="1"/>
  <c r="N32" i="5"/>
  <c r="L32" i="5"/>
  <c r="J32" i="5"/>
  <c r="H32" i="5"/>
  <c r="V31" i="5"/>
  <c r="T31" i="5"/>
  <c r="N31" i="5"/>
  <c r="K31" i="5"/>
  <c r="O31" i="5" s="1"/>
  <c r="J31" i="5"/>
  <c r="H31" i="5"/>
  <c r="V30" i="5"/>
  <c r="O30" i="5"/>
  <c r="Q30" i="5" s="1"/>
  <c r="R30" i="5" s="1"/>
  <c r="N30" i="5"/>
  <c r="L30" i="5"/>
  <c r="J30" i="5"/>
  <c r="H30" i="5"/>
  <c r="V29" i="5"/>
  <c r="T29" i="5"/>
  <c r="O29" i="5"/>
  <c r="Q29" i="5" s="1"/>
  <c r="R29" i="5" s="1"/>
  <c r="N29" i="5"/>
  <c r="L29" i="5"/>
  <c r="J29" i="5"/>
  <c r="H29" i="5"/>
  <c r="V28" i="5"/>
  <c r="T28" i="5"/>
  <c r="O28" i="5"/>
  <c r="Q28" i="5" s="1"/>
  <c r="R28" i="5" s="1"/>
  <c r="N28" i="5"/>
  <c r="L28" i="5"/>
  <c r="J28" i="5"/>
  <c r="H28" i="5"/>
  <c r="V27" i="5"/>
  <c r="T27" i="5"/>
  <c r="N27" i="5"/>
  <c r="K27" i="5"/>
  <c r="O27" i="5" s="1"/>
  <c r="J27" i="5"/>
  <c r="H27" i="5"/>
  <c r="V26" i="5"/>
  <c r="N26" i="5"/>
  <c r="K26" i="5"/>
  <c r="O26" i="5" s="1"/>
  <c r="J26" i="5"/>
  <c r="H26" i="5"/>
  <c r="V25" i="5"/>
  <c r="T25" i="5"/>
  <c r="O25" i="5"/>
  <c r="Q25" i="5" s="1"/>
  <c r="R25" i="5" s="1"/>
  <c r="N25" i="5"/>
  <c r="L25" i="5"/>
  <c r="J25" i="5"/>
  <c r="H25" i="5"/>
  <c r="V24" i="5"/>
  <c r="T24" i="5"/>
  <c r="O24" i="5"/>
  <c r="Q24" i="5" s="1"/>
  <c r="R24" i="5" s="1"/>
  <c r="N24" i="5"/>
  <c r="L24" i="5"/>
  <c r="J24" i="5"/>
  <c r="H24" i="5"/>
  <c r="V23" i="5"/>
  <c r="T23" i="5"/>
  <c r="O23" i="5"/>
  <c r="Q23" i="5" s="1"/>
  <c r="R23" i="5" s="1"/>
  <c r="N23" i="5"/>
  <c r="L23" i="5"/>
  <c r="J23" i="5"/>
  <c r="H23" i="5"/>
  <c r="V22" i="5"/>
  <c r="T22" i="5"/>
  <c r="N22" i="5"/>
  <c r="K22" i="5"/>
  <c r="O22" i="5" s="1"/>
  <c r="J22" i="5"/>
  <c r="H22" i="5"/>
  <c r="V21" i="5"/>
  <c r="T21" i="5"/>
  <c r="N21" i="5"/>
  <c r="L21" i="5"/>
  <c r="K21" i="5"/>
  <c r="O21" i="5" s="1"/>
  <c r="J21" i="5"/>
  <c r="H21" i="5"/>
  <c r="V20" i="5"/>
  <c r="T20" i="5"/>
  <c r="O20" i="5"/>
  <c r="Q20" i="5" s="1"/>
  <c r="R20" i="5" s="1"/>
  <c r="N20" i="5"/>
  <c r="L20" i="5"/>
  <c r="J20" i="5"/>
  <c r="H20" i="5"/>
  <c r="V19" i="5"/>
  <c r="T19" i="5"/>
  <c r="Q19" i="5"/>
  <c r="R19" i="5" s="1"/>
  <c r="O19" i="5"/>
  <c r="P19" i="5" s="1"/>
  <c r="N19" i="5"/>
  <c r="L19" i="5"/>
  <c r="J19" i="5"/>
  <c r="H19" i="5"/>
  <c r="V18" i="5"/>
  <c r="N18" i="5"/>
  <c r="L18" i="5"/>
  <c r="K18" i="5"/>
  <c r="O18" i="5" s="1"/>
  <c r="J18" i="5"/>
  <c r="H18" i="5"/>
  <c r="V17" i="5"/>
  <c r="T17" i="5"/>
  <c r="O17" i="5"/>
  <c r="Q17" i="5" s="1"/>
  <c r="R17" i="5" s="1"/>
  <c r="N17" i="5"/>
  <c r="L17" i="5"/>
  <c r="K17" i="5"/>
  <c r="J17" i="5"/>
  <c r="H17" i="5"/>
  <c r="V16" i="5"/>
  <c r="T16" i="5"/>
  <c r="O16" i="5"/>
  <c r="Q16" i="5" s="1"/>
  <c r="R16" i="5" s="1"/>
  <c r="N16" i="5"/>
  <c r="L16" i="5"/>
  <c r="K16" i="5"/>
  <c r="J16" i="5"/>
  <c r="H16" i="5"/>
  <c r="V15" i="5"/>
  <c r="T15" i="5"/>
  <c r="P15" i="5"/>
  <c r="O15" i="5"/>
  <c r="Q15" i="5" s="1"/>
  <c r="R15" i="5" s="1"/>
  <c r="N15" i="5"/>
  <c r="M15" i="5"/>
  <c r="L15" i="5"/>
  <c r="K15" i="5"/>
  <c r="J15" i="5"/>
  <c r="H15" i="5"/>
  <c r="V14" i="5"/>
  <c r="T14" i="5"/>
  <c r="N14" i="5"/>
  <c r="K14" i="5"/>
  <c r="O14" i="5" s="1"/>
  <c r="J14" i="5"/>
  <c r="H14" i="5"/>
  <c r="V13" i="5"/>
  <c r="T13" i="5"/>
  <c r="R13" i="5"/>
  <c r="Q13" i="5"/>
  <c r="P13" i="5"/>
  <c r="O13" i="5"/>
  <c r="N13" i="5"/>
  <c r="L13" i="5"/>
  <c r="J13" i="5"/>
  <c r="H13" i="5"/>
  <c r="V12" i="5"/>
  <c r="T12" i="5"/>
  <c r="R12" i="5"/>
  <c r="Q12" i="5"/>
  <c r="P12" i="5"/>
  <c r="O12" i="5"/>
  <c r="N12" i="5"/>
  <c r="L12" i="5"/>
  <c r="J12" i="5"/>
  <c r="H12" i="5"/>
  <c r="V11" i="5"/>
  <c r="T11" i="5"/>
  <c r="R11" i="5"/>
  <c r="Q11" i="5"/>
  <c r="P11" i="5"/>
  <c r="O11" i="5"/>
  <c r="N11" i="5"/>
  <c r="L11" i="5"/>
  <c r="J11" i="5"/>
  <c r="H11" i="5"/>
  <c r="V10" i="5"/>
  <c r="J10" i="5"/>
  <c r="H10" i="5"/>
  <c r="V9" i="5"/>
  <c r="T9" i="5"/>
  <c r="N9" i="5"/>
  <c r="K9" i="5"/>
  <c r="O9" i="5" s="1"/>
  <c r="J9" i="5"/>
  <c r="H9" i="5"/>
  <c r="V8" i="5"/>
  <c r="N8" i="5"/>
  <c r="K8" i="5"/>
  <c r="O8" i="5" s="1"/>
  <c r="J8" i="5"/>
  <c r="H8" i="5"/>
  <c r="V7" i="5"/>
  <c r="M7" i="5"/>
  <c r="L7" i="5"/>
  <c r="K7" i="5"/>
  <c r="O7" i="5" s="1"/>
  <c r="P7" i="5" s="1"/>
  <c r="J7" i="5"/>
  <c r="H7" i="5"/>
  <c r="V6" i="5"/>
  <c r="T6" i="5"/>
  <c r="O6" i="5"/>
  <c r="Q6" i="5" s="1"/>
  <c r="R6" i="5" s="1"/>
  <c r="N6" i="5"/>
  <c r="L6" i="5"/>
  <c r="K6" i="5"/>
  <c r="J6" i="5"/>
  <c r="H6" i="5"/>
  <c r="V5" i="5"/>
  <c r="T5" i="5"/>
  <c r="O5" i="5"/>
  <c r="Q5" i="5" s="1"/>
  <c r="R5" i="5" s="1"/>
  <c r="N5" i="5"/>
  <c r="L5" i="5"/>
  <c r="K5" i="5"/>
  <c r="J5" i="5"/>
  <c r="H5" i="5"/>
  <c r="V4" i="5"/>
  <c r="T4" i="5"/>
  <c r="P4" i="5"/>
  <c r="O4" i="5"/>
  <c r="Q4" i="5" s="1"/>
  <c r="R4" i="5" s="1"/>
  <c r="N4" i="5"/>
  <c r="L4" i="5"/>
  <c r="K4" i="5"/>
  <c r="J4" i="5"/>
  <c r="H4" i="5"/>
  <c r="V3" i="5"/>
  <c r="T3" i="5"/>
  <c r="Q3" i="5"/>
  <c r="R3" i="5" s="1"/>
  <c r="P3" i="5"/>
  <c r="O3" i="5"/>
  <c r="N3" i="5"/>
  <c r="L3" i="5"/>
  <c r="K3" i="5"/>
  <c r="J3" i="5"/>
  <c r="H3" i="5"/>
  <c r="V2" i="5"/>
  <c r="T2" i="5"/>
  <c r="N2" i="5"/>
  <c r="K2" i="5"/>
  <c r="O2" i="5" s="1"/>
  <c r="J2" i="5"/>
  <c r="H2" i="5"/>
  <c r="V129" i="4"/>
  <c r="Q129" i="4"/>
  <c r="R129" i="4" s="1"/>
  <c r="P129" i="4"/>
  <c r="N129" i="4"/>
  <c r="L129" i="4"/>
  <c r="J129" i="4"/>
  <c r="H129" i="4"/>
  <c r="V128" i="4"/>
  <c r="T128" i="4"/>
  <c r="S128" i="4"/>
  <c r="Q128" i="4"/>
  <c r="R128" i="4" s="1"/>
  <c r="P128" i="4"/>
  <c r="N128" i="4"/>
  <c r="L128" i="4"/>
  <c r="J128" i="4"/>
  <c r="H128" i="4"/>
  <c r="V127" i="4"/>
  <c r="R127" i="4"/>
  <c r="Q127" i="4"/>
  <c r="P127" i="4"/>
  <c r="N127" i="4"/>
  <c r="L127" i="4"/>
  <c r="J127" i="4"/>
  <c r="H127" i="4"/>
  <c r="V126" i="4"/>
  <c r="R126" i="4"/>
  <c r="Q126" i="4"/>
  <c r="P126" i="4"/>
  <c r="N126" i="4"/>
  <c r="L126" i="4"/>
  <c r="J126" i="4"/>
  <c r="H126" i="4"/>
  <c r="V125" i="4"/>
  <c r="Q125" i="4"/>
  <c r="R125" i="4" s="1"/>
  <c r="P125" i="4"/>
  <c r="N125" i="4"/>
  <c r="L125" i="4"/>
  <c r="J125" i="4"/>
  <c r="H125" i="4"/>
  <c r="V124" i="4"/>
  <c r="R124" i="4"/>
  <c r="Q124" i="4"/>
  <c r="P124" i="4"/>
  <c r="N124" i="4"/>
  <c r="L124" i="4"/>
  <c r="J124" i="4"/>
  <c r="H124" i="4"/>
  <c r="V123" i="4"/>
  <c r="Q123" i="4"/>
  <c r="R123" i="4" s="1"/>
  <c r="P123" i="4"/>
  <c r="N123" i="4"/>
  <c r="L123" i="4"/>
  <c r="J123" i="4"/>
  <c r="H123" i="4"/>
  <c r="V122" i="4"/>
  <c r="Q122" i="4"/>
  <c r="S122" i="4" s="1"/>
  <c r="T122" i="4" s="1"/>
  <c r="P122" i="4"/>
  <c r="N122" i="4"/>
  <c r="L122" i="4"/>
  <c r="J122" i="4"/>
  <c r="H122" i="4"/>
  <c r="V121" i="4"/>
  <c r="R121" i="4"/>
  <c r="Q121" i="4"/>
  <c r="P121" i="4"/>
  <c r="N121" i="4"/>
  <c r="L121" i="4"/>
  <c r="J121" i="4"/>
  <c r="H121" i="4"/>
  <c r="V120" i="4"/>
  <c r="R120" i="4"/>
  <c r="Q120" i="4"/>
  <c r="P120" i="4"/>
  <c r="N120" i="4"/>
  <c r="L120" i="4"/>
  <c r="J120" i="4"/>
  <c r="H120" i="4"/>
  <c r="V119" i="4"/>
  <c r="S119" i="4"/>
  <c r="T119" i="4" s="1"/>
  <c r="R119" i="4"/>
  <c r="Q119" i="4"/>
  <c r="P119" i="4"/>
  <c r="N119" i="4"/>
  <c r="L119" i="4"/>
  <c r="J119" i="4"/>
  <c r="H119" i="4"/>
  <c r="V118" i="4"/>
  <c r="Q118" i="4"/>
  <c r="R118" i="4" s="1"/>
  <c r="P118" i="4"/>
  <c r="N118" i="4"/>
  <c r="L118" i="4"/>
  <c r="J118" i="4"/>
  <c r="H118" i="4"/>
  <c r="V117" i="4"/>
  <c r="R117" i="4"/>
  <c r="Q117" i="4"/>
  <c r="P117" i="4"/>
  <c r="N117" i="4"/>
  <c r="L117" i="4"/>
  <c r="J117" i="4"/>
  <c r="H117" i="4"/>
  <c r="V116" i="4"/>
  <c r="Q116" i="4"/>
  <c r="R116" i="4" s="1"/>
  <c r="P116" i="4"/>
  <c r="N116" i="4"/>
  <c r="L116" i="4"/>
  <c r="J116" i="4"/>
  <c r="H116" i="4"/>
  <c r="V115" i="4"/>
  <c r="Q115" i="4"/>
  <c r="S115" i="4" s="1"/>
  <c r="T115" i="4" s="1"/>
  <c r="P115" i="4"/>
  <c r="N115" i="4"/>
  <c r="L115" i="4"/>
  <c r="J115" i="4"/>
  <c r="H115" i="4"/>
  <c r="V114" i="4"/>
  <c r="Q114" i="4"/>
  <c r="S114" i="4" s="1"/>
  <c r="T114" i="4" s="1"/>
  <c r="P114" i="4"/>
  <c r="N114" i="4"/>
  <c r="L114" i="4"/>
  <c r="J114" i="4"/>
  <c r="H114" i="4"/>
  <c r="V113" i="4"/>
  <c r="R113" i="4"/>
  <c r="Q113" i="4"/>
  <c r="P113" i="4"/>
  <c r="N113" i="4"/>
  <c r="L113" i="4"/>
  <c r="J113" i="4"/>
  <c r="H113" i="4"/>
  <c r="V112" i="4"/>
  <c r="R112" i="4"/>
  <c r="Q112" i="4"/>
  <c r="P112" i="4"/>
  <c r="N112" i="4"/>
  <c r="L112" i="4"/>
  <c r="J112" i="4"/>
  <c r="H112" i="4"/>
  <c r="V111" i="4"/>
  <c r="Q111" i="4"/>
  <c r="R111" i="4" s="1"/>
  <c r="P111" i="4"/>
  <c r="N111" i="4"/>
  <c r="L111" i="4"/>
  <c r="J111" i="4"/>
  <c r="H111" i="4"/>
  <c r="V110" i="4"/>
  <c r="R110" i="4"/>
  <c r="Q110" i="4"/>
  <c r="P110" i="4"/>
  <c r="N110" i="4"/>
  <c r="L110" i="4"/>
  <c r="J110" i="4"/>
  <c r="H110" i="4"/>
  <c r="V109" i="4"/>
  <c r="Q109" i="4"/>
  <c r="R109" i="4" s="1"/>
  <c r="P109" i="4"/>
  <c r="N109" i="4"/>
  <c r="L109" i="4"/>
  <c r="J109" i="4"/>
  <c r="H109" i="4"/>
  <c r="V108" i="4"/>
  <c r="R108" i="4"/>
  <c r="Q108" i="4"/>
  <c r="P108" i="4"/>
  <c r="N108" i="4"/>
  <c r="L108" i="4"/>
  <c r="J108" i="4"/>
  <c r="H108" i="4"/>
  <c r="V107" i="4"/>
  <c r="T107" i="4"/>
  <c r="S107" i="4"/>
  <c r="R107" i="4"/>
  <c r="Q107" i="4"/>
  <c r="P107" i="4"/>
  <c r="N107" i="4"/>
  <c r="L107" i="4"/>
  <c r="J107" i="4"/>
  <c r="H107" i="4"/>
  <c r="V106" i="4"/>
  <c r="R106" i="4"/>
  <c r="Q106" i="4"/>
  <c r="P106" i="4"/>
  <c r="N106" i="4"/>
  <c r="L106" i="4"/>
  <c r="J106" i="4"/>
  <c r="H106" i="4"/>
  <c r="V105" i="4"/>
  <c r="Q105" i="4"/>
  <c r="R105" i="4" s="1"/>
  <c r="P105" i="4"/>
  <c r="N105" i="4"/>
  <c r="L105" i="4"/>
  <c r="J105" i="4"/>
  <c r="H105" i="4"/>
  <c r="V104" i="4"/>
  <c r="R104" i="4"/>
  <c r="Q104" i="4"/>
  <c r="P104" i="4"/>
  <c r="N104" i="4"/>
  <c r="L104" i="4"/>
  <c r="J104" i="4"/>
  <c r="H104" i="4"/>
  <c r="V103" i="4"/>
  <c r="R103" i="4"/>
  <c r="Q103" i="4"/>
  <c r="S103" i="4" s="1"/>
  <c r="T103" i="4" s="1"/>
  <c r="P103" i="4"/>
  <c r="N103" i="4"/>
  <c r="L103" i="4"/>
  <c r="J103" i="4"/>
  <c r="H103" i="4"/>
  <c r="V102" i="4"/>
  <c r="Q102" i="4"/>
  <c r="R102" i="4" s="1"/>
  <c r="P102" i="4"/>
  <c r="N102" i="4"/>
  <c r="L102" i="4"/>
  <c r="J102" i="4"/>
  <c r="H102" i="4"/>
  <c r="V101" i="4"/>
  <c r="Q101" i="4"/>
  <c r="S101" i="4" s="1"/>
  <c r="T101" i="4" s="1"/>
  <c r="P101" i="4"/>
  <c r="N101" i="4"/>
  <c r="L101" i="4"/>
  <c r="J101" i="4"/>
  <c r="H101" i="4"/>
  <c r="V100" i="4"/>
  <c r="R100" i="4"/>
  <c r="Q100" i="4"/>
  <c r="P100" i="4"/>
  <c r="N100" i="4"/>
  <c r="L100" i="4"/>
  <c r="J100" i="4"/>
  <c r="H100" i="4"/>
  <c r="V99" i="4"/>
  <c r="T99" i="4"/>
  <c r="S99" i="4"/>
  <c r="R99" i="4"/>
  <c r="Q99" i="4"/>
  <c r="P99" i="4"/>
  <c r="N99" i="4"/>
  <c r="L99" i="4"/>
  <c r="J99" i="4"/>
  <c r="H99" i="4"/>
  <c r="V98" i="4"/>
  <c r="T98" i="4"/>
  <c r="S98" i="4"/>
  <c r="R98" i="4"/>
  <c r="Q98" i="4"/>
  <c r="P98" i="4"/>
  <c r="N98" i="4"/>
  <c r="L98" i="4"/>
  <c r="J98" i="4"/>
  <c r="H98" i="4"/>
  <c r="V97" i="4"/>
  <c r="R97" i="4"/>
  <c r="Q97" i="4"/>
  <c r="P97" i="4"/>
  <c r="N97" i="4"/>
  <c r="L97" i="4"/>
  <c r="J97" i="4"/>
  <c r="H97" i="4"/>
  <c r="V96" i="4"/>
  <c r="Q96" i="4"/>
  <c r="R96" i="4" s="1"/>
  <c r="P96" i="4"/>
  <c r="N96" i="4"/>
  <c r="L96" i="4"/>
  <c r="J96" i="4"/>
  <c r="H96" i="4"/>
  <c r="V95" i="4"/>
  <c r="Q95" i="4"/>
  <c r="R95" i="4" s="1"/>
  <c r="P95" i="4"/>
  <c r="N95" i="4"/>
  <c r="L95" i="4"/>
  <c r="J95" i="4"/>
  <c r="H95" i="4"/>
  <c r="V94" i="4"/>
  <c r="R94" i="4"/>
  <c r="Q94" i="4"/>
  <c r="S94" i="4" s="1"/>
  <c r="T94" i="4" s="1"/>
  <c r="P94" i="4"/>
  <c r="N94" i="4"/>
  <c r="L94" i="4"/>
  <c r="J94" i="4"/>
  <c r="H94" i="4"/>
  <c r="V93" i="4"/>
  <c r="R93" i="4"/>
  <c r="Q93" i="4"/>
  <c r="S93" i="4" s="1"/>
  <c r="T93" i="4" s="1"/>
  <c r="P93" i="4"/>
  <c r="N93" i="4"/>
  <c r="L93" i="4"/>
  <c r="J93" i="4"/>
  <c r="H93" i="4"/>
  <c r="V92" i="4"/>
  <c r="Q92" i="4"/>
  <c r="R92" i="4" s="1"/>
  <c r="P92" i="4"/>
  <c r="N92" i="4"/>
  <c r="L92" i="4"/>
  <c r="J92" i="4"/>
  <c r="H92" i="4"/>
  <c r="V91" i="4"/>
  <c r="Q91" i="4"/>
  <c r="S91" i="4" s="1"/>
  <c r="T91" i="4" s="1"/>
  <c r="P91" i="4"/>
  <c r="N91" i="4"/>
  <c r="L91" i="4"/>
  <c r="J91" i="4"/>
  <c r="H91" i="4"/>
  <c r="V90" i="4"/>
  <c r="Q90" i="4"/>
  <c r="S90" i="4" s="1"/>
  <c r="T90" i="4" s="1"/>
  <c r="P90" i="4"/>
  <c r="N90" i="4"/>
  <c r="L90" i="4"/>
  <c r="J90" i="4"/>
  <c r="H90" i="4"/>
  <c r="V89" i="4"/>
  <c r="R89" i="4"/>
  <c r="Q89" i="4"/>
  <c r="P89" i="4"/>
  <c r="N89" i="4"/>
  <c r="L89" i="4"/>
  <c r="J89" i="4"/>
  <c r="H89" i="4"/>
  <c r="V88" i="4"/>
  <c r="T88" i="4"/>
  <c r="S88" i="4"/>
  <c r="R88" i="4"/>
  <c r="Q88" i="4"/>
  <c r="P88" i="4"/>
  <c r="N88" i="4"/>
  <c r="L88" i="4"/>
  <c r="J88" i="4"/>
  <c r="H88" i="4"/>
  <c r="V87" i="4"/>
  <c r="R87" i="4"/>
  <c r="Q87" i="4"/>
  <c r="P87" i="4"/>
  <c r="N87" i="4"/>
  <c r="L87" i="4"/>
  <c r="J87" i="4"/>
  <c r="H87" i="4"/>
  <c r="V86" i="4"/>
  <c r="Q86" i="4"/>
  <c r="R86" i="4" s="1"/>
  <c r="P86" i="4"/>
  <c r="N86" i="4"/>
  <c r="L86" i="4"/>
  <c r="J86" i="4"/>
  <c r="H86" i="4"/>
  <c r="V85" i="4"/>
  <c r="Q85" i="4"/>
  <c r="S85" i="4" s="1"/>
  <c r="T85" i="4" s="1"/>
  <c r="P85" i="4"/>
  <c r="N85" i="4"/>
  <c r="L85" i="4"/>
  <c r="J85" i="4"/>
  <c r="H85" i="4"/>
  <c r="V84" i="4"/>
  <c r="Q84" i="4"/>
  <c r="S84" i="4" s="1"/>
  <c r="T84" i="4" s="1"/>
  <c r="P84" i="4"/>
  <c r="N84" i="4"/>
  <c r="L84" i="4"/>
  <c r="J84" i="4"/>
  <c r="H84" i="4"/>
  <c r="V83" i="4"/>
  <c r="Q83" i="4"/>
  <c r="S83" i="4" s="1"/>
  <c r="T83" i="4" s="1"/>
  <c r="P83" i="4"/>
  <c r="N83" i="4"/>
  <c r="L83" i="4"/>
  <c r="J83" i="4"/>
  <c r="H83" i="4"/>
  <c r="V82" i="4"/>
  <c r="Q82" i="4"/>
  <c r="R82" i="4" s="1"/>
  <c r="P82" i="4"/>
  <c r="N82" i="4"/>
  <c r="L82" i="4"/>
  <c r="J82" i="4"/>
  <c r="H82" i="4"/>
  <c r="V81" i="4"/>
  <c r="Q81" i="4"/>
  <c r="R81" i="4" s="1"/>
  <c r="P81" i="4"/>
  <c r="N81" i="4"/>
  <c r="L81" i="4"/>
  <c r="J81" i="4"/>
  <c r="H81" i="4"/>
  <c r="V80" i="4"/>
  <c r="R80" i="4"/>
  <c r="Q80" i="4"/>
  <c r="P80" i="4"/>
  <c r="N80" i="4"/>
  <c r="L80" i="4"/>
  <c r="J80" i="4"/>
  <c r="H80" i="4"/>
  <c r="V79" i="4"/>
  <c r="R79" i="4"/>
  <c r="Q79" i="4"/>
  <c r="P79" i="4"/>
  <c r="N79" i="4"/>
  <c r="L79" i="4"/>
  <c r="J79" i="4"/>
  <c r="H79" i="4"/>
  <c r="V78" i="4"/>
  <c r="Q78" i="4"/>
  <c r="R78" i="4" s="1"/>
  <c r="P78" i="4"/>
  <c r="N78" i="4"/>
  <c r="L78" i="4"/>
  <c r="J78" i="4"/>
  <c r="H78" i="4"/>
  <c r="V77" i="4"/>
  <c r="Q77" i="4"/>
  <c r="S77" i="4" s="1"/>
  <c r="T77" i="4" s="1"/>
  <c r="P77" i="4"/>
  <c r="N77" i="4"/>
  <c r="L77" i="4"/>
  <c r="J77" i="4"/>
  <c r="H77" i="4"/>
  <c r="V76" i="4"/>
  <c r="Q76" i="4"/>
  <c r="S76" i="4" s="1"/>
  <c r="T76" i="4" s="1"/>
  <c r="P76" i="4"/>
  <c r="N76" i="4"/>
  <c r="L76" i="4"/>
  <c r="J76" i="4"/>
  <c r="H76" i="4"/>
  <c r="V75" i="4"/>
  <c r="Q75" i="4"/>
  <c r="R75" i="4" s="1"/>
  <c r="P75" i="4"/>
  <c r="N75" i="4"/>
  <c r="L75" i="4"/>
  <c r="J75" i="4"/>
  <c r="H75" i="4"/>
  <c r="V74" i="4"/>
  <c r="Q74" i="4"/>
  <c r="R74" i="4" s="1"/>
  <c r="P74" i="4"/>
  <c r="N74" i="4"/>
  <c r="L74" i="4"/>
  <c r="J74" i="4"/>
  <c r="H74" i="4"/>
  <c r="V73" i="4"/>
  <c r="R73" i="4"/>
  <c r="Q73" i="4"/>
  <c r="P73" i="4"/>
  <c r="N73" i="4"/>
  <c r="L73" i="4"/>
  <c r="J73" i="4"/>
  <c r="H73" i="4"/>
  <c r="V72" i="4"/>
  <c r="T72" i="4"/>
  <c r="S72" i="4"/>
  <c r="R72" i="4"/>
  <c r="Q72" i="4"/>
  <c r="P72" i="4"/>
  <c r="N72" i="4"/>
  <c r="L72" i="4"/>
  <c r="J72" i="4"/>
  <c r="H72" i="4"/>
  <c r="V71" i="4"/>
  <c r="T71" i="4"/>
  <c r="S71" i="4"/>
  <c r="R71" i="4"/>
  <c r="Q71" i="4"/>
  <c r="P71" i="4"/>
  <c r="N71" i="4"/>
  <c r="L71" i="4"/>
  <c r="J71" i="4"/>
  <c r="H71" i="4"/>
  <c r="V70" i="4"/>
  <c r="T70" i="4"/>
  <c r="S70" i="4"/>
  <c r="R70" i="4"/>
  <c r="Q70" i="4"/>
  <c r="P70" i="4"/>
  <c r="N70" i="4"/>
  <c r="L70" i="4"/>
  <c r="J70" i="4"/>
  <c r="H70" i="4"/>
  <c r="V69" i="4"/>
  <c r="R69" i="4"/>
  <c r="Q69" i="4"/>
  <c r="P69" i="4"/>
  <c r="N69" i="4"/>
  <c r="L69" i="4"/>
  <c r="J69" i="4"/>
  <c r="H69" i="4"/>
  <c r="V68" i="4"/>
  <c r="S68" i="4"/>
  <c r="T68" i="4" s="1"/>
  <c r="R68" i="4"/>
  <c r="Q68" i="4"/>
  <c r="P68" i="4"/>
  <c r="N68" i="4"/>
  <c r="L68" i="4"/>
  <c r="J68" i="4"/>
  <c r="H68" i="4"/>
  <c r="V67" i="4"/>
  <c r="Q67" i="4"/>
  <c r="R67" i="4" s="1"/>
  <c r="P67" i="4"/>
  <c r="N67" i="4"/>
  <c r="L67" i="4"/>
  <c r="J67" i="4"/>
  <c r="H67" i="4"/>
  <c r="V66" i="4"/>
  <c r="Q66" i="4"/>
  <c r="R66" i="4" s="1"/>
  <c r="P66" i="4"/>
  <c r="N66" i="4"/>
  <c r="L66" i="4"/>
  <c r="J66" i="4"/>
  <c r="H66" i="4"/>
  <c r="V65" i="4"/>
  <c r="Q65" i="4"/>
  <c r="S65" i="4" s="1"/>
  <c r="T65" i="4" s="1"/>
  <c r="P65" i="4"/>
  <c r="N65" i="4"/>
  <c r="L65" i="4"/>
  <c r="J65" i="4"/>
  <c r="H65" i="4"/>
  <c r="V64" i="4"/>
  <c r="Q64" i="4"/>
  <c r="S64" i="4" s="1"/>
  <c r="T64" i="4" s="1"/>
  <c r="P64" i="4"/>
  <c r="N64" i="4"/>
  <c r="L64" i="4"/>
  <c r="J64" i="4"/>
  <c r="H64" i="4"/>
  <c r="V63" i="4"/>
  <c r="R63" i="4"/>
  <c r="Q63" i="4"/>
  <c r="P63" i="4"/>
  <c r="N63" i="4"/>
  <c r="L63" i="4"/>
  <c r="J63" i="4"/>
  <c r="H63" i="4"/>
  <c r="V62" i="4"/>
  <c r="R62" i="4"/>
  <c r="Q62" i="4"/>
  <c r="S62" i="4" s="1"/>
  <c r="T62" i="4" s="1"/>
  <c r="P62" i="4"/>
  <c r="N62" i="4"/>
  <c r="L62" i="4"/>
  <c r="J62" i="4"/>
  <c r="H62" i="4"/>
  <c r="V61" i="4"/>
  <c r="R61" i="4"/>
  <c r="Q61" i="4"/>
  <c r="S61" i="4" s="1"/>
  <c r="T61" i="4" s="1"/>
  <c r="P61" i="4"/>
  <c r="N61" i="4"/>
  <c r="L61" i="4"/>
  <c r="J61" i="4"/>
  <c r="H61" i="4"/>
  <c r="V60" i="4"/>
  <c r="R60" i="4"/>
  <c r="Q60" i="4"/>
  <c r="S60" i="4" s="1"/>
  <c r="T60" i="4" s="1"/>
  <c r="P60" i="4"/>
  <c r="N60" i="4"/>
  <c r="L60" i="4"/>
  <c r="J60" i="4"/>
  <c r="H60" i="4"/>
  <c r="V59" i="4"/>
  <c r="R59" i="4"/>
  <c r="Q59" i="4"/>
  <c r="P59" i="4"/>
  <c r="N59" i="4"/>
  <c r="L59" i="4"/>
  <c r="J59" i="4"/>
  <c r="H59" i="4"/>
  <c r="V58" i="4"/>
  <c r="R58" i="4"/>
  <c r="Q58" i="4"/>
  <c r="P58" i="4"/>
  <c r="N58" i="4"/>
  <c r="L58" i="4"/>
  <c r="J58" i="4"/>
  <c r="H58" i="4"/>
  <c r="V57" i="4"/>
  <c r="Q57" i="4"/>
  <c r="R57" i="4" s="1"/>
  <c r="P57" i="4"/>
  <c r="N57" i="4"/>
  <c r="L57" i="4"/>
  <c r="J57" i="4"/>
  <c r="H57" i="4"/>
  <c r="V56" i="4"/>
  <c r="Q56" i="4"/>
  <c r="S56" i="4" s="1"/>
  <c r="T56" i="4" s="1"/>
  <c r="P56" i="4"/>
  <c r="N56" i="4"/>
  <c r="L56" i="4"/>
  <c r="J56" i="4"/>
  <c r="H56" i="4"/>
  <c r="V55" i="4"/>
  <c r="R55" i="4"/>
  <c r="Q55" i="4"/>
  <c r="P55" i="4"/>
  <c r="N55" i="4"/>
  <c r="L55" i="4"/>
  <c r="J55" i="4"/>
  <c r="H55" i="4"/>
  <c r="V54" i="4"/>
  <c r="R54" i="4"/>
  <c r="Q54" i="4"/>
  <c r="P54" i="4"/>
  <c r="N54" i="4"/>
  <c r="L54" i="4"/>
  <c r="J54" i="4"/>
  <c r="H54" i="4"/>
  <c r="V53" i="4"/>
  <c r="R53" i="4"/>
  <c r="Q53" i="4"/>
  <c r="P53" i="4"/>
  <c r="N53" i="4"/>
  <c r="L53" i="4"/>
  <c r="J53" i="4"/>
  <c r="H53" i="4"/>
  <c r="V52" i="4"/>
  <c r="R52" i="4"/>
  <c r="Q52" i="4"/>
  <c r="P52" i="4"/>
  <c r="N52" i="4"/>
  <c r="L52" i="4"/>
  <c r="J52" i="4"/>
  <c r="H52" i="4"/>
  <c r="V51" i="4"/>
  <c r="Q51" i="4"/>
  <c r="R51" i="4" s="1"/>
  <c r="P51" i="4"/>
  <c r="N51" i="4"/>
  <c r="L51" i="4"/>
  <c r="J51" i="4"/>
  <c r="H51" i="4"/>
  <c r="V50" i="4"/>
  <c r="R50" i="4"/>
  <c r="Q50" i="4"/>
  <c r="P50" i="4"/>
  <c r="N50" i="4"/>
  <c r="L50" i="4"/>
  <c r="J50" i="4"/>
  <c r="H50" i="4"/>
  <c r="V49" i="4"/>
  <c r="R49" i="4"/>
  <c r="Q49" i="4"/>
  <c r="P49" i="4"/>
  <c r="N49" i="4"/>
  <c r="L49" i="4"/>
  <c r="J49" i="4"/>
  <c r="H49" i="4"/>
  <c r="V48" i="4"/>
  <c r="R48" i="4"/>
  <c r="Q48" i="4"/>
  <c r="P48" i="4"/>
  <c r="N48" i="4"/>
  <c r="L48" i="4"/>
  <c r="J48" i="4"/>
  <c r="H48" i="4"/>
  <c r="R47" i="4"/>
  <c r="Q47" i="4"/>
  <c r="P47" i="4"/>
  <c r="N47" i="4"/>
  <c r="L47" i="4"/>
  <c r="J47" i="4"/>
  <c r="H47" i="4"/>
  <c r="V46" i="4"/>
  <c r="R46" i="4"/>
  <c r="Q46" i="4"/>
  <c r="S46" i="4" s="1"/>
  <c r="T46" i="4" s="1"/>
  <c r="P46" i="4"/>
  <c r="N46" i="4"/>
  <c r="L46" i="4"/>
  <c r="J46" i="4"/>
  <c r="H46" i="4"/>
  <c r="V45" i="4"/>
  <c r="Q45" i="4"/>
  <c r="R45" i="4" s="1"/>
  <c r="P45" i="4"/>
  <c r="N45" i="4"/>
  <c r="L45" i="4"/>
  <c r="J45" i="4"/>
  <c r="H45" i="4"/>
  <c r="V44" i="4"/>
  <c r="Q44" i="4"/>
  <c r="R44" i="4" s="1"/>
  <c r="P44" i="4"/>
  <c r="N44" i="4"/>
  <c r="L44" i="4"/>
  <c r="J44" i="4"/>
  <c r="H44" i="4"/>
  <c r="V43" i="4"/>
  <c r="Q43" i="4"/>
  <c r="R43" i="4" s="1"/>
  <c r="P43" i="4"/>
  <c r="N43" i="4"/>
  <c r="L43" i="4"/>
  <c r="J43" i="4"/>
  <c r="H43" i="4"/>
  <c r="V42" i="4"/>
  <c r="Q42" i="4"/>
  <c r="R42" i="4" s="1"/>
  <c r="P42" i="4"/>
  <c r="N42" i="4"/>
  <c r="L42" i="4"/>
  <c r="J42" i="4"/>
  <c r="H42" i="4"/>
  <c r="V41" i="4"/>
  <c r="R41" i="4"/>
  <c r="Q41" i="4"/>
  <c r="P41" i="4"/>
  <c r="N41" i="4"/>
  <c r="L41" i="4"/>
  <c r="J41" i="4"/>
  <c r="H41" i="4"/>
  <c r="V40" i="4"/>
  <c r="Q40" i="4"/>
  <c r="R40" i="4" s="1"/>
  <c r="P40" i="4"/>
  <c r="N40" i="4"/>
  <c r="L40" i="4"/>
  <c r="J40" i="4"/>
  <c r="H40" i="4"/>
  <c r="V39" i="4"/>
  <c r="Q39" i="4"/>
  <c r="R39" i="4" s="1"/>
  <c r="P39" i="4"/>
  <c r="N39" i="4"/>
  <c r="L39" i="4"/>
  <c r="J39" i="4"/>
  <c r="H39" i="4"/>
  <c r="V38" i="4"/>
  <c r="Q38" i="4"/>
  <c r="S38" i="4" s="1"/>
  <c r="T38" i="4" s="1"/>
  <c r="P38" i="4"/>
  <c r="N38" i="4"/>
  <c r="L38" i="4"/>
  <c r="J38" i="4"/>
  <c r="H38" i="4"/>
  <c r="V37" i="4"/>
  <c r="Q37" i="4"/>
  <c r="S37" i="4" s="1"/>
  <c r="T37" i="4" s="1"/>
  <c r="P37" i="4"/>
  <c r="N37" i="4"/>
  <c r="L37" i="4"/>
  <c r="J37" i="4"/>
  <c r="H37" i="4"/>
  <c r="V36" i="4"/>
  <c r="Q36" i="4"/>
  <c r="R36" i="4" s="1"/>
  <c r="P36" i="4"/>
  <c r="N36" i="4"/>
  <c r="L36" i="4"/>
  <c r="J36" i="4"/>
  <c r="H36" i="4"/>
  <c r="V35" i="4"/>
  <c r="S35" i="4"/>
  <c r="T35" i="4" s="1"/>
  <c r="Q35" i="4"/>
  <c r="R35" i="4" s="1"/>
  <c r="P35" i="4"/>
  <c r="N35" i="4"/>
  <c r="L35" i="4"/>
  <c r="J35" i="4"/>
  <c r="H35" i="4"/>
  <c r="V34" i="4"/>
  <c r="S34" i="4"/>
  <c r="T34" i="4" s="1"/>
  <c r="Q34" i="4"/>
  <c r="R34" i="4" s="1"/>
  <c r="P34" i="4"/>
  <c r="N34" i="4"/>
  <c r="L34" i="4"/>
  <c r="J34" i="4"/>
  <c r="H34" i="4"/>
  <c r="V33" i="4"/>
  <c r="S33" i="4"/>
  <c r="T33" i="4" s="1"/>
  <c r="Q33" i="4"/>
  <c r="R33" i="4" s="1"/>
  <c r="P33" i="4"/>
  <c r="N33" i="4"/>
  <c r="L33" i="4"/>
  <c r="J33" i="4"/>
  <c r="H33" i="4"/>
  <c r="V32" i="4"/>
  <c r="Q32" i="4"/>
  <c r="R32" i="4" s="1"/>
  <c r="P32" i="4"/>
  <c r="N32" i="4"/>
  <c r="L32" i="4"/>
  <c r="J32" i="4"/>
  <c r="H32" i="4"/>
  <c r="V31" i="4"/>
  <c r="R31" i="4"/>
  <c r="Q31" i="4"/>
  <c r="P31" i="4"/>
  <c r="N31" i="4"/>
  <c r="L31" i="4"/>
  <c r="J31" i="4"/>
  <c r="H31" i="4"/>
  <c r="V30" i="4"/>
  <c r="Q30" i="4"/>
  <c r="R30" i="4" s="1"/>
  <c r="P30" i="4"/>
  <c r="N30" i="4"/>
  <c r="L30" i="4"/>
  <c r="J30" i="4"/>
  <c r="H30" i="4"/>
  <c r="V29" i="4"/>
  <c r="Q29" i="4"/>
  <c r="R29" i="4" s="1"/>
  <c r="P29" i="4"/>
  <c r="N29" i="4"/>
  <c r="L29" i="4"/>
  <c r="J29" i="4"/>
  <c r="H29" i="4"/>
  <c r="V28" i="4"/>
  <c r="Q28" i="4"/>
  <c r="R28" i="4" s="1"/>
  <c r="P28" i="4"/>
  <c r="N28" i="4"/>
  <c r="L28" i="4"/>
  <c r="J28" i="4"/>
  <c r="H28" i="4"/>
  <c r="V27" i="4"/>
  <c r="Q27" i="4"/>
  <c r="R27" i="4" s="1"/>
  <c r="P27" i="4"/>
  <c r="N27" i="4"/>
  <c r="L27" i="4"/>
  <c r="J27" i="4"/>
  <c r="H27" i="4"/>
  <c r="V26" i="4"/>
  <c r="R26" i="4"/>
  <c r="Q26" i="4"/>
  <c r="P26" i="4"/>
  <c r="N26" i="4"/>
  <c r="L26" i="4"/>
  <c r="J26" i="4"/>
  <c r="H26" i="4"/>
  <c r="V25" i="4"/>
  <c r="Q25" i="4"/>
  <c r="R25" i="4" s="1"/>
  <c r="P25" i="4"/>
  <c r="N25" i="4"/>
  <c r="L25" i="4"/>
  <c r="J25" i="4"/>
  <c r="H25" i="4"/>
  <c r="V24" i="4"/>
  <c r="Q24" i="4"/>
  <c r="S24" i="4" s="1"/>
  <c r="T24" i="4" s="1"/>
  <c r="P24" i="4"/>
  <c r="N24" i="4"/>
  <c r="L24" i="4"/>
  <c r="J24" i="4"/>
  <c r="H24" i="4"/>
  <c r="V23" i="4"/>
  <c r="Q23" i="4"/>
  <c r="R23" i="4" s="1"/>
  <c r="P23" i="4"/>
  <c r="N23" i="4"/>
  <c r="L23" i="4"/>
  <c r="J23" i="4"/>
  <c r="H23" i="4"/>
  <c r="V22" i="4"/>
  <c r="Q22" i="4"/>
  <c r="S22" i="4" s="1"/>
  <c r="T22" i="4" s="1"/>
  <c r="P22" i="4"/>
  <c r="N22" i="4"/>
  <c r="L22" i="4"/>
  <c r="J22" i="4"/>
  <c r="H22" i="4"/>
  <c r="V21" i="4"/>
  <c r="Q21" i="4"/>
  <c r="S21" i="4" s="1"/>
  <c r="T21" i="4" s="1"/>
  <c r="P21" i="4"/>
  <c r="N21" i="4"/>
  <c r="L21" i="4"/>
  <c r="J21" i="4"/>
  <c r="H21" i="4"/>
  <c r="V20" i="4"/>
  <c r="Q20" i="4"/>
  <c r="S20" i="4" s="1"/>
  <c r="T20" i="4" s="1"/>
  <c r="P20" i="4"/>
  <c r="N20" i="4"/>
  <c r="L20" i="4"/>
  <c r="J20" i="4"/>
  <c r="H20" i="4"/>
  <c r="V19" i="4"/>
  <c r="Q19" i="4"/>
  <c r="S19" i="4" s="1"/>
  <c r="T19" i="4" s="1"/>
  <c r="P19" i="4"/>
  <c r="N19" i="4"/>
  <c r="L19" i="4"/>
  <c r="J19" i="4"/>
  <c r="H19" i="4"/>
  <c r="V18" i="4"/>
  <c r="Q18" i="4"/>
  <c r="S18" i="4" s="1"/>
  <c r="T18" i="4" s="1"/>
  <c r="P18" i="4"/>
  <c r="N18" i="4"/>
  <c r="L18" i="4"/>
  <c r="J18" i="4"/>
  <c r="H18" i="4"/>
  <c r="V17" i="4"/>
  <c r="Q17" i="4"/>
  <c r="S17" i="4" s="1"/>
  <c r="T17" i="4" s="1"/>
  <c r="P17" i="4"/>
  <c r="N17" i="4"/>
  <c r="L17" i="4"/>
  <c r="J17" i="4"/>
  <c r="H17" i="4"/>
  <c r="V16" i="4"/>
  <c r="Q16" i="4"/>
  <c r="R16" i="4" s="1"/>
  <c r="P16" i="4"/>
  <c r="N16" i="4"/>
  <c r="L16" i="4"/>
  <c r="J16" i="4"/>
  <c r="H16" i="4"/>
  <c r="V15" i="4"/>
  <c r="Q15" i="4"/>
  <c r="R15" i="4" s="1"/>
  <c r="P15" i="4"/>
  <c r="N15" i="4"/>
  <c r="L15" i="4"/>
  <c r="J15" i="4"/>
  <c r="H15" i="4"/>
  <c r="V13" i="4"/>
  <c r="T13" i="4"/>
  <c r="S13" i="4"/>
  <c r="Q13" i="4"/>
  <c r="R13" i="4" s="1"/>
  <c r="P13" i="4"/>
  <c r="N13" i="4"/>
  <c r="L13" i="4"/>
  <c r="J13" i="4"/>
  <c r="H13" i="4"/>
  <c r="V12" i="4"/>
  <c r="R12" i="4"/>
  <c r="Q12" i="4"/>
  <c r="P12" i="4"/>
  <c r="N12" i="4"/>
  <c r="L12" i="4"/>
  <c r="J12" i="4"/>
  <c r="H12" i="4"/>
  <c r="V11" i="4"/>
  <c r="Q11" i="4"/>
  <c r="R11" i="4" s="1"/>
  <c r="P11" i="4"/>
  <c r="N11" i="4"/>
  <c r="L11" i="4"/>
  <c r="J11" i="4"/>
  <c r="H11" i="4"/>
  <c r="V10" i="4"/>
  <c r="Q10" i="4"/>
  <c r="R10" i="4" s="1"/>
  <c r="P10" i="4"/>
  <c r="N10" i="4"/>
  <c r="L10" i="4"/>
  <c r="J10" i="4"/>
  <c r="H10" i="4"/>
  <c r="V9" i="4"/>
  <c r="Q9" i="4"/>
  <c r="S9" i="4" s="1"/>
  <c r="T9" i="4" s="1"/>
  <c r="P9" i="4"/>
  <c r="N9" i="4"/>
  <c r="L9" i="4"/>
  <c r="J9" i="4"/>
  <c r="H9" i="4"/>
  <c r="V8" i="4"/>
  <c r="Q8" i="4"/>
  <c r="R8" i="4" s="1"/>
  <c r="P8" i="4"/>
  <c r="N8" i="4"/>
  <c r="L8" i="4"/>
  <c r="J8" i="4"/>
  <c r="H8" i="4"/>
  <c r="V7" i="4"/>
  <c r="Q7" i="4"/>
  <c r="R7" i="4" s="1"/>
  <c r="P7" i="4"/>
  <c r="N7" i="4"/>
  <c r="L7" i="4"/>
  <c r="J7" i="4"/>
  <c r="H7" i="4"/>
  <c r="V6" i="4"/>
  <c r="R6" i="4"/>
  <c r="Q6" i="4"/>
  <c r="P6" i="4"/>
  <c r="N6" i="4"/>
  <c r="L6" i="4"/>
  <c r="J6" i="4"/>
  <c r="H6" i="4"/>
  <c r="V5" i="4"/>
  <c r="R5" i="4"/>
  <c r="Q5" i="4"/>
  <c r="S5" i="4" s="1"/>
  <c r="T5" i="4" s="1"/>
  <c r="P5" i="4"/>
  <c r="N5" i="4"/>
  <c r="L5" i="4"/>
  <c r="J5" i="4"/>
  <c r="H5" i="4"/>
  <c r="V4" i="4"/>
  <c r="Q4" i="4"/>
  <c r="R4" i="4" s="1"/>
  <c r="P4" i="4"/>
  <c r="N4" i="4"/>
  <c r="L4" i="4"/>
  <c r="J4" i="4"/>
  <c r="H4" i="4"/>
  <c r="V3" i="4"/>
  <c r="Q3" i="4"/>
  <c r="S3" i="4" s="1"/>
  <c r="T3" i="4" s="1"/>
  <c r="P3" i="4"/>
  <c r="N3" i="4"/>
  <c r="L3" i="4"/>
  <c r="J3" i="4"/>
  <c r="H3" i="4"/>
  <c r="V2" i="4"/>
  <c r="Q2" i="4"/>
  <c r="R2" i="4" s="1"/>
  <c r="P2" i="4"/>
  <c r="N2" i="4"/>
  <c r="L2" i="4"/>
  <c r="J2" i="4"/>
  <c r="H2" i="4"/>
  <c r="V129" i="3"/>
  <c r="Q129" i="3"/>
  <c r="S129" i="3" s="1"/>
  <c r="T129" i="3" s="1"/>
  <c r="P129" i="3"/>
  <c r="N129" i="3"/>
  <c r="L129" i="3"/>
  <c r="J129" i="3"/>
  <c r="H129" i="3"/>
  <c r="V128" i="3"/>
  <c r="Q128" i="3"/>
  <c r="S128" i="3" s="1"/>
  <c r="T128" i="3" s="1"/>
  <c r="P128" i="3"/>
  <c r="N128" i="3"/>
  <c r="L128" i="3"/>
  <c r="J128" i="3"/>
  <c r="H128" i="3"/>
  <c r="V127" i="3"/>
  <c r="Q127" i="3"/>
  <c r="S127" i="3" s="1"/>
  <c r="T127" i="3" s="1"/>
  <c r="P127" i="3"/>
  <c r="N127" i="3"/>
  <c r="L127" i="3"/>
  <c r="J127" i="3"/>
  <c r="H127" i="3"/>
  <c r="V126" i="3"/>
  <c r="Q126" i="3"/>
  <c r="S126" i="3" s="1"/>
  <c r="T126" i="3" s="1"/>
  <c r="P126" i="3"/>
  <c r="N126" i="3"/>
  <c r="L126" i="3"/>
  <c r="J126" i="3"/>
  <c r="H126" i="3"/>
  <c r="V125" i="3"/>
  <c r="Q125" i="3"/>
  <c r="R125" i="3" s="1"/>
  <c r="P125" i="3"/>
  <c r="N125" i="3"/>
  <c r="L125" i="3"/>
  <c r="J125" i="3"/>
  <c r="H125" i="3"/>
  <c r="V124" i="3"/>
  <c r="Q124" i="3"/>
  <c r="S124" i="3" s="1"/>
  <c r="T124" i="3" s="1"/>
  <c r="P124" i="3"/>
  <c r="N124" i="3"/>
  <c r="L124" i="3"/>
  <c r="J124" i="3"/>
  <c r="H124" i="3"/>
  <c r="V123" i="3"/>
  <c r="R123" i="3"/>
  <c r="Q123" i="3"/>
  <c r="P123" i="3"/>
  <c r="N123" i="3"/>
  <c r="L123" i="3"/>
  <c r="J123" i="3"/>
  <c r="H123" i="3"/>
  <c r="V122" i="3"/>
  <c r="Q122" i="3"/>
  <c r="R122" i="3" s="1"/>
  <c r="P122" i="3"/>
  <c r="N122" i="3"/>
  <c r="L122" i="3"/>
  <c r="J122" i="3"/>
  <c r="H122" i="3"/>
  <c r="V120" i="3"/>
  <c r="Q120" i="3"/>
  <c r="S120" i="3" s="1"/>
  <c r="T120" i="3" s="1"/>
  <c r="P120" i="3"/>
  <c r="N120" i="3"/>
  <c r="L120" i="3"/>
  <c r="J120" i="3"/>
  <c r="H120" i="3"/>
  <c r="V117" i="3"/>
  <c r="Q117" i="3"/>
  <c r="S117" i="3" s="1"/>
  <c r="T117" i="3" s="1"/>
  <c r="P117" i="3"/>
  <c r="N117" i="3"/>
  <c r="L117" i="3"/>
  <c r="J117" i="3"/>
  <c r="H117" i="3"/>
  <c r="V116" i="3"/>
  <c r="Q116" i="3"/>
  <c r="S116" i="3" s="1"/>
  <c r="T116" i="3" s="1"/>
  <c r="P116" i="3"/>
  <c r="N116" i="3"/>
  <c r="L116" i="3"/>
  <c r="J116" i="3"/>
  <c r="H116" i="3"/>
  <c r="V115" i="3"/>
  <c r="Q115" i="3"/>
  <c r="S115" i="3" s="1"/>
  <c r="T115" i="3" s="1"/>
  <c r="P115" i="3"/>
  <c r="N115" i="3"/>
  <c r="L115" i="3"/>
  <c r="J115" i="3"/>
  <c r="H115" i="3"/>
  <c r="V114" i="3"/>
  <c r="Q114" i="3"/>
  <c r="S114" i="3" s="1"/>
  <c r="T114" i="3" s="1"/>
  <c r="P114" i="3"/>
  <c r="N114" i="3"/>
  <c r="L114" i="3"/>
  <c r="J114" i="3"/>
  <c r="H114" i="3"/>
  <c r="V113" i="3"/>
  <c r="R113" i="3"/>
  <c r="Q113" i="3"/>
  <c r="P113" i="3"/>
  <c r="N113" i="3"/>
  <c r="L113" i="3"/>
  <c r="J113" i="3"/>
  <c r="H113" i="3"/>
  <c r="V112" i="3"/>
  <c r="R112" i="3"/>
  <c r="Q112" i="3"/>
  <c r="S112" i="3" s="1"/>
  <c r="T112" i="3" s="1"/>
  <c r="P112" i="3"/>
  <c r="N112" i="3"/>
  <c r="L112" i="3"/>
  <c r="J112" i="3"/>
  <c r="H112" i="3"/>
  <c r="V111" i="3"/>
  <c r="Q111" i="3"/>
  <c r="R111" i="3" s="1"/>
  <c r="P111" i="3"/>
  <c r="N111" i="3"/>
  <c r="L111" i="3"/>
  <c r="J111" i="3"/>
  <c r="H111" i="3"/>
  <c r="V109" i="3"/>
  <c r="Q109" i="3"/>
  <c r="R109" i="3" s="1"/>
  <c r="P109" i="3"/>
  <c r="N109" i="3"/>
  <c r="L109" i="3"/>
  <c r="J109" i="3"/>
  <c r="H109" i="3"/>
  <c r="V108" i="3"/>
  <c r="R108" i="3"/>
  <c r="Q108" i="3"/>
  <c r="P108" i="3"/>
  <c r="N108" i="3"/>
  <c r="L108" i="3"/>
  <c r="J108" i="3"/>
  <c r="H108" i="3"/>
  <c r="V107" i="3"/>
  <c r="S107" i="3"/>
  <c r="T107" i="3" s="1"/>
  <c r="R107" i="3"/>
  <c r="Q107" i="3"/>
  <c r="P107" i="3"/>
  <c r="N107" i="3"/>
  <c r="L107" i="3"/>
  <c r="J107" i="3"/>
  <c r="H107" i="3"/>
  <c r="V106" i="3"/>
  <c r="Q106" i="3"/>
  <c r="R106" i="3" s="1"/>
  <c r="P106" i="3"/>
  <c r="N106" i="3"/>
  <c r="L106" i="3"/>
  <c r="J106" i="3"/>
  <c r="H106" i="3"/>
  <c r="V105" i="3"/>
  <c r="R105" i="3"/>
  <c r="Q105" i="3"/>
  <c r="P105" i="3"/>
  <c r="N105" i="3"/>
  <c r="L105" i="3"/>
  <c r="J105" i="3"/>
  <c r="H105" i="3"/>
  <c r="V104" i="3"/>
  <c r="Q104" i="3"/>
  <c r="R104" i="3" s="1"/>
  <c r="P104" i="3"/>
  <c r="N104" i="3"/>
  <c r="L104" i="3"/>
  <c r="J104" i="3"/>
  <c r="H104" i="3"/>
  <c r="V103" i="3"/>
  <c r="Q103" i="3"/>
  <c r="R103" i="3" s="1"/>
  <c r="P103" i="3"/>
  <c r="N103" i="3"/>
  <c r="L103" i="3"/>
  <c r="J103" i="3"/>
  <c r="H103" i="3"/>
  <c r="V102" i="3"/>
  <c r="R102" i="3"/>
  <c r="Q102" i="3"/>
  <c r="P102" i="3"/>
  <c r="N102" i="3"/>
  <c r="L102" i="3"/>
  <c r="J102" i="3"/>
  <c r="H102" i="3"/>
  <c r="V101" i="3"/>
  <c r="Q101" i="3"/>
  <c r="R101" i="3" s="1"/>
  <c r="P101" i="3"/>
  <c r="N101" i="3"/>
  <c r="L101" i="3"/>
  <c r="J101" i="3"/>
  <c r="H101" i="3"/>
  <c r="V100" i="3"/>
  <c r="Q100" i="3"/>
  <c r="S100" i="3" s="1"/>
  <c r="T100" i="3" s="1"/>
  <c r="P100" i="3"/>
  <c r="N100" i="3"/>
  <c r="L100" i="3"/>
  <c r="J100" i="3"/>
  <c r="H100" i="3"/>
  <c r="V97" i="3"/>
  <c r="Q97" i="3"/>
  <c r="S97" i="3" s="1"/>
  <c r="T97" i="3" s="1"/>
  <c r="P97" i="3"/>
  <c r="N97" i="3"/>
  <c r="L97" i="3"/>
  <c r="J97" i="3"/>
  <c r="H97" i="3"/>
  <c r="V96" i="3"/>
  <c r="R96" i="3"/>
  <c r="Q96" i="3"/>
  <c r="P96" i="3"/>
  <c r="N96" i="3"/>
  <c r="L96" i="3"/>
  <c r="J96" i="3"/>
  <c r="H96" i="3"/>
  <c r="V93" i="3"/>
  <c r="Q93" i="3"/>
  <c r="R93" i="3" s="1"/>
  <c r="P93" i="3"/>
  <c r="N93" i="3"/>
  <c r="L93" i="3"/>
  <c r="J93" i="3"/>
  <c r="H93" i="3"/>
  <c r="V92" i="3"/>
  <c r="Q92" i="3"/>
  <c r="R92" i="3" s="1"/>
  <c r="P92" i="3"/>
  <c r="N92" i="3"/>
  <c r="L92" i="3"/>
  <c r="J92" i="3"/>
  <c r="H92" i="3"/>
  <c r="V91" i="3"/>
  <c r="Q91" i="3"/>
  <c r="S91" i="3" s="1"/>
  <c r="T91" i="3" s="1"/>
  <c r="P91" i="3"/>
  <c r="N91" i="3"/>
  <c r="L91" i="3"/>
  <c r="J91" i="3"/>
  <c r="H91" i="3"/>
  <c r="V90" i="3"/>
  <c r="Q90" i="3"/>
  <c r="S90" i="3" s="1"/>
  <c r="T90" i="3" s="1"/>
  <c r="P90" i="3"/>
  <c r="N90" i="3"/>
  <c r="L90" i="3"/>
  <c r="J90" i="3"/>
  <c r="H90" i="3"/>
  <c r="V89" i="3"/>
  <c r="Q89" i="3"/>
  <c r="S89" i="3" s="1"/>
  <c r="T89" i="3" s="1"/>
  <c r="P89" i="3"/>
  <c r="N89" i="3"/>
  <c r="L89" i="3"/>
  <c r="J89" i="3"/>
  <c r="H89" i="3"/>
  <c r="V88" i="3"/>
  <c r="R88" i="3"/>
  <c r="Q88" i="3"/>
  <c r="P88" i="3"/>
  <c r="N88" i="3"/>
  <c r="L88" i="3"/>
  <c r="J88" i="3"/>
  <c r="H88" i="3"/>
  <c r="V87" i="3"/>
  <c r="Q87" i="3"/>
  <c r="R87" i="3" s="1"/>
  <c r="P87" i="3"/>
  <c r="N87" i="3"/>
  <c r="L87" i="3"/>
  <c r="J87" i="3"/>
  <c r="H87" i="3"/>
  <c r="V85" i="3"/>
  <c r="Q85" i="3"/>
  <c r="S85" i="3" s="1"/>
  <c r="T85" i="3" s="1"/>
  <c r="P85" i="3"/>
  <c r="N85" i="3"/>
  <c r="L85" i="3"/>
  <c r="J85" i="3"/>
  <c r="H85" i="3"/>
  <c r="V84" i="3"/>
  <c r="Q84" i="3"/>
  <c r="S84" i="3" s="1"/>
  <c r="T84" i="3" s="1"/>
  <c r="P84" i="3"/>
  <c r="N84" i="3"/>
  <c r="L84" i="3"/>
  <c r="J84" i="3"/>
  <c r="H84" i="3"/>
  <c r="V83" i="3"/>
  <c r="R83" i="3"/>
  <c r="Q83" i="3"/>
  <c r="P83" i="3"/>
  <c r="N83" i="3"/>
  <c r="L83" i="3"/>
  <c r="J83" i="3"/>
  <c r="H83" i="3"/>
  <c r="V82" i="3"/>
  <c r="R82" i="3"/>
  <c r="Q82" i="3"/>
  <c r="S82" i="3" s="1"/>
  <c r="T82" i="3" s="1"/>
  <c r="P82" i="3"/>
  <c r="N82" i="3"/>
  <c r="L82" i="3"/>
  <c r="J82" i="3"/>
  <c r="H82" i="3"/>
  <c r="V81" i="3"/>
  <c r="Q81" i="3"/>
  <c r="R81" i="3" s="1"/>
  <c r="P81" i="3"/>
  <c r="N81" i="3"/>
  <c r="L81" i="3"/>
  <c r="J81" i="3"/>
  <c r="H81" i="3"/>
  <c r="V80" i="3"/>
  <c r="Q80" i="3"/>
  <c r="S80" i="3" s="1"/>
  <c r="T80" i="3" s="1"/>
  <c r="P80" i="3"/>
  <c r="N80" i="3"/>
  <c r="L80" i="3"/>
  <c r="J80" i="3"/>
  <c r="H80" i="3"/>
  <c r="V79" i="3"/>
  <c r="Q79" i="3"/>
  <c r="S79" i="3" s="1"/>
  <c r="T79" i="3" s="1"/>
  <c r="P79" i="3"/>
  <c r="N79" i="3"/>
  <c r="L79" i="3"/>
  <c r="J79" i="3"/>
  <c r="H79" i="3"/>
  <c r="V78" i="3"/>
  <c r="Q78" i="3"/>
  <c r="S78" i="3" s="1"/>
  <c r="T78" i="3" s="1"/>
  <c r="P78" i="3"/>
  <c r="N78" i="3"/>
  <c r="L78" i="3"/>
  <c r="J78" i="3"/>
  <c r="H78" i="3"/>
  <c r="V77" i="3"/>
  <c r="Q77" i="3"/>
  <c r="R77" i="3" s="1"/>
  <c r="P77" i="3"/>
  <c r="N77" i="3"/>
  <c r="L77" i="3"/>
  <c r="J77" i="3"/>
  <c r="H77" i="3"/>
  <c r="V75" i="3"/>
  <c r="R75" i="3"/>
  <c r="Q75" i="3"/>
  <c r="P75" i="3"/>
  <c r="N75" i="3"/>
  <c r="L75" i="3"/>
  <c r="J75" i="3"/>
  <c r="H75" i="3"/>
  <c r="V74" i="3"/>
  <c r="S74" i="3"/>
  <c r="T74" i="3" s="1"/>
  <c r="R74" i="3"/>
  <c r="Q74" i="3"/>
  <c r="P74" i="3"/>
  <c r="N74" i="3"/>
  <c r="L74" i="3"/>
  <c r="J74" i="3"/>
  <c r="H74" i="3"/>
  <c r="V69" i="3"/>
  <c r="S69" i="3"/>
  <c r="T69" i="3" s="1"/>
  <c r="R69" i="3"/>
  <c r="Q69" i="3"/>
  <c r="P69" i="3"/>
  <c r="N69" i="3"/>
  <c r="L69" i="3"/>
  <c r="J69" i="3"/>
  <c r="H69" i="3"/>
  <c r="V68" i="3"/>
  <c r="S68" i="3"/>
  <c r="T68" i="3" s="1"/>
  <c r="R68" i="3"/>
  <c r="Q68" i="3"/>
  <c r="P68" i="3"/>
  <c r="N68" i="3"/>
  <c r="L68" i="3"/>
  <c r="J68" i="3"/>
  <c r="H68" i="3"/>
  <c r="V67" i="3"/>
  <c r="S67" i="3"/>
  <c r="T67" i="3" s="1"/>
  <c r="R67" i="3"/>
  <c r="Q67" i="3"/>
  <c r="P67" i="3"/>
  <c r="N67" i="3"/>
  <c r="L67" i="3"/>
  <c r="J67" i="3"/>
  <c r="H67" i="3"/>
  <c r="V66" i="3"/>
  <c r="Q66" i="3"/>
  <c r="R66" i="3" s="1"/>
  <c r="P66" i="3"/>
  <c r="N66" i="3"/>
  <c r="L66" i="3"/>
  <c r="J66" i="3"/>
  <c r="H66" i="3"/>
  <c r="V65" i="3"/>
  <c r="R65" i="3"/>
  <c r="Q65" i="3"/>
  <c r="P65" i="3"/>
  <c r="N65" i="3"/>
  <c r="L65" i="3"/>
  <c r="J65" i="3"/>
  <c r="H65" i="3"/>
  <c r="V64" i="3"/>
  <c r="Q64" i="3"/>
  <c r="R64" i="3" s="1"/>
  <c r="P64" i="3"/>
  <c r="N64" i="3"/>
  <c r="L64" i="3"/>
  <c r="J64" i="3"/>
  <c r="H64" i="3"/>
  <c r="V63" i="3"/>
  <c r="Q63" i="3"/>
  <c r="R63" i="3" s="1"/>
  <c r="P63" i="3"/>
  <c r="N63" i="3"/>
  <c r="L63" i="3"/>
  <c r="J63" i="3"/>
  <c r="H63" i="3"/>
  <c r="V62" i="3"/>
  <c r="R62" i="3"/>
  <c r="Q62" i="3"/>
  <c r="P62" i="3"/>
  <c r="N62" i="3"/>
  <c r="L62" i="3"/>
  <c r="J62" i="3"/>
  <c r="H62" i="3"/>
  <c r="V61" i="3"/>
  <c r="Q61" i="3"/>
  <c r="R61" i="3" s="1"/>
  <c r="P61" i="3"/>
  <c r="N61" i="3"/>
  <c r="L61" i="3"/>
  <c r="J61" i="3"/>
  <c r="H61" i="3"/>
  <c r="V60" i="3"/>
  <c r="Q60" i="3"/>
  <c r="S60" i="3" s="1"/>
  <c r="T60" i="3" s="1"/>
  <c r="P60" i="3"/>
  <c r="N60" i="3"/>
  <c r="L60" i="3"/>
  <c r="J60" i="3"/>
  <c r="H60" i="3"/>
  <c r="V59" i="3"/>
  <c r="Q59" i="3"/>
  <c r="S59" i="3" s="1"/>
  <c r="T59" i="3" s="1"/>
  <c r="P59" i="3"/>
  <c r="N59" i="3"/>
  <c r="L59" i="3"/>
  <c r="J59" i="3"/>
  <c r="H59" i="3"/>
  <c r="V58" i="3"/>
  <c r="Q58" i="3"/>
  <c r="S58" i="3" s="1"/>
  <c r="T58" i="3" s="1"/>
  <c r="P58" i="3"/>
  <c r="N58" i="3"/>
  <c r="L58" i="3"/>
  <c r="J58" i="3"/>
  <c r="H58" i="3"/>
  <c r="V57" i="3"/>
  <c r="R57" i="3"/>
  <c r="Q57" i="3"/>
  <c r="P57" i="3"/>
  <c r="N57" i="3"/>
  <c r="L57" i="3"/>
  <c r="J57" i="3"/>
  <c r="H57" i="3"/>
  <c r="V56" i="3"/>
  <c r="R56" i="3"/>
  <c r="Q56" i="3"/>
  <c r="P56" i="3"/>
  <c r="N56" i="3"/>
  <c r="L56" i="3"/>
  <c r="J56" i="3"/>
  <c r="H56" i="3"/>
  <c r="V55" i="3"/>
  <c r="R55" i="3"/>
  <c r="Q55" i="3"/>
  <c r="S55" i="3" s="1"/>
  <c r="T55" i="3" s="1"/>
  <c r="P55" i="3"/>
  <c r="N55" i="3"/>
  <c r="L55" i="3"/>
  <c r="J55" i="3"/>
  <c r="H55" i="3"/>
  <c r="V54" i="3"/>
  <c r="Q54" i="3"/>
  <c r="R54" i="3" s="1"/>
  <c r="P54" i="3"/>
  <c r="N54" i="3"/>
  <c r="L54" i="3"/>
  <c r="J54" i="3"/>
  <c r="H54" i="3"/>
  <c r="V53" i="3"/>
  <c r="R53" i="3"/>
  <c r="Q53" i="3"/>
  <c r="P53" i="3"/>
  <c r="N53" i="3"/>
  <c r="L53" i="3"/>
  <c r="J53" i="3"/>
  <c r="H53" i="3"/>
  <c r="V52" i="3"/>
  <c r="Q52" i="3"/>
  <c r="R52" i="3" s="1"/>
  <c r="P52" i="3"/>
  <c r="N52" i="3"/>
  <c r="L52" i="3"/>
  <c r="J52" i="3"/>
  <c r="H52" i="3"/>
  <c r="V51" i="3"/>
  <c r="Q51" i="3"/>
  <c r="S51" i="3" s="1"/>
  <c r="T51" i="3" s="1"/>
  <c r="P51" i="3"/>
  <c r="N51" i="3"/>
  <c r="L51" i="3"/>
  <c r="J51" i="3"/>
  <c r="H51" i="3"/>
  <c r="V50" i="3"/>
  <c r="R50" i="3"/>
  <c r="Q50" i="3"/>
  <c r="P50" i="3"/>
  <c r="N50" i="3"/>
  <c r="L50" i="3"/>
  <c r="J50" i="3"/>
  <c r="H50" i="3"/>
  <c r="V49" i="3"/>
  <c r="R49" i="3"/>
  <c r="Q49" i="3"/>
  <c r="S49" i="3" s="1"/>
  <c r="T49" i="3" s="1"/>
  <c r="P49" i="3"/>
  <c r="N49" i="3"/>
  <c r="L49" i="3"/>
  <c r="J49" i="3"/>
  <c r="H49" i="3"/>
  <c r="V47" i="3"/>
  <c r="R47" i="3"/>
  <c r="Q47" i="3"/>
  <c r="S47" i="3" s="1"/>
  <c r="T47" i="3" s="1"/>
  <c r="P47" i="3"/>
  <c r="N47" i="3"/>
  <c r="L47" i="3"/>
  <c r="J47" i="3"/>
  <c r="H47" i="3"/>
  <c r="V46" i="3"/>
  <c r="R46" i="3"/>
  <c r="Q46" i="3"/>
  <c r="S46" i="3" s="1"/>
  <c r="T46" i="3" s="1"/>
  <c r="P46" i="3"/>
  <c r="N46" i="3"/>
  <c r="L46" i="3"/>
  <c r="J46" i="3"/>
  <c r="H46" i="3"/>
  <c r="V45" i="3"/>
  <c r="R45" i="3"/>
  <c r="Q45" i="3"/>
  <c r="S45" i="3" s="1"/>
  <c r="T45" i="3" s="1"/>
  <c r="P45" i="3"/>
  <c r="N45" i="3"/>
  <c r="L45" i="3"/>
  <c r="J45" i="3"/>
  <c r="H45" i="3"/>
  <c r="V44" i="3"/>
  <c r="Q44" i="3"/>
  <c r="R44" i="3" s="1"/>
  <c r="P44" i="3"/>
  <c r="N44" i="3"/>
  <c r="L44" i="3"/>
  <c r="J44" i="3"/>
  <c r="H44" i="3"/>
  <c r="V43" i="3"/>
  <c r="Q43" i="3"/>
  <c r="S43" i="3" s="1"/>
  <c r="T43" i="3" s="1"/>
  <c r="P43" i="3"/>
  <c r="N43" i="3"/>
  <c r="L43" i="3"/>
  <c r="J43" i="3"/>
  <c r="H43" i="3"/>
  <c r="V42" i="3"/>
  <c r="Q42" i="3"/>
  <c r="R42" i="3" s="1"/>
  <c r="P42" i="3"/>
  <c r="N42" i="3"/>
  <c r="L42" i="3"/>
  <c r="J42" i="3"/>
  <c r="H42" i="3"/>
  <c r="V41" i="3"/>
  <c r="Q41" i="3"/>
  <c r="S41" i="3" s="1"/>
  <c r="T41" i="3" s="1"/>
  <c r="P41" i="3"/>
  <c r="N41" i="3"/>
  <c r="L41" i="3"/>
  <c r="J41" i="3"/>
  <c r="H41" i="3"/>
  <c r="V40" i="3"/>
  <c r="Q40" i="3"/>
  <c r="S40" i="3" s="1"/>
  <c r="T40" i="3" s="1"/>
  <c r="P40" i="3"/>
  <c r="N40" i="3"/>
  <c r="L40" i="3"/>
  <c r="J40" i="3"/>
  <c r="H40" i="3"/>
  <c r="V39" i="3"/>
  <c r="Q39" i="3"/>
  <c r="S39" i="3" s="1"/>
  <c r="T39" i="3" s="1"/>
  <c r="P39" i="3"/>
  <c r="N39" i="3"/>
  <c r="L39" i="3"/>
  <c r="J39" i="3"/>
  <c r="H39" i="3"/>
  <c r="V38" i="3"/>
  <c r="Q38" i="3"/>
  <c r="S38" i="3" s="1"/>
  <c r="T38" i="3" s="1"/>
  <c r="P38" i="3"/>
  <c r="N38" i="3"/>
  <c r="L38" i="3"/>
  <c r="J38" i="3"/>
  <c r="H38" i="3"/>
  <c r="V36" i="3"/>
  <c r="Q36" i="3"/>
  <c r="S36" i="3" s="1"/>
  <c r="T36" i="3" s="1"/>
  <c r="P36" i="3"/>
  <c r="N36" i="3"/>
  <c r="L36" i="3"/>
  <c r="J36" i="3"/>
  <c r="H36" i="3"/>
  <c r="V35" i="3"/>
  <c r="Q35" i="3"/>
  <c r="S35" i="3" s="1"/>
  <c r="T35" i="3" s="1"/>
  <c r="P35" i="3"/>
  <c r="N35" i="3"/>
  <c r="L35" i="3"/>
  <c r="J35" i="3"/>
  <c r="H35" i="3"/>
  <c r="V34" i="3"/>
  <c r="Q34" i="3"/>
  <c r="S34" i="3" s="1"/>
  <c r="T34" i="3" s="1"/>
  <c r="P34" i="3"/>
  <c r="N34" i="3"/>
  <c r="L34" i="3"/>
  <c r="J34" i="3"/>
  <c r="H34" i="3"/>
  <c r="V33" i="3"/>
  <c r="Q33" i="3"/>
  <c r="S33" i="3" s="1"/>
  <c r="T33" i="3" s="1"/>
  <c r="P33" i="3"/>
  <c r="N33" i="3"/>
  <c r="L33" i="3"/>
  <c r="J33" i="3"/>
  <c r="H33" i="3"/>
  <c r="V32" i="3"/>
  <c r="Q32" i="3"/>
  <c r="S32" i="3" s="1"/>
  <c r="T32" i="3" s="1"/>
  <c r="P32" i="3"/>
  <c r="N32" i="3"/>
  <c r="L32" i="3"/>
  <c r="J32" i="3"/>
  <c r="H32" i="3"/>
  <c r="V31" i="3"/>
  <c r="R31" i="3"/>
  <c r="Q31" i="3"/>
  <c r="P31" i="3"/>
  <c r="N31" i="3"/>
  <c r="L31" i="3"/>
  <c r="J31" i="3"/>
  <c r="H31" i="3"/>
  <c r="V30" i="3"/>
  <c r="Q30" i="3"/>
  <c r="R30" i="3" s="1"/>
  <c r="P30" i="3"/>
  <c r="N30" i="3"/>
  <c r="L30" i="3"/>
  <c r="J30" i="3"/>
  <c r="H30" i="3"/>
  <c r="V29" i="3"/>
  <c r="Q29" i="3"/>
  <c r="S29" i="3" s="1"/>
  <c r="T29" i="3" s="1"/>
  <c r="P29" i="3"/>
  <c r="N29" i="3"/>
  <c r="L29" i="3"/>
  <c r="J29" i="3"/>
  <c r="H29" i="3"/>
  <c r="V28" i="3"/>
  <c r="Q28" i="3"/>
  <c r="S28" i="3" s="1"/>
  <c r="T28" i="3" s="1"/>
  <c r="P28" i="3"/>
  <c r="N28" i="3"/>
  <c r="L28" i="3"/>
  <c r="J28" i="3"/>
  <c r="H28" i="3"/>
  <c r="V27" i="3"/>
  <c r="Q27" i="3"/>
  <c r="S27" i="3" s="1"/>
  <c r="T27" i="3" s="1"/>
  <c r="P27" i="3"/>
  <c r="N27" i="3"/>
  <c r="L27" i="3"/>
  <c r="J27" i="3"/>
  <c r="H27" i="3"/>
  <c r="V26" i="3"/>
  <c r="Q26" i="3"/>
  <c r="S26" i="3" s="1"/>
  <c r="T26" i="3" s="1"/>
  <c r="P26" i="3"/>
  <c r="N26" i="3"/>
  <c r="L26" i="3"/>
  <c r="J26" i="3"/>
  <c r="H26" i="3"/>
  <c r="V25" i="3"/>
  <c r="Q25" i="3"/>
  <c r="S25" i="3" s="1"/>
  <c r="T25" i="3" s="1"/>
  <c r="P25" i="3"/>
  <c r="N25" i="3"/>
  <c r="L25" i="3"/>
  <c r="J25" i="3"/>
  <c r="H25" i="3"/>
  <c r="V23" i="3"/>
  <c r="Q23" i="3"/>
  <c r="R23" i="3" s="1"/>
  <c r="P23" i="3"/>
  <c r="N23" i="3"/>
  <c r="L23" i="3"/>
  <c r="J23" i="3"/>
  <c r="H23" i="3"/>
  <c r="V22" i="3"/>
  <c r="Q22" i="3"/>
  <c r="S22" i="3" s="1"/>
  <c r="T22" i="3" s="1"/>
  <c r="P22" i="3"/>
  <c r="N22" i="3"/>
  <c r="L22" i="3"/>
  <c r="J22" i="3"/>
  <c r="H22" i="3"/>
  <c r="V21" i="3"/>
  <c r="Q21" i="3"/>
  <c r="R21" i="3" s="1"/>
  <c r="P21" i="3"/>
  <c r="N21" i="3"/>
  <c r="L21" i="3"/>
  <c r="J21" i="3"/>
  <c r="H21" i="3"/>
  <c r="V20" i="3"/>
  <c r="Q20" i="3"/>
  <c r="R20" i="3" s="1"/>
  <c r="P20" i="3"/>
  <c r="N20" i="3"/>
  <c r="L20" i="3"/>
  <c r="J20" i="3"/>
  <c r="H20" i="3"/>
  <c r="V19" i="3"/>
  <c r="R19" i="3"/>
  <c r="Q19" i="3"/>
  <c r="P19" i="3"/>
  <c r="N19" i="3"/>
  <c r="L19" i="3"/>
  <c r="J19" i="3"/>
  <c r="H19" i="3"/>
  <c r="V18" i="3"/>
  <c r="S18" i="3"/>
  <c r="T18" i="3" s="1"/>
  <c r="R18" i="3"/>
  <c r="Q18" i="3"/>
  <c r="P18" i="3"/>
  <c r="N18" i="3"/>
  <c r="L18" i="3"/>
  <c r="J18" i="3"/>
  <c r="H18" i="3"/>
  <c r="V17" i="3"/>
  <c r="S17" i="3"/>
  <c r="T17" i="3" s="1"/>
  <c r="R17" i="3"/>
  <c r="Q17" i="3"/>
  <c r="P17" i="3"/>
  <c r="N17" i="3"/>
  <c r="L17" i="3"/>
  <c r="J17" i="3"/>
  <c r="H17" i="3"/>
  <c r="V16" i="3"/>
  <c r="S16" i="3"/>
  <c r="T16" i="3" s="1"/>
  <c r="R16" i="3"/>
  <c r="Q16" i="3"/>
  <c r="P16" i="3"/>
  <c r="N16" i="3"/>
  <c r="L16" i="3"/>
  <c r="J16" i="3"/>
  <c r="H16" i="3"/>
  <c r="V15" i="3"/>
  <c r="S15" i="3"/>
  <c r="T15" i="3" s="1"/>
  <c r="R15" i="3"/>
  <c r="Q15" i="3"/>
  <c r="P15" i="3"/>
  <c r="N15" i="3"/>
  <c r="L15" i="3"/>
  <c r="J15" i="3"/>
  <c r="H15" i="3"/>
  <c r="V14" i="3"/>
  <c r="S14" i="3"/>
  <c r="T14" i="3" s="1"/>
  <c r="R14" i="3"/>
  <c r="Q14" i="3"/>
  <c r="P14" i="3"/>
  <c r="N14" i="3"/>
  <c r="L14" i="3"/>
  <c r="J14" i="3"/>
  <c r="H14" i="3"/>
  <c r="V13" i="3"/>
  <c r="S13" i="3"/>
  <c r="T13" i="3" s="1"/>
  <c r="R13" i="3"/>
  <c r="Q13" i="3"/>
  <c r="P13" i="3"/>
  <c r="N13" i="3"/>
  <c r="L13" i="3"/>
  <c r="J13" i="3"/>
  <c r="H13" i="3"/>
  <c r="V12" i="3"/>
  <c r="Q12" i="3"/>
  <c r="R12" i="3" s="1"/>
  <c r="P12" i="3"/>
  <c r="N12" i="3"/>
  <c r="L12" i="3"/>
  <c r="J12" i="3"/>
  <c r="H12" i="3"/>
  <c r="V11" i="3"/>
  <c r="Q11" i="3"/>
  <c r="R11" i="3" s="1"/>
  <c r="P11" i="3"/>
  <c r="N11" i="3"/>
  <c r="L11" i="3"/>
  <c r="J11" i="3"/>
  <c r="H11" i="3"/>
  <c r="V10" i="3"/>
  <c r="Q10" i="3"/>
  <c r="S10" i="3" s="1"/>
  <c r="T10" i="3" s="1"/>
  <c r="P10" i="3"/>
  <c r="N10" i="3"/>
  <c r="L10" i="3"/>
  <c r="J10" i="3"/>
  <c r="H10" i="3"/>
  <c r="V9" i="3"/>
  <c r="Q9" i="3"/>
  <c r="S9" i="3" s="1"/>
  <c r="T9" i="3" s="1"/>
  <c r="P9" i="3"/>
  <c r="N9" i="3"/>
  <c r="L9" i="3"/>
  <c r="J9" i="3"/>
  <c r="H9" i="3"/>
  <c r="V7" i="3"/>
  <c r="R7" i="3"/>
  <c r="Q7" i="3"/>
  <c r="S7" i="3" s="1"/>
  <c r="T7" i="3" s="1"/>
  <c r="P7" i="3"/>
  <c r="N7" i="3"/>
  <c r="L7" i="3"/>
  <c r="J7" i="3"/>
  <c r="H7" i="3"/>
  <c r="V6" i="3"/>
  <c r="R6" i="3"/>
  <c r="Q6" i="3"/>
  <c r="S6" i="3" s="1"/>
  <c r="T6" i="3" s="1"/>
  <c r="P6" i="3"/>
  <c r="N6" i="3"/>
  <c r="L6" i="3"/>
  <c r="J6" i="3"/>
  <c r="H6" i="3"/>
  <c r="V5" i="3"/>
  <c r="R5" i="3"/>
  <c r="Q5" i="3"/>
  <c r="S5" i="3" s="1"/>
  <c r="T5" i="3" s="1"/>
  <c r="P5" i="3"/>
  <c r="N5" i="3"/>
  <c r="L5" i="3"/>
  <c r="J5" i="3"/>
  <c r="H5" i="3"/>
  <c r="V4" i="3"/>
  <c r="Q4" i="3"/>
  <c r="S4" i="3" s="1"/>
  <c r="T4" i="3" s="1"/>
  <c r="P4" i="3"/>
  <c r="N4" i="3"/>
  <c r="L4" i="3"/>
  <c r="J4" i="3"/>
  <c r="H4" i="3"/>
  <c r="V3" i="3"/>
  <c r="Q3" i="3"/>
  <c r="R3" i="3" s="1"/>
  <c r="P3" i="3"/>
  <c r="N3" i="3"/>
  <c r="L3" i="3"/>
  <c r="J3" i="3"/>
  <c r="H3" i="3"/>
  <c r="V2" i="3"/>
  <c r="Q2" i="3"/>
  <c r="R2" i="3" s="1"/>
  <c r="P2" i="3"/>
  <c r="N2" i="3"/>
  <c r="L2" i="3"/>
  <c r="J2" i="3"/>
  <c r="H2" i="3"/>
  <c r="Q128" i="2"/>
  <c r="S128" i="2" s="1"/>
  <c r="T128" i="2" s="1"/>
  <c r="P128" i="2"/>
  <c r="N128" i="2"/>
  <c r="L128" i="2"/>
  <c r="J128" i="2"/>
  <c r="H128" i="2"/>
  <c r="R127" i="2"/>
  <c r="Q127" i="2"/>
  <c r="P127" i="2"/>
  <c r="N127" i="2"/>
  <c r="L127" i="2"/>
  <c r="J127" i="2"/>
  <c r="H127" i="2"/>
  <c r="Q126" i="2"/>
  <c r="R126" i="2" s="1"/>
  <c r="P126" i="2"/>
  <c r="N126" i="2"/>
  <c r="L126" i="2"/>
  <c r="J126" i="2"/>
  <c r="H126" i="2"/>
  <c r="S125" i="2"/>
  <c r="T125" i="2" s="1"/>
  <c r="Q125" i="2"/>
  <c r="R125" i="2" s="1"/>
  <c r="P125" i="2"/>
  <c r="N125" i="2"/>
  <c r="L125" i="2"/>
  <c r="J125" i="2"/>
  <c r="H125" i="2"/>
  <c r="R124" i="2"/>
  <c r="Q124" i="2"/>
  <c r="S124" i="2" s="1"/>
  <c r="T124" i="2" s="1"/>
  <c r="P124" i="2"/>
  <c r="N124" i="2"/>
  <c r="L124" i="2"/>
  <c r="J124" i="2"/>
  <c r="H124" i="2"/>
  <c r="Q123" i="2"/>
  <c r="S123" i="2" s="1"/>
  <c r="T123" i="2" s="1"/>
  <c r="P123" i="2"/>
  <c r="N123" i="2"/>
  <c r="L123" i="2"/>
  <c r="J123" i="2"/>
  <c r="H123" i="2"/>
  <c r="Q122" i="2"/>
  <c r="S122" i="2" s="1"/>
  <c r="T122" i="2" s="1"/>
  <c r="P122" i="2"/>
  <c r="N122" i="2"/>
  <c r="L122" i="2"/>
  <c r="J122" i="2"/>
  <c r="H122" i="2"/>
  <c r="Q121" i="2"/>
  <c r="S121" i="2" s="1"/>
  <c r="T121" i="2" s="1"/>
  <c r="P121" i="2"/>
  <c r="N121" i="2"/>
  <c r="L121" i="2"/>
  <c r="J121" i="2"/>
  <c r="H121" i="2"/>
  <c r="T120" i="2"/>
  <c r="S120" i="2"/>
  <c r="Q120" i="2"/>
  <c r="R120" i="2" s="1"/>
  <c r="P120" i="2"/>
  <c r="N120" i="2"/>
  <c r="L120" i="2"/>
  <c r="J120" i="2"/>
  <c r="H120" i="2"/>
  <c r="Q119" i="2"/>
  <c r="R119" i="2" s="1"/>
  <c r="P119" i="2"/>
  <c r="N119" i="2"/>
  <c r="L119" i="2"/>
  <c r="J119" i="2"/>
  <c r="H119" i="2"/>
  <c r="Q118" i="2"/>
  <c r="S118" i="2" s="1"/>
  <c r="T118" i="2" s="1"/>
  <c r="P118" i="2"/>
  <c r="N118" i="2"/>
  <c r="L118" i="2"/>
  <c r="J118" i="2"/>
  <c r="H118" i="2"/>
  <c r="Q117" i="2"/>
  <c r="R117" i="2" s="1"/>
  <c r="P117" i="2"/>
  <c r="N117" i="2"/>
  <c r="L117" i="2"/>
  <c r="J117" i="2"/>
  <c r="H117" i="2"/>
  <c r="Q116" i="2"/>
  <c r="R116" i="2" s="1"/>
  <c r="P116" i="2"/>
  <c r="N116" i="2"/>
  <c r="L116" i="2"/>
  <c r="J116" i="2"/>
  <c r="S114" i="2"/>
  <c r="T114" i="2" s="1"/>
  <c r="R114" i="2"/>
  <c r="Q114" i="2"/>
  <c r="P114" i="2"/>
  <c r="N114" i="2"/>
  <c r="L114" i="2"/>
  <c r="J114" i="2"/>
  <c r="H114" i="2"/>
  <c r="R113" i="2"/>
  <c r="Q113" i="2"/>
  <c r="P113" i="2"/>
  <c r="N113" i="2"/>
  <c r="L113" i="2"/>
  <c r="J113" i="2"/>
  <c r="H113" i="2"/>
  <c r="Q112" i="2"/>
  <c r="R112" i="2" s="1"/>
  <c r="P112" i="2"/>
  <c r="N112" i="2"/>
  <c r="L112" i="2"/>
  <c r="J112" i="2"/>
  <c r="H112" i="2"/>
  <c r="R111" i="2"/>
  <c r="Q111" i="2"/>
  <c r="P111" i="2"/>
  <c r="N111" i="2"/>
  <c r="L111" i="2"/>
  <c r="J111" i="2"/>
  <c r="H111" i="2"/>
  <c r="Q110" i="2"/>
  <c r="R110" i="2" s="1"/>
  <c r="P110" i="2"/>
  <c r="N110" i="2"/>
  <c r="L110" i="2"/>
  <c r="J110" i="2"/>
  <c r="H110" i="2"/>
  <c r="Q109" i="2"/>
  <c r="R109" i="2" s="1"/>
  <c r="P109" i="2"/>
  <c r="N109" i="2"/>
  <c r="L109" i="2"/>
  <c r="J109" i="2"/>
  <c r="H109" i="2"/>
  <c r="Q108" i="2"/>
  <c r="S108" i="2" s="1"/>
  <c r="T108" i="2" s="1"/>
  <c r="P108" i="2"/>
  <c r="N108" i="2"/>
  <c r="L108" i="2"/>
  <c r="J108" i="2"/>
  <c r="H108" i="2"/>
  <c r="Q107" i="2"/>
  <c r="S107" i="2" s="1"/>
  <c r="T107" i="2" s="1"/>
  <c r="P107" i="2"/>
  <c r="N107" i="2"/>
  <c r="L107" i="2"/>
  <c r="J107" i="2"/>
  <c r="H107" i="2"/>
  <c r="T106" i="2"/>
  <c r="S106" i="2"/>
  <c r="Q106" i="2"/>
  <c r="R106" i="2" s="1"/>
  <c r="P106" i="2"/>
  <c r="N106" i="2"/>
  <c r="L106" i="2"/>
  <c r="J106" i="2"/>
  <c r="H106" i="2"/>
  <c r="S105" i="2"/>
  <c r="T105" i="2" s="1"/>
  <c r="R105" i="2"/>
  <c r="Q105" i="2"/>
  <c r="P105" i="2"/>
  <c r="N105" i="2"/>
  <c r="L105" i="2"/>
  <c r="J105" i="2"/>
  <c r="H105" i="2"/>
  <c r="Q104" i="2"/>
  <c r="R104" i="2" s="1"/>
  <c r="P104" i="2"/>
  <c r="N104" i="2"/>
  <c r="L104" i="2"/>
  <c r="J104" i="2"/>
  <c r="H104" i="2"/>
  <c r="Q103" i="2"/>
  <c r="R103" i="2" s="1"/>
  <c r="P103" i="2"/>
  <c r="N103" i="2"/>
  <c r="L103" i="2"/>
  <c r="J103" i="2"/>
  <c r="H103" i="2"/>
  <c r="Q102" i="2"/>
  <c r="R102" i="2" s="1"/>
  <c r="P102" i="2"/>
  <c r="N102" i="2"/>
  <c r="L102" i="2"/>
  <c r="J102" i="2"/>
  <c r="H102" i="2"/>
  <c r="Q101" i="2"/>
  <c r="R101" i="2" s="1"/>
  <c r="P101" i="2"/>
  <c r="N101" i="2"/>
  <c r="L101" i="2"/>
  <c r="J101" i="2"/>
  <c r="H101" i="2"/>
  <c r="Q100" i="2"/>
  <c r="S100" i="2" s="1"/>
  <c r="T100" i="2" s="1"/>
  <c r="P100" i="2"/>
  <c r="N100" i="2"/>
  <c r="L100" i="2"/>
  <c r="J100" i="2"/>
  <c r="H100" i="2"/>
  <c r="S99" i="2"/>
  <c r="T99" i="2" s="1"/>
  <c r="R99" i="2"/>
  <c r="Q99" i="2"/>
  <c r="P99" i="2"/>
  <c r="N99" i="2"/>
  <c r="L99" i="2"/>
  <c r="J99" i="2"/>
  <c r="H99" i="2"/>
  <c r="R97" i="2"/>
  <c r="Q97" i="2"/>
  <c r="S97" i="2" s="1"/>
  <c r="T97" i="2" s="1"/>
  <c r="P97" i="2"/>
  <c r="N97" i="2"/>
  <c r="L97" i="2"/>
  <c r="J97" i="2"/>
  <c r="H97" i="2"/>
  <c r="Q96" i="2"/>
  <c r="S96" i="2" s="1"/>
  <c r="T96" i="2" s="1"/>
  <c r="P96" i="2"/>
  <c r="N96" i="2"/>
  <c r="L96" i="2"/>
  <c r="J96" i="2"/>
  <c r="H96" i="2"/>
  <c r="Q95" i="2"/>
  <c r="R95" i="2" s="1"/>
  <c r="P95" i="2"/>
  <c r="N95" i="2"/>
  <c r="L95" i="2"/>
  <c r="J95" i="2"/>
  <c r="H95" i="2"/>
  <c r="S94" i="2"/>
  <c r="T94" i="2" s="1"/>
  <c r="R94" i="2"/>
  <c r="Q94" i="2"/>
  <c r="P94" i="2"/>
  <c r="N94" i="2"/>
  <c r="L94" i="2"/>
  <c r="J94" i="2"/>
  <c r="H94" i="2"/>
  <c r="S93" i="2"/>
  <c r="T93" i="2" s="1"/>
  <c r="R93" i="2"/>
  <c r="Q93" i="2"/>
  <c r="P93" i="2"/>
  <c r="N93" i="2"/>
  <c r="L93" i="2"/>
  <c r="J93" i="2"/>
  <c r="H93" i="2"/>
  <c r="R92" i="2"/>
  <c r="Q92" i="2"/>
  <c r="P92" i="2"/>
  <c r="N92" i="2"/>
  <c r="L92" i="2"/>
  <c r="J92" i="2"/>
  <c r="H92" i="2"/>
  <c r="R91" i="2"/>
  <c r="Q91" i="2"/>
  <c r="S91" i="2" s="1"/>
  <c r="T91" i="2" s="1"/>
  <c r="P91" i="2"/>
  <c r="N91" i="2"/>
  <c r="L91" i="2"/>
  <c r="J91" i="2"/>
  <c r="H91" i="2"/>
  <c r="Q90" i="2"/>
  <c r="S90" i="2" s="1"/>
  <c r="T90" i="2" s="1"/>
  <c r="P90" i="2"/>
  <c r="N90" i="2"/>
  <c r="L90" i="2"/>
  <c r="J90" i="2"/>
  <c r="H90" i="2"/>
  <c r="Q89" i="2"/>
  <c r="S89" i="2" s="1"/>
  <c r="T89" i="2" s="1"/>
  <c r="P89" i="2"/>
  <c r="N89" i="2"/>
  <c r="L89" i="2"/>
  <c r="J89" i="2"/>
  <c r="H89" i="2"/>
  <c r="R88" i="2"/>
  <c r="Q88" i="2"/>
  <c r="S88" i="2" s="1"/>
  <c r="T88" i="2" s="1"/>
  <c r="P88" i="2"/>
  <c r="N88" i="2"/>
  <c r="L88" i="2"/>
  <c r="J88" i="2"/>
  <c r="H88" i="2"/>
  <c r="Q86" i="2"/>
  <c r="R86" i="2" s="1"/>
  <c r="P86" i="2"/>
  <c r="N86" i="2"/>
  <c r="L86" i="2"/>
  <c r="J86" i="2"/>
  <c r="H86" i="2"/>
  <c r="S85" i="2"/>
  <c r="T85" i="2" s="1"/>
  <c r="R85" i="2"/>
  <c r="Q85" i="2"/>
  <c r="P85" i="2"/>
  <c r="N85" i="2"/>
  <c r="L85" i="2"/>
  <c r="J85" i="2"/>
  <c r="H85" i="2"/>
  <c r="Q82" i="2"/>
  <c r="R82" i="2" s="1"/>
  <c r="P82" i="2"/>
  <c r="N82" i="2"/>
  <c r="L82" i="2"/>
  <c r="J82" i="2"/>
  <c r="H82" i="2"/>
  <c r="Q81" i="2"/>
  <c r="R81" i="2" s="1"/>
  <c r="P81" i="2"/>
  <c r="N81" i="2"/>
  <c r="L81" i="2"/>
  <c r="J81" i="2"/>
  <c r="H81" i="2"/>
  <c r="Q80" i="2"/>
  <c r="S80" i="2" s="1"/>
  <c r="T80" i="2" s="1"/>
  <c r="P80" i="2"/>
  <c r="N80" i="2"/>
  <c r="L80" i="2"/>
  <c r="J80" i="2"/>
  <c r="H80" i="2"/>
  <c r="R79" i="2"/>
  <c r="Q79" i="2"/>
  <c r="S79" i="2" s="1"/>
  <c r="T79" i="2" s="1"/>
  <c r="P79" i="2"/>
  <c r="N79" i="2"/>
  <c r="L79" i="2"/>
  <c r="J79" i="2"/>
  <c r="H79" i="2"/>
  <c r="Q76" i="2"/>
  <c r="R76" i="2" s="1"/>
  <c r="P76" i="2"/>
  <c r="N76" i="2"/>
  <c r="L76" i="2"/>
  <c r="J76" i="2"/>
  <c r="H76" i="2"/>
  <c r="S75" i="2"/>
  <c r="T75" i="2" s="1"/>
  <c r="R75" i="2"/>
  <c r="Q75" i="2"/>
  <c r="P75" i="2"/>
  <c r="N75" i="2"/>
  <c r="L75" i="2"/>
  <c r="J75" i="2"/>
  <c r="H75" i="2"/>
  <c r="Q74" i="2"/>
  <c r="R74" i="2" s="1"/>
  <c r="P74" i="2"/>
  <c r="N74" i="2"/>
  <c r="L74" i="2"/>
  <c r="J74" i="2"/>
  <c r="H74" i="2"/>
  <c r="Q73" i="2"/>
  <c r="R73" i="2" s="1"/>
  <c r="P73" i="2"/>
  <c r="N73" i="2"/>
  <c r="L73" i="2"/>
  <c r="J73" i="2"/>
  <c r="H73" i="2"/>
  <c r="Q72" i="2"/>
  <c r="S72" i="2" s="1"/>
  <c r="T72" i="2" s="1"/>
  <c r="P72" i="2"/>
  <c r="N72" i="2"/>
  <c r="L72" i="2"/>
  <c r="J72" i="2"/>
  <c r="H72" i="2"/>
  <c r="R71" i="2"/>
  <c r="Q71" i="2"/>
  <c r="S71" i="2" s="1"/>
  <c r="T71" i="2" s="1"/>
  <c r="P71" i="2"/>
  <c r="N71" i="2"/>
  <c r="L71" i="2"/>
  <c r="J71" i="2"/>
  <c r="H71" i="2"/>
  <c r="R68" i="2"/>
  <c r="Q68" i="2"/>
  <c r="P68" i="2"/>
  <c r="N68" i="2"/>
  <c r="L68" i="2"/>
  <c r="J68" i="2"/>
  <c r="H68" i="2"/>
  <c r="R67" i="2"/>
  <c r="Q67" i="2"/>
  <c r="P67" i="2"/>
  <c r="N67" i="2"/>
  <c r="L67" i="2"/>
  <c r="J67" i="2"/>
  <c r="H67" i="2"/>
  <c r="R66" i="2"/>
  <c r="Q66" i="2"/>
  <c r="S66" i="2" s="1"/>
  <c r="T66" i="2" s="1"/>
  <c r="P66" i="2"/>
  <c r="N66" i="2"/>
  <c r="L66" i="2"/>
  <c r="J66" i="2"/>
  <c r="H66" i="2"/>
  <c r="Q65" i="2"/>
  <c r="S65" i="2" s="1"/>
  <c r="T65" i="2" s="1"/>
  <c r="P65" i="2"/>
  <c r="N65" i="2"/>
  <c r="L65" i="2"/>
  <c r="J65" i="2"/>
  <c r="H65" i="2"/>
  <c r="Q64" i="2"/>
  <c r="S64" i="2" s="1"/>
  <c r="T64" i="2" s="1"/>
  <c r="P64" i="2"/>
  <c r="N64" i="2"/>
  <c r="L64" i="2"/>
  <c r="J64" i="2"/>
  <c r="H64" i="2"/>
  <c r="R63" i="2"/>
  <c r="Q63" i="2"/>
  <c r="P63" i="2"/>
  <c r="N63" i="2"/>
  <c r="L63" i="2"/>
  <c r="J63" i="2"/>
  <c r="H63" i="2"/>
  <c r="Q62" i="2"/>
  <c r="R62" i="2" s="1"/>
  <c r="P62" i="2"/>
  <c r="N62" i="2"/>
  <c r="L62" i="2"/>
  <c r="J62" i="2"/>
  <c r="H62" i="2"/>
  <c r="Q61" i="2"/>
  <c r="R61" i="2" s="1"/>
  <c r="P61" i="2"/>
  <c r="N61" i="2"/>
  <c r="L61" i="2"/>
  <c r="J61" i="2"/>
  <c r="H61" i="2"/>
  <c r="Q60" i="2"/>
  <c r="R60" i="2" s="1"/>
  <c r="P60" i="2"/>
  <c r="N60" i="2"/>
  <c r="L60" i="2"/>
  <c r="J60" i="2"/>
  <c r="H60" i="2"/>
  <c r="Q59" i="2"/>
  <c r="R59" i="2" s="1"/>
  <c r="P59" i="2"/>
  <c r="N59" i="2"/>
  <c r="L59" i="2"/>
  <c r="J59" i="2"/>
  <c r="H59" i="2"/>
  <c r="R58" i="2"/>
  <c r="Q58" i="2"/>
  <c r="P58" i="2"/>
  <c r="N58" i="2"/>
  <c r="L58" i="2"/>
  <c r="J58" i="2"/>
  <c r="H58" i="2"/>
  <c r="Q57" i="2"/>
  <c r="S57" i="2" s="1"/>
  <c r="T57" i="2" s="1"/>
  <c r="P57" i="2"/>
  <c r="N57" i="2"/>
  <c r="L57" i="2"/>
  <c r="J57" i="2"/>
  <c r="H57" i="2"/>
  <c r="Q56" i="2"/>
  <c r="S56" i="2" s="1"/>
  <c r="T56" i="2" s="1"/>
  <c r="P56" i="2"/>
  <c r="N56" i="2"/>
  <c r="L56" i="2"/>
  <c r="J56" i="2"/>
  <c r="H56" i="2"/>
  <c r="R55" i="2"/>
  <c r="Q55" i="2"/>
  <c r="S55" i="2" s="1"/>
  <c r="T55" i="2" s="1"/>
  <c r="P55" i="2"/>
  <c r="N55" i="2"/>
  <c r="L55" i="2"/>
  <c r="J55" i="2"/>
  <c r="H55" i="2"/>
  <c r="R54" i="2"/>
  <c r="Q54" i="2"/>
  <c r="P54" i="2"/>
  <c r="N54" i="2"/>
  <c r="L54" i="2"/>
  <c r="J54" i="2"/>
  <c r="H54" i="2"/>
  <c r="Q53" i="2"/>
  <c r="R53" i="2" s="1"/>
  <c r="P53" i="2"/>
  <c r="N53" i="2"/>
  <c r="L53" i="2"/>
  <c r="J53" i="2"/>
  <c r="H53" i="2"/>
  <c r="Q52" i="2"/>
  <c r="R52" i="2" s="1"/>
  <c r="P52" i="2"/>
  <c r="N52" i="2"/>
  <c r="L52" i="2"/>
  <c r="J52" i="2"/>
  <c r="H52" i="2"/>
  <c r="R51" i="2"/>
  <c r="Q51" i="2"/>
  <c r="S51" i="2" s="1"/>
  <c r="T51" i="2" s="1"/>
  <c r="P51" i="2"/>
  <c r="N51" i="2"/>
  <c r="L51" i="2"/>
  <c r="J51" i="2"/>
  <c r="H51" i="2"/>
  <c r="R50" i="2"/>
  <c r="Q50" i="2"/>
  <c r="P50" i="2"/>
  <c r="N50" i="2"/>
  <c r="L50" i="2"/>
  <c r="J50" i="2"/>
  <c r="H50" i="2"/>
  <c r="R49" i="2"/>
  <c r="Q49" i="2"/>
  <c r="P49" i="2"/>
  <c r="N49" i="2"/>
  <c r="L49" i="2"/>
  <c r="J49" i="2"/>
  <c r="H49" i="2"/>
  <c r="Q48" i="2"/>
  <c r="R48" i="2" s="1"/>
  <c r="P48" i="2"/>
  <c r="N48" i="2"/>
  <c r="L48" i="2"/>
  <c r="J48" i="2"/>
  <c r="H48" i="2"/>
  <c r="R47" i="2"/>
  <c r="Q47" i="2"/>
  <c r="P47" i="2"/>
  <c r="N47" i="2"/>
  <c r="L47" i="2"/>
  <c r="J47" i="2"/>
  <c r="H47" i="2"/>
  <c r="S46" i="2"/>
  <c r="T46" i="2" s="1"/>
  <c r="R46" i="2"/>
  <c r="Q46" i="2"/>
  <c r="P46" i="2"/>
  <c r="N46" i="2"/>
  <c r="L46" i="2"/>
  <c r="J46" i="2"/>
  <c r="H46" i="2"/>
  <c r="Q45" i="2"/>
  <c r="R45" i="2" s="1"/>
  <c r="P45" i="2"/>
  <c r="N45" i="2"/>
  <c r="L45" i="2"/>
  <c r="J45" i="2"/>
  <c r="H45" i="2"/>
  <c r="R44" i="2"/>
  <c r="Q44" i="2"/>
  <c r="S44" i="2" s="1"/>
  <c r="T44" i="2" s="1"/>
  <c r="P44" i="2"/>
  <c r="N44" i="2"/>
  <c r="L44" i="2"/>
  <c r="J44" i="2"/>
  <c r="H44" i="2"/>
  <c r="Q43" i="2"/>
  <c r="S43" i="2" s="1"/>
  <c r="T43" i="2" s="1"/>
  <c r="P43" i="2"/>
  <c r="N43" i="2"/>
  <c r="L43" i="2"/>
  <c r="J43" i="2"/>
  <c r="H43" i="2"/>
  <c r="Q42" i="2"/>
  <c r="R42" i="2" s="1"/>
  <c r="P42" i="2"/>
  <c r="N42" i="2"/>
  <c r="L42" i="2"/>
  <c r="J42" i="2"/>
  <c r="H42" i="2"/>
  <c r="S41" i="2"/>
  <c r="T41" i="2" s="1"/>
  <c r="R41" i="2"/>
  <c r="Q41" i="2"/>
  <c r="P41" i="2"/>
  <c r="N41" i="2"/>
  <c r="L41" i="2"/>
  <c r="J41" i="2"/>
  <c r="H41" i="2"/>
  <c r="Q40" i="2"/>
  <c r="R40" i="2" s="1"/>
  <c r="P40" i="2"/>
  <c r="N40" i="2"/>
  <c r="L40" i="2"/>
  <c r="J40" i="2"/>
  <c r="H40" i="2"/>
  <c r="S39" i="2"/>
  <c r="T39" i="2" s="1"/>
  <c r="Q39" i="2"/>
  <c r="R39" i="2" s="1"/>
  <c r="P39" i="2"/>
  <c r="N39" i="2"/>
  <c r="L39" i="2"/>
  <c r="J39" i="2"/>
  <c r="H39" i="2"/>
  <c r="R37" i="2"/>
  <c r="Q37" i="2"/>
  <c r="S37" i="2" s="1"/>
  <c r="T37" i="2" s="1"/>
  <c r="P37" i="2"/>
  <c r="N37" i="2"/>
  <c r="L37" i="2"/>
  <c r="J37" i="2"/>
  <c r="H37" i="2"/>
  <c r="R36" i="2"/>
  <c r="Q36" i="2"/>
  <c r="P36" i="2"/>
  <c r="N36" i="2"/>
  <c r="L36" i="2"/>
  <c r="J36" i="2"/>
  <c r="H36" i="2"/>
  <c r="R35" i="2"/>
  <c r="Q35" i="2"/>
  <c r="P35" i="2"/>
  <c r="N35" i="2"/>
  <c r="L35" i="2"/>
  <c r="J35" i="2"/>
  <c r="H35" i="2"/>
  <c r="R34" i="2"/>
  <c r="Q34" i="2"/>
  <c r="P34" i="2"/>
  <c r="N34" i="2"/>
  <c r="L34" i="2"/>
  <c r="J34" i="2"/>
  <c r="H34" i="2"/>
  <c r="R33" i="2"/>
  <c r="Q33" i="2"/>
  <c r="S33" i="2" s="1"/>
  <c r="T33" i="2" s="1"/>
  <c r="P33" i="2"/>
  <c r="N33" i="2"/>
  <c r="L33" i="2"/>
  <c r="J33" i="2"/>
  <c r="H33" i="2"/>
  <c r="Q32" i="2"/>
  <c r="S32" i="2" s="1"/>
  <c r="T32" i="2" s="1"/>
  <c r="P32" i="2"/>
  <c r="N32" i="2"/>
  <c r="L32" i="2"/>
  <c r="J32" i="2"/>
  <c r="H32" i="2"/>
  <c r="Q31" i="2"/>
  <c r="R31" i="2" s="1"/>
  <c r="P31" i="2"/>
  <c r="N31" i="2"/>
  <c r="L31" i="2"/>
  <c r="J31" i="2"/>
  <c r="H31" i="2"/>
  <c r="Q30" i="2"/>
  <c r="R30" i="2" s="1"/>
  <c r="P30" i="2"/>
  <c r="N30" i="2"/>
  <c r="L30" i="2"/>
  <c r="J30" i="2"/>
  <c r="H30" i="2"/>
  <c r="R29" i="2"/>
  <c r="Q29" i="2"/>
  <c r="P29" i="2"/>
  <c r="N29" i="2"/>
  <c r="L29" i="2"/>
  <c r="J29" i="2"/>
  <c r="H29" i="2"/>
  <c r="R28" i="2"/>
  <c r="Q28" i="2"/>
  <c r="P28" i="2"/>
  <c r="N28" i="2"/>
  <c r="L28" i="2"/>
  <c r="J28" i="2"/>
  <c r="H28" i="2"/>
  <c r="Q27" i="2"/>
  <c r="R27" i="2" s="1"/>
  <c r="P27" i="2"/>
  <c r="N27" i="2"/>
  <c r="L27" i="2"/>
  <c r="J27" i="2"/>
  <c r="H27" i="2"/>
  <c r="S26" i="2"/>
  <c r="T26" i="2" s="1"/>
  <c r="R26" i="2"/>
  <c r="Q26" i="2"/>
  <c r="P26" i="2"/>
  <c r="N26" i="2"/>
  <c r="L26" i="2"/>
  <c r="J26" i="2"/>
  <c r="H26" i="2"/>
  <c r="S25" i="2"/>
  <c r="T25" i="2" s="1"/>
  <c r="R25" i="2"/>
  <c r="Q25" i="2"/>
  <c r="P25" i="2"/>
  <c r="N25" i="2"/>
  <c r="L25" i="2"/>
  <c r="J25" i="2"/>
  <c r="H25" i="2"/>
  <c r="Q24" i="2"/>
  <c r="R24" i="2" s="1"/>
  <c r="P24" i="2"/>
  <c r="N24" i="2"/>
  <c r="L24" i="2"/>
  <c r="J24" i="2"/>
  <c r="H24" i="2"/>
  <c r="Q23" i="2"/>
  <c r="R23" i="2" s="1"/>
  <c r="P23" i="2"/>
  <c r="N23" i="2"/>
  <c r="L23" i="2"/>
  <c r="J23" i="2"/>
  <c r="H23" i="2"/>
  <c r="R22" i="2"/>
  <c r="Q22" i="2"/>
  <c r="P22" i="2"/>
  <c r="N22" i="2"/>
  <c r="L22" i="2"/>
  <c r="J22" i="2"/>
  <c r="H22" i="2"/>
  <c r="Q21" i="2"/>
  <c r="R21" i="2" s="1"/>
  <c r="P21" i="2"/>
  <c r="N21" i="2"/>
  <c r="L21" i="2"/>
  <c r="J21" i="2"/>
  <c r="H21" i="2"/>
  <c r="Q20" i="2"/>
  <c r="R20" i="2" s="1"/>
  <c r="P20" i="2"/>
  <c r="N20" i="2"/>
  <c r="L20" i="2"/>
  <c r="J20" i="2"/>
  <c r="H20" i="2"/>
  <c r="Q19" i="2"/>
  <c r="S19" i="2" s="1"/>
  <c r="T19" i="2" s="1"/>
  <c r="P19" i="2"/>
  <c r="N19" i="2"/>
  <c r="L19" i="2"/>
  <c r="J19" i="2"/>
  <c r="H19" i="2"/>
  <c r="R18" i="2"/>
  <c r="Q18" i="2"/>
  <c r="S18" i="2" s="1"/>
  <c r="T18" i="2" s="1"/>
  <c r="P18" i="2"/>
  <c r="N18" i="2"/>
  <c r="L18" i="2"/>
  <c r="J18" i="2"/>
  <c r="H18" i="2"/>
  <c r="Q17" i="2"/>
  <c r="R17" i="2" s="1"/>
  <c r="P17" i="2"/>
  <c r="N17" i="2"/>
  <c r="L17" i="2"/>
  <c r="J17" i="2"/>
  <c r="H17" i="2"/>
  <c r="S16" i="2"/>
  <c r="T16" i="2" s="1"/>
  <c r="R16" i="2"/>
  <c r="Q16" i="2"/>
  <c r="P16" i="2"/>
  <c r="N16" i="2"/>
  <c r="L16" i="2"/>
  <c r="J16" i="2"/>
  <c r="H16" i="2"/>
  <c r="S15" i="2"/>
  <c r="T15" i="2" s="1"/>
  <c r="R15" i="2"/>
  <c r="Q15" i="2"/>
  <c r="P15" i="2"/>
  <c r="N15" i="2"/>
  <c r="L15" i="2"/>
  <c r="J15" i="2"/>
  <c r="H15" i="2"/>
  <c r="Q14" i="2"/>
  <c r="S14" i="2" s="1"/>
  <c r="T14" i="2" s="1"/>
  <c r="P14" i="2"/>
  <c r="N14" i="2"/>
  <c r="L14" i="2"/>
  <c r="J14" i="2"/>
  <c r="H14" i="2"/>
  <c r="R13" i="2"/>
  <c r="Q13" i="2"/>
  <c r="P13" i="2"/>
  <c r="N13" i="2"/>
  <c r="L13" i="2"/>
  <c r="J13" i="2"/>
  <c r="H13" i="2"/>
  <c r="R12" i="2"/>
  <c r="Q12" i="2"/>
  <c r="P12" i="2"/>
  <c r="N12" i="2"/>
  <c r="L12" i="2"/>
  <c r="J12" i="2"/>
  <c r="H12" i="2"/>
  <c r="Q11" i="2"/>
  <c r="R11" i="2" s="1"/>
  <c r="P11" i="2"/>
  <c r="N11" i="2"/>
  <c r="L11" i="2"/>
  <c r="J11" i="2"/>
  <c r="H11" i="2"/>
  <c r="S10" i="2"/>
  <c r="T10" i="2" s="1"/>
  <c r="R10" i="2"/>
  <c r="Q10" i="2"/>
  <c r="P10" i="2"/>
  <c r="N10" i="2"/>
  <c r="L10" i="2"/>
  <c r="J10" i="2"/>
  <c r="H10" i="2"/>
  <c r="Q9" i="2"/>
  <c r="R9" i="2" s="1"/>
  <c r="P9" i="2"/>
  <c r="N9" i="2"/>
  <c r="L9" i="2"/>
  <c r="J9" i="2"/>
  <c r="H9" i="2"/>
  <c r="S8" i="2"/>
  <c r="T8" i="2" s="1"/>
  <c r="Q8" i="2"/>
  <c r="R8" i="2" s="1"/>
  <c r="P8" i="2"/>
  <c r="N8" i="2"/>
  <c r="L8" i="2"/>
  <c r="J8" i="2"/>
  <c r="H8" i="2"/>
  <c r="Q7" i="2"/>
  <c r="R7" i="2" s="1"/>
  <c r="P7" i="2"/>
  <c r="N7" i="2"/>
  <c r="L7" i="2"/>
  <c r="J7" i="2"/>
  <c r="H7" i="2"/>
  <c r="R6" i="2"/>
  <c r="Q6" i="2"/>
  <c r="S6" i="2" s="1"/>
  <c r="T6" i="2" s="1"/>
  <c r="P6" i="2"/>
  <c r="N6" i="2"/>
  <c r="L6" i="2"/>
  <c r="J6" i="2"/>
  <c r="H6" i="2"/>
  <c r="Q5" i="2"/>
  <c r="R5" i="2" s="1"/>
  <c r="P5" i="2"/>
  <c r="N5" i="2"/>
  <c r="L5" i="2"/>
  <c r="J5" i="2"/>
  <c r="H5" i="2"/>
  <c r="S4" i="2"/>
  <c r="T4" i="2" s="1"/>
  <c r="R4" i="2"/>
  <c r="Q4" i="2"/>
  <c r="P4" i="2"/>
  <c r="N4" i="2"/>
  <c r="L4" i="2"/>
  <c r="J4" i="2"/>
  <c r="H4" i="2"/>
  <c r="S3" i="2"/>
  <c r="T3" i="2" s="1"/>
  <c r="R3" i="2"/>
  <c r="Q3" i="2"/>
  <c r="P3" i="2"/>
  <c r="N3" i="2"/>
  <c r="L3" i="2"/>
  <c r="J3" i="2"/>
  <c r="H3" i="2"/>
  <c r="Q2" i="2"/>
  <c r="S2" i="2" s="1"/>
  <c r="T2" i="2" s="1"/>
  <c r="P2" i="2"/>
  <c r="N2" i="2"/>
  <c r="L2" i="2"/>
  <c r="J2" i="2"/>
  <c r="H2" i="2"/>
  <c r="V129" i="1"/>
  <c r="Q129" i="1"/>
  <c r="S129" i="1" s="1"/>
  <c r="T129" i="1" s="1"/>
  <c r="P129" i="1"/>
  <c r="N129" i="1"/>
  <c r="L129" i="1"/>
  <c r="J129" i="1"/>
  <c r="H129" i="1"/>
  <c r="V128" i="1"/>
  <c r="R128" i="1"/>
  <c r="Q128" i="1"/>
  <c r="S128" i="1" s="1"/>
  <c r="T128" i="1" s="1"/>
  <c r="P128" i="1"/>
  <c r="N128" i="1"/>
  <c r="L128" i="1"/>
  <c r="J128" i="1"/>
  <c r="H128" i="1"/>
  <c r="V127" i="1"/>
  <c r="R127" i="1"/>
  <c r="Q127" i="1"/>
  <c r="S127" i="1" s="1"/>
  <c r="T127" i="1" s="1"/>
  <c r="P127" i="1"/>
  <c r="N127" i="1"/>
  <c r="L127" i="1"/>
  <c r="J127" i="1"/>
  <c r="H127" i="1"/>
  <c r="V126" i="1"/>
  <c r="R126" i="1"/>
  <c r="Q126" i="1"/>
  <c r="S126" i="1" s="1"/>
  <c r="T126" i="1" s="1"/>
  <c r="P126" i="1"/>
  <c r="N126" i="1"/>
  <c r="L126" i="1"/>
  <c r="J126" i="1"/>
  <c r="H126" i="1"/>
  <c r="V125" i="1"/>
  <c r="R125" i="1"/>
  <c r="Q125" i="1"/>
  <c r="S125" i="1" s="1"/>
  <c r="T125" i="1" s="1"/>
  <c r="P125" i="1"/>
  <c r="N125" i="1"/>
  <c r="L125" i="1"/>
  <c r="J125" i="1"/>
  <c r="H125" i="1"/>
  <c r="V123" i="1"/>
  <c r="R123" i="1"/>
  <c r="Q123" i="1"/>
  <c r="S123" i="1" s="1"/>
  <c r="T123" i="1" s="1"/>
  <c r="P123" i="1"/>
  <c r="N123" i="1"/>
  <c r="L123" i="1"/>
  <c r="J123" i="1"/>
  <c r="H123" i="1"/>
  <c r="V122" i="1"/>
  <c r="R122" i="1"/>
  <c r="Q122" i="1"/>
  <c r="S122" i="1" s="1"/>
  <c r="T122" i="1" s="1"/>
  <c r="P122" i="1"/>
  <c r="N122" i="1"/>
  <c r="L122" i="1"/>
  <c r="J122" i="1"/>
  <c r="H122" i="1"/>
  <c r="V121" i="1"/>
  <c r="R121" i="1"/>
  <c r="Q121" i="1"/>
  <c r="S121" i="1" s="1"/>
  <c r="T121" i="1" s="1"/>
  <c r="P121" i="1"/>
  <c r="N121" i="1"/>
  <c r="L121" i="1"/>
  <c r="J121" i="1"/>
  <c r="H121" i="1"/>
  <c r="V120" i="1"/>
  <c r="R120" i="1"/>
  <c r="Q120" i="1"/>
  <c r="S120" i="1" s="1"/>
  <c r="T120" i="1" s="1"/>
  <c r="P120" i="1"/>
  <c r="N120" i="1"/>
  <c r="L120" i="1"/>
  <c r="J120" i="1"/>
  <c r="H120" i="1"/>
  <c r="V119" i="1"/>
  <c r="R119" i="1"/>
  <c r="Q119" i="1"/>
  <c r="S119" i="1" s="1"/>
  <c r="T119" i="1" s="1"/>
  <c r="P119" i="1"/>
  <c r="N119" i="1"/>
  <c r="L119" i="1"/>
  <c r="J119" i="1"/>
  <c r="H119" i="1"/>
  <c r="V118" i="1"/>
  <c r="R118" i="1"/>
  <c r="Q118" i="1"/>
  <c r="S118" i="1" s="1"/>
  <c r="T118" i="1" s="1"/>
  <c r="P118" i="1"/>
  <c r="N118" i="1"/>
  <c r="L118" i="1"/>
  <c r="J118" i="1"/>
  <c r="H118" i="1"/>
  <c r="V117" i="1"/>
  <c r="R117" i="1"/>
  <c r="Q117" i="1"/>
  <c r="S117" i="1" s="1"/>
  <c r="T117" i="1" s="1"/>
  <c r="P117" i="1"/>
  <c r="N117" i="1"/>
  <c r="L117" i="1"/>
  <c r="J117" i="1"/>
  <c r="H117" i="1"/>
  <c r="V116" i="1"/>
  <c r="R116" i="1"/>
  <c r="Q116" i="1"/>
  <c r="S116" i="1" s="1"/>
  <c r="T116" i="1" s="1"/>
  <c r="P116" i="1"/>
  <c r="N116" i="1"/>
  <c r="L116" i="1"/>
  <c r="J116" i="1"/>
  <c r="H116" i="1"/>
  <c r="V115" i="1"/>
  <c r="R115" i="1"/>
  <c r="Q115" i="1"/>
  <c r="S115" i="1" s="1"/>
  <c r="T115" i="1" s="1"/>
  <c r="P115" i="1"/>
  <c r="N115" i="1"/>
  <c r="L115" i="1"/>
  <c r="J115" i="1"/>
  <c r="H115" i="1"/>
  <c r="V114" i="1"/>
  <c r="R114" i="1"/>
  <c r="Q114" i="1"/>
  <c r="S114" i="1" s="1"/>
  <c r="T114" i="1" s="1"/>
  <c r="P114" i="1"/>
  <c r="N114" i="1"/>
  <c r="L114" i="1"/>
  <c r="J114" i="1"/>
  <c r="H114" i="1"/>
  <c r="V113" i="1"/>
  <c r="R113" i="1"/>
  <c r="Q113" i="1"/>
  <c r="S113" i="1" s="1"/>
  <c r="T113" i="1" s="1"/>
  <c r="P113" i="1"/>
  <c r="N113" i="1"/>
  <c r="L113" i="1"/>
  <c r="J113" i="1"/>
  <c r="H113" i="1"/>
  <c r="V111" i="1"/>
  <c r="R111" i="1"/>
  <c r="Q111" i="1"/>
  <c r="S111" i="1" s="1"/>
  <c r="T111" i="1" s="1"/>
  <c r="P111" i="1"/>
  <c r="N111" i="1"/>
  <c r="L111" i="1"/>
  <c r="J111" i="1"/>
  <c r="H111" i="1"/>
  <c r="V110" i="1"/>
  <c r="Q110" i="1"/>
  <c r="R110" i="1" s="1"/>
  <c r="P110" i="1"/>
  <c r="N110" i="1"/>
  <c r="L110" i="1"/>
  <c r="J110" i="1"/>
  <c r="H110" i="1"/>
  <c r="V109" i="1"/>
  <c r="Q109" i="1"/>
  <c r="S109" i="1" s="1"/>
  <c r="T109" i="1" s="1"/>
  <c r="P109" i="1"/>
  <c r="N109" i="1"/>
  <c r="L109" i="1"/>
  <c r="J109" i="1"/>
  <c r="H109" i="1"/>
  <c r="V107" i="1"/>
  <c r="Q107" i="1"/>
  <c r="S107" i="1" s="1"/>
  <c r="T107" i="1" s="1"/>
  <c r="P107" i="1"/>
  <c r="N107" i="1"/>
  <c r="L107" i="1"/>
  <c r="J107" i="1"/>
  <c r="H107" i="1"/>
  <c r="V106" i="1"/>
  <c r="Q106" i="1"/>
  <c r="S106" i="1" s="1"/>
  <c r="T106" i="1" s="1"/>
  <c r="P106" i="1"/>
  <c r="N106" i="1"/>
  <c r="L106" i="1"/>
  <c r="J106" i="1"/>
  <c r="H106" i="1"/>
  <c r="V105" i="1"/>
  <c r="Q105" i="1"/>
  <c r="S105" i="1" s="1"/>
  <c r="T105" i="1" s="1"/>
  <c r="P105" i="1"/>
  <c r="N105" i="1"/>
  <c r="L105" i="1"/>
  <c r="J105" i="1"/>
  <c r="H105" i="1"/>
  <c r="V104" i="1"/>
  <c r="Q104" i="1"/>
  <c r="S104" i="1" s="1"/>
  <c r="T104" i="1" s="1"/>
  <c r="P104" i="1"/>
  <c r="N104" i="1"/>
  <c r="L104" i="1"/>
  <c r="J104" i="1"/>
  <c r="H104" i="1"/>
  <c r="V103" i="1"/>
  <c r="Q103" i="1"/>
  <c r="S103" i="1" s="1"/>
  <c r="T103" i="1" s="1"/>
  <c r="P103" i="1"/>
  <c r="N103" i="1"/>
  <c r="L103" i="1"/>
  <c r="J103" i="1"/>
  <c r="H103" i="1"/>
  <c r="V102" i="1"/>
  <c r="Q102" i="1"/>
  <c r="S102" i="1" s="1"/>
  <c r="T102" i="1" s="1"/>
  <c r="P102" i="1"/>
  <c r="N102" i="1"/>
  <c r="L102" i="1"/>
  <c r="J102" i="1"/>
  <c r="H102" i="1"/>
  <c r="V101" i="1"/>
  <c r="Q101" i="1"/>
  <c r="S101" i="1" s="1"/>
  <c r="T101" i="1" s="1"/>
  <c r="P101" i="1"/>
  <c r="N101" i="1"/>
  <c r="L101" i="1"/>
  <c r="J101" i="1"/>
  <c r="H101" i="1"/>
  <c r="V100" i="1"/>
  <c r="Q100" i="1"/>
  <c r="S100" i="1" s="1"/>
  <c r="T100" i="1" s="1"/>
  <c r="P100" i="1"/>
  <c r="N100" i="1"/>
  <c r="L100" i="1"/>
  <c r="J100" i="1"/>
  <c r="H100" i="1"/>
  <c r="V99" i="1"/>
  <c r="Q99" i="1"/>
  <c r="S99" i="1" s="1"/>
  <c r="T99" i="1" s="1"/>
  <c r="P99" i="1"/>
  <c r="N99" i="1"/>
  <c r="L99" i="1"/>
  <c r="J99" i="1"/>
  <c r="H99" i="1"/>
  <c r="V98" i="1"/>
  <c r="Q98" i="1"/>
  <c r="S98" i="1" s="1"/>
  <c r="T98" i="1" s="1"/>
  <c r="P98" i="1"/>
  <c r="N98" i="1"/>
  <c r="L98" i="1"/>
  <c r="J98" i="1"/>
  <c r="H98" i="1"/>
  <c r="V97" i="1"/>
  <c r="Q97" i="1"/>
  <c r="S97" i="1" s="1"/>
  <c r="T97" i="1" s="1"/>
  <c r="P97" i="1"/>
  <c r="N97" i="1"/>
  <c r="L97" i="1"/>
  <c r="J97" i="1"/>
  <c r="H97" i="1"/>
  <c r="V96" i="1"/>
  <c r="Q96" i="1"/>
  <c r="S96" i="1" s="1"/>
  <c r="T96" i="1" s="1"/>
  <c r="P96" i="1"/>
  <c r="N96" i="1"/>
  <c r="L96" i="1"/>
  <c r="J96" i="1"/>
  <c r="H96" i="1"/>
  <c r="V95" i="1"/>
  <c r="R95" i="1"/>
  <c r="Q95" i="1"/>
  <c r="P95" i="1"/>
  <c r="N95" i="1"/>
  <c r="L95" i="1"/>
  <c r="J95" i="1"/>
  <c r="H95" i="1"/>
  <c r="V94" i="1"/>
  <c r="S94" i="1"/>
  <c r="T94" i="1" s="1"/>
  <c r="R94" i="1"/>
  <c r="Q94" i="1"/>
  <c r="P94" i="1"/>
  <c r="N94" i="1"/>
  <c r="L94" i="1"/>
  <c r="J94" i="1"/>
  <c r="H94" i="1"/>
  <c r="V93" i="1"/>
  <c r="S93" i="1"/>
  <c r="T93" i="1" s="1"/>
  <c r="R93" i="1"/>
  <c r="Q93" i="1"/>
  <c r="P93" i="1"/>
  <c r="N93" i="1"/>
  <c r="L93" i="1"/>
  <c r="J93" i="1"/>
  <c r="H93" i="1"/>
  <c r="V92" i="1"/>
  <c r="S92" i="1"/>
  <c r="T92" i="1" s="1"/>
  <c r="R92" i="1"/>
  <c r="Q92" i="1"/>
  <c r="P92" i="1"/>
  <c r="N92" i="1"/>
  <c r="L92" i="1"/>
  <c r="J92" i="1"/>
  <c r="H92" i="1"/>
  <c r="V91" i="1"/>
  <c r="S91" i="1"/>
  <c r="T91" i="1" s="1"/>
  <c r="R91" i="1"/>
  <c r="Q91" i="1"/>
  <c r="P91" i="1"/>
  <c r="N91" i="1"/>
  <c r="L91" i="1"/>
  <c r="J91" i="1"/>
  <c r="H91" i="1"/>
  <c r="V90" i="1"/>
  <c r="S90" i="1"/>
  <c r="T90" i="1" s="1"/>
  <c r="R90" i="1"/>
  <c r="Q90" i="1"/>
  <c r="P90" i="1"/>
  <c r="N90" i="1"/>
  <c r="L90" i="1"/>
  <c r="J90" i="1"/>
  <c r="H90" i="1"/>
  <c r="V89" i="1"/>
  <c r="S89" i="1"/>
  <c r="T89" i="1" s="1"/>
  <c r="R89" i="1"/>
  <c r="Q89" i="1"/>
  <c r="P89" i="1"/>
  <c r="N89" i="1"/>
  <c r="L89" i="1"/>
  <c r="J89" i="1"/>
  <c r="H89" i="1"/>
  <c r="V88" i="1"/>
  <c r="S88" i="1"/>
  <c r="T88" i="1" s="1"/>
  <c r="R88" i="1"/>
  <c r="Q88" i="1"/>
  <c r="P88" i="1"/>
  <c r="N88" i="1"/>
  <c r="L88" i="1"/>
  <c r="J88" i="1"/>
  <c r="H88" i="1"/>
  <c r="V87" i="1"/>
  <c r="S87" i="1"/>
  <c r="T87" i="1" s="1"/>
  <c r="R87" i="1"/>
  <c r="Q87" i="1"/>
  <c r="P87" i="1"/>
  <c r="N87" i="1"/>
  <c r="L87" i="1"/>
  <c r="J87" i="1"/>
  <c r="H87" i="1"/>
  <c r="V86" i="1"/>
  <c r="S86" i="1"/>
  <c r="T86" i="1" s="1"/>
  <c r="R86" i="1"/>
  <c r="Q86" i="1"/>
  <c r="P86" i="1"/>
  <c r="N86" i="1"/>
  <c r="L86" i="1"/>
  <c r="J86" i="1"/>
  <c r="H86" i="1"/>
  <c r="V85" i="1"/>
  <c r="S85" i="1"/>
  <c r="T85" i="1" s="1"/>
  <c r="R85" i="1"/>
  <c r="Q85" i="1"/>
  <c r="P85" i="1"/>
  <c r="N85" i="1"/>
  <c r="L85" i="1"/>
  <c r="J85" i="1"/>
  <c r="H85" i="1"/>
  <c r="V84" i="1"/>
  <c r="S84" i="1"/>
  <c r="T84" i="1" s="1"/>
  <c r="R84" i="1"/>
  <c r="Q84" i="1"/>
  <c r="P84" i="1"/>
  <c r="N84" i="1"/>
  <c r="L84" i="1"/>
  <c r="J84" i="1"/>
  <c r="H84" i="1"/>
  <c r="V83" i="1"/>
  <c r="S83" i="1"/>
  <c r="T83" i="1" s="1"/>
  <c r="R83" i="1"/>
  <c r="Q83" i="1"/>
  <c r="P83" i="1"/>
  <c r="N83" i="1"/>
  <c r="L83" i="1"/>
  <c r="J83" i="1"/>
  <c r="H83" i="1"/>
  <c r="V82" i="1"/>
  <c r="S82" i="1"/>
  <c r="T82" i="1" s="1"/>
  <c r="R82" i="1"/>
  <c r="Q82" i="1"/>
  <c r="P82" i="1"/>
  <c r="N82" i="1"/>
  <c r="L82" i="1"/>
  <c r="J82" i="1"/>
  <c r="H82" i="1"/>
  <c r="V81" i="1"/>
  <c r="Q81" i="1"/>
  <c r="R81" i="1" s="1"/>
  <c r="P81" i="1"/>
  <c r="N81" i="1"/>
  <c r="L81" i="1"/>
  <c r="J81" i="1"/>
  <c r="H81" i="1"/>
  <c r="V80" i="1"/>
  <c r="Q80" i="1"/>
  <c r="R80" i="1" s="1"/>
  <c r="P80" i="1"/>
  <c r="N80" i="1"/>
  <c r="L80" i="1"/>
  <c r="J80" i="1"/>
  <c r="H80" i="1"/>
  <c r="V79" i="1"/>
  <c r="Q79" i="1"/>
  <c r="R79" i="1" s="1"/>
  <c r="P79" i="1"/>
  <c r="N79" i="1"/>
  <c r="L79" i="1"/>
  <c r="J79" i="1"/>
  <c r="H79" i="1"/>
  <c r="V78" i="1"/>
  <c r="Q78" i="1"/>
  <c r="R78" i="1" s="1"/>
  <c r="P78" i="1"/>
  <c r="N78" i="1"/>
  <c r="L78" i="1"/>
  <c r="J78" i="1"/>
  <c r="H78" i="1"/>
  <c r="V76" i="1"/>
  <c r="Q76" i="1"/>
  <c r="R76" i="1" s="1"/>
  <c r="P76" i="1"/>
  <c r="N76" i="1"/>
  <c r="L76" i="1"/>
  <c r="J76" i="1"/>
  <c r="H76" i="1"/>
  <c r="V75" i="1"/>
  <c r="Q75" i="1"/>
  <c r="S75" i="1" s="1"/>
  <c r="T75" i="1" s="1"/>
  <c r="P75" i="1"/>
  <c r="N75" i="1"/>
  <c r="L75" i="1"/>
  <c r="J75" i="1"/>
  <c r="H75" i="1"/>
  <c r="V74" i="1"/>
  <c r="Q74" i="1"/>
  <c r="R74" i="1" s="1"/>
  <c r="P74" i="1"/>
  <c r="N74" i="1"/>
  <c r="L74" i="1"/>
  <c r="J74" i="1"/>
  <c r="H74" i="1"/>
  <c r="V73" i="1"/>
  <c r="Q73" i="1"/>
  <c r="R73" i="1" s="1"/>
  <c r="P73" i="1"/>
  <c r="N73" i="1"/>
  <c r="L73" i="1"/>
  <c r="J73" i="1"/>
  <c r="H73" i="1"/>
  <c r="V72" i="1"/>
  <c r="Q72" i="1"/>
  <c r="R72" i="1" s="1"/>
  <c r="P72" i="1"/>
  <c r="N72" i="1"/>
  <c r="L72" i="1"/>
  <c r="J72" i="1"/>
  <c r="H72" i="1"/>
  <c r="V71" i="1"/>
  <c r="Q71" i="1"/>
  <c r="R71" i="1" s="1"/>
  <c r="P71" i="1"/>
  <c r="N71" i="1"/>
  <c r="L71" i="1"/>
  <c r="J71" i="1"/>
  <c r="H71" i="1"/>
  <c r="V70" i="1"/>
  <c r="Q70" i="1"/>
  <c r="S70" i="1" s="1"/>
  <c r="T70" i="1" s="1"/>
  <c r="P70" i="1"/>
  <c r="N70" i="1"/>
  <c r="L70" i="1"/>
  <c r="J70" i="1"/>
  <c r="H70" i="1"/>
  <c r="V69" i="1"/>
  <c r="Q69" i="1"/>
  <c r="S69" i="1" s="1"/>
  <c r="T69" i="1" s="1"/>
  <c r="P69" i="1"/>
  <c r="N69" i="1"/>
  <c r="L69" i="1"/>
  <c r="J69" i="1"/>
  <c r="H69" i="1"/>
  <c r="V68" i="1"/>
  <c r="Q68" i="1"/>
  <c r="R68" i="1" s="1"/>
  <c r="P68" i="1"/>
  <c r="N68" i="1"/>
  <c r="L68" i="1"/>
  <c r="J68" i="1"/>
  <c r="H68" i="1"/>
  <c r="V67" i="1"/>
  <c r="Q67" i="1"/>
  <c r="R67" i="1" s="1"/>
  <c r="P67" i="1"/>
  <c r="N67" i="1"/>
  <c r="L67" i="1"/>
  <c r="J67" i="1"/>
  <c r="H67" i="1"/>
  <c r="V66" i="1"/>
  <c r="Q66" i="1"/>
  <c r="R66" i="1" s="1"/>
  <c r="P66" i="1"/>
  <c r="N66" i="1"/>
  <c r="L66" i="1"/>
  <c r="J66" i="1"/>
  <c r="H66" i="1"/>
  <c r="V65" i="1"/>
  <c r="Q65" i="1"/>
  <c r="R65" i="1" s="1"/>
  <c r="P65" i="1"/>
  <c r="N65" i="1"/>
  <c r="L65" i="1"/>
  <c r="J65" i="1"/>
  <c r="H65" i="1"/>
  <c r="V64" i="1"/>
  <c r="Q64" i="1"/>
  <c r="R64" i="1" s="1"/>
  <c r="P64" i="1"/>
  <c r="N64" i="1"/>
  <c r="L64" i="1"/>
  <c r="J64" i="1"/>
  <c r="H64" i="1"/>
  <c r="V63" i="1"/>
  <c r="Q63" i="1"/>
  <c r="S63" i="1" s="1"/>
  <c r="T63" i="1" s="1"/>
  <c r="P63" i="1"/>
  <c r="N63" i="1"/>
  <c r="L63" i="1"/>
  <c r="J63" i="1"/>
  <c r="H63" i="1"/>
  <c r="V62" i="1"/>
  <c r="Q62" i="1"/>
  <c r="S62" i="1" s="1"/>
  <c r="T62" i="1" s="1"/>
  <c r="P62" i="1"/>
  <c r="N62" i="1"/>
  <c r="L62" i="1"/>
  <c r="J62" i="1"/>
  <c r="H62" i="1"/>
  <c r="V61" i="1"/>
  <c r="Q61" i="1"/>
  <c r="S61" i="1" s="1"/>
  <c r="T61" i="1" s="1"/>
  <c r="P61" i="1"/>
  <c r="N61" i="1"/>
  <c r="L61" i="1"/>
  <c r="J61" i="1"/>
  <c r="H61" i="1"/>
  <c r="V60" i="1"/>
  <c r="Q60" i="1"/>
  <c r="R60" i="1" s="1"/>
  <c r="P60" i="1"/>
  <c r="N60" i="1"/>
  <c r="L60" i="1"/>
  <c r="J60" i="1"/>
  <c r="H60" i="1"/>
  <c r="V59" i="1"/>
  <c r="Q59" i="1"/>
  <c r="S59" i="1" s="1"/>
  <c r="T59" i="1" s="1"/>
  <c r="P59" i="1"/>
  <c r="N59" i="1"/>
  <c r="L59" i="1"/>
  <c r="J59" i="1"/>
  <c r="H59" i="1"/>
  <c r="V58" i="1"/>
  <c r="Q58" i="1"/>
  <c r="S58" i="1" s="1"/>
  <c r="T58" i="1" s="1"/>
  <c r="P58" i="1"/>
  <c r="N58" i="1"/>
  <c r="L58" i="1"/>
  <c r="J58" i="1"/>
  <c r="H58" i="1"/>
  <c r="V57" i="1"/>
  <c r="Q57" i="1"/>
  <c r="R57" i="1" s="1"/>
  <c r="P57" i="1"/>
  <c r="N57" i="1"/>
  <c r="L57" i="1"/>
  <c r="J57" i="1"/>
  <c r="H57" i="1"/>
  <c r="V56" i="1"/>
  <c r="R56" i="1"/>
  <c r="Q56" i="1"/>
  <c r="P56" i="1"/>
  <c r="N56" i="1"/>
  <c r="L56" i="1"/>
  <c r="J56" i="1"/>
  <c r="H56" i="1"/>
  <c r="V55" i="1"/>
  <c r="S55" i="1"/>
  <c r="T55" i="1" s="1"/>
  <c r="R55" i="1"/>
  <c r="Q55" i="1"/>
  <c r="P55" i="1"/>
  <c r="N55" i="1"/>
  <c r="L55" i="1"/>
  <c r="J55" i="1"/>
  <c r="H55" i="1"/>
  <c r="V54" i="1"/>
  <c r="S54" i="1"/>
  <c r="T54" i="1" s="1"/>
  <c r="R54" i="1"/>
  <c r="Q54" i="1"/>
  <c r="P54" i="1"/>
  <c r="N54" i="1"/>
  <c r="L54" i="1"/>
  <c r="J54" i="1"/>
  <c r="H54" i="1"/>
  <c r="V53" i="1"/>
  <c r="S53" i="1"/>
  <c r="T53" i="1" s="1"/>
  <c r="R53" i="1"/>
  <c r="Q53" i="1"/>
  <c r="P53" i="1"/>
  <c r="N53" i="1"/>
  <c r="L53" i="1"/>
  <c r="J53" i="1"/>
  <c r="H53" i="1"/>
  <c r="V52" i="1"/>
  <c r="S52" i="1"/>
  <c r="T52" i="1" s="1"/>
  <c r="R52" i="1"/>
  <c r="Q52" i="1"/>
  <c r="P52" i="1"/>
  <c r="N52" i="1"/>
  <c r="L52" i="1"/>
  <c r="J52" i="1"/>
  <c r="H52" i="1"/>
  <c r="V51" i="1"/>
  <c r="S51" i="1"/>
  <c r="T51" i="1" s="1"/>
  <c r="R51" i="1"/>
  <c r="Q51" i="1"/>
  <c r="P51" i="1"/>
  <c r="N51" i="1"/>
  <c r="L51" i="1"/>
  <c r="J51" i="1"/>
  <c r="H51" i="1"/>
  <c r="V50" i="1"/>
  <c r="S50" i="1"/>
  <c r="T50" i="1" s="1"/>
  <c r="R50" i="1"/>
  <c r="Q50" i="1"/>
  <c r="P50" i="1"/>
  <c r="N50" i="1"/>
  <c r="L50" i="1"/>
  <c r="J50" i="1"/>
  <c r="H50" i="1"/>
  <c r="V49" i="1"/>
  <c r="S49" i="1"/>
  <c r="T49" i="1" s="1"/>
  <c r="R49" i="1"/>
  <c r="Q49" i="1"/>
  <c r="P49" i="1"/>
  <c r="N49" i="1"/>
  <c r="L49" i="1"/>
  <c r="J49" i="1"/>
  <c r="H49" i="1"/>
  <c r="V48" i="1"/>
  <c r="S48" i="1"/>
  <c r="T48" i="1" s="1"/>
  <c r="R48" i="1"/>
  <c r="Q48" i="1"/>
  <c r="P48" i="1"/>
  <c r="N48" i="1"/>
  <c r="L48" i="1"/>
  <c r="J48" i="1"/>
  <c r="H48" i="1"/>
  <c r="V47" i="1"/>
  <c r="S47" i="1"/>
  <c r="T47" i="1" s="1"/>
  <c r="R47" i="1"/>
  <c r="Q47" i="1"/>
  <c r="P47" i="1"/>
  <c r="N47" i="1"/>
  <c r="L47" i="1"/>
  <c r="J47" i="1"/>
  <c r="H47" i="1"/>
  <c r="V46" i="1"/>
  <c r="S46" i="1"/>
  <c r="T46" i="1" s="1"/>
  <c r="R46" i="1"/>
  <c r="Q46" i="1"/>
  <c r="P46" i="1"/>
  <c r="N46" i="1"/>
  <c r="L46" i="1"/>
  <c r="J46" i="1"/>
  <c r="H46" i="1"/>
  <c r="V45" i="1"/>
  <c r="S45" i="1"/>
  <c r="T45" i="1" s="1"/>
  <c r="R45" i="1"/>
  <c r="Q45" i="1"/>
  <c r="P45" i="1"/>
  <c r="N45" i="1"/>
  <c r="L45" i="1"/>
  <c r="J45" i="1"/>
  <c r="H45" i="1"/>
  <c r="V44" i="1"/>
  <c r="S44" i="1"/>
  <c r="T44" i="1" s="1"/>
  <c r="R44" i="1"/>
  <c r="Q44" i="1"/>
  <c r="P44" i="1"/>
  <c r="N44" i="1"/>
  <c r="L44" i="1"/>
  <c r="J44" i="1"/>
  <c r="H44" i="1"/>
  <c r="V43" i="1"/>
  <c r="S43" i="1"/>
  <c r="T43" i="1" s="1"/>
  <c r="R43" i="1"/>
  <c r="Q43" i="1"/>
  <c r="P43" i="1"/>
  <c r="N43" i="1"/>
  <c r="L43" i="1"/>
  <c r="J43" i="1"/>
  <c r="H43" i="1"/>
  <c r="V42" i="1"/>
  <c r="S42" i="1"/>
  <c r="T42" i="1" s="1"/>
  <c r="R42" i="1"/>
  <c r="Q42" i="1"/>
  <c r="P42" i="1"/>
  <c r="N42" i="1"/>
  <c r="L42" i="1"/>
  <c r="J42" i="1"/>
  <c r="H42" i="1"/>
  <c r="V41" i="1"/>
  <c r="S41" i="1"/>
  <c r="T41" i="1" s="1"/>
  <c r="R41" i="1"/>
  <c r="Q41" i="1"/>
  <c r="P41" i="1"/>
  <c r="N41" i="1"/>
  <c r="L41" i="1"/>
  <c r="J41" i="1"/>
  <c r="H41" i="1"/>
  <c r="V40" i="1"/>
  <c r="S40" i="1"/>
  <c r="T40" i="1" s="1"/>
  <c r="R40" i="1"/>
  <c r="Q40" i="1"/>
  <c r="P40" i="1"/>
  <c r="N40" i="1"/>
  <c r="L40" i="1"/>
  <c r="J40" i="1"/>
  <c r="H40" i="1"/>
  <c r="V39" i="1"/>
  <c r="S39" i="1"/>
  <c r="T39" i="1" s="1"/>
  <c r="R39" i="1"/>
  <c r="Q39" i="1"/>
  <c r="P39" i="1"/>
  <c r="N39" i="1"/>
  <c r="L39" i="1"/>
  <c r="J39" i="1"/>
  <c r="H39" i="1"/>
  <c r="V38" i="1"/>
  <c r="Q38" i="1"/>
  <c r="R38" i="1" s="1"/>
  <c r="P38" i="1"/>
  <c r="N38" i="1"/>
  <c r="L38" i="1"/>
  <c r="J38" i="1"/>
  <c r="H38" i="1"/>
  <c r="V37" i="1"/>
  <c r="Q37" i="1"/>
  <c r="R37" i="1" s="1"/>
  <c r="P37" i="1"/>
  <c r="N37" i="1"/>
  <c r="L37" i="1"/>
  <c r="J37" i="1"/>
  <c r="H37" i="1"/>
  <c r="V36" i="1"/>
  <c r="Q36" i="1"/>
  <c r="S36" i="1" s="1"/>
  <c r="T36" i="1" s="1"/>
  <c r="P36" i="1"/>
  <c r="N36" i="1"/>
  <c r="L36" i="1"/>
  <c r="J36" i="1"/>
  <c r="H36" i="1"/>
  <c r="V35" i="1"/>
  <c r="Q35" i="1"/>
  <c r="R35" i="1" s="1"/>
  <c r="P35" i="1"/>
  <c r="N35" i="1"/>
  <c r="L35" i="1"/>
  <c r="J35" i="1"/>
  <c r="H35" i="1"/>
  <c r="V34" i="1"/>
  <c r="Q34" i="1"/>
  <c r="R34" i="1" s="1"/>
  <c r="P34" i="1"/>
  <c r="N34" i="1"/>
  <c r="L34" i="1"/>
  <c r="J34" i="1"/>
  <c r="H34" i="1"/>
  <c r="V33" i="1"/>
  <c r="Q33" i="1"/>
  <c r="S33" i="1" s="1"/>
  <c r="T33" i="1" s="1"/>
  <c r="P33" i="1"/>
  <c r="N33" i="1"/>
  <c r="L33" i="1"/>
  <c r="J33" i="1"/>
  <c r="H33" i="1"/>
  <c r="V32" i="1"/>
  <c r="Q32" i="1"/>
  <c r="S32" i="1" s="1"/>
  <c r="T32" i="1" s="1"/>
  <c r="P32" i="1"/>
  <c r="N32" i="1"/>
  <c r="L32" i="1"/>
  <c r="J32" i="1"/>
  <c r="H32" i="1"/>
  <c r="V31" i="1"/>
  <c r="Q31" i="1"/>
  <c r="S31" i="1" s="1"/>
  <c r="T31" i="1" s="1"/>
  <c r="P31" i="1"/>
  <c r="N31" i="1"/>
  <c r="L31" i="1"/>
  <c r="J31" i="1"/>
  <c r="H31" i="1"/>
  <c r="V30" i="1"/>
  <c r="Q30" i="1"/>
  <c r="S30" i="1" s="1"/>
  <c r="T30" i="1" s="1"/>
  <c r="P30" i="1"/>
  <c r="N30" i="1"/>
  <c r="L30" i="1"/>
  <c r="J30" i="1"/>
  <c r="H30" i="1"/>
  <c r="V29" i="1"/>
  <c r="Q29" i="1"/>
  <c r="S29" i="1" s="1"/>
  <c r="T29" i="1" s="1"/>
  <c r="P29" i="1"/>
  <c r="N29" i="1"/>
  <c r="L29" i="1"/>
  <c r="J29" i="1"/>
  <c r="H29" i="1"/>
  <c r="V28" i="1"/>
  <c r="Q28" i="1"/>
  <c r="S28" i="1" s="1"/>
  <c r="T28" i="1" s="1"/>
  <c r="P28" i="1"/>
  <c r="N28" i="1"/>
  <c r="L28" i="1"/>
  <c r="J28" i="1"/>
  <c r="H28" i="1"/>
  <c r="V27" i="1"/>
  <c r="Q27" i="1"/>
  <c r="R27" i="1" s="1"/>
  <c r="P27" i="1"/>
  <c r="N27" i="1"/>
  <c r="L27" i="1"/>
  <c r="J27" i="1"/>
  <c r="H27" i="1"/>
  <c r="V26" i="1"/>
  <c r="Q26" i="1"/>
  <c r="S26" i="1" s="1"/>
  <c r="T26" i="1" s="1"/>
  <c r="P26" i="1"/>
  <c r="N26" i="1"/>
  <c r="L26" i="1"/>
  <c r="J26" i="1"/>
  <c r="H26" i="1"/>
  <c r="V25" i="1"/>
  <c r="Q25" i="1"/>
  <c r="S25" i="1" s="1"/>
  <c r="T25" i="1" s="1"/>
  <c r="P25" i="1"/>
  <c r="N25" i="1"/>
  <c r="L25" i="1"/>
  <c r="J25" i="1"/>
  <c r="H25" i="1"/>
  <c r="V24" i="1"/>
  <c r="Q24" i="1"/>
  <c r="S24" i="1" s="1"/>
  <c r="T24" i="1" s="1"/>
  <c r="P24" i="1"/>
  <c r="N24" i="1"/>
  <c r="L24" i="1"/>
  <c r="J24" i="1"/>
  <c r="H24" i="1"/>
  <c r="V23" i="1"/>
  <c r="Q23" i="1"/>
  <c r="S23" i="1" s="1"/>
  <c r="T23" i="1" s="1"/>
  <c r="P23" i="1"/>
  <c r="N23" i="1"/>
  <c r="L23" i="1"/>
  <c r="J23" i="1"/>
  <c r="H23" i="1"/>
  <c r="V22" i="1"/>
  <c r="Q22" i="1"/>
  <c r="S22" i="1" s="1"/>
  <c r="T22" i="1" s="1"/>
  <c r="P22" i="1"/>
  <c r="N22" i="1"/>
  <c r="L22" i="1"/>
  <c r="J22" i="1"/>
  <c r="H22" i="1"/>
  <c r="V21" i="1"/>
  <c r="Q21" i="1"/>
  <c r="S21" i="1" s="1"/>
  <c r="T21" i="1" s="1"/>
  <c r="P21" i="1"/>
  <c r="N21" i="1"/>
  <c r="L21" i="1"/>
  <c r="J21" i="1"/>
  <c r="H21" i="1"/>
  <c r="V20" i="1"/>
  <c r="Q20" i="1"/>
  <c r="S20" i="1" s="1"/>
  <c r="T20" i="1" s="1"/>
  <c r="P20" i="1"/>
  <c r="N20" i="1"/>
  <c r="L20" i="1"/>
  <c r="J20" i="1"/>
  <c r="H20" i="1"/>
  <c r="V19" i="1"/>
  <c r="Q19" i="1"/>
  <c r="S19" i="1" s="1"/>
  <c r="T19" i="1" s="1"/>
  <c r="P19" i="1"/>
  <c r="N19" i="1"/>
  <c r="L19" i="1"/>
  <c r="J19" i="1"/>
  <c r="H19" i="1"/>
  <c r="V18" i="1"/>
  <c r="Q18" i="1"/>
  <c r="S18" i="1" s="1"/>
  <c r="T18" i="1" s="1"/>
  <c r="P18" i="1"/>
  <c r="N18" i="1"/>
  <c r="L18" i="1"/>
  <c r="J18" i="1"/>
  <c r="H18" i="1"/>
  <c r="V17" i="1"/>
  <c r="Q17" i="1"/>
  <c r="S17" i="1" s="1"/>
  <c r="T17" i="1" s="1"/>
  <c r="P17" i="1"/>
  <c r="N17" i="1"/>
  <c r="L17" i="1"/>
  <c r="J17" i="1"/>
  <c r="H17" i="1"/>
  <c r="V16" i="1"/>
  <c r="Q16" i="1"/>
  <c r="S16" i="1" s="1"/>
  <c r="T16" i="1" s="1"/>
  <c r="P16" i="1"/>
  <c r="N16" i="1"/>
  <c r="L16" i="1"/>
  <c r="J16" i="1"/>
  <c r="H16" i="1"/>
  <c r="V15" i="1"/>
  <c r="Q15" i="1"/>
  <c r="S15" i="1" s="1"/>
  <c r="T15" i="1" s="1"/>
  <c r="P15" i="1"/>
  <c r="N15" i="1"/>
  <c r="L15" i="1"/>
  <c r="J15" i="1"/>
  <c r="H15" i="1"/>
  <c r="V14" i="1"/>
  <c r="Q14" i="1"/>
  <c r="S14" i="1" s="1"/>
  <c r="T14" i="1" s="1"/>
  <c r="P14" i="1"/>
  <c r="N14" i="1"/>
  <c r="L14" i="1"/>
  <c r="J14" i="1"/>
  <c r="H14" i="1"/>
  <c r="V13" i="1"/>
  <c r="Q13" i="1"/>
  <c r="S13" i="1" s="1"/>
  <c r="T13" i="1" s="1"/>
  <c r="P13" i="1"/>
  <c r="N13" i="1"/>
  <c r="L13" i="1"/>
  <c r="J13" i="1"/>
  <c r="H13" i="1"/>
  <c r="V12" i="1"/>
  <c r="Q12" i="1"/>
  <c r="S12" i="1" s="1"/>
  <c r="T12" i="1" s="1"/>
  <c r="P12" i="1"/>
  <c r="N12" i="1"/>
  <c r="L12" i="1"/>
  <c r="J12" i="1"/>
  <c r="H12" i="1"/>
  <c r="V11" i="1"/>
  <c r="Q11" i="1"/>
  <c r="S11" i="1" s="1"/>
  <c r="T11" i="1" s="1"/>
  <c r="P11" i="1"/>
  <c r="N11" i="1"/>
  <c r="L11" i="1"/>
  <c r="J11" i="1"/>
  <c r="H11" i="1"/>
  <c r="V10" i="1"/>
  <c r="R10" i="1"/>
  <c r="Q10" i="1"/>
  <c r="P10" i="1"/>
  <c r="N10" i="1"/>
  <c r="L10" i="1"/>
  <c r="J10" i="1"/>
  <c r="H10" i="1"/>
  <c r="V9" i="1"/>
  <c r="S9" i="1"/>
  <c r="T9" i="1" s="1"/>
  <c r="R9" i="1"/>
  <c r="Q9" i="1"/>
  <c r="P9" i="1"/>
  <c r="N9" i="1"/>
  <c r="L9" i="1"/>
  <c r="J9" i="1"/>
  <c r="H9" i="1"/>
  <c r="V8" i="1"/>
  <c r="S8" i="1"/>
  <c r="T8" i="1" s="1"/>
  <c r="R8" i="1"/>
  <c r="Q8" i="1"/>
  <c r="P8" i="1"/>
  <c r="N8" i="1"/>
  <c r="L8" i="1"/>
  <c r="J8" i="1"/>
  <c r="H8" i="1"/>
  <c r="V7" i="1"/>
  <c r="S7" i="1"/>
  <c r="T7" i="1" s="1"/>
  <c r="R7" i="1"/>
  <c r="Q7" i="1"/>
  <c r="P7" i="1"/>
  <c r="N7" i="1"/>
  <c r="L7" i="1"/>
  <c r="J7" i="1"/>
  <c r="H7" i="1"/>
  <c r="V6" i="1"/>
  <c r="S6" i="1"/>
  <c r="T6" i="1" s="1"/>
  <c r="R6" i="1"/>
  <c r="Q6" i="1"/>
  <c r="P6" i="1"/>
  <c r="N6" i="1"/>
  <c r="L6" i="1"/>
  <c r="J6" i="1"/>
  <c r="H6" i="1"/>
  <c r="V5" i="1"/>
  <c r="S5" i="1"/>
  <c r="T5" i="1" s="1"/>
  <c r="R5" i="1"/>
  <c r="Q5" i="1"/>
  <c r="P5" i="1"/>
  <c r="N5" i="1"/>
  <c r="L5" i="1"/>
  <c r="J5" i="1"/>
  <c r="H5" i="1"/>
  <c r="V4" i="1"/>
  <c r="S4" i="1"/>
  <c r="T4" i="1" s="1"/>
  <c r="R4" i="1"/>
  <c r="Q4" i="1"/>
  <c r="P4" i="1"/>
  <c r="N4" i="1"/>
  <c r="L4" i="1"/>
  <c r="J4" i="1"/>
  <c r="H4" i="1"/>
  <c r="V3" i="1"/>
  <c r="S3" i="1"/>
  <c r="T3" i="1" s="1"/>
  <c r="R3" i="1"/>
  <c r="Q3" i="1"/>
  <c r="P3" i="1"/>
  <c r="N3" i="1"/>
  <c r="L3" i="1"/>
  <c r="J3" i="1"/>
  <c r="H3" i="1"/>
  <c r="V2" i="1"/>
  <c r="S2" i="1"/>
  <c r="T2" i="1" s="1"/>
  <c r="R2" i="1"/>
  <c r="Q2" i="1"/>
  <c r="P2" i="1"/>
  <c r="N2" i="1"/>
  <c r="L2" i="1"/>
  <c r="J2" i="1"/>
  <c r="H2" i="1"/>
  <c r="R4" i="21" l="1"/>
  <c r="R14" i="21"/>
  <c r="R26" i="21"/>
  <c r="R46" i="21"/>
  <c r="R58" i="21"/>
  <c r="R95" i="21"/>
  <c r="R98" i="21"/>
  <c r="R111" i="21"/>
  <c r="R125" i="21"/>
  <c r="R127" i="21"/>
  <c r="R8" i="21"/>
  <c r="R18" i="21"/>
  <c r="R38" i="21"/>
  <c r="R50" i="21"/>
  <c r="R64" i="21"/>
  <c r="R70" i="21"/>
  <c r="R73" i="21"/>
  <c r="R87" i="21"/>
  <c r="R123" i="21"/>
  <c r="R7" i="21"/>
  <c r="R23" i="21"/>
  <c r="R49" i="21"/>
  <c r="R114" i="21"/>
  <c r="R122" i="21"/>
  <c r="R34" i="21"/>
  <c r="R48" i="21"/>
  <c r="R113" i="21"/>
  <c r="R33" i="21"/>
  <c r="R43" i="21"/>
  <c r="R53" i="21"/>
  <c r="R80" i="21"/>
  <c r="T27" i="16"/>
  <c r="T28" i="16"/>
  <c r="T29" i="16"/>
  <c r="T30" i="16"/>
  <c r="T31" i="16"/>
  <c r="T32" i="16"/>
  <c r="T52" i="16"/>
  <c r="T53" i="16"/>
  <c r="T54" i="16"/>
  <c r="T55" i="16"/>
  <c r="T56" i="16"/>
  <c r="T57" i="16"/>
  <c r="T10" i="16"/>
  <c r="T11" i="16"/>
  <c r="T12" i="16"/>
  <c r="T13" i="16"/>
  <c r="T126" i="16"/>
  <c r="T50" i="16"/>
  <c r="T71" i="16"/>
  <c r="T72" i="16"/>
  <c r="T73" i="16"/>
  <c r="T74" i="16"/>
  <c r="T75" i="16"/>
  <c r="T76" i="16"/>
  <c r="T43" i="16"/>
  <c r="T44" i="16"/>
  <c r="T45" i="16"/>
  <c r="T46" i="16"/>
  <c r="T47" i="16"/>
  <c r="T48" i="16"/>
  <c r="T59" i="16"/>
  <c r="T60" i="16"/>
  <c r="T61" i="16"/>
  <c r="T62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28" i="16"/>
  <c r="T129" i="16"/>
  <c r="T117" i="16"/>
  <c r="R12" i="15"/>
  <c r="R13" i="15"/>
  <c r="R14" i="15"/>
  <c r="R15" i="15"/>
  <c r="R16" i="15"/>
  <c r="R17" i="15"/>
  <c r="R99" i="15"/>
  <c r="R100" i="15"/>
  <c r="R101" i="15"/>
  <c r="R102" i="15"/>
  <c r="R103" i="15"/>
  <c r="R110" i="15"/>
  <c r="R111" i="15"/>
  <c r="R112" i="15"/>
  <c r="R113" i="15"/>
  <c r="R114" i="15"/>
  <c r="R115" i="15"/>
  <c r="R116" i="15"/>
  <c r="R4" i="15"/>
  <c r="R23" i="15"/>
  <c r="R24" i="15"/>
  <c r="R54" i="15"/>
  <c r="R55" i="15"/>
  <c r="R56" i="15"/>
  <c r="R57" i="15"/>
  <c r="R58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126" i="15"/>
  <c r="R127" i="15"/>
  <c r="R75" i="12"/>
  <c r="R85" i="12"/>
  <c r="R95" i="12"/>
  <c r="R105" i="12"/>
  <c r="R115" i="12"/>
  <c r="R5" i="12"/>
  <c r="R74" i="12"/>
  <c r="R84" i="12"/>
  <c r="R94" i="12"/>
  <c r="R104" i="12"/>
  <c r="R114" i="12"/>
  <c r="R124" i="12"/>
  <c r="S125" i="12"/>
  <c r="T125" i="12" s="1"/>
  <c r="R82" i="12"/>
  <c r="R102" i="12"/>
  <c r="R112" i="12"/>
  <c r="R122" i="12"/>
  <c r="R111" i="12"/>
  <c r="R121" i="12"/>
  <c r="R80" i="12"/>
  <c r="R90" i="12"/>
  <c r="R100" i="12"/>
  <c r="R110" i="12"/>
  <c r="R120" i="12"/>
  <c r="R2" i="12"/>
  <c r="R79" i="12"/>
  <c r="R89" i="12"/>
  <c r="R99" i="12"/>
  <c r="R109" i="12"/>
  <c r="R119" i="12"/>
  <c r="R129" i="12"/>
  <c r="R78" i="12"/>
  <c r="R88" i="12"/>
  <c r="R98" i="12"/>
  <c r="R108" i="12"/>
  <c r="R118" i="12"/>
  <c r="R128" i="12"/>
  <c r="R39" i="11"/>
  <c r="R126" i="11"/>
  <c r="R56" i="11"/>
  <c r="R31" i="10"/>
  <c r="R32" i="10"/>
  <c r="R33" i="10"/>
  <c r="R34" i="10"/>
  <c r="R35" i="10"/>
  <c r="R41" i="10"/>
  <c r="R42" i="10"/>
  <c r="R43" i="10"/>
  <c r="R47" i="10"/>
  <c r="R48" i="10"/>
  <c r="R55" i="10"/>
  <c r="R8" i="10"/>
  <c r="R9" i="10"/>
  <c r="R10" i="10"/>
  <c r="R11" i="10"/>
  <c r="R12" i="10"/>
  <c r="R13" i="10"/>
  <c r="R14" i="10"/>
  <c r="R56" i="10"/>
  <c r="R57" i="10"/>
  <c r="R58" i="10"/>
  <c r="R62" i="10"/>
  <c r="R63" i="10"/>
  <c r="R64" i="10"/>
  <c r="R15" i="10"/>
  <c r="R16" i="10"/>
  <c r="R17" i="10"/>
  <c r="AC20" i="7"/>
  <c r="AB25" i="7"/>
  <c r="AC26" i="7" s="1"/>
  <c r="AB38" i="7"/>
  <c r="AC41" i="7" s="1"/>
  <c r="AB8" i="7"/>
  <c r="AC10" i="7" s="1"/>
  <c r="AB29" i="7"/>
  <c r="AC31" i="7" s="1"/>
  <c r="U26" i="7"/>
  <c r="U31" i="7"/>
  <c r="U9" i="7"/>
  <c r="U17" i="7"/>
  <c r="U41" i="7"/>
  <c r="Q8" i="5"/>
  <c r="R8" i="5" s="1"/>
  <c r="P8" i="5"/>
  <c r="Q40" i="5"/>
  <c r="R40" i="5" s="1"/>
  <c r="P40" i="5"/>
  <c r="Q60" i="5"/>
  <c r="R60" i="5" s="1"/>
  <c r="P60" i="5"/>
  <c r="Q26" i="5"/>
  <c r="R26" i="5" s="1"/>
  <c r="P26" i="5"/>
  <c r="Q37" i="5"/>
  <c r="R37" i="5" s="1"/>
  <c r="P37" i="5"/>
  <c r="Q31" i="5"/>
  <c r="R31" i="5" s="1"/>
  <c r="P31" i="5"/>
  <c r="Q2" i="5"/>
  <c r="R2" i="5" s="1"/>
  <c r="P2" i="5"/>
  <c r="Q14" i="5"/>
  <c r="R14" i="5" s="1"/>
  <c r="P14" i="5"/>
  <c r="Q22" i="5"/>
  <c r="R22" i="5" s="1"/>
  <c r="P22" i="5"/>
  <c r="Q59" i="5"/>
  <c r="R59" i="5" s="1"/>
  <c r="P59" i="5"/>
  <c r="Q9" i="5"/>
  <c r="R9" i="5" s="1"/>
  <c r="P9" i="5"/>
  <c r="Q7" i="5"/>
  <c r="R7" i="5" s="1"/>
  <c r="Q18" i="5"/>
  <c r="R18" i="5" s="1"/>
  <c r="P18" i="5"/>
  <c r="Q27" i="5"/>
  <c r="R27" i="5" s="1"/>
  <c r="P27" i="5"/>
  <c r="Q61" i="5"/>
  <c r="R61" i="5" s="1"/>
  <c r="P61" i="5"/>
  <c r="Q21" i="5"/>
  <c r="R21" i="5" s="1"/>
  <c r="P21" i="5"/>
  <c r="Q38" i="5"/>
  <c r="R38" i="5" s="1"/>
  <c r="P38" i="5"/>
  <c r="Q78" i="5"/>
  <c r="R78" i="5" s="1"/>
  <c r="P78" i="5"/>
  <c r="L59" i="5"/>
  <c r="P98" i="5"/>
  <c r="P99" i="5"/>
  <c r="P100" i="5"/>
  <c r="P101" i="5"/>
  <c r="P5" i="5"/>
  <c r="L8" i="5"/>
  <c r="L9" i="5"/>
  <c r="P16" i="5"/>
  <c r="L22" i="5"/>
  <c r="L37" i="5"/>
  <c r="L60" i="5"/>
  <c r="P83" i="5"/>
  <c r="P113" i="5"/>
  <c r="P114" i="5"/>
  <c r="P6" i="5"/>
  <c r="N7" i="5"/>
  <c r="P17" i="5"/>
  <c r="P20" i="5"/>
  <c r="L26" i="5"/>
  <c r="L27" i="5"/>
  <c r="L31" i="5"/>
  <c r="L38" i="5"/>
  <c r="P55" i="5"/>
  <c r="P56" i="5"/>
  <c r="P57" i="5"/>
  <c r="P58" i="5"/>
  <c r="L61" i="5"/>
  <c r="P82" i="5"/>
  <c r="P93" i="5"/>
  <c r="P94" i="5"/>
  <c r="P95" i="5"/>
  <c r="P96" i="5"/>
  <c r="P109" i="5"/>
  <c r="P110" i="5"/>
  <c r="P111" i="5"/>
  <c r="P112" i="5"/>
  <c r="L40" i="5"/>
  <c r="L78" i="5"/>
  <c r="P80" i="5"/>
  <c r="P104" i="5"/>
  <c r="P105" i="5"/>
  <c r="P106" i="5"/>
  <c r="P107" i="5"/>
  <c r="P108" i="5"/>
  <c r="P126" i="5"/>
  <c r="P127" i="5"/>
  <c r="P128" i="5"/>
  <c r="P129" i="5"/>
  <c r="P23" i="5"/>
  <c r="P24" i="5"/>
  <c r="P25" i="5"/>
  <c r="P34" i="5"/>
  <c r="P35" i="5"/>
  <c r="P36" i="5"/>
  <c r="P42" i="5"/>
  <c r="P51" i="5"/>
  <c r="P52" i="5"/>
  <c r="P53" i="5"/>
  <c r="L2" i="5"/>
  <c r="L14" i="5"/>
  <c r="P28" i="5"/>
  <c r="P29" i="5"/>
  <c r="P30" i="5"/>
  <c r="P32" i="5"/>
  <c r="P33" i="5"/>
  <c r="P39" i="5"/>
  <c r="P41" i="5"/>
  <c r="P62" i="5"/>
  <c r="P63" i="5"/>
  <c r="P64" i="5"/>
  <c r="P65" i="5"/>
  <c r="P76" i="5"/>
  <c r="P77" i="5"/>
  <c r="P120" i="5"/>
  <c r="P121" i="5"/>
  <c r="P122" i="5"/>
  <c r="P123" i="5"/>
  <c r="P124" i="5"/>
  <c r="P119" i="5"/>
  <c r="R56" i="4"/>
  <c r="R76" i="4"/>
  <c r="R77" i="4"/>
  <c r="R83" i="4"/>
  <c r="R84" i="4"/>
  <c r="R85" i="4"/>
  <c r="R3" i="4"/>
  <c r="R24" i="4"/>
  <c r="R64" i="4"/>
  <c r="R65" i="4"/>
  <c r="R9" i="4"/>
  <c r="R17" i="4"/>
  <c r="R18" i="4"/>
  <c r="R19" i="4"/>
  <c r="R20" i="4"/>
  <c r="R21" i="4"/>
  <c r="R22" i="4"/>
  <c r="R37" i="4"/>
  <c r="R38" i="4"/>
  <c r="R90" i="4"/>
  <c r="R91" i="4"/>
  <c r="R101" i="4"/>
  <c r="R114" i="4"/>
  <c r="R115" i="4"/>
  <c r="R122" i="4"/>
  <c r="R25" i="3"/>
  <c r="R26" i="3"/>
  <c r="R27" i="3"/>
  <c r="R28" i="3"/>
  <c r="R29" i="3"/>
  <c r="R51" i="3"/>
  <c r="R58" i="3"/>
  <c r="R59" i="3"/>
  <c r="R60" i="3"/>
  <c r="R84" i="3"/>
  <c r="R85" i="3"/>
  <c r="R97" i="3"/>
  <c r="R100" i="3"/>
  <c r="R114" i="3"/>
  <c r="R115" i="3"/>
  <c r="R116" i="3"/>
  <c r="R117" i="3"/>
  <c r="R120" i="3"/>
  <c r="R4" i="3"/>
  <c r="R9" i="3"/>
  <c r="R10" i="3"/>
  <c r="R22" i="3"/>
  <c r="R43" i="3"/>
  <c r="R78" i="3"/>
  <c r="R79" i="3"/>
  <c r="R80" i="3"/>
  <c r="R126" i="3"/>
  <c r="R127" i="3"/>
  <c r="R128" i="3"/>
  <c r="R129" i="3"/>
  <c r="R32" i="3"/>
  <c r="R33" i="3"/>
  <c r="R34" i="3"/>
  <c r="R35" i="3"/>
  <c r="R36" i="3"/>
  <c r="R38" i="3"/>
  <c r="R39" i="3"/>
  <c r="R40" i="3"/>
  <c r="R41" i="3"/>
  <c r="R89" i="3"/>
  <c r="R90" i="3"/>
  <c r="R91" i="3"/>
  <c r="R124" i="3"/>
  <c r="S5" i="2"/>
  <c r="T5" i="2" s="1"/>
  <c r="S11" i="2"/>
  <c r="T11" i="2" s="1"/>
  <c r="S17" i="2"/>
  <c r="T17" i="2" s="1"/>
  <c r="S27" i="2"/>
  <c r="T27" i="2" s="1"/>
  <c r="S76" i="2"/>
  <c r="T76" i="2" s="1"/>
  <c r="S86" i="2"/>
  <c r="T86" i="2" s="1"/>
  <c r="R2" i="2"/>
  <c r="R14" i="2"/>
  <c r="R100" i="2"/>
  <c r="R118" i="2"/>
  <c r="R32" i="2"/>
  <c r="R43" i="2"/>
  <c r="R57" i="2"/>
  <c r="R65" i="2"/>
  <c r="R90" i="2"/>
  <c r="R96" i="2"/>
  <c r="R123" i="2"/>
  <c r="R19" i="2"/>
  <c r="R56" i="2"/>
  <c r="R64" i="2"/>
  <c r="R72" i="2"/>
  <c r="R80" i="2"/>
  <c r="R89" i="2"/>
  <c r="R108" i="2"/>
  <c r="R122" i="2"/>
  <c r="R128" i="2"/>
  <c r="R107" i="2"/>
  <c r="R121" i="2"/>
  <c r="R36" i="1"/>
  <c r="R70" i="1"/>
  <c r="R69" i="1"/>
  <c r="R75" i="1"/>
  <c r="S37" i="1"/>
  <c r="T37" i="1" s="1"/>
  <c r="S65" i="1"/>
  <c r="T65" i="1" s="1"/>
  <c r="S66" i="1"/>
  <c r="T66" i="1" s="1"/>
  <c r="S67" i="1"/>
  <c r="T67" i="1" s="1"/>
  <c r="S68" i="1"/>
  <c r="T68" i="1" s="1"/>
  <c r="S71" i="1"/>
  <c r="T71" i="1" s="1"/>
  <c r="S72" i="1"/>
  <c r="T72" i="1" s="1"/>
  <c r="S73" i="1"/>
  <c r="T73" i="1" s="1"/>
  <c r="S74" i="1"/>
  <c r="T74" i="1" s="1"/>
  <c r="S76" i="1"/>
  <c r="T76" i="1" s="1"/>
  <c r="S78" i="1"/>
  <c r="T78" i="1" s="1"/>
  <c r="S79" i="1"/>
  <c r="T79" i="1" s="1"/>
  <c r="S80" i="1"/>
  <c r="T80" i="1" s="1"/>
  <c r="R61" i="1"/>
  <c r="R62" i="1"/>
  <c r="R63" i="1"/>
  <c r="R28" i="1"/>
  <c r="R29" i="1"/>
  <c r="R30" i="1"/>
  <c r="R31" i="1"/>
  <c r="R32" i="1"/>
  <c r="R33" i="1"/>
  <c r="R58" i="1"/>
  <c r="R59" i="1"/>
  <c r="R12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H97" authorId="0" shapeId="0" xr:uid="{3E65D051-D964-7C48-96F2-1A8314E5977D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DO  10/13/14 missing data</t>
        </r>
      </text>
    </comment>
    <comment ref="H102" authorId="0" shapeId="0" xr:uid="{139A8478-D704-BD4F-B7E5-43C3785D3081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DO 10/13/14 checked raw data missing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  <author>Olszyk, David</author>
  </authors>
  <commentList>
    <comment ref="Q1" authorId="0" shapeId="0" xr:uid="{10293F3B-A478-534D-9261-248CCEB3FA22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2/27/16. Truncated to 4 decimal places.
</t>
        </r>
      </text>
    </comment>
    <comment ref="R1" authorId="0" shapeId="0" xr:uid="{2FEAE028-17A6-C74E-BB84-059D675CF04F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DO 7/28/14 Revised log to 0.00001 for 0's</t>
        </r>
      </text>
    </comment>
    <comment ref="S1" authorId="0" shapeId="0" xr:uid="{2A94744A-8E92-914D-BA66-19DAF7FBBBB8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2/27/17 based on immature and mature seed dry weight from truncated files.
</t>
        </r>
      </text>
    </comment>
    <comment ref="U1" authorId="1" shapeId="0" xr:uid="{9D419A03-806D-A042-951F-4C10748F4E51}">
      <text>
        <r>
          <rPr>
            <b/>
            <sz val="8"/>
            <color indexed="81"/>
            <rFont val="Tahoma"/>
            <family val="2"/>
          </rPr>
          <t>Olszyk, David:</t>
        </r>
        <r>
          <rPr>
            <sz val="8"/>
            <color indexed="81"/>
            <rFont val="Tahoma"/>
            <family val="2"/>
          </rPr>
          <t xml:space="preserve">
DO 4/11/17 corrected biomass. 
DO inserted replaced with new data 06/24/14
</t>
        </r>
      </text>
    </comment>
    <comment ref="V1" authorId="1" shapeId="0" xr:uid="{C54C4605-440A-9E4D-92DC-BAF6BEC773D3}">
      <text>
        <r>
          <rPr>
            <b/>
            <sz val="8"/>
            <color indexed="81"/>
            <rFont val="Tahoma"/>
            <family val="2"/>
          </rPr>
          <t>Olszyk, David:</t>
        </r>
        <r>
          <rPr>
            <sz val="8"/>
            <color indexed="81"/>
            <rFont val="Tahoma"/>
            <family val="2"/>
          </rPr>
          <t xml:space="preserve">
DO inserted replaced with new data 06/24/14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U1" authorId="0" shapeId="0" xr:uid="{8F9FAF32-E6BA-2546-BA57-56FB22C4725F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DO 4/11/17 correced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F2" authorId="0" shapeId="0" xr:uid="{5A595123-3199-D647-92B7-35B6A94FCA89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DO 9/5/14 corrected was EPA05PEST1210
</t>
        </r>
      </text>
    </comment>
    <comment ref="AB32" authorId="0" shapeId="0" xr:uid="{A0633AA1-9910-1444-878B-E8F13D14E8A4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DO 9/16/14 Contractor 
mislabeled and was run for wrong herbicide
</t>
        </r>
      </text>
    </comment>
    <comment ref="AB33" authorId="0" shapeId="0" xr:uid="{05DF9DFE-5CA7-6141-BF36-F83A9264A7DE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DO 9/16/14 Contractor 
mislabeled and was run for wrong herbicide
</t>
        </r>
      </text>
    </comment>
    <comment ref="AB34" authorId="0" shapeId="0" xr:uid="{CB28D4F5-F4CE-C642-9311-A5D3C1856BCD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DO 9/16/14 Contractor 
mislabeled and was run for wrong herbicide
</t>
        </r>
      </text>
    </comment>
    <comment ref="AB35" authorId="0" shapeId="0" xr:uid="{756DE16B-696B-A74F-9A59-76160632C4FB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DO 9/16/14 Contractor 
mislabeled and was run for wrong herbicide
</t>
        </r>
      </text>
    </comment>
    <comment ref="AB36" authorId="0" shapeId="0" xr:uid="{5A7C8E4D-1CBF-4248-82D6-60F06B3F18D2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DO 9/16/14 Contractor 
mislabeled and was run for wrong herbicide
</t>
        </r>
      </text>
    </comment>
    <comment ref="AB37" authorId="0" shapeId="0" xr:uid="{165709D1-98C3-1A40-9722-25BE5BBA6C15}">
      <text>
        <r>
          <rPr>
            <b/>
            <sz val="9"/>
            <color indexed="81"/>
            <rFont val="Tahoma"/>
            <family val="2"/>
          </rPr>
          <t>U.S. EPA User or Contractor:</t>
        </r>
        <r>
          <rPr>
            <sz val="9"/>
            <color indexed="81"/>
            <rFont val="Tahoma"/>
            <family val="2"/>
          </rPr>
          <t xml:space="preserve">
DO 9/16/14 Contractor 
mislabeled and was run for wrong herbicide
</t>
        </r>
      </text>
    </comment>
  </commentList>
</comments>
</file>

<file path=xl/sharedStrings.xml><?xml version="1.0" encoding="utf-8"?>
<sst xmlns="http://schemas.openxmlformats.org/spreadsheetml/2006/main" count="8669" uniqueCount="344">
  <si>
    <t>species</t>
  </si>
  <si>
    <t>year</t>
  </si>
  <si>
    <t>site</t>
  </si>
  <si>
    <t>Plot</t>
  </si>
  <si>
    <t>trt</t>
  </si>
  <si>
    <t>Treatment</t>
  </si>
  <si>
    <t>cover0</t>
  </si>
  <si>
    <t>arsincover0</t>
  </si>
  <si>
    <t>cover5</t>
  </si>
  <si>
    <t>arsincover5</t>
  </si>
  <si>
    <t>panicles</t>
  </si>
  <si>
    <t>sqrtpanicles</t>
  </si>
  <si>
    <t>matureseedw</t>
  </si>
  <si>
    <t>logmaturelseeddw</t>
  </si>
  <si>
    <t>immatureseedw</t>
  </si>
  <si>
    <t>logimmaturelseeddw</t>
  </si>
  <si>
    <t>totalseeddw</t>
  </si>
  <si>
    <t>logtotalseeddw</t>
  </si>
  <si>
    <t>percentimmatureseeds</t>
  </si>
  <si>
    <t>arsinpercentimmatureseeds</t>
  </si>
  <si>
    <t>biomass</t>
  </si>
  <si>
    <t>logbiomass</t>
  </si>
  <si>
    <t>Previous Treatment Comments</t>
  </si>
  <si>
    <t>Final Comments</t>
  </si>
  <si>
    <t>ELGL</t>
  </si>
  <si>
    <t>Hyslop</t>
  </si>
  <si>
    <t>Roundup 0.2</t>
  </si>
  <si>
    <t>Carrier Control</t>
  </si>
  <si>
    <t>Banvel 0.2</t>
  </si>
  <si>
    <t>Rdup+Bnvl 0.01</t>
  </si>
  <si>
    <t>No Spray</t>
  </si>
  <si>
    <t>Roundup 0.01</t>
  </si>
  <si>
    <t>Banvel 0.01</t>
  </si>
  <si>
    <t>Banvel 0.1</t>
  </si>
  <si>
    <t>Roundup 0.1</t>
  </si>
  <si>
    <t>Rdup+Bnvl 0.2</t>
  </si>
  <si>
    <t>Rdup+Bnvl 0.1</t>
  </si>
  <si>
    <t>carrier control</t>
  </si>
  <si>
    <t>no spray</t>
  </si>
  <si>
    <t>very small</t>
  </si>
  <si>
    <t>Very small weight, 0.1 g minimum added</t>
  </si>
  <si>
    <t>Very small weight not detected, put in minimum of 0.1</t>
  </si>
  <si>
    <t xml:space="preserve">Looked dead at end, tiny plant </t>
  </si>
  <si>
    <t>Botany</t>
  </si>
  <si>
    <t>Rdup/Bnvl 0.01</t>
  </si>
  <si>
    <t>Dead plant</t>
  </si>
  <si>
    <t>Looks like FERO growing with ELGL DO Omitted 7/10/18</t>
  </si>
  <si>
    <t>Seeds dropped from panicle before harvest</t>
  </si>
  <si>
    <r>
      <t xml:space="preserve">no plant, </t>
    </r>
    <r>
      <rPr>
        <sz val="11"/>
        <rFont val="Calibri"/>
        <family val="2"/>
      </rPr>
      <t>&lt;0.10 cover replaced with 0.05</t>
    </r>
  </si>
  <si>
    <t>Omitted replaced plant</t>
  </si>
  <si>
    <t>Very small, put in minimum biomass of 0.1 g</t>
  </si>
  <si>
    <t>small plant</t>
  </si>
  <si>
    <t>Rdup/Bnvl 0.1</t>
  </si>
  <si>
    <t>Year</t>
  </si>
  <si>
    <t>Species</t>
  </si>
  <si>
    <t>plot</t>
  </si>
  <si>
    <t>arsincover1</t>
  </si>
  <si>
    <t>matureseeds</t>
  </si>
  <si>
    <t>logmatureseeddw</t>
  </si>
  <si>
    <t>immatureseeddw</t>
  </si>
  <si>
    <t>logimmatureseeddw</t>
  </si>
  <si>
    <t>FEID</t>
  </si>
  <si>
    <t>Omit as for 2011 determined was not FEID DO 8/8/24</t>
  </si>
  <si>
    <t>Omitted data, likely not FEID</t>
  </si>
  <si>
    <t>Omitted, replaced before season</t>
  </si>
  <si>
    <t>Omitted data, likely not FEID, bags empty</t>
  </si>
  <si>
    <t>Omitted data, may not be FERO DO 8/8/24</t>
  </si>
  <si>
    <t>Omited data 8/8/24 may not be FERO</t>
  </si>
  <si>
    <t>Omitted panicle data, could not verify</t>
  </si>
  <si>
    <t>percentimmatureseed</t>
  </si>
  <si>
    <t>arsinpercentimmatureseed</t>
  </si>
  <si>
    <t>Should have omitted plant DO 8/7/24</t>
  </si>
  <si>
    <t>Omitted likely not FEID</t>
  </si>
  <si>
    <t>DO week 7, looked a little different, 9/29/18 Omit? Confirmed 11/4/18</t>
  </si>
  <si>
    <t>SO 8/7/24 Should omit plant</t>
  </si>
  <si>
    <t>DO 8/7/24 Should omit plant</t>
  </si>
  <si>
    <t>No plant at end</t>
  </si>
  <si>
    <t xml:space="preserve">No plant at harvest </t>
  </si>
  <si>
    <t>Missed seed collection, omitted data 8/7/24 likely not FERO</t>
  </si>
  <si>
    <t>Original FEID dead, harvested plant near POGR</t>
  </si>
  <si>
    <t>No plant at harvest, migrated out of plot</t>
  </si>
  <si>
    <t xml:space="preserve">No plant at harvest  </t>
  </si>
  <si>
    <t xml:space="preserve">Dead at end </t>
  </si>
  <si>
    <t>Dead at end</t>
  </si>
  <si>
    <t>Tiny plant</t>
  </si>
  <si>
    <t>Dead Leaves only at harvest</t>
  </si>
  <si>
    <t>Omitted data, may not be FERO DO 8/7/24</t>
  </si>
  <si>
    <t>Rdup+bnvl 0.2</t>
  </si>
  <si>
    <t>Omited data 8/7/24 may not be FERO</t>
  </si>
  <si>
    <t>Very small plant</t>
  </si>
  <si>
    <t>Omitted Replaced and likely not FEID</t>
  </si>
  <si>
    <t>nopods</t>
  </si>
  <si>
    <t>sqrtpods</t>
  </si>
  <si>
    <t>IRTE</t>
  </si>
  <si>
    <t>Was 1.8 originally, changed to 0.8 when did flowering analysis. DO 8/7/24</t>
  </si>
  <si>
    <t>Replaced</t>
  </si>
  <si>
    <t>Biomass sample lost</t>
  </si>
  <si>
    <t>infloroescences</t>
  </si>
  <si>
    <t>sqrtinfluorescences</t>
  </si>
  <si>
    <t>atypicalinfluorescences</t>
  </si>
  <si>
    <t>sqrtatypicalinfluorescences</t>
  </si>
  <si>
    <t>totalinflorescence</t>
  </si>
  <si>
    <t>sqrttotalinfluorescences</t>
  </si>
  <si>
    <t>percentatypical</t>
  </si>
  <si>
    <t>arsinpercentatypical</t>
  </si>
  <si>
    <t>totseeddw</t>
  </si>
  <si>
    <t>PRVU</t>
  </si>
  <si>
    <t>Omit weights, mouse ate seeds before weighing</t>
  </si>
  <si>
    <t>Data OK, no note about seeds being eaten on envelope</t>
  </si>
  <si>
    <t xml:space="preserve">Omit  inflorescence data mouse ate seeds before counting certain </t>
  </si>
  <si>
    <t>Very small, may have missed harvest</t>
  </si>
  <si>
    <t>Omit inflorescence data, no indication on envelope of normal</t>
  </si>
  <si>
    <t>No seeds</t>
  </si>
  <si>
    <t>Omit  inflorescence data mouse ate seeds before counting DO 3/21/17</t>
  </si>
  <si>
    <r>
      <rPr>
        <sz val="12"/>
        <rFont val="Calibri"/>
        <family val="2"/>
      </rPr>
      <t>Harvested material from 2 extra plants in plot.</t>
    </r>
    <r>
      <rPr>
        <sz val="12"/>
        <color indexed="10"/>
        <rFont val="Calibri"/>
        <family val="2"/>
      </rPr>
      <t xml:space="preserve"> Omit  inflorescence data mouse ate seeds before counting,</t>
    </r>
  </si>
  <si>
    <t>No plant at harvest</t>
  </si>
  <si>
    <t>No seeds, original plant &lt;1", harvested from extra plant</t>
  </si>
  <si>
    <t>No plant at harvest.  Could be outside plot, but included as had to come from plant.</t>
  </si>
  <si>
    <t>Very small, no seeds</t>
  </si>
  <si>
    <t>Small sample</t>
  </si>
  <si>
    <r>
      <rPr>
        <sz val="12"/>
        <rFont val="Calibri"/>
        <family val="2"/>
      </rPr>
      <t>Harvested from extra plants.</t>
    </r>
    <r>
      <rPr>
        <sz val="12"/>
        <color indexed="10"/>
        <rFont val="Calibri"/>
        <family val="2"/>
      </rPr>
      <t xml:space="preserve">  </t>
    </r>
    <r>
      <rPr>
        <sz val="12"/>
        <rFont val="Calibri"/>
        <family val="2"/>
      </rPr>
      <t>Omit weight data mouse ate seeds, use inflorescence data</t>
    </r>
  </si>
  <si>
    <t>TS Did you replace any plants? Dynamac not indicated replaced. No plant at harvest. No seeds.</t>
  </si>
  <si>
    <t>no plant, no seeds</t>
  </si>
  <si>
    <t>May have been too late collecting</t>
  </si>
  <si>
    <t>Omitted, replaced plant</t>
  </si>
  <si>
    <t xml:space="preserve">Omit inflorescence data mouse ate seeds before counting </t>
  </si>
  <si>
    <t xml:space="preserve">No seeds. </t>
  </si>
  <si>
    <t>Use % weed 10 from cover 5 DO 6/23/14</t>
  </si>
  <si>
    <t>Cover 0 Outside of border - Moved inside</t>
  </si>
  <si>
    <t xml:space="preserve">No seeds.  </t>
  </si>
  <si>
    <t>Treatment #</t>
  </si>
  <si>
    <t>cover3</t>
  </si>
  <si>
    <t>arsincover3</t>
  </si>
  <si>
    <t>RAOC</t>
  </si>
  <si>
    <t>Omit, replaced plant before season</t>
  </si>
  <si>
    <t>Replaced based week 0 notes not used</t>
  </si>
  <si>
    <t>Date</t>
  </si>
  <si>
    <t>Farm</t>
  </si>
  <si>
    <t xml:space="preserve">Herbicide Trade Name </t>
  </si>
  <si>
    <t>QA Sample ID</t>
  </si>
  <si>
    <t>Amount Product used</t>
  </si>
  <si>
    <t>units</t>
  </si>
  <si>
    <t>Active Ingredient</t>
  </si>
  <si>
    <t>% A.I.</t>
  </si>
  <si>
    <t>Amount A.I. / L</t>
  </si>
  <si>
    <t>A.I. In concentrate by wt. gr/ml</t>
  </si>
  <si>
    <t>A.I. By weight</t>
  </si>
  <si>
    <t>Acid Equivalent gr/ml</t>
  </si>
  <si>
    <t>Acid Equivalent by wt</t>
  </si>
  <si>
    <t>Sprayer delivery Gal/Acre</t>
  </si>
  <si>
    <t>Sprayer delivery L/Ha</t>
  </si>
  <si>
    <t>Active Ing delivered grams/Ha</t>
  </si>
  <si>
    <t>surfactant used</t>
  </si>
  <si>
    <t>amount of surfactant</t>
  </si>
  <si>
    <t>Active Ingrediant gr/ml</t>
  </si>
  <si>
    <t>Active Ingredient by weight</t>
  </si>
  <si>
    <t>Lab. mg/L a.i.</t>
  </si>
  <si>
    <t>Chem. Lab. % of Calc. Acid Wt. Eq.</t>
  </si>
  <si>
    <t>Average % Calc. For Lab Runs</t>
  </si>
  <si>
    <t>Chem. Lab. Comments</t>
  </si>
  <si>
    <t>Lab. Duplicate Value</t>
  </si>
  <si>
    <t>Duplicate % CV</t>
  </si>
  <si>
    <t>DO Duplicate Comments</t>
  </si>
  <si>
    <t>DO Overall Comments</t>
  </si>
  <si>
    <t>OSU Hyslop</t>
  </si>
  <si>
    <t>Willamette Valley Natives (9 species)</t>
  </si>
  <si>
    <r>
      <t>Banvel</t>
    </r>
    <r>
      <rPr>
        <sz val="9"/>
        <rFont val="Calibri"/>
        <family val="2"/>
      </rPr>
      <t>®</t>
    </r>
  </si>
  <si>
    <t>EPA05PEST12010</t>
  </si>
  <si>
    <t>ml/L</t>
  </si>
  <si>
    <t>Dicamba</t>
  </si>
  <si>
    <t>mg/L</t>
  </si>
  <si>
    <t>Preference</t>
  </si>
  <si>
    <t>0.5% v/v</t>
  </si>
  <si>
    <t>ND at 1.0 mg/L</t>
  </si>
  <si>
    <t>EPA06PEST12010</t>
  </si>
  <si>
    <t>ND at 10 mg/L</t>
  </si>
  <si>
    <t>0.01 Tank Mix</t>
  </si>
  <si>
    <t>EPA08PEST12010</t>
  </si>
  <si>
    <t xml:space="preserve"> </t>
  </si>
  <si>
    <t>0.1 Tank Mix</t>
  </si>
  <si>
    <t>EPA10PEST12010</t>
  </si>
  <si>
    <t>Carrier</t>
  </si>
  <si>
    <t>EPA02PEST12010</t>
  </si>
  <si>
    <t>ND at 0.01 mg/L, Blank none detected, Expected % recovery 40-120%</t>
  </si>
  <si>
    <r>
      <t>Roundup Original</t>
    </r>
    <r>
      <rPr>
        <sz val="9"/>
        <rFont val="Calibri"/>
        <family val="2"/>
      </rPr>
      <t>®</t>
    </r>
  </si>
  <si>
    <t>EPA03PEST12010</t>
  </si>
  <si>
    <t>Glyphosate</t>
  </si>
  <si>
    <t>grams/L</t>
  </si>
  <si>
    <t>Lab.  higher than expected, nominal concentrations assumed to be correct</t>
  </si>
  <si>
    <t>EPA04PEST12010</t>
  </si>
  <si>
    <t>EPA07PEST12010</t>
  </si>
  <si>
    <t>EPA09PEST12010</t>
  </si>
  <si>
    <t>EPA01PEST12010</t>
  </si>
  <si>
    <t>ND at 0.010 mg/L</t>
  </si>
  <si>
    <t>OSU Botany</t>
  </si>
  <si>
    <t>EPA05PEST13110</t>
  </si>
  <si>
    <t>EPA06PEST13110</t>
  </si>
  <si>
    <t>EPA08PEST13110</t>
  </si>
  <si>
    <t>EPA10PEST13110</t>
  </si>
  <si>
    <t>EPA02PEST13110</t>
  </si>
  <si>
    <t>EPA03PEST13110</t>
  </si>
  <si>
    <t>Lab. Higher than expected, but within range of previous (+/- 20%), nominal assumed to be correct</t>
  </si>
  <si>
    <t>EPA04PEST13110</t>
  </si>
  <si>
    <t>EPA07PEST13110</t>
  </si>
  <si>
    <t>EPA09PEST13110</t>
  </si>
  <si>
    <t>EPA01PEST13110</t>
  </si>
  <si>
    <t>ND at 2.0 mg/L</t>
  </si>
  <si>
    <t>EPA02PEST12611</t>
  </si>
  <si>
    <t>1 mg/L detection limit, 98% spike recovery</t>
  </si>
  <si>
    <t>Analysis Good</t>
  </si>
  <si>
    <t>EPA05PEST12611</t>
  </si>
  <si>
    <t>EPA06PEST12611</t>
  </si>
  <si>
    <t>Good</t>
  </si>
  <si>
    <t>EPA08PEST12611</t>
  </si>
  <si>
    <t>0.2 Tank Mix</t>
  </si>
  <si>
    <t>EPA10PEST12611</t>
  </si>
  <si>
    <t>EPA01PEST12611</t>
  </si>
  <si>
    <t>Not Detected,2 mg/L reporting limit</t>
  </si>
  <si>
    <t>EPA03PEST12611</t>
  </si>
  <si>
    <t>2 mg/L reporting limit</t>
  </si>
  <si>
    <t>EPA04PEST12611</t>
  </si>
  <si>
    <t>EPA07PEST12611</t>
  </si>
  <si>
    <t>EPA09PEST12611</t>
  </si>
  <si>
    <t>EPA01PEST13111</t>
  </si>
  <si>
    <t>Not Detected, 10 mg/L detection limit</t>
  </si>
  <si>
    <t>OK analyzed for dicamba, carrier should not have had either herbicide</t>
  </si>
  <si>
    <t>EPA02PEST13111</t>
  </si>
  <si>
    <t>OK analyzed for glyphosate, carrier should not have had either herbicide</t>
  </si>
  <si>
    <t>EPA03PEST13111</t>
  </si>
  <si>
    <t>Error, Had sample analyzed for wrong chemical (dicamba)</t>
  </si>
  <si>
    <t>EPA04PEST13111</t>
  </si>
  <si>
    <t>EPA05PEST13111</t>
  </si>
  <si>
    <t>Error, Had sample analyzed for wrong chemical (glyphosate)</t>
  </si>
  <si>
    <t>EPA06PEST13111</t>
  </si>
  <si>
    <t>EPA07PEST13111</t>
  </si>
  <si>
    <t>91-95% recovery Expected recoery 74-121, 10 mg/L detection limit</t>
  </si>
  <si>
    <t>Data for glyphosate OK, compare to this lab no. old lab. no EPA08PEST13111, Both chemicals were in solution.</t>
  </si>
  <si>
    <t>EPA08PEST13111</t>
  </si>
  <si>
    <t>97-98% recovery, Expected recovery 40-120, 10 mg/L detection limit</t>
  </si>
  <si>
    <t>Data for dicamba OK, compare to this lab no. old lab. no EPA07PEST13111, Both chemicals were in solution.</t>
  </si>
  <si>
    <t>EPA09PEST13111</t>
  </si>
  <si>
    <t>Data for glyphosate OK, compare to this lab no. old lab. no EPA10PEST13111, Both chemicals were in solution.</t>
  </si>
  <si>
    <t>EPA10PEST13111</t>
  </si>
  <si>
    <t>Data for dicamba OK, compare to this lab no. old lab. no EPA09PEST13111, Both chemicals were in solution.</t>
  </si>
  <si>
    <t>A few seeds collected, not used</t>
  </si>
  <si>
    <t>Cover 3 omitted, missing</t>
  </si>
  <si>
    <t>inflorescences</t>
  </si>
  <si>
    <t>sqrtinfloroescence</t>
  </si>
  <si>
    <t>Cover0 was missing, changed to 1 since had that value later on\</t>
  </si>
  <si>
    <t>Omitted inflorescence data, could not verify</t>
  </si>
  <si>
    <t>Omitted data, inflorescence and  seed sample missing</t>
  </si>
  <si>
    <t>pods</t>
  </si>
  <si>
    <t>Previous Treatment (2010) Comments</t>
  </si>
  <si>
    <t>POGR</t>
  </si>
  <si>
    <t>Omitted data, replaced plant</t>
  </si>
  <si>
    <t>seedheads</t>
  </si>
  <si>
    <t>sqrtseedheads</t>
  </si>
  <si>
    <t>logmatureseeds</t>
  </si>
  <si>
    <t>logimmatureseeds</t>
  </si>
  <si>
    <t>logtotalseeds</t>
  </si>
  <si>
    <t>Extra comments</t>
  </si>
  <si>
    <t>mature</t>
  </si>
  <si>
    <t>Omit immature seed data, uncertain.</t>
  </si>
  <si>
    <t xml:space="preserve">Omit pods and weight data, uncertain. </t>
  </si>
  <si>
    <t>Omitted data, replaced plant just before season started</t>
  </si>
  <si>
    <t xml:space="preserve">Previous Treatment  </t>
  </si>
  <si>
    <t>FRVI</t>
  </si>
  <si>
    <t>Replacement</t>
  </si>
  <si>
    <t>Very small at havest</t>
  </si>
  <si>
    <t xml:space="preserve">Ignore cover 0 comment replaced plant </t>
  </si>
  <si>
    <r>
      <t>No plant at harvest,</t>
    </r>
    <r>
      <rPr>
        <sz val="11"/>
        <rFont val="Calibri"/>
        <family val="2"/>
      </rPr>
      <t xml:space="preserve"> Ignore cover0 replaced plant</t>
    </r>
  </si>
  <si>
    <t>1 leaf only at end</t>
  </si>
  <si>
    <t>No plant at harvest, cover5 missing</t>
  </si>
  <si>
    <t xml:space="preserve">treatment </t>
  </si>
  <si>
    <t xml:space="preserve">seedheads </t>
  </si>
  <si>
    <t>matureseeddw</t>
  </si>
  <si>
    <t>logmatureseeddwtruncated</t>
  </si>
  <si>
    <t>immartureseedw</t>
  </si>
  <si>
    <t>logimmartureseedwtruncated</t>
  </si>
  <si>
    <t>revharvestbiomass</t>
  </si>
  <si>
    <t>log10revharvestbiomass</t>
  </si>
  <si>
    <t>Previous Treatment</t>
  </si>
  <si>
    <t>ERLA</t>
  </si>
  <si>
    <t xml:space="preserve">Botany </t>
  </si>
  <si>
    <t>Mouse damage, omitted seed data</t>
  </si>
  <si>
    <t>Omitted plant, had been replaced; also may not have been right species of platn</t>
  </si>
  <si>
    <t>Omitted plant, had been replaced</t>
  </si>
  <si>
    <t>Omitted immature weight, could not verify</t>
  </si>
  <si>
    <t>Omitted weights, could not verify</t>
  </si>
  <si>
    <t>Very Small plant</t>
  </si>
  <si>
    <t>Previous Year Treatment Comments</t>
  </si>
  <si>
    <t>Omitted seedhead number or weights, could not confirm</t>
  </si>
  <si>
    <t>Omitted very small plant, data questionable</t>
  </si>
  <si>
    <t>Omitted seed weight numbers, cound not confirm</t>
  </si>
  <si>
    <t>Omitted, plant replaced before season</t>
  </si>
  <si>
    <t>Panicles OK, could not find evidence of extra envelope</t>
  </si>
  <si>
    <t>Omitted immature seed dry weight, could not verify</t>
  </si>
  <si>
    <t>Omitted plant, replaced before season</t>
  </si>
  <si>
    <t>Omitted plant, likely wrong species</t>
  </si>
  <si>
    <t>logmatureseed+0.00001</t>
  </si>
  <si>
    <t>logimmatureseed+0.00001</t>
  </si>
  <si>
    <t>totalseeddw+0.00001</t>
  </si>
  <si>
    <t>CALE</t>
  </si>
  <si>
    <t>Leaves only at harvest</t>
  </si>
  <si>
    <t>DO 3/21/17 Leave in.  No envelope, no data.</t>
  </si>
  <si>
    <t>Harvested 2 plants at harvest</t>
  </si>
  <si>
    <t>Incomplete stem at harvest</t>
  </si>
  <si>
    <t>Partial plant at harvest</t>
  </si>
  <si>
    <t>Stem only at harvest</t>
  </si>
  <si>
    <t>DO corrected 3/21/17</t>
  </si>
  <si>
    <t>No plant at harvest, omitted cover3 0 no sign of plant</t>
  </si>
  <si>
    <t>Column Heading</t>
  </si>
  <si>
    <t>Description</t>
  </si>
  <si>
    <t>2010 or 2011</t>
  </si>
  <si>
    <t xml:space="preserve">Four letter abbeviation for genus and species: Camassia leichtlinii </t>
  </si>
  <si>
    <t>Botany or Hyslop</t>
  </si>
  <si>
    <t>Number</t>
  </si>
  <si>
    <t>Number: 1=carrier control, 2=no spray, 3=0.01 x f.a.r. (field application rate) dicamba, 4=0.1 x f.a.r. dicamba, 5=0.01 x f.a.r. glyphosate, 6=0.1 x f.a.r. glyphosate, 7=0.01 x f.a.r. glyphosate and dicamba, 8=0.1 x f.a.r. glyphosate and dicamba</t>
  </si>
  <si>
    <t>Description by trade name.  Banvel (Bnvl)=dicamba, Roundup (Rndp)=glyphosate</t>
  </si>
  <si>
    <t>Number of pods</t>
  </si>
  <si>
    <t>sqrt(pods)</t>
  </si>
  <si>
    <t>% cover before treatment</t>
  </si>
  <si>
    <t>arcsine transformation of cover0</t>
  </si>
  <si>
    <t>% cover approximately 6weeds after treatment</t>
  </si>
  <si>
    <t>arcsine transformation of cover3, notes avaialble upon request</t>
  </si>
  <si>
    <t>In g/plot dry weight</t>
  </si>
  <si>
    <t xml:space="preserve">logmatureseeddw </t>
  </si>
  <si>
    <t>log10 transformation of mature seeds, dw=dry weight, added 0.00001 to all data including 0's first.</t>
  </si>
  <si>
    <t xml:space="preserve">logimmatureseeddw </t>
  </si>
  <si>
    <t>log10 transformation of immature seeds, dw=dry weight, added 0.00001 to all data including 0's first.</t>
  </si>
  <si>
    <t xml:space="preserve">In g/plot, mature + immature seed dry weights, dw=dry weight </t>
  </si>
  <si>
    <t>log10 transformation of mature + immature seeds, dw=dry weight, added 0.00001 to all data including 0's first.</t>
  </si>
  <si>
    <t>(immature seed dry weight/total seed dry weight)/totalseeddw*100.  Blank due to either no data or total seed dry weight = 0</t>
  </si>
  <si>
    <t>arcsine transformation of percentimmatureseed</t>
  </si>
  <si>
    <t>Final comments primarily on why data for plant may not have been used.</t>
  </si>
  <si>
    <t>This concerns published data only.  Other notes and information available upon request.</t>
  </si>
  <si>
    <t>Trt</t>
  </si>
  <si>
    <t>Very low weight for immature seed</t>
  </si>
  <si>
    <t>Seeds were dispersed by the plant before harvest.</t>
  </si>
  <si>
    <t>Died after harvest</t>
  </si>
  <si>
    <t>Pods very small, no seed</t>
  </si>
  <si>
    <t>Omitted cover 3, no sign of plant DO 3/14/17</t>
  </si>
  <si>
    <t>Missing at seed collection and harvest</t>
  </si>
  <si>
    <t>Cover 3 missing, missing at seed collection and 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</si>
</sst>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sz val="11"/>
      <color rgb="FF00B050"/>
      <name val="Aptos Narrow"/>
      <family val="2"/>
      <scheme val="minor"/>
    </font>
    <font>
      <sz val="12"/>
      <name val="Aptos Narrow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</font>
    <font>
      <sz val="12"/>
      <color indexed="10"/>
      <name val="Calibri"/>
      <family val="2"/>
    </font>
    <font>
      <sz val="12"/>
      <color rgb="FFFF0000"/>
      <name val="Calibri"/>
      <family val="2"/>
    </font>
    <font>
      <sz val="11"/>
      <color rgb="FFFF0000"/>
      <name val="Aptos Narrow"/>
      <family val="2"/>
      <scheme val="minor"/>
    </font>
    <font>
      <sz val="9"/>
      <name val="Calibri"/>
      <family val="2"/>
    </font>
    <font>
      <sz val="9"/>
      <color indexed="10"/>
      <name val="Arial"/>
      <family val="2"/>
    </font>
    <font>
      <b/>
      <sz val="9"/>
      <color rgb="FFFF000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62">
    <xf numFmtId="0" fontId="0" fillId="0" borderId="0" xfId="0"/>
    <xf numFmtId="0" fontId="3" fillId="0" borderId="0" xfId="0" applyFont="1"/>
    <xf numFmtId="2" fontId="3" fillId="0" borderId="0" xfId="0" applyNumberFormat="1" applyFont="1"/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2" fontId="8" fillId="0" borderId="0" xfId="2" applyNumberFormat="1" applyFont="1" applyAlignment="1">
      <alignment horizontal="right" vertical="center"/>
    </xf>
    <xf numFmtId="2" fontId="8" fillId="0" borderId="0" xfId="2" applyNumberFormat="1" applyFont="1" applyAlignment="1">
      <alignment vertical="center"/>
    </xf>
    <xf numFmtId="2" fontId="8" fillId="0" borderId="0" xfId="2" applyNumberFormat="1" applyFont="1" applyAlignment="1">
      <alignment horizontal="left" vertical="center"/>
    </xf>
    <xf numFmtId="2" fontId="3" fillId="0" borderId="0" xfId="0" applyNumberFormat="1" applyFont="1" applyAlignment="1">
      <alignment vertical="center"/>
    </xf>
    <xf numFmtId="165" fontId="3" fillId="0" borderId="0" xfId="1" applyNumberFormat="1" applyFont="1"/>
    <xf numFmtId="164" fontId="3" fillId="0" borderId="0" xfId="1" applyNumberFormat="1" applyFont="1"/>
    <xf numFmtId="0" fontId="1" fillId="0" borderId="0" xfId="0" applyFont="1"/>
    <xf numFmtId="0" fontId="2" fillId="0" borderId="0" xfId="0" applyFont="1"/>
    <xf numFmtId="0" fontId="13" fillId="0" borderId="0" xfId="0" applyFont="1"/>
    <xf numFmtId="0" fontId="14" fillId="0" borderId="0" xfId="0" applyFont="1"/>
    <xf numFmtId="2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164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2" fontId="8" fillId="0" borderId="1" xfId="0" applyNumberFormat="1" applyFont="1" applyBorder="1" applyAlignment="1">
      <alignment horizontal="left" wrapText="1"/>
    </xf>
    <xf numFmtId="166" fontId="8" fillId="0" borderId="1" xfId="0" applyNumberFormat="1" applyFont="1" applyBorder="1" applyAlignment="1">
      <alignment horizontal="left" wrapText="1"/>
    </xf>
    <xf numFmtId="166" fontId="8" fillId="0" borderId="2" xfId="0" applyNumberFormat="1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166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6" fillId="0" borderId="0" xfId="0" applyNumberFormat="1" applyFont="1"/>
    <xf numFmtId="0" fontId="17" fillId="0" borderId="0" xfId="2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0" fontId="19" fillId="0" borderId="0" xfId="2" applyFont="1" applyAlignment="1">
      <alignment horizontal="right" vertical="center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8" fillId="0" borderId="0" xfId="0" applyFont="1" applyAlignment="1">
      <alignment horizontal="left" vertical="center"/>
    </xf>
    <xf numFmtId="1" fontId="3" fillId="0" borderId="0" xfId="0" applyNumberFormat="1" applyFont="1"/>
    <xf numFmtId="164" fontId="3" fillId="2" borderId="0" xfId="0" applyNumberFormat="1" applyFont="1" applyFill="1" applyAlignment="1">
      <alignment horizontal="center" vertical="center"/>
    </xf>
    <xf numFmtId="164" fontId="3" fillId="0" borderId="4" xfId="0" applyNumberFormat="1" applyFont="1" applyBorder="1"/>
    <xf numFmtId="164" fontId="3" fillId="3" borderId="0" xfId="0" applyNumberFormat="1" applyFont="1" applyFill="1" applyAlignment="1">
      <alignment horizontal="right" vertical="center"/>
    </xf>
    <xf numFmtId="0" fontId="4" fillId="0" borderId="0" xfId="0" applyFont="1"/>
    <xf numFmtId="0" fontId="22" fillId="0" borderId="0" xfId="0" applyFont="1"/>
    <xf numFmtId="0" fontId="23" fillId="0" borderId="0" xfId="0" applyFont="1"/>
    <xf numFmtId="2" fontId="4" fillId="0" borderId="0" xfId="0" applyNumberFormat="1" applyFont="1"/>
    <xf numFmtId="0" fontId="11" fillId="0" borderId="0" xfId="0" applyFont="1"/>
    <xf numFmtId="164" fontId="4" fillId="0" borderId="0" xfId="0" applyNumberFormat="1" applyFont="1"/>
  </cellXfs>
  <cellStyles count="3">
    <cellStyle name="Normal" xfId="0" builtinId="0"/>
    <cellStyle name="Normal 2" xfId="2" xr:uid="{D95CD68E-76B5-504F-B337-39852D024E2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C040-D49D-4844-8260-13CFD7C60376}">
  <dimension ref="A1:U129"/>
  <sheetViews>
    <sheetView workbookViewId="0">
      <selection sqref="A1:U129"/>
    </sheetView>
  </sheetViews>
  <sheetFormatPr baseColWidth="10" defaultRowHeight="16" x14ac:dyDescent="0.2"/>
  <sheetData>
    <row r="1" spans="1:21" x14ac:dyDescent="0.2">
      <c r="A1" s="1" t="s">
        <v>53</v>
      </c>
      <c r="B1" s="1" t="s">
        <v>54</v>
      </c>
      <c r="C1" s="1" t="s">
        <v>2</v>
      </c>
      <c r="D1" s="1" t="s">
        <v>3</v>
      </c>
      <c r="E1" s="1" t="s">
        <v>336</v>
      </c>
      <c r="F1" s="1" t="s">
        <v>5</v>
      </c>
      <c r="G1" s="7" t="s">
        <v>251</v>
      </c>
      <c r="H1" s="1" t="s">
        <v>92</v>
      </c>
      <c r="I1" s="1" t="s">
        <v>6</v>
      </c>
      <c r="J1" s="1" t="s">
        <v>7</v>
      </c>
      <c r="K1" s="1" t="s">
        <v>131</v>
      </c>
      <c r="L1" s="1" t="s">
        <v>132</v>
      </c>
      <c r="M1" s="7" t="s">
        <v>57</v>
      </c>
      <c r="N1" s="1" t="s">
        <v>58</v>
      </c>
      <c r="O1" s="7" t="s">
        <v>59</v>
      </c>
      <c r="P1" s="1" t="s">
        <v>60</v>
      </c>
      <c r="Q1" s="1" t="s">
        <v>16</v>
      </c>
      <c r="R1" s="1" t="s">
        <v>17</v>
      </c>
      <c r="S1" s="1" t="s">
        <v>69</v>
      </c>
      <c r="T1" s="1" t="s">
        <v>70</v>
      </c>
      <c r="U1" s="7" t="s">
        <v>23</v>
      </c>
    </row>
    <row r="2" spans="1:21" x14ac:dyDescent="0.2">
      <c r="A2" s="1">
        <v>2010</v>
      </c>
      <c r="B2" s="1" t="s">
        <v>302</v>
      </c>
      <c r="C2" s="1" t="s">
        <v>25</v>
      </c>
      <c r="D2" s="1">
        <v>4</v>
      </c>
      <c r="E2" s="1">
        <v>6</v>
      </c>
      <c r="F2" s="1" t="s">
        <v>34</v>
      </c>
      <c r="G2" s="7">
        <v>1</v>
      </c>
      <c r="H2" s="1">
        <f t="shared" ref="H2:H65" si="0">SQRT(G2)</f>
        <v>1</v>
      </c>
      <c r="I2" s="1">
        <v>1</v>
      </c>
      <c r="J2" s="1">
        <f t="shared" ref="J2:J65" si="1">ASIN(SQRT(I2/100))</f>
        <v>0.1001674211615598</v>
      </c>
      <c r="K2" s="1">
        <v>2</v>
      </c>
      <c r="L2" s="1">
        <f t="shared" ref="L2:L65" si="2">ASIN(SQRT(K2/100))</f>
        <v>0.14189705460416391</v>
      </c>
      <c r="M2" s="7">
        <v>9.5699999999999993E-2</v>
      </c>
      <c r="N2" s="1">
        <f t="shared" ref="N2:N34" si="3">LOG10(M2+0.00001)</f>
        <v>-1.0190426837703799</v>
      </c>
      <c r="O2" s="7">
        <v>0</v>
      </c>
      <c r="P2" s="1">
        <f t="shared" ref="P2:P34" si="4">LOG10(O2+0.00001)</f>
        <v>-5</v>
      </c>
      <c r="Q2" s="1">
        <f t="shared" ref="Q2:Q34" si="5">M2+O2</f>
        <v>9.5699999999999993E-2</v>
      </c>
      <c r="R2" s="1">
        <f t="shared" ref="R2:R34" si="6">LOG10(Q2+0.00001)</f>
        <v>-1.0190426837703799</v>
      </c>
      <c r="S2" s="1">
        <f>O2/Q2*100</f>
        <v>0</v>
      </c>
      <c r="T2" s="1">
        <f>ASIN(SQRT(S2/100))</f>
        <v>0</v>
      </c>
      <c r="U2" s="7"/>
    </row>
    <row r="3" spans="1:21" x14ac:dyDescent="0.2">
      <c r="A3" s="1">
        <v>2010</v>
      </c>
      <c r="B3" s="1" t="s">
        <v>302</v>
      </c>
      <c r="C3" s="1" t="s">
        <v>25</v>
      </c>
      <c r="D3" s="1">
        <v>12</v>
      </c>
      <c r="E3" s="1">
        <v>7</v>
      </c>
      <c r="F3" s="1" t="s">
        <v>44</v>
      </c>
      <c r="G3" s="7">
        <v>6</v>
      </c>
      <c r="H3" s="1">
        <f t="shared" si="0"/>
        <v>2.4494897427831779</v>
      </c>
      <c r="I3" s="1">
        <v>2</v>
      </c>
      <c r="J3" s="1">
        <f t="shared" si="1"/>
        <v>0.14189705460416391</v>
      </c>
      <c r="K3" s="1">
        <v>1</v>
      </c>
      <c r="L3" s="1">
        <f t="shared" si="2"/>
        <v>0.1001674211615598</v>
      </c>
      <c r="M3" s="7">
        <v>0.38629999999999998</v>
      </c>
      <c r="N3" s="1">
        <f t="shared" si="3"/>
        <v>-0.41306404958593834</v>
      </c>
      <c r="O3" s="7">
        <v>4.0999999999999995E-3</v>
      </c>
      <c r="P3" s="1">
        <f t="shared" si="4"/>
        <v>-2.3861581781239307</v>
      </c>
      <c r="Q3" s="1">
        <f t="shared" si="5"/>
        <v>0.39039999999999997</v>
      </c>
      <c r="R3" s="1">
        <f t="shared" si="6"/>
        <v>-0.40847906680145685</v>
      </c>
      <c r="S3" s="1">
        <f>O3/Q3*100</f>
        <v>1.0502049180327868</v>
      </c>
      <c r="T3" s="1">
        <f>ASIN(SQRT(S3/100))</f>
        <v>0.10265973332911831</v>
      </c>
      <c r="U3" s="7"/>
    </row>
    <row r="4" spans="1:21" x14ac:dyDescent="0.2">
      <c r="A4" s="1">
        <v>2010</v>
      </c>
      <c r="B4" s="1" t="s">
        <v>302</v>
      </c>
      <c r="C4" s="1" t="s">
        <v>25</v>
      </c>
      <c r="D4" s="1">
        <v>13</v>
      </c>
      <c r="E4" s="1">
        <v>5</v>
      </c>
      <c r="F4" s="1" t="s">
        <v>31</v>
      </c>
      <c r="G4" s="7">
        <v>8</v>
      </c>
      <c r="H4" s="1">
        <f t="shared" si="0"/>
        <v>2.8284271247461903</v>
      </c>
      <c r="I4" s="1">
        <v>2</v>
      </c>
      <c r="J4" s="1">
        <f t="shared" si="1"/>
        <v>0.14189705460416391</v>
      </c>
      <c r="K4" s="1">
        <v>2</v>
      </c>
      <c r="L4" s="1">
        <f t="shared" si="2"/>
        <v>0.14189705460416391</v>
      </c>
      <c r="M4" s="7">
        <v>0.28060000000000002</v>
      </c>
      <c r="N4" s="1">
        <f t="shared" si="3"/>
        <v>-0.55189685623198492</v>
      </c>
      <c r="O4" s="7">
        <v>3.1000000000000003E-3</v>
      </c>
      <c r="P4" s="1">
        <f t="shared" si="4"/>
        <v>-2.5072396109731625</v>
      </c>
      <c r="Q4" s="1">
        <f t="shared" si="5"/>
        <v>0.28370000000000001</v>
      </c>
      <c r="R4" s="1">
        <f t="shared" si="6"/>
        <v>-0.54712535624405012</v>
      </c>
      <c r="S4" s="1">
        <f>O4/Q4*100</f>
        <v>1.0927035600986961</v>
      </c>
      <c r="T4" s="1">
        <f>ASIN(SQRT(S4/100))</f>
        <v>0.10472377582707493</v>
      </c>
      <c r="U4" s="7"/>
    </row>
    <row r="5" spans="1:21" x14ac:dyDescent="0.2">
      <c r="A5" s="1">
        <v>2010</v>
      </c>
      <c r="B5" s="1" t="s">
        <v>302</v>
      </c>
      <c r="C5" s="1" t="s">
        <v>25</v>
      </c>
      <c r="D5" s="1">
        <v>15</v>
      </c>
      <c r="E5" s="1">
        <v>1</v>
      </c>
      <c r="F5" s="1" t="s">
        <v>27</v>
      </c>
      <c r="G5" s="7">
        <v>3</v>
      </c>
      <c r="H5" s="1">
        <f t="shared" si="0"/>
        <v>1.7320508075688772</v>
      </c>
      <c r="I5" s="1">
        <v>1</v>
      </c>
      <c r="J5" s="1">
        <f t="shared" si="1"/>
        <v>0.1001674211615598</v>
      </c>
      <c r="K5" s="1">
        <v>1</v>
      </c>
      <c r="L5" s="1">
        <f t="shared" si="2"/>
        <v>0.1001674211615598</v>
      </c>
      <c r="M5" s="7">
        <v>6.6199999999999995E-2</v>
      </c>
      <c r="N5" s="1">
        <f t="shared" si="3"/>
        <v>-1.1790764121186825</v>
      </c>
      <c r="O5" s="7">
        <v>1E-4</v>
      </c>
      <c r="P5" s="1">
        <f t="shared" si="4"/>
        <v>-3.9586073148417751</v>
      </c>
      <c r="Q5" s="1">
        <f t="shared" si="5"/>
        <v>6.6299999999999998E-2</v>
      </c>
      <c r="R5" s="1">
        <f t="shared" si="6"/>
        <v>-1.1784209720879912</v>
      </c>
      <c r="S5" s="1">
        <f>O5/Q5*100</f>
        <v>0.1508295625942685</v>
      </c>
      <c r="T5" s="1">
        <f>ASIN(SQRT(S5/100))</f>
        <v>3.8846551392752775E-2</v>
      </c>
      <c r="U5" s="7"/>
    </row>
    <row r="6" spans="1:21" x14ac:dyDescent="0.2">
      <c r="A6" s="1">
        <v>2010</v>
      </c>
      <c r="B6" s="1" t="s">
        <v>302</v>
      </c>
      <c r="C6" s="1" t="s">
        <v>25</v>
      </c>
      <c r="D6" s="1">
        <v>17</v>
      </c>
      <c r="E6" s="1">
        <v>3</v>
      </c>
      <c r="F6" s="1" t="s">
        <v>32</v>
      </c>
      <c r="G6" s="7">
        <v>0</v>
      </c>
      <c r="H6" s="1">
        <f t="shared" si="0"/>
        <v>0</v>
      </c>
      <c r="I6" s="1">
        <v>1</v>
      </c>
      <c r="J6" s="1">
        <f t="shared" si="1"/>
        <v>0.1001674211615598</v>
      </c>
      <c r="K6" s="1">
        <v>2</v>
      </c>
      <c r="L6" s="1">
        <f t="shared" si="2"/>
        <v>0.14189705460416391</v>
      </c>
      <c r="M6" s="7">
        <v>0</v>
      </c>
      <c r="N6" s="1">
        <f t="shared" si="3"/>
        <v>-5</v>
      </c>
      <c r="O6" s="7">
        <v>0</v>
      </c>
      <c r="P6" s="1">
        <f t="shared" si="4"/>
        <v>-5</v>
      </c>
      <c r="Q6" s="1">
        <f t="shared" si="5"/>
        <v>0</v>
      </c>
      <c r="R6" s="1">
        <f t="shared" si="6"/>
        <v>-5</v>
      </c>
      <c r="S6" s="1"/>
      <c r="T6" s="1"/>
      <c r="U6" s="7"/>
    </row>
    <row r="7" spans="1:21" x14ac:dyDescent="0.2">
      <c r="A7" s="1">
        <v>2010</v>
      </c>
      <c r="B7" s="1" t="s">
        <v>302</v>
      </c>
      <c r="C7" s="1" t="s">
        <v>25</v>
      </c>
      <c r="D7" s="1">
        <v>21</v>
      </c>
      <c r="E7" s="1">
        <v>4</v>
      </c>
      <c r="F7" s="1" t="s">
        <v>33</v>
      </c>
      <c r="G7" s="7">
        <v>8</v>
      </c>
      <c r="H7" s="1">
        <f t="shared" si="0"/>
        <v>2.8284271247461903</v>
      </c>
      <c r="I7" s="1">
        <v>1</v>
      </c>
      <c r="J7" s="1">
        <f t="shared" si="1"/>
        <v>0.1001674211615598</v>
      </c>
      <c r="K7" s="1">
        <v>1</v>
      </c>
      <c r="L7" s="1">
        <f t="shared" si="2"/>
        <v>0.1001674211615598</v>
      </c>
      <c r="M7" s="7">
        <v>0.1545</v>
      </c>
      <c r="N7" s="1">
        <f t="shared" si="3"/>
        <v>-0.81104340747360137</v>
      </c>
      <c r="O7" s="7">
        <v>2.2000000000000001E-3</v>
      </c>
      <c r="P7" s="1">
        <f t="shared" si="4"/>
        <v>-2.6556077263148894</v>
      </c>
      <c r="Q7" s="1">
        <f t="shared" si="5"/>
        <v>0.15670000000000001</v>
      </c>
      <c r="R7" s="1">
        <f t="shared" si="6"/>
        <v>-0.80490328938814382</v>
      </c>
      <c r="S7" s="1">
        <f>O7/Q7*100</f>
        <v>1.4039566049776642</v>
      </c>
      <c r="T7" s="1">
        <f>ASIN(SQRT(S7/100))</f>
        <v>0.11876769612570473</v>
      </c>
      <c r="U7" s="7"/>
    </row>
    <row r="8" spans="1:21" x14ac:dyDescent="0.2">
      <c r="A8" s="1">
        <v>2010</v>
      </c>
      <c r="B8" s="1" t="s">
        <v>302</v>
      </c>
      <c r="C8" s="1" t="s">
        <v>25</v>
      </c>
      <c r="D8" s="1">
        <v>29</v>
      </c>
      <c r="E8" s="1">
        <v>2</v>
      </c>
      <c r="F8" s="1" t="s">
        <v>30</v>
      </c>
      <c r="G8" s="7">
        <v>5</v>
      </c>
      <c r="H8" s="1">
        <f t="shared" si="0"/>
        <v>2.2360679774997898</v>
      </c>
      <c r="I8" s="1">
        <v>1</v>
      </c>
      <c r="J8" s="1">
        <f t="shared" si="1"/>
        <v>0.1001674211615598</v>
      </c>
      <c r="K8" s="1">
        <v>1</v>
      </c>
      <c r="L8" s="1">
        <f t="shared" si="2"/>
        <v>0.1001674211615598</v>
      </c>
      <c r="M8" s="7">
        <v>0.22620000000000001</v>
      </c>
      <c r="N8" s="1">
        <f t="shared" si="3"/>
        <v>-0.64548820025572717</v>
      </c>
      <c r="O8" s="7">
        <v>5.0000000000000001E-4</v>
      </c>
      <c r="P8" s="1">
        <f t="shared" si="4"/>
        <v>-3.2924298239020637</v>
      </c>
      <c r="Q8" s="1">
        <f t="shared" si="5"/>
        <v>0.22670000000000001</v>
      </c>
      <c r="R8" s="1">
        <f t="shared" si="6"/>
        <v>-0.64452932306256205</v>
      </c>
      <c r="S8" s="1">
        <f>O8/Q8*100</f>
        <v>0.22055580061755625</v>
      </c>
      <c r="T8" s="1">
        <f>ASIN(SQRT(S8/100))</f>
        <v>4.6980649331593627E-2</v>
      </c>
      <c r="U8" s="7"/>
    </row>
    <row r="9" spans="1:21" x14ac:dyDescent="0.2">
      <c r="A9" s="1">
        <v>2010</v>
      </c>
      <c r="B9" s="1" t="s">
        <v>302</v>
      </c>
      <c r="C9" s="1" t="s">
        <v>25</v>
      </c>
      <c r="D9" s="1">
        <v>36</v>
      </c>
      <c r="E9" s="1">
        <v>7</v>
      </c>
      <c r="F9" s="1" t="s">
        <v>44</v>
      </c>
      <c r="G9" s="7">
        <v>8</v>
      </c>
      <c r="H9" s="1">
        <f t="shared" si="0"/>
        <v>2.8284271247461903</v>
      </c>
      <c r="I9" s="1">
        <v>2</v>
      </c>
      <c r="J9" s="1">
        <f t="shared" si="1"/>
        <v>0.14189705460416391</v>
      </c>
      <c r="K9" s="1">
        <v>2</v>
      </c>
      <c r="L9" s="1">
        <f t="shared" si="2"/>
        <v>0.14189705460416391</v>
      </c>
      <c r="M9" s="7">
        <v>0.43469999999999998</v>
      </c>
      <c r="N9" s="1">
        <f t="shared" si="3"/>
        <v>-0.36180036925276449</v>
      </c>
      <c r="O9" s="7">
        <v>5.4000000000000003E-3</v>
      </c>
      <c r="P9" s="1">
        <f t="shared" si="4"/>
        <v>-2.2668027348934308</v>
      </c>
      <c r="Q9" s="1">
        <f t="shared" si="5"/>
        <v>0.44009999999999999</v>
      </c>
      <c r="R9" s="1">
        <f t="shared" si="6"/>
        <v>-0.35643876346277781</v>
      </c>
      <c r="S9" s="1">
        <f>O9/Q9*100</f>
        <v>1.2269938650306749</v>
      </c>
      <c r="T9" s="1">
        <f>ASIN(SQRT(S9/100))</f>
        <v>0.11099753809334155</v>
      </c>
      <c r="U9" s="7"/>
    </row>
    <row r="10" spans="1:21" x14ac:dyDescent="0.2">
      <c r="A10" s="1">
        <v>2010</v>
      </c>
      <c r="B10" s="1" t="s">
        <v>302</v>
      </c>
      <c r="C10" s="1" t="s">
        <v>25</v>
      </c>
      <c r="D10" s="1">
        <v>39</v>
      </c>
      <c r="E10" s="1">
        <v>7</v>
      </c>
      <c r="F10" s="1" t="s">
        <v>44</v>
      </c>
      <c r="G10" s="7">
        <v>0</v>
      </c>
      <c r="H10" s="1">
        <f t="shared" si="0"/>
        <v>0</v>
      </c>
      <c r="I10" s="1">
        <v>1</v>
      </c>
      <c r="J10" s="1">
        <f t="shared" si="1"/>
        <v>0.1001674211615598</v>
      </c>
      <c r="K10" s="1">
        <v>2</v>
      </c>
      <c r="L10" s="1">
        <f t="shared" si="2"/>
        <v>0.14189705460416391</v>
      </c>
      <c r="M10" s="7">
        <v>0</v>
      </c>
      <c r="N10" s="1">
        <f t="shared" si="3"/>
        <v>-5</v>
      </c>
      <c r="O10" s="7">
        <v>0</v>
      </c>
      <c r="P10" s="1">
        <f t="shared" si="4"/>
        <v>-5</v>
      </c>
      <c r="Q10" s="1">
        <f t="shared" si="5"/>
        <v>0</v>
      </c>
      <c r="R10" s="1">
        <f t="shared" si="6"/>
        <v>-5</v>
      </c>
      <c r="S10" s="1"/>
      <c r="T10" s="1"/>
      <c r="U10" s="7"/>
    </row>
    <row r="11" spans="1:21" x14ac:dyDescent="0.2">
      <c r="A11" s="1">
        <v>2010</v>
      </c>
      <c r="B11" s="1" t="s">
        <v>302</v>
      </c>
      <c r="C11" s="1" t="s">
        <v>25</v>
      </c>
      <c r="D11" s="1">
        <v>40</v>
      </c>
      <c r="E11" s="1">
        <v>3</v>
      </c>
      <c r="F11" s="1" t="s">
        <v>32</v>
      </c>
      <c r="G11" s="7">
        <v>0</v>
      </c>
      <c r="H11" s="1">
        <f t="shared" si="0"/>
        <v>0</v>
      </c>
      <c r="I11" s="1">
        <v>1</v>
      </c>
      <c r="J11" s="1">
        <f t="shared" si="1"/>
        <v>0.1001674211615598</v>
      </c>
      <c r="K11" s="1">
        <v>2</v>
      </c>
      <c r="L11" s="1">
        <f t="shared" si="2"/>
        <v>0.14189705460416391</v>
      </c>
      <c r="M11" s="7">
        <v>0</v>
      </c>
      <c r="N11" s="1">
        <f t="shared" si="3"/>
        <v>-5</v>
      </c>
      <c r="O11" s="7">
        <v>0</v>
      </c>
      <c r="P11" s="1">
        <f t="shared" si="4"/>
        <v>-5</v>
      </c>
      <c r="Q11" s="1">
        <f t="shared" si="5"/>
        <v>0</v>
      </c>
      <c r="R11" s="1">
        <f t="shared" si="6"/>
        <v>-5</v>
      </c>
      <c r="S11" s="1"/>
      <c r="T11" s="1"/>
      <c r="U11" s="7"/>
    </row>
    <row r="12" spans="1:21" x14ac:dyDescent="0.2">
      <c r="A12" s="1">
        <v>2010</v>
      </c>
      <c r="B12" s="1" t="s">
        <v>302</v>
      </c>
      <c r="C12" s="1" t="s">
        <v>25</v>
      </c>
      <c r="D12" s="1">
        <v>41</v>
      </c>
      <c r="E12" s="1">
        <v>2</v>
      </c>
      <c r="F12" s="1" t="s">
        <v>30</v>
      </c>
      <c r="G12" s="7">
        <v>0</v>
      </c>
      <c r="H12" s="1">
        <f t="shared" si="0"/>
        <v>0</v>
      </c>
      <c r="I12" s="1">
        <v>2</v>
      </c>
      <c r="J12" s="1">
        <f t="shared" si="1"/>
        <v>0.14189705460416391</v>
      </c>
      <c r="K12" s="1">
        <v>2</v>
      </c>
      <c r="L12" s="1">
        <f t="shared" si="2"/>
        <v>0.14189705460416391</v>
      </c>
      <c r="M12" s="7">
        <v>0</v>
      </c>
      <c r="N12" s="1">
        <f t="shared" si="3"/>
        <v>-5</v>
      </c>
      <c r="O12" s="7">
        <v>0</v>
      </c>
      <c r="P12" s="1">
        <f t="shared" si="4"/>
        <v>-5</v>
      </c>
      <c r="Q12" s="1">
        <f t="shared" si="5"/>
        <v>0</v>
      </c>
      <c r="R12" s="1">
        <f t="shared" si="6"/>
        <v>-5</v>
      </c>
      <c r="S12" s="1"/>
      <c r="T12" s="1"/>
      <c r="U12" s="7"/>
    </row>
    <row r="13" spans="1:21" x14ac:dyDescent="0.2">
      <c r="A13" s="1">
        <v>2010</v>
      </c>
      <c r="B13" s="1" t="s">
        <v>302</v>
      </c>
      <c r="C13" s="1" t="s">
        <v>25</v>
      </c>
      <c r="D13" s="1">
        <v>49</v>
      </c>
      <c r="E13" s="1">
        <v>8</v>
      </c>
      <c r="F13" s="1" t="s">
        <v>52</v>
      </c>
      <c r="G13" s="7">
        <v>0</v>
      </c>
      <c r="H13" s="1">
        <f t="shared" si="0"/>
        <v>0</v>
      </c>
      <c r="I13" s="1">
        <v>1</v>
      </c>
      <c r="J13" s="1">
        <f t="shared" si="1"/>
        <v>0.1001674211615598</v>
      </c>
      <c r="K13" s="1">
        <v>1</v>
      </c>
      <c r="L13" s="1">
        <f t="shared" si="2"/>
        <v>0.1001674211615598</v>
      </c>
      <c r="M13" s="7">
        <v>0</v>
      </c>
      <c r="N13" s="1">
        <f t="shared" si="3"/>
        <v>-5</v>
      </c>
      <c r="O13" s="7">
        <v>0</v>
      </c>
      <c r="P13" s="1">
        <f t="shared" si="4"/>
        <v>-5</v>
      </c>
      <c r="Q13" s="1">
        <f t="shared" si="5"/>
        <v>0</v>
      </c>
      <c r="R13" s="1">
        <f t="shared" si="6"/>
        <v>-5</v>
      </c>
      <c r="S13" s="1"/>
      <c r="T13" s="1"/>
      <c r="U13" s="7"/>
    </row>
    <row r="14" spans="1:21" x14ac:dyDescent="0.2">
      <c r="A14" s="1">
        <v>2010</v>
      </c>
      <c r="B14" s="1" t="s">
        <v>302</v>
      </c>
      <c r="C14" s="1" t="s">
        <v>25</v>
      </c>
      <c r="D14" s="1">
        <v>51</v>
      </c>
      <c r="E14" s="1">
        <v>4</v>
      </c>
      <c r="F14" s="1" t="s">
        <v>33</v>
      </c>
      <c r="G14" s="7">
        <v>5</v>
      </c>
      <c r="H14" s="1">
        <f t="shared" si="0"/>
        <v>2.2360679774997898</v>
      </c>
      <c r="I14" s="1">
        <v>1</v>
      </c>
      <c r="J14" s="1">
        <f t="shared" si="1"/>
        <v>0.1001674211615598</v>
      </c>
      <c r="K14" s="1">
        <v>1</v>
      </c>
      <c r="L14" s="1">
        <f t="shared" si="2"/>
        <v>0.1001674211615598</v>
      </c>
      <c r="M14" s="7">
        <v>0.39419999999999999</v>
      </c>
      <c r="N14" s="1">
        <f t="shared" si="3"/>
        <v>-0.40427236308616865</v>
      </c>
      <c r="O14" s="7">
        <v>2E-3</v>
      </c>
      <c r="P14" s="1">
        <f t="shared" si="4"/>
        <v>-2.6968039425795109</v>
      </c>
      <c r="Q14" s="1">
        <f t="shared" si="5"/>
        <v>0.3962</v>
      </c>
      <c r="R14" s="1">
        <f t="shared" si="6"/>
        <v>-0.40207456743954018</v>
      </c>
      <c r="S14" s="1">
        <f>O14/Q14*100</f>
        <v>0.50479555779909135</v>
      </c>
      <c r="T14" s="1">
        <f>ASIN(SQRT(S14/100))</f>
        <v>7.1108877589849337E-2</v>
      </c>
      <c r="U14" s="7"/>
    </row>
    <row r="15" spans="1:21" x14ac:dyDescent="0.2">
      <c r="A15" s="1">
        <v>2010</v>
      </c>
      <c r="B15" s="1" t="s">
        <v>302</v>
      </c>
      <c r="C15" s="1" t="s">
        <v>25</v>
      </c>
      <c r="D15" s="1">
        <v>62</v>
      </c>
      <c r="E15" s="1">
        <v>4</v>
      </c>
      <c r="F15" s="1" t="s">
        <v>33</v>
      </c>
      <c r="G15" s="7">
        <v>2</v>
      </c>
      <c r="H15" s="1">
        <f t="shared" si="0"/>
        <v>1.4142135623730951</v>
      </c>
      <c r="I15" s="1">
        <v>1</v>
      </c>
      <c r="J15" s="1">
        <f t="shared" si="1"/>
        <v>0.1001674211615598</v>
      </c>
      <c r="K15" s="1">
        <v>1</v>
      </c>
      <c r="L15" s="1">
        <f t="shared" si="2"/>
        <v>0.1001674211615598</v>
      </c>
      <c r="M15" s="7">
        <v>8.9300000000000004E-2</v>
      </c>
      <c r="N15" s="1">
        <f t="shared" si="3"/>
        <v>-1.0490999106336127</v>
      </c>
      <c r="O15" s="7">
        <v>2.9999999999999997E-4</v>
      </c>
      <c r="P15" s="1">
        <f t="shared" si="4"/>
        <v>-3.5086383061657274</v>
      </c>
      <c r="Q15" s="1">
        <f t="shared" si="5"/>
        <v>8.9599999999999999E-2</v>
      </c>
      <c r="R15" s="1">
        <f t="shared" si="6"/>
        <v>-1.0476435226762093</v>
      </c>
      <c r="S15" s="1">
        <f>O15/Q15*100</f>
        <v>0.33482142857142855</v>
      </c>
      <c r="T15" s="1">
        <f>ASIN(SQRT(S15/100))</f>
        <v>5.7896095026801299E-2</v>
      </c>
      <c r="U15" s="7"/>
    </row>
    <row r="16" spans="1:21" x14ac:dyDescent="0.2">
      <c r="A16" s="1">
        <v>2010</v>
      </c>
      <c r="B16" s="1" t="s">
        <v>302</v>
      </c>
      <c r="C16" s="1" t="s">
        <v>25</v>
      </c>
      <c r="D16" s="1">
        <v>70</v>
      </c>
      <c r="E16" s="1">
        <v>2</v>
      </c>
      <c r="F16" s="1" t="s">
        <v>30</v>
      </c>
      <c r="G16" s="7">
        <v>0</v>
      </c>
      <c r="H16" s="1">
        <f t="shared" si="0"/>
        <v>0</v>
      </c>
      <c r="I16" s="1">
        <v>1</v>
      </c>
      <c r="J16" s="1">
        <f t="shared" si="1"/>
        <v>0.1001674211615598</v>
      </c>
      <c r="K16" s="1">
        <v>1</v>
      </c>
      <c r="L16" s="1">
        <f t="shared" si="2"/>
        <v>0.1001674211615598</v>
      </c>
      <c r="M16" s="7">
        <v>0</v>
      </c>
      <c r="N16" s="1">
        <f t="shared" si="3"/>
        <v>-5</v>
      </c>
      <c r="O16" s="7">
        <v>0</v>
      </c>
      <c r="P16" s="1">
        <f t="shared" si="4"/>
        <v>-5</v>
      </c>
      <c r="Q16" s="1">
        <f t="shared" si="5"/>
        <v>0</v>
      </c>
      <c r="R16" s="1">
        <f t="shared" si="6"/>
        <v>-5</v>
      </c>
      <c r="S16" s="1"/>
      <c r="T16" s="1"/>
      <c r="U16" s="7"/>
    </row>
    <row r="17" spans="1:21" x14ac:dyDescent="0.2">
      <c r="A17" s="1">
        <v>2010</v>
      </c>
      <c r="B17" s="1" t="s">
        <v>302</v>
      </c>
      <c r="C17" s="1" t="s">
        <v>25</v>
      </c>
      <c r="D17" s="1">
        <v>71</v>
      </c>
      <c r="E17" s="1">
        <v>4</v>
      </c>
      <c r="F17" s="1" t="s">
        <v>33</v>
      </c>
      <c r="G17" s="7">
        <v>3</v>
      </c>
      <c r="H17" s="1">
        <f t="shared" si="0"/>
        <v>1.7320508075688772</v>
      </c>
      <c r="I17" s="1">
        <v>1</v>
      </c>
      <c r="J17" s="1">
        <f t="shared" si="1"/>
        <v>0.1001674211615598</v>
      </c>
      <c r="K17" s="1">
        <v>1</v>
      </c>
      <c r="L17" s="1">
        <f t="shared" si="2"/>
        <v>0.1001674211615598</v>
      </c>
      <c r="M17" s="7">
        <v>5.1299999999999998E-2</v>
      </c>
      <c r="N17" s="1">
        <f t="shared" si="3"/>
        <v>-1.2897979853446153</v>
      </c>
      <c r="O17" s="7">
        <v>1.6999999999999999E-3</v>
      </c>
      <c r="P17" s="1">
        <f t="shared" si="4"/>
        <v>-2.7670038896078464</v>
      </c>
      <c r="Q17" s="1">
        <f t="shared" si="5"/>
        <v>5.2999999999999999E-2</v>
      </c>
      <c r="R17" s="1">
        <f t="shared" si="6"/>
        <v>-1.2756421957735735</v>
      </c>
      <c r="S17" s="1">
        <f>O17/Q17*100</f>
        <v>3.2075471698113209</v>
      </c>
      <c r="T17" s="1">
        <f>ASIN(SQRT(S17/100))</f>
        <v>0.18006778593071979</v>
      </c>
      <c r="U17" s="7"/>
    </row>
    <row r="18" spans="1:21" x14ac:dyDescent="0.2">
      <c r="A18" s="1">
        <v>2010</v>
      </c>
      <c r="B18" s="1" t="s">
        <v>302</v>
      </c>
      <c r="C18" s="1" t="s">
        <v>25</v>
      </c>
      <c r="D18" s="1">
        <v>72</v>
      </c>
      <c r="E18" s="1">
        <v>3</v>
      </c>
      <c r="F18" s="1" t="s">
        <v>32</v>
      </c>
      <c r="G18" s="7">
        <v>2</v>
      </c>
      <c r="H18" s="1">
        <f t="shared" si="0"/>
        <v>1.4142135623730951</v>
      </c>
      <c r="I18" s="1">
        <v>2</v>
      </c>
      <c r="J18" s="1">
        <f t="shared" si="1"/>
        <v>0.14189705460416391</v>
      </c>
      <c r="K18" s="1">
        <v>1</v>
      </c>
      <c r="L18" s="1">
        <f t="shared" si="2"/>
        <v>0.1001674211615598</v>
      </c>
      <c r="M18" s="7">
        <v>0.1321</v>
      </c>
      <c r="N18" s="1">
        <f t="shared" si="3"/>
        <v>-0.87906430743886887</v>
      </c>
      <c r="O18" s="7">
        <v>1E-4</v>
      </c>
      <c r="P18" s="1">
        <f t="shared" si="4"/>
        <v>-3.9586073148417751</v>
      </c>
      <c r="Q18" s="1">
        <f t="shared" si="5"/>
        <v>0.13219999999999998</v>
      </c>
      <c r="R18" s="1">
        <f t="shared" si="6"/>
        <v>-0.87873569477041868</v>
      </c>
      <c r="S18" s="1">
        <f>O18/Q18*100</f>
        <v>7.5642965204236023E-2</v>
      </c>
      <c r="T18" s="1">
        <f>ASIN(SQRT(S18/100))</f>
        <v>2.7506734768624197E-2</v>
      </c>
      <c r="U18" s="7"/>
    </row>
    <row r="19" spans="1:21" x14ac:dyDescent="0.2">
      <c r="A19" s="1">
        <v>2010</v>
      </c>
      <c r="B19" s="1" t="s">
        <v>302</v>
      </c>
      <c r="C19" s="1" t="s">
        <v>25</v>
      </c>
      <c r="D19" s="1">
        <v>73</v>
      </c>
      <c r="E19" s="1">
        <v>2</v>
      </c>
      <c r="F19" s="1" t="s">
        <v>30</v>
      </c>
      <c r="G19" s="7">
        <v>6</v>
      </c>
      <c r="H19" s="1">
        <f t="shared" si="0"/>
        <v>2.4494897427831779</v>
      </c>
      <c r="I19" s="1">
        <v>2</v>
      </c>
      <c r="J19" s="1">
        <f t="shared" si="1"/>
        <v>0.14189705460416391</v>
      </c>
      <c r="K19" s="1">
        <v>2</v>
      </c>
      <c r="L19" s="1">
        <f t="shared" si="2"/>
        <v>0.14189705460416391</v>
      </c>
      <c r="M19" s="7">
        <v>0.36370000000000002</v>
      </c>
      <c r="N19" s="1">
        <f t="shared" si="3"/>
        <v>-0.43924475810086933</v>
      </c>
      <c r="O19" s="7">
        <v>2.0000000000000001E-4</v>
      </c>
      <c r="P19" s="1">
        <f t="shared" si="4"/>
        <v>-3.6777807052660809</v>
      </c>
      <c r="Q19" s="1">
        <f t="shared" si="5"/>
        <v>0.3639</v>
      </c>
      <c r="R19" s="1">
        <f t="shared" si="6"/>
        <v>-0.43900601013196217</v>
      </c>
      <c r="S19" s="1">
        <f>O19/Q19*100</f>
        <v>5.4960153888430882E-2</v>
      </c>
      <c r="T19" s="1">
        <f>ASIN(SQRT(S19/100))</f>
        <v>2.3445730009793421E-2</v>
      </c>
      <c r="U19" s="7"/>
    </row>
    <row r="20" spans="1:21" x14ac:dyDescent="0.2">
      <c r="A20" s="1">
        <v>2010</v>
      </c>
      <c r="B20" s="1" t="s">
        <v>302</v>
      </c>
      <c r="C20" s="1" t="s">
        <v>25</v>
      </c>
      <c r="D20" s="1">
        <v>79</v>
      </c>
      <c r="E20" s="1">
        <v>3</v>
      </c>
      <c r="F20" s="1" t="s">
        <v>32</v>
      </c>
      <c r="G20" s="7">
        <v>3</v>
      </c>
      <c r="H20" s="1">
        <f t="shared" si="0"/>
        <v>1.7320508075688772</v>
      </c>
      <c r="I20" s="1">
        <v>1</v>
      </c>
      <c r="J20" s="1">
        <f t="shared" si="1"/>
        <v>0.1001674211615598</v>
      </c>
      <c r="K20" s="1">
        <v>1</v>
      </c>
      <c r="L20" s="1">
        <f t="shared" si="2"/>
        <v>0.1001674211615598</v>
      </c>
      <c r="M20" s="7">
        <v>0.44969999999999999</v>
      </c>
      <c r="N20" s="1">
        <f t="shared" si="3"/>
        <v>-0.34706745511266157</v>
      </c>
      <c r="O20" s="7">
        <v>1E-4</v>
      </c>
      <c r="P20" s="1">
        <f t="shared" si="4"/>
        <v>-3.9586073148417751</v>
      </c>
      <c r="Q20" s="1">
        <f t="shared" si="5"/>
        <v>0.44979999999999998</v>
      </c>
      <c r="R20" s="1">
        <f t="shared" si="6"/>
        <v>-0.34697089372799145</v>
      </c>
      <c r="S20" s="1">
        <f>O20/Q20*100</f>
        <v>2.2232103156958651E-2</v>
      </c>
      <c r="T20" s="1">
        <f>ASIN(SQRT(S20/100))</f>
        <v>1.4910986187050723E-2</v>
      </c>
      <c r="U20" s="7"/>
    </row>
    <row r="21" spans="1:21" x14ac:dyDescent="0.2">
      <c r="A21" s="1">
        <v>2010</v>
      </c>
      <c r="B21" s="1" t="s">
        <v>302</v>
      </c>
      <c r="C21" s="1" t="s">
        <v>25</v>
      </c>
      <c r="D21" s="1">
        <v>83</v>
      </c>
      <c r="E21" s="1">
        <v>8</v>
      </c>
      <c r="F21" s="1" t="s">
        <v>52</v>
      </c>
      <c r="G21" s="7">
        <v>0</v>
      </c>
      <c r="H21" s="1">
        <f t="shared" si="0"/>
        <v>0</v>
      </c>
      <c r="I21" s="1">
        <v>1</v>
      </c>
      <c r="J21" s="1">
        <f t="shared" si="1"/>
        <v>0.1001674211615598</v>
      </c>
      <c r="K21" s="1">
        <v>1</v>
      </c>
      <c r="L21" s="1">
        <f t="shared" si="2"/>
        <v>0.1001674211615598</v>
      </c>
      <c r="M21" s="7">
        <v>0</v>
      </c>
      <c r="N21" s="1">
        <f t="shared" si="3"/>
        <v>-5</v>
      </c>
      <c r="O21" s="7">
        <v>0</v>
      </c>
      <c r="P21" s="1">
        <f t="shared" si="4"/>
        <v>-5</v>
      </c>
      <c r="Q21" s="1">
        <f t="shared" si="5"/>
        <v>0</v>
      </c>
      <c r="R21" s="1">
        <f t="shared" si="6"/>
        <v>-5</v>
      </c>
      <c r="S21" s="1"/>
      <c r="T21" s="1"/>
      <c r="U21" s="7"/>
    </row>
    <row r="22" spans="1:21" x14ac:dyDescent="0.2">
      <c r="A22" s="1">
        <v>2010</v>
      </c>
      <c r="B22" s="1" t="s">
        <v>302</v>
      </c>
      <c r="C22" s="1" t="s">
        <v>25</v>
      </c>
      <c r="D22" s="1">
        <v>85</v>
      </c>
      <c r="E22" s="1">
        <v>6</v>
      </c>
      <c r="F22" s="1" t="s">
        <v>34</v>
      </c>
      <c r="G22" s="7">
        <v>0</v>
      </c>
      <c r="H22" s="1">
        <f t="shared" si="0"/>
        <v>0</v>
      </c>
      <c r="I22" s="1">
        <v>2</v>
      </c>
      <c r="J22" s="1">
        <f t="shared" si="1"/>
        <v>0.14189705460416391</v>
      </c>
      <c r="K22" s="1">
        <v>2</v>
      </c>
      <c r="L22" s="1">
        <f t="shared" si="2"/>
        <v>0.14189705460416391</v>
      </c>
      <c r="M22" s="7">
        <v>0</v>
      </c>
      <c r="N22" s="1">
        <f t="shared" si="3"/>
        <v>-5</v>
      </c>
      <c r="O22" s="7">
        <v>0</v>
      </c>
      <c r="P22" s="1">
        <f t="shared" si="4"/>
        <v>-5</v>
      </c>
      <c r="Q22" s="1">
        <f t="shared" si="5"/>
        <v>0</v>
      </c>
      <c r="R22" s="1">
        <f t="shared" si="6"/>
        <v>-5</v>
      </c>
      <c r="S22" s="1"/>
      <c r="T22" s="1"/>
      <c r="U22" s="7"/>
    </row>
    <row r="23" spans="1:21" x14ac:dyDescent="0.2">
      <c r="A23" s="1">
        <v>2010</v>
      </c>
      <c r="B23" s="1" t="s">
        <v>302</v>
      </c>
      <c r="C23" s="1" t="s">
        <v>25</v>
      </c>
      <c r="D23" s="1">
        <v>92</v>
      </c>
      <c r="E23" s="1">
        <v>2</v>
      </c>
      <c r="F23" s="1" t="s">
        <v>30</v>
      </c>
      <c r="G23" s="7">
        <v>10</v>
      </c>
      <c r="H23" s="1">
        <f t="shared" si="0"/>
        <v>3.1622776601683795</v>
      </c>
      <c r="I23" s="1">
        <v>2</v>
      </c>
      <c r="J23" s="1">
        <f t="shared" si="1"/>
        <v>0.14189705460416391</v>
      </c>
      <c r="K23" s="1">
        <v>2</v>
      </c>
      <c r="L23" s="1">
        <f t="shared" si="2"/>
        <v>0.14189705460416391</v>
      </c>
      <c r="M23" s="7">
        <v>0.92559999999999998</v>
      </c>
      <c r="N23" s="1">
        <f t="shared" si="3"/>
        <v>-3.3571962049652786E-2</v>
      </c>
      <c r="O23" s="7">
        <v>9.7000000000000003E-3</v>
      </c>
      <c r="P23" s="1">
        <f t="shared" si="4"/>
        <v>-2.0127807700919953</v>
      </c>
      <c r="Q23" s="1">
        <f t="shared" si="5"/>
        <v>0.93530000000000002</v>
      </c>
      <c r="R23" s="1">
        <f t="shared" si="6"/>
        <v>-2.904442230848123E-2</v>
      </c>
      <c r="S23" s="1">
        <f>O23/Q23*100</f>
        <v>1.0371003955949964</v>
      </c>
      <c r="T23" s="1">
        <f>ASIN(SQRT(S23/100))</f>
        <v>0.1020149801259462</v>
      </c>
      <c r="U23" s="7"/>
    </row>
    <row r="24" spans="1:21" x14ac:dyDescent="0.2">
      <c r="A24" s="1">
        <v>2010</v>
      </c>
      <c r="B24" s="1" t="s">
        <v>302</v>
      </c>
      <c r="C24" s="1" t="s">
        <v>25</v>
      </c>
      <c r="D24" s="1">
        <v>93</v>
      </c>
      <c r="E24" s="1">
        <v>8</v>
      </c>
      <c r="F24" s="1" t="s">
        <v>52</v>
      </c>
      <c r="G24" s="7">
        <v>0</v>
      </c>
      <c r="H24" s="1">
        <f t="shared" si="0"/>
        <v>0</v>
      </c>
      <c r="I24" s="1">
        <v>1</v>
      </c>
      <c r="J24" s="1">
        <f t="shared" si="1"/>
        <v>0.1001674211615598</v>
      </c>
      <c r="K24" s="1">
        <v>2</v>
      </c>
      <c r="L24" s="1">
        <f t="shared" si="2"/>
        <v>0.14189705460416391</v>
      </c>
      <c r="M24" s="7">
        <v>0</v>
      </c>
      <c r="N24" s="1">
        <f t="shared" si="3"/>
        <v>-5</v>
      </c>
      <c r="O24" s="7">
        <v>0</v>
      </c>
      <c r="P24" s="1">
        <f t="shared" si="4"/>
        <v>-5</v>
      </c>
      <c r="Q24" s="1">
        <f t="shared" si="5"/>
        <v>0</v>
      </c>
      <c r="R24" s="1">
        <f t="shared" si="6"/>
        <v>-5</v>
      </c>
      <c r="S24" s="1"/>
      <c r="T24" s="1"/>
      <c r="U24" s="7"/>
    </row>
    <row r="25" spans="1:21" x14ac:dyDescent="0.2">
      <c r="A25" s="1">
        <v>2010</v>
      </c>
      <c r="B25" s="1" t="s">
        <v>302</v>
      </c>
      <c r="C25" s="1" t="s">
        <v>25</v>
      </c>
      <c r="D25" s="1">
        <v>100</v>
      </c>
      <c r="E25" s="1">
        <v>7</v>
      </c>
      <c r="F25" s="1" t="s">
        <v>44</v>
      </c>
      <c r="G25" s="7">
        <v>1</v>
      </c>
      <c r="H25" s="1">
        <f t="shared" si="0"/>
        <v>1</v>
      </c>
      <c r="I25" s="1">
        <v>1</v>
      </c>
      <c r="J25" s="1">
        <f t="shared" si="1"/>
        <v>0.1001674211615598</v>
      </c>
      <c r="K25" s="1">
        <v>2</v>
      </c>
      <c r="L25" s="1">
        <f t="shared" si="2"/>
        <v>0.14189705460416391</v>
      </c>
      <c r="M25" s="7">
        <v>3.8999999999999998E-3</v>
      </c>
      <c r="N25" s="1">
        <f t="shared" si="3"/>
        <v>-2.4078232426041333</v>
      </c>
      <c r="O25" s="7">
        <v>1E-4</v>
      </c>
      <c r="P25" s="1">
        <f t="shared" si="4"/>
        <v>-3.9586073148417751</v>
      </c>
      <c r="Q25" s="1">
        <f t="shared" si="5"/>
        <v>4.0000000000000001E-3</v>
      </c>
      <c r="R25" s="1">
        <f t="shared" si="6"/>
        <v>-2.3968556273798178</v>
      </c>
      <c r="S25" s="1">
        <f>O25/Q25*100</f>
        <v>2.5</v>
      </c>
      <c r="T25" s="1">
        <f>ASIN(SQRT(S25/100))</f>
        <v>0.15878021464576067</v>
      </c>
      <c r="U25" s="7" t="s">
        <v>337</v>
      </c>
    </row>
    <row r="26" spans="1:21" x14ac:dyDescent="0.2">
      <c r="A26" s="1">
        <v>2010</v>
      </c>
      <c r="B26" s="1" t="s">
        <v>302</v>
      </c>
      <c r="C26" s="1" t="s">
        <v>25</v>
      </c>
      <c r="D26" s="1">
        <v>101</v>
      </c>
      <c r="E26" s="1">
        <v>3</v>
      </c>
      <c r="F26" s="1" t="s">
        <v>32</v>
      </c>
      <c r="G26" s="7">
        <v>3</v>
      </c>
      <c r="H26" s="1">
        <f t="shared" si="0"/>
        <v>1.7320508075688772</v>
      </c>
      <c r="I26" s="1">
        <v>1</v>
      </c>
      <c r="J26" s="1">
        <f t="shared" si="1"/>
        <v>0.1001674211615598</v>
      </c>
      <c r="K26" s="1">
        <v>2</v>
      </c>
      <c r="L26" s="1">
        <f t="shared" si="2"/>
        <v>0.14189705460416391</v>
      </c>
      <c r="M26" s="7">
        <v>0.13900000000000001</v>
      </c>
      <c r="N26" s="1">
        <f t="shared" si="3"/>
        <v>-0.85695395666241214</v>
      </c>
      <c r="O26" s="7">
        <v>2.0000000000000001E-4</v>
      </c>
      <c r="P26" s="1">
        <f t="shared" si="4"/>
        <v>-3.6777807052660809</v>
      </c>
      <c r="Q26" s="1">
        <f t="shared" si="5"/>
        <v>0.13920000000000002</v>
      </c>
      <c r="R26" s="1">
        <f t="shared" si="6"/>
        <v>-0.85632956652983938</v>
      </c>
      <c r="S26" s="1">
        <f>O26/Q26*100</f>
        <v>0.14367816091954022</v>
      </c>
      <c r="T26" s="1">
        <f>ASIN(SQRT(S26/100))</f>
        <v>3.7913984897010013E-2</v>
      </c>
      <c r="U26" s="7"/>
    </row>
    <row r="27" spans="1:21" x14ac:dyDescent="0.2">
      <c r="A27" s="1">
        <v>2010</v>
      </c>
      <c r="B27" s="1" t="s">
        <v>302</v>
      </c>
      <c r="C27" s="1" t="s">
        <v>25</v>
      </c>
      <c r="D27" s="1">
        <v>102</v>
      </c>
      <c r="E27" s="1">
        <v>1</v>
      </c>
      <c r="F27" s="1" t="s">
        <v>27</v>
      </c>
      <c r="G27" s="7">
        <v>3</v>
      </c>
      <c r="H27" s="1">
        <f t="shared" si="0"/>
        <v>1.7320508075688772</v>
      </c>
      <c r="I27" s="1">
        <v>1</v>
      </c>
      <c r="J27" s="1">
        <f t="shared" si="1"/>
        <v>0.1001674211615598</v>
      </c>
      <c r="K27" s="1">
        <v>1</v>
      </c>
      <c r="L27" s="1">
        <f t="shared" si="2"/>
        <v>0.1001674211615598</v>
      </c>
      <c r="M27" s="7">
        <v>0.18859999999999999</v>
      </c>
      <c r="N27" s="1">
        <f t="shared" si="3"/>
        <v>-0.72443528493015008</v>
      </c>
      <c r="O27" s="7">
        <v>1E-4</v>
      </c>
      <c r="P27" s="1">
        <f t="shared" si="4"/>
        <v>-3.9586073148417751</v>
      </c>
      <c r="Q27" s="1">
        <f t="shared" si="5"/>
        <v>0.18869999999999998</v>
      </c>
      <c r="R27" s="1">
        <f t="shared" si="6"/>
        <v>-0.72420508536899697</v>
      </c>
      <c r="S27" s="1">
        <f>O27/Q27*100</f>
        <v>5.2994170641229466E-2</v>
      </c>
      <c r="T27" s="1">
        <f>ASIN(SQRT(S27/100))</f>
        <v>2.302249651139077E-2</v>
      </c>
      <c r="U27" s="7"/>
    </row>
    <row r="28" spans="1:21" x14ac:dyDescent="0.2">
      <c r="A28" s="1">
        <v>2010</v>
      </c>
      <c r="B28" s="1" t="s">
        <v>302</v>
      </c>
      <c r="C28" s="1" t="s">
        <v>25</v>
      </c>
      <c r="D28" s="1">
        <v>103</v>
      </c>
      <c r="E28" s="1">
        <v>5</v>
      </c>
      <c r="F28" s="1" t="s">
        <v>31</v>
      </c>
      <c r="G28" s="7">
        <v>0</v>
      </c>
      <c r="H28" s="1">
        <f t="shared" si="0"/>
        <v>0</v>
      </c>
      <c r="I28" s="1">
        <v>1</v>
      </c>
      <c r="J28" s="1">
        <f t="shared" si="1"/>
        <v>0.1001674211615598</v>
      </c>
      <c r="K28" s="1">
        <v>2</v>
      </c>
      <c r="L28" s="1">
        <f t="shared" si="2"/>
        <v>0.14189705460416391</v>
      </c>
      <c r="M28" s="7">
        <v>0</v>
      </c>
      <c r="N28" s="1">
        <f t="shared" si="3"/>
        <v>-5</v>
      </c>
      <c r="O28" s="7">
        <v>0</v>
      </c>
      <c r="P28" s="1">
        <f t="shared" si="4"/>
        <v>-5</v>
      </c>
      <c r="Q28" s="1">
        <f t="shared" si="5"/>
        <v>0</v>
      </c>
      <c r="R28" s="1">
        <f t="shared" si="6"/>
        <v>-5</v>
      </c>
      <c r="S28" s="1"/>
      <c r="T28" s="1"/>
      <c r="U28" s="7"/>
    </row>
    <row r="29" spans="1:21" x14ac:dyDescent="0.2">
      <c r="A29" s="1">
        <v>2010</v>
      </c>
      <c r="B29" s="1" t="s">
        <v>302</v>
      </c>
      <c r="C29" s="1" t="s">
        <v>25</v>
      </c>
      <c r="D29" s="1">
        <v>104</v>
      </c>
      <c r="E29" s="1">
        <v>8</v>
      </c>
      <c r="F29" s="1" t="s">
        <v>52</v>
      </c>
      <c r="G29" s="7">
        <v>0</v>
      </c>
      <c r="H29" s="1">
        <f t="shared" si="0"/>
        <v>0</v>
      </c>
      <c r="I29" s="1">
        <v>1</v>
      </c>
      <c r="J29" s="1">
        <f t="shared" si="1"/>
        <v>0.1001674211615598</v>
      </c>
      <c r="K29" s="1">
        <v>1</v>
      </c>
      <c r="L29" s="1">
        <f t="shared" si="2"/>
        <v>0.1001674211615598</v>
      </c>
      <c r="M29" s="7">
        <v>0</v>
      </c>
      <c r="N29" s="1">
        <f t="shared" si="3"/>
        <v>-5</v>
      </c>
      <c r="O29" s="7">
        <v>0</v>
      </c>
      <c r="P29" s="1">
        <f t="shared" si="4"/>
        <v>-5</v>
      </c>
      <c r="Q29" s="1">
        <f t="shared" si="5"/>
        <v>0</v>
      </c>
      <c r="R29" s="1">
        <f t="shared" si="6"/>
        <v>-5</v>
      </c>
      <c r="S29" s="1"/>
      <c r="T29" s="1"/>
      <c r="U29" s="7"/>
    </row>
    <row r="30" spans="1:21" x14ac:dyDescent="0.2">
      <c r="A30" s="1">
        <v>2010</v>
      </c>
      <c r="B30" s="1" t="s">
        <v>302</v>
      </c>
      <c r="C30" s="1" t="s">
        <v>25</v>
      </c>
      <c r="D30" s="1">
        <v>105</v>
      </c>
      <c r="E30" s="1">
        <v>1</v>
      </c>
      <c r="F30" s="1" t="s">
        <v>27</v>
      </c>
      <c r="G30" s="7">
        <v>0</v>
      </c>
      <c r="H30" s="1">
        <f t="shared" si="0"/>
        <v>0</v>
      </c>
      <c r="I30" s="1">
        <v>1</v>
      </c>
      <c r="J30" s="1">
        <f t="shared" si="1"/>
        <v>0.1001674211615598</v>
      </c>
      <c r="K30" s="1">
        <v>2</v>
      </c>
      <c r="L30" s="1">
        <f t="shared" si="2"/>
        <v>0.14189705460416391</v>
      </c>
      <c r="M30" s="7">
        <v>0</v>
      </c>
      <c r="N30" s="1">
        <f t="shared" si="3"/>
        <v>-5</v>
      </c>
      <c r="O30" s="7">
        <v>0</v>
      </c>
      <c r="P30" s="1">
        <f t="shared" si="4"/>
        <v>-5</v>
      </c>
      <c r="Q30" s="1">
        <f t="shared" si="5"/>
        <v>0</v>
      </c>
      <c r="R30" s="1">
        <f t="shared" si="6"/>
        <v>-5</v>
      </c>
      <c r="S30" s="1"/>
      <c r="T30" s="1"/>
      <c r="U30" s="7"/>
    </row>
    <row r="31" spans="1:21" x14ac:dyDescent="0.2">
      <c r="A31" s="1">
        <v>2010</v>
      </c>
      <c r="B31" s="1" t="s">
        <v>302</v>
      </c>
      <c r="C31" s="1" t="s">
        <v>25</v>
      </c>
      <c r="D31" s="1">
        <v>106</v>
      </c>
      <c r="E31" s="1">
        <v>3</v>
      </c>
      <c r="F31" s="1" t="s">
        <v>32</v>
      </c>
      <c r="G31" s="7">
        <v>10</v>
      </c>
      <c r="H31" s="1">
        <f t="shared" si="0"/>
        <v>3.1622776601683795</v>
      </c>
      <c r="I31" s="1">
        <v>1</v>
      </c>
      <c r="J31" s="1">
        <f t="shared" si="1"/>
        <v>0.1001674211615598</v>
      </c>
      <c r="K31" s="1">
        <v>2</v>
      </c>
      <c r="L31" s="1">
        <f t="shared" si="2"/>
        <v>0.14189705460416391</v>
      </c>
      <c r="M31" s="7">
        <v>0.25609999999999999</v>
      </c>
      <c r="N31" s="1">
        <f t="shared" si="3"/>
        <v>-0.59157346385866427</v>
      </c>
      <c r="O31" s="7">
        <v>1.6000000000000001E-3</v>
      </c>
      <c r="P31" s="1">
        <f t="shared" si="4"/>
        <v>-2.7931741239681505</v>
      </c>
      <c r="Q31" s="1">
        <f t="shared" si="5"/>
        <v>0.25769999999999998</v>
      </c>
      <c r="R31" s="1">
        <f t="shared" si="6"/>
        <v>-0.58886872906043541</v>
      </c>
      <c r="S31" s="1">
        <f>O31/Q31*100</f>
        <v>0.62087698874660457</v>
      </c>
      <c r="T31" s="1">
        <f>ASIN(SQRT(S31/100))</f>
        <v>7.8877514003414681E-2</v>
      </c>
      <c r="U31" s="7"/>
    </row>
    <row r="32" spans="1:21" x14ac:dyDescent="0.2">
      <c r="A32" s="1">
        <v>2010</v>
      </c>
      <c r="B32" s="1" t="s">
        <v>302</v>
      </c>
      <c r="C32" s="1" t="s">
        <v>25</v>
      </c>
      <c r="D32" s="1">
        <v>107</v>
      </c>
      <c r="E32" s="1">
        <v>3</v>
      </c>
      <c r="F32" s="1" t="s">
        <v>32</v>
      </c>
      <c r="G32" s="7">
        <v>19</v>
      </c>
      <c r="H32" s="1">
        <f t="shared" si="0"/>
        <v>4.358898943540674</v>
      </c>
      <c r="I32" s="1">
        <v>1</v>
      </c>
      <c r="J32" s="1">
        <f t="shared" si="1"/>
        <v>0.1001674211615598</v>
      </c>
      <c r="K32" s="1">
        <v>2</v>
      </c>
      <c r="L32" s="1">
        <f t="shared" si="2"/>
        <v>0.14189705460416391</v>
      </c>
      <c r="M32" s="7">
        <v>0.44979999999999998</v>
      </c>
      <c r="N32" s="1">
        <f t="shared" si="3"/>
        <v>-0.34697089372799145</v>
      </c>
      <c r="O32" s="7">
        <v>3.4000000000000002E-3</v>
      </c>
      <c r="P32" s="1">
        <f t="shared" si="4"/>
        <v>-2.4672456210075024</v>
      </c>
      <c r="Q32" s="1">
        <f t="shared" si="5"/>
        <v>0.45319999999999999</v>
      </c>
      <c r="R32" s="1">
        <f t="shared" si="6"/>
        <v>-0.34370051607054347</v>
      </c>
      <c r="S32" s="1">
        <f>O32/Q32*100</f>
        <v>0.75022065313327457</v>
      </c>
      <c r="T32" s="1">
        <f>ASIN(SQRT(S32/100))</f>
        <v>8.6723947072323004E-2</v>
      </c>
      <c r="U32" s="7"/>
    </row>
    <row r="33" spans="1:21" x14ac:dyDescent="0.2">
      <c r="A33" s="1">
        <v>2010</v>
      </c>
      <c r="B33" s="1" t="s">
        <v>302</v>
      </c>
      <c r="C33" s="1" t="s">
        <v>25</v>
      </c>
      <c r="D33" s="1">
        <v>110</v>
      </c>
      <c r="E33" s="1">
        <v>4</v>
      </c>
      <c r="F33" s="1" t="s">
        <v>33</v>
      </c>
      <c r="G33" s="7">
        <v>7</v>
      </c>
      <c r="H33" s="1">
        <f t="shared" si="0"/>
        <v>2.6457513110645907</v>
      </c>
      <c r="I33" s="1">
        <v>2</v>
      </c>
      <c r="J33" s="1">
        <f t="shared" si="1"/>
        <v>0.14189705460416391</v>
      </c>
      <c r="K33" s="1">
        <v>2</v>
      </c>
      <c r="L33" s="1">
        <f t="shared" si="2"/>
        <v>0.14189705460416391</v>
      </c>
      <c r="M33" s="7">
        <v>0.69630000000000003</v>
      </c>
      <c r="N33" s="1">
        <f t="shared" si="3"/>
        <v>-0.1571973676943991</v>
      </c>
      <c r="O33" s="7">
        <v>2.0000000000000001E-4</v>
      </c>
      <c r="P33" s="1">
        <f t="shared" si="4"/>
        <v>-3.6777807052660809</v>
      </c>
      <c r="Q33" s="1">
        <f t="shared" si="5"/>
        <v>0.69650000000000001</v>
      </c>
      <c r="R33" s="1">
        <f t="shared" si="6"/>
        <v>-0.15707264390097622</v>
      </c>
      <c r="S33" s="1">
        <f>O33/Q33*100</f>
        <v>2.8715003589375451E-2</v>
      </c>
      <c r="T33" s="1">
        <f>ASIN(SQRT(S33/100))</f>
        <v>1.6946313025300822E-2</v>
      </c>
      <c r="U33" s="7"/>
    </row>
    <row r="34" spans="1:21" x14ac:dyDescent="0.2">
      <c r="A34" s="1">
        <v>2010</v>
      </c>
      <c r="B34" s="1" t="s">
        <v>302</v>
      </c>
      <c r="C34" s="1" t="s">
        <v>25</v>
      </c>
      <c r="D34" s="1">
        <v>111</v>
      </c>
      <c r="E34" s="1">
        <v>8</v>
      </c>
      <c r="F34" s="1" t="s">
        <v>52</v>
      </c>
      <c r="G34" s="7">
        <v>2</v>
      </c>
      <c r="H34" s="1">
        <f t="shared" si="0"/>
        <v>1.4142135623730951</v>
      </c>
      <c r="I34" s="1">
        <v>1</v>
      </c>
      <c r="J34" s="1">
        <f t="shared" si="1"/>
        <v>0.1001674211615598</v>
      </c>
      <c r="K34" s="1">
        <v>1</v>
      </c>
      <c r="L34" s="1">
        <f t="shared" si="2"/>
        <v>0.1001674211615598</v>
      </c>
      <c r="M34" s="7">
        <v>2.3300000000000001E-2</v>
      </c>
      <c r="N34" s="1">
        <f t="shared" si="3"/>
        <v>-1.6324577264794233</v>
      </c>
      <c r="O34" s="7">
        <v>1.1999999999999999E-3</v>
      </c>
      <c r="P34" s="1">
        <f t="shared" si="4"/>
        <v>-2.9172146296835502</v>
      </c>
      <c r="Q34" s="1">
        <f t="shared" si="5"/>
        <v>2.4500000000000001E-2</v>
      </c>
      <c r="R34" s="1">
        <f t="shared" si="6"/>
        <v>-1.6106566887479221</v>
      </c>
      <c r="S34" s="1">
        <f>O34/Q34*100</f>
        <v>4.8979591836734686</v>
      </c>
      <c r="T34" s="1">
        <f>ASIN(SQRT(S34/100))</f>
        <v>0.22316099441516923</v>
      </c>
      <c r="U34" s="7"/>
    </row>
    <row r="35" spans="1:21" x14ac:dyDescent="0.2">
      <c r="A35" s="1">
        <v>2010</v>
      </c>
      <c r="B35" s="1" t="s">
        <v>302</v>
      </c>
      <c r="C35" s="1" t="s">
        <v>25</v>
      </c>
      <c r="D35" s="1">
        <v>113</v>
      </c>
      <c r="E35" s="1">
        <v>4</v>
      </c>
      <c r="F35" s="1" t="s">
        <v>33</v>
      </c>
      <c r="G35" s="7">
        <v>2</v>
      </c>
      <c r="H35" s="1">
        <f t="shared" si="0"/>
        <v>1.4142135623730951</v>
      </c>
      <c r="I35" s="1">
        <v>2</v>
      </c>
      <c r="J35" s="1">
        <f t="shared" si="1"/>
        <v>0.14189705460416391</v>
      </c>
      <c r="K35" s="1">
        <v>2</v>
      </c>
      <c r="L35" s="1">
        <f t="shared" si="2"/>
        <v>0.14189705460416391</v>
      </c>
      <c r="M35" s="7"/>
      <c r="N35" s="1"/>
      <c r="O35" s="7"/>
      <c r="P35" s="1"/>
      <c r="Q35" s="1"/>
      <c r="R35" s="1"/>
      <c r="S35" s="1"/>
      <c r="T35" s="1"/>
      <c r="U35" s="1" t="s">
        <v>338</v>
      </c>
    </row>
    <row r="36" spans="1:21" x14ac:dyDescent="0.2">
      <c r="A36" s="1">
        <v>2010</v>
      </c>
      <c r="B36" s="1" t="s">
        <v>302</v>
      </c>
      <c r="C36" s="1" t="s">
        <v>25</v>
      </c>
      <c r="D36" s="1">
        <v>114</v>
      </c>
      <c r="E36" s="1">
        <v>2</v>
      </c>
      <c r="F36" s="1" t="s">
        <v>30</v>
      </c>
      <c r="G36" s="7">
        <v>7</v>
      </c>
      <c r="H36" s="1">
        <f t="shared" si="0"/>
        <v>2.6457513110645907</v>
      </c>
      <c r="I36" s="1">
        <v>2</v>
      </c>
      <c r="J36" s="1">
        <f t="shared" si="1"/>
        <v>0.14189705460416391</v>
      </c>
      <c r="K36" s="1">
        <v>2</v>
      </c>
      <c r="L36" s="1">
        <f t="shared" si="2"/>
        <v>0.14189705460416391</v>
      </c>
      <c r="M36" s="7">
        <v>0.24670000000000003</v>
      </c>
      <c r="N36" s="1">
        <f t="shared" ref="N36:N96" si="7">LOG10(M36+0.00001)</f>
        <v>-0.60781324671293657</v>
      </c>
      <c r="O36" s="7">
        <v>3.8999999999999998E-3</v>
      </c>
      <c r="P36" s="1">
        <f t="shared" ref="P36:P71" si="8">LOG10(O36+0.00001)</f>
        <v>-2.4078232426041333</v>
      </c>
      <c r="Q36" s="1">
        <f t="shared" ref="Q36:Q71" si="9">M36+O36</f>
        <v>0.25060000000000004</v>
      </c>
      <c r="R36" s="1">
        <f t="shared" ref="R36:R71" si="10">LOG10(Q36+0.00001)</f>
        <v>-0.60100160350080567</v>
      </c>
      <c r="S36" s="1">
        <f>O36/Q36*100</f>
        <v>1.5562649640861927</v>
      </c>
      <c r="T36" s="1">
        <f>ASIN(SQRT(S36/100))</f>
        <v>0.12507621086088699</v>
      </c>
      <c r="U36" s="7"/>
    </row>
    <row r="37" spans="1:21" x14ac:dyDescent="0.2">
      <c r="A37" s="1">
        <v>2010</v>
      </c>
      <c r="B37" s="1" t="s">
        <v>302</v>
      </c>
      <c r="C37" s="1" t="s">
        <v>25</v>
      </c>
      <c r="D37" s="1">
        <v>115</v>
      </c>
      <c r="E37" s="1">
        <v>6</v>
      </c>
      <c r="F37" s="1" t="s">
        <v>34</v>
      </c>
      <c r="G37" s="7">
        <v>0</v>
      </c>
      <c r="H37" s="1">
        <f t="shared" si="0"/>
        <v>0</v>
      </c>
      <c r="I37" s="1">
        <v>1</v>
      </c>
      <c r="J37" s="1">
        <f t="shared" si="1"/>
        <v>0.1001674211615598</v>
      </c>
      <c r="K37" s="1">
        <v>2</v>
      </c>
      <c r="L37" s="1">
        <f t="shared" si="2"/>
        <v>0.14189705460416391</v>
      </c>
      <c r="M37" s="7">
        <v>0</v>
      </c>
      <c r="N37" s="1">
        <f t="shared" si="7"/>
        <v>-5</v>
      </c>
      <c r="O37" s="7">
        <v>0</v>
      </c>
      <c r="P37" s="1">
        <f t="shared" si="8"/>
        <v>-5</v>
      </c>
      <c r="Q37" s="1">
        <f t="shared" si="9"/>
        <v>0</v>
      </c>
      <c r="R37" s="1">
        <f t="shared" si="10"/>
        <v>-5</v>
      </c>
      <c r="S37" s="1"/>
      <c r="T37" s="1"/>
      <c r="U37" s="7"/>
    </row>
    <row r="38" spans="1:21" x14ac:dyDescent="0.2">
      <c r="A38" s="1">
        <v>2010</v>
      </c>
      <c r="B38" s="1" t="s">
        <v>302</v>
      </c>
      <c r="C38" s="1" t="s">
        <v>25</v>
      </c>
      <c r="D38" s="1">
        <v>121</v>
      </c>
      <c r="E38" s="1">
        <v>7</v>
      </c>
      <c r="F38" s="1" t="s">
        <v>44</v>
      </c>
      <c r="G38" s="7">
        <v>8</v>
      </c>
      <c r="H38" s="1">
        <f t="shared" si="0"/>
        <v>2.8284271247461903</v>
      </c>
      <c r="I38" s="1">
        <v>2</v>
      </c>
      <c r="J38" s="1">
        <f t="shared" si="1"/>
        <v>0.14189705460416391</v>
      </c>
      <c r="K38" s="1">
        <v>2</v>
      </c>
      <c r="L38" s="1">
        <f t="shared" si="2"/>
        <v>0.14189705460416391</v>
      </c>
      <c r="M38" s="7">
        <v>0.35599999999999998</v>
      </c>
      <c r="N38" s="1">
        <f t="shared" si="7"/>
        <v>-0.44853780291526035</v>
      </c>
      <c r="O38" s="7">
        <v>2.2000000000000001E-3</v>
      </c>
      <c r="P38" s="1">
        <f t="shared" si="8"/>
        <v>-2.6556077263148894</v>
      </c>
      <c r="Q38" s="1">
        <f t="shared" si="9"/>
        <v>0.35819999999999996</v>
      </c>
      <c r="R38" s="1">
        <f t="shared" si="10"/>
        <v>-0.44586229429882884</v>
      </c>
      <c r="S38" s="1">
        <f>O38/Q38*100</f>
        <v>0.61418202121719723</v>
      </c>
      <c r="T38" s="1">
        <f>ASIN(SQRT(S38/100))</f>
        <v>7.8450210633863218E-2</v>
      </c>
      <c r="U38" s="7"/>
    </row>
    <row r="39" spans="1:21" x14ac:dyDescent="0.2">
      <c r="A39" s="1">
        <v>2010</v>
      </c>
      <c r="B39" s="1" t="s">
        <v>302</v>
      </c>
      <c r="C39" s="1" t="s">
        <v>25</v>
      </c>
      <c r="D39" s="1">
        <v>124</v>
      </c>
      <c r="E39" s="1">
        <v>1</v>
      </c>
      <c r="F39" s="1" t="s">
        <v>27</v>
      </c>
      <c r="G39" s="7">
        <v>10</v>
      </c>
      <c r="H39" s="1">
        <f t="shared" si="0"/>
        <v>3.1622776601683795</v>
      </c>
      <c r="I39" s="1">
        <v>1</v>
      </c>
      <c r="J39" s="1">
        <f t="shared" si="1"/>
        <v>0.1001674211615598</v>
      </c>
      <c r="K39" s="1">
        <v>2</v>
      </c>
      <c r="L39" s="1">
        <f t="shared" si="2"/>
        <v>0.14189705460416391</v>
      </c>
      <c r="M39" s="7">
        <v>7.3000000000000009E-2</v>
      </c>
      <c r="N39" s="1">
        <f t="shared" si="7"/>
        <v>-1.1366176515592123</v>
      </c>
      <c r="O39" s="7">
        <v>5.9999999999999995E-4</v>
      </c>
      <c r="P39" s="1">
        <f t="shared" si="8"/>
        <v>-3.2146701649892329</v>
      </c>
      <c r="Q39" s="1">
        <f t="shared" si="9"/>
        <v>7.3600000000000013E-2</v>
      </c>
      <c r="R39" s="1">
        <f t="shared" si="10"/>
        <v>-1.1330631822683606</v>
      </c>
      <c r="S39" s="1">
        <f>O39/Q39*100</f>
        <v>0.81521739130434767</v>
      </c>
      <c r="T39" s="1">
        <f>ASIN(SQRT(S39/100))</f>
        <v>9.0412517845184989E-2</v>
      </c>
      <c r="U39" s="7"/>
    </row>
    <row r="40" spans="1:21" x14ac:dyDescent="0.2">
      <c r="A40" s="1">
        <v>2010</v>
      </c>
      <c r="B40" s="1" t="s">
        <v>302</v>
      </c>
      <c r="C40" s="1" t="s">
        <v>25</v>
      </c>
      <c r="D40" s="1">
        <v>125</v>
      </c>
      <c r="E40" s="1">
        <v>8</v>
      </c>
      <c r="F40" s="1" t="s">
        <v>52</v>
      </c>
      <c r="G40" s="7">
        <v>0</v>
      </c>
      <c r="H40" s="1">
        <f t="shared" si="0"/>
        <v>0</v>
      </c>
      <c r="I40" s="1">
        <v>1</v>
      </c>
      <c r="J40" s="1">
        <f t="shared" si="1"/>
        <v>0.1001674211615598</v>
      </c>
      <c r="K40" s="1">
        <v>1</v>
      </c>
      <c r="L40" s="1">
        <f t="shared" si="2"/>
        <v>0.1001674211615598</v>
      </c>
      <c r="M40" s="7">
        <v>0</v>
      </c>
      <c r="N40" s="1">
        <f t="shared" si="7"/>
        <v>-5</v>
      </c>
      <c r="O40" s="7">
        <v>0</v>
      </c>
      <c r="P40" s="1">
        <f t="shared" si="8"/>
        <v>-5</v>
      </c>
      <c r="Q40" s="1">
        <f t="shared" si="9"/>
        <v>0</v>
      </c>
      <c r="R40" s="1">
        <f t="shared" si="10"/>
        <v>-5</v>
      </c>
      <c r="S40" s="1"/>
      <c r="T40" s="1"/>
      <c r="U40" s="7"/>
    </row>
    <row r="41" spans="1:21" x14ac:dyDescent="0.2">
      <c r="A41" s="1">
        <v>2010</v>
      </c>
      <c r="B41" s="1" t="s">
        <v>302</v>
      </c>
      <c r="C41" s="1" t="s">
        <v>25</v>
      </c>
      <c r="D41" s="1">
        <v>126</v>
      </c>
      <c r="E41" s="1">
        <v>7</v>
      </c>
      <c r="F41" s="1" t="s">
        <v>44</v>
      </c>
      <c r="G41" s="7">
        <v>2</v>
      </c>
      <c r="H41" s="1">
        <f t="shared" si="0"/>
        <v>1.4142135623730951</v>
      </c>
      <c r="I41" s="1">
        <v>1</v>
      </c>
      <c r="J41" s="1">
        <f t="shared" si="1"/>
        <v>0.1001674211615598</v>
      </c>
      <c r="K41" s="1">
        <v>1</v>
      </c>
      <c r="L41" s="1">
        <f t="shared" si="2"/>
        <v>0.1001674211615598</v>
      </c>
      <c r="M41" s="7">
        <v>0.17899999999999999</v>
      </c>
      <c r="N41" s="1">
        <f t="shared" si="7"/>
        <v>-0.74712270743623954</v>
      </c>
      <c r="O41" s="7">
        <v>2.9999999999999997E-4</v>
      </c>
      <c r="P41" s="1">
        <f t="shared" si="8"/>
        <v>-3.5086383061657274</v>
      </c>
      <c r="Q41" s="1">
        <f t="shared" si="9"/>
        <v>0.17929999999999999</v>
      </c>
      <c r="R41" s="1">
        <f t="shared" si="10"/>
        <v>-0.74639548944665601</v>
      </c>
      <c r="S41" s="1">
        <f>O41/Q41*100</f>
        <v>0.16731734523145564</v>
      </c>
      <c r="T41" s="1">
        <f>ASIN(SQRT(S41/100))</f>
        <v>4.0915858242672271E-2</v>
      </c>
      <c r="U41" s="7"/>
    </row>
    <row r="42" spans="1:21" x14ac:dyDescent="0.2">
      <c r="A42" s="1">
        <v>2010</v>
      </c>
      <c r="B42" s="1" t="s">
        <v>302</v>
      </c>
      <c r="C42" s="1" t="s">
        <v>25</v>
      </c>
      <c r="D42" s="1">
        <v>128</v>
      </c>
      <c r="E42" s="1">
        <v>6</v>
      </c>
      <c r="F42" s="1" t="s">
        <v>34</v>
      </c>
      <c r="G42" s="7">
        <v>1</v>
      </c>
      <c r="H42" s="1">
        <f t="shared" si="0"/>
        <v>1</v>
      </c>
      <c r="I42" s="1">
        <v>1</v>
      </c>
      <c r="J42" s="1">
        <f t="shared" si="1"/>
        <v>0.1001674211615598</v>
      </c>
      <c r="K42" s="1">
        <v>1</v>
      </c>
      <c r="L42" s="1">
        <f t="shared" si="2"/>
        <v>0.1001674211615598</v>
      </c>
      <c r="M42" s="7">
        <v>4.1999999999999997E-3</v>
      </c>
      <c r="N42" s="1">
        <f t="shared" si="7"/>
        <v>-2.3757179041643317</v>
      </c>
      <c r="O42" s="7">
        <v>1E-4</v>
      </c>
      <c r="P42" s="1">
        <f t="shared" si="8"/>
        <v>-3.9586073148417751</v>
      </c>
      <c r="Q42" s="1">
        <f t="shared" si="9"/>
        <v>4.3E-3</v>
      </c>
      <c r="R42" s="1">
        <f t="shared" si="10"/>
        <v>-2.3655227298392685</v>
      </c>
      <c r="S42" s="1">
        <f>O42/Q42*100</f>
        <v>2.3255813953488373</v>
      </c>
      <c r="T42" s="1">
        <f>ASIN(SQRT(S42/100))</f>
        <v>0.15309592278685452</v>
      </c>
      <c r="U42" s="7"/>
    </row>
    <row r="43" spans="1:21" x14ac:dyDescent="0.2">
      <c r="A43" s="1">
        <v>2010</v>
      </c>
      <c r="B43" s="1" t="s">
        <v>302</v>
      </c>
      <c r="C43" s="1" t="s">
        <v>25</v>
      </c>
      <c r="D43" s="1">
        <v>132</v>
      </c>
      <c r="E43" s="1">
        <v>1</v>
      </c>
      <c r="F43" s="1" t="s">
        <v>27</v>
      </c>
      <c r="G43" s="7">
        <v>4</v>
      </c>
      <c r="H43" s="1">
        <f t="shared" si="0"/>
        <v>2</v>
      </c>
      <c r="I43" s="1">
        <v>1</v>
      </c>
      <c r="J43" s="1">
        <f t="shared" si="1"/>
        <v>0.1001674211615598</v>
      </c>
      <c r="K43" s="1">
        <v>2</v>
      </c>
      <c r="L43" s="1">
        <f t="shared" si="2"/>
        <v>0.14189705460416391</v>
      </c>
      <c r="M43" s="7">
        <v>7.1099999999999997E-2</v>
      </c>
      <c r="N43" s="1">
        <f t="shared" si="7"/>
        <v>-1.1480693213597326</v>
      </c>
      <c r="O43" s="7">
        <v>2.9999999999999997E-4</v>
      </c>
      <c r="P43" s="1">
        <f t="shared" si="8"/>
        <v>-3.5086383061657274</v>
      </c>
      <c r="Q43" s="1">
        <f t="shared" si="9"/>
        <v>7.1399999999999991E-2</v>
      </c>
      <c r="R43" s="1">
        <f t="shared" si="10"/>
        <v>-1.1462409669252314</v>
      </c>
      <c r="S43" s="1">
        <f>O43/Q43*100</f>
        <v>0.42016806722689076</v>
      </c>
      <c r="T43" s="1">
        <f>ASIN(SQRT(S43/100))</f>
        <v>6.4865850814098375E-2</v>
      </c>
      <c r="U43" s="7"/>
    </row>
    <row r="44" spans="1:21" x14ac:dyDescent="0.2">
      <c r="A44" s="1">
        <v>2010</v>
      </c>
      <c r="B44" s="1" t="s">
        <v>302</v>
      </c>
      <c r="C44" s="1" t="s">
        <v>25</v>
      </c>
      <c r="D44" s="1">
        <v>135</v>
      </c>
      <c r="E44" s="1">
        <v>6</v>
      </c>
      <c r="F44" s="1" t="s">
        <v>34</v>
      </c>
      <c r="G44" s="7">
        <v>0</v>
      </c>
      <c r="H44" s="1">
        <f t="shared" si="0"/>
        <v>0</v>
      </c>
      <c r="I44" s="1">
        <v>1</v>
      </c>
      <c r="J44" s="1">
        <f t="shared" si="1"/>
        <v>0.1001674211615598</v>
      </c>
      <c r="K44" s="1">
        <v>2</v>
      </c>
      <c r="L44" s="1">
        <f t="shared" si="2"/>
        <v>0.14189705460416391</v>
      </c>
      <c r="M44" s="7">
        <v>0</v>
      </c>
      <c r="N44" s="1">
        <f t="shared" si="7"/>
        <v>-5</v>
      </c>
      <c r="O44" s="7">
        <v>0</v>
      </c>
      <c r="P44" s="1">
        <f t="shared" si="8"/>
        <v>-5</v>
      </c>
      <c r="Q44" s="1">
        <f t="shared" si="9"/>
        <v>0</v>
      </c>
      <c r="R44" s="1">
        <f t="shared" si="10"/>
        <v>-5</v>
      </c>
      <c r="S44" s="1"/>
      <c r="T44" s="1"/>
      <c r="U44" s="7"/>
    </row>
    <row r="45" spans="1:21" x14ac:dyDescent="0.2">
      <c r="A45" s="1">
        <v>2010</v>
      </c>
      <c r="B45" s="1" t="s">
        <v>302</v>
      </c>
      <c r="C45" s="1" t="s">
        <v>25</v>
      </c>
      <c r="D45" s="1">
        <v>138</v>
      </c>
      <c r="E45" s="1">
        <v>1</v>
      </c>
      <c r="F45" s="1" t="s">
        <v>27</v>
      </c>
      <c r="G45" s="7">
        <v>0</v>
      </c>
      <c r="H45" s="1">
        <f t="shared" si="0"/>
        <v>0</v>
      </c>
      <c r="I45" s="1">
        <v>1</v>
      </c>
      <c r="J45" s="1">
        <f t="shared" si="1"/>
        <v>0.1001674211615598</v>
      </c>
      <c r="K45" s="1">
        <v>2</v>
      </c>
      <c r="L45" s="1">
        <f t="shared" si="2"/>
        <v>0.14189705460416391</v>
      </c>
      <c r="M45" s="7">
        <v>0</v>
      </c>
      <c r="N45" s="1">
        <f t="shared" si="7"/>
        <v>-5</v>
      </c>
      <c r="O45" s="7">
        <v>0</v>
      </c>
      <c r="P45" s="1">
        <f t="shared" si="8"/>
        <v>-5</v>
      </c>
      <c r="Q45" s="1">
        <f t="shared" si="9"/>
        <v>0</v>
      </c>
      <c r="R45" s="1">
        <f t="shared" si="10"/>
        <v>-5</v>
      </c>
      <c r="S45" s="1"/>
      <c r="T45" s="1"/>
      <c r="U45" s="7"/>
    </row>
    <row r="46" spans="1:21" x14ac:dyDescent="0.2">
      <c r="A46" s="1">
        <v>2010</v>
      </c>
      <c r="B46" s="1" t="s">
        <v>302</v>
      </c>
      <c r="C46" s="1" t="s">
        <v>25</v>
      </c>
      <c r="D46" s="1">
        <v>141</v>
      </c>
      <c r="E46" s="1">
        <v>7</v>
      </c>
      <c r="F46" s="1" t="s">
        <v>44</v>
      </c>
      <c r="G46" s="7">
        <v>11</v>
      </c>
      <c r="H46" s="1">
        <f t="shared" si="0"/>
        <v>3.3166247903553998</v>
      </c>
      <c r="I46" s="1">
        <v>1</v>
      </c>
      <c r="J46" s="1">
        <f t="shared" si="1"/>
        <v>0.1001674211615598</v>
      </c>
      <c r="K46" s="1">
        <v>1</v>
      </c>
      <c r="L46" s="1">
        <f t="shared" si="2"/>
        <v>0.1001674211615598</v>
      </c>
      <c r="M46" s="7">
        <v>0.59240000000000004</v>
      </c>
      <c r="N46" s="1">
        <f t="shared" si="7"/>
        <v>-0.22737761911071447</v>
      </c>
      <c r="O46" s="7">
        <v>1.06E-2</v>
      </c>
      <c r="P46" s="1">
        <f t="shared" si="8"/>
        <v>-1.9742846160986594</v>
      </c>
      <c r="Q46" s="1">
        <f t="shared" si="9"/>
        <v>0.60300000000000009</v>
      </c>
      <c r="R46" s="1">
        <f t="shared" si="10"/>
        <v>-0.21967548568935399</v>
      </c>
      <c r="S46" s="1">
        <f>O46/Q46*100</f>
        <v>1.7578772802653397</v>
      </c>
      <c r="T46" s="1">
        <f>ASIN(SQRT(S46/100))</f>
        <v>0.1329765166249938</v>
      </c>
      <c r="U46" s="7"/>
    </row>
    <row r="47" spans="1:21" x14ac:dyDescent="0.2">
      <c r="A47" s="1">
        <v>2010</v>
      </c>
      <c r="B47" s="1" t="s">
        <v>302</v>
      </c>
      <c r="C47" s="1" t="s">
        <v>25</v>
      </c>
      <c r="D47" s="1">
        <v>142</v>
      </c>
      <c r="E47" s="1">
        <v>1</v>
      </c>
      <c r="F47" s="1" t="s">
        <v>27</v>
      </c>
      <c r="G47" s="7">
        <v>0</v>
      </c>
      <c r="H47" s="1">
        <f t="shared" si="0"/>
        <v>0</v>
      </c>
      <c r="I47" s="1">
        <v>1</v>
      </c>
      <c r="J47" s="1">
        <f t="shared" si="1"/>
        <v>0.1001674211615598</v>
      </c>
      <c r="K47" s="1">
        <v>1</v>
      </c>
      <c r="L47" s="1">
        <f t="shared" si="2"/>
        <v>0.1001674211615598</v>
      </c>
      <c r="M47" s="7">
        <v>0</v>
      </c>
      <c r="N47" s="1">
        <f t="shared" si="7"/>
        <v>-5</v>
      </c>
      <c r="O47" s="7">
        <v>0</v>
      </c>
      <c r="P47" s="1">
        <f t="shared" si="8"/>
        <v>-5</v>
      </c>
      <c r="Q47" s="1">
        <f t="shared" si="9"/>
        <v>0</v>
      </c>
      <c r="R47" s="1">
        <f t="shared" si="10"/>
        <v>-5</v>
      </c>
      <c r="S47" s="1"/>
      <c r="T47" s="1"/>
      <c r="U47" s="7"/>
    </row>
    <row r="48" spans="1:21" x14ac:dyDescent="0.2">
      <c r="A48" s="1">
        <v>2010</v>
      </c>
      <c r="B48" s="1" t="s">
        <v>302</v>
      </c>
      <c r="C48" s="1" t="s">
        <v>25</v>
      </c>
      <c r="D48" s="1">
        <v>143</v>
      </c>
      <c r="E48" s="1">
        <v>7</v>
      </c>
      <c r="F48" s="1" t="s">
        <v>44</v>
      </c>
      <c r="G48" s="7">
        <v>18</v>
      </c>
      <c r="H48" s="1">
        <f t="shared" si="0"/>
        <v>4.2426406871192848</v>
      </c>
      <c r="I48" s="1">
        <v>2</v>
      </c>
      <c r="J48" s="1">
        <f t="shared" si="1"/>
        <v>0.14189705460416391</v>
      </c>
      <c r="K48" s="1">
        <v>2</v>
      </c>
      <c r="L48" s="1">
        <f t="shared" si="2"/>
        <v>0.14189705460416391</v>
      </c>
      <c r="M48" s="7">
        <v>0.5292</v>
      </c>
      <c r="N48" s="1">
        <f t="shared" si="7"/>
        <v>-0.27637195793921082</v>
      </c>
      <c r="O48" s="7">
        <v>1.1800000000000001E-2</v>
      </c>
      <c r="P48" s="1">
        <f t="shared" si="8"/>
        <v>-1.9277501023864851</v>
      </c>
      <c r="Q48" s="1">
        <f t="shared" si="9"/>
        <v>0.54100000000000004</v>
      </c>
      <c r="R48" s="1">
        <f t="shared" si="10"/>
        <v>-0.26679470734318766</v>
      </c>
      <c r="S48" s="1">
        <f>O48/Q48*100</f>
        <v>2.1811460258780038</v>
      </c>
      <c r="T48" s="1">
        <f>ASIN(SQRT(S48/100))</f>
        <v>0.14822925214333302</v>
      </c>
      <c r="U48" s="7"/>
    </row>
    <row r="49" spans="1:21" x14ac:dyDescent="0.2">
      <c r="A49" s="1">
        <v>2010</v>
      </c>
      <c r="B49" s="1" t="s">
        <v>302</v>
      </c>
      <c r="C49" s="1" t="s">
        <v>25</v>
      </c>
      <c r="D49" s="1">
        <v>144</v>
      </c>
      <c r="E49" s="1">
        <v>5</v>
      </c>
      <c r="F49" s="1" t="s">
        <v>31</v>
      </c>
      <c r="G49" s="7">
        <v>1</v>
      </c>
      <c r="H49" s="1">
        <f t="shared" si="0"/>
        <v>1</v>
      </c>
      <c r="I49" s="1">
        <v>1</v>
      </c>
      <c r="J49" s="1">
        <f t="shared" si="1"/>
        <v>0.1001674211615598</v>
      </c>
      <c r="K49" s="1">
        <v>1</v>
      </c>
      <c r="L49" s="1">
        <f t="shared" si="2"/>
        <v>0.1001674211615598</v>
      </c>
      <c r="M49" s="7">
        <v>3.2800000000000003E-2</v>
      </c>
      <c r="N49" s="1">
        <f t="shared" si="7"/>
        <v>-1.4839937696139522</v>
      </c>
      <c r="O49" s="7">
        <v>2.9999999999999997E-4</v>
      </c>
      <c r="P49" s="1">
        <f t="shared" si="8"/>
        <v>-3.5086383061657274</v>
      </c>
      <c r="Q49" s="1">
        <f t="shared" si="9"/>
        <v>3.3100000000000004E-2</v>
      </c>
      <c r="R49" s="1">
        <f t="shared" si="10"/>
        <v>-1.4800408192479315</v>
      </c>
      <c r="S49" s="1">
        <f>O49/Q49*100</f>
        <v>0.90634441087613271</v>
      </c>
      <c r="T49" s="1">
        <f>ASIN(SQRT(S49/100))</f>
        <v>9.534652196847597E-2</v>
      </c>
      <c r="U49" s="7"/>
    </row>
    <row r="50" spans="1:21" x14ac:dyDescent="0.2">
      <c r="A50" s="1">
        <v>2010</v>
      </c>
      <c r="B50" s="1" t="s">
        <v>302</v>
      </c>
      <c r="C50" s="1" t="s">
        <v>25</v>
      </c>
      <c r="D50" s="1">
        <v>146</v>
      </c>
      <c r="E50" s="1">
        <v>2</v>
      </c>
      <c r="F50" s="1" t="s">
        <v>30</v>
      </c>
      <c r="G50" s="7">
        <v>8</v>
      </c>
      <c r="H50" s="1">
        <f t="shared" si="0"/>
        <v>2.8284271247461903</v>
      </c>
      <c r="I50" s="1">
        <v>2</v>
      </c>
      <c r="J50" s="1">
        <f t="shared" si="1"/>
        <v>0.14189705460416391</v>
      </c>
      <c r="K50" s="1">
        <v>1</v>
      </c>
      <c r="L50" s="1">
        <f t="shared" si="2"/>
        <v>0.1001674211615598</v>
      </c>
      <c r="M50" s="7">
        <v>0.42620000000000002</v>
      </c>
      <c r="N50" s="1">
        <f t="shared" si="7"/>
        <v>-0.37037636481921188</v>
      </c>
      <c r="O50" s="7">
        <v>6.1999999999999998E-3</v>
      </c>
      <c r="P50" s="1">
        <f t="shared" si="8"/>
        <v>-2.20690839982342</v>
      </c>
      <c r="Q50" s="1">
        <f t="shared" si="9"/>
        <v>0.43240000000000001</v>
      </c>
      <c r="R50" s="1">
        <f t="shared" si="10"/>
        <v>-0.36410427102168574</v>
      </c>
      <c r="S50" s="1">
        <f>O50/Q50*100</f>
        <v>1.4338575393154485</v>
      </c>
      <c r="T50" s="1">
        <f>ASIN(SQRT(S50/100))</f>
        <v>0.12003181216918095</v>
      </c>
      <c r="U50" s="7"/>
    </row>
    <row r="51" spans="1:21" x14ac:dyDescent="0.2">
      <c r="A51" s="1">
        <v>2010</v>
      </c>
      <c r="B51" s="1" t="s">
        <v>302</v>
      </c>
      <c r="C51" s="1" t="s">
        <v>25</v>
      </c>
      <c r="D51" s="1">
        <v>147</v>
      </c>
      <c r="E51" s="1">
        <v>8</v>
      </c>
      <c r="F51" s="1" t="s">
        <v>52</v>
      </c>
      <c r="G51" s="7">
        <v>0</v>
      </c>
      <c r="H51" s="1">
        <f t="shared" si="0"/>
        <v>0</v>
      </c>
      <c r="I51" s="1">
        <v>1</v>
      </c>
      <c r="J51" s="1">
        <f t="shared" si="1"/>
        <v>0.1001674211615598</v>
      </c>
      <c r="K51" s="1">
        <v>1</v>
      </c>
      <c r="L51" s="1">
        <f t="shared" si="2"/>
        <v>0.1001674211615598</v>
      </c>
      <c r="M51" s="7">
        <v>0</v>
      </c>
      <c r="N51" s="1">
        <f t="shared" si="7"/>
        <v>-5</v>
      </c>
      <c r="O51" s="7">
        <v>0</v>
      </c>
      <c r="P51" s="1">
        <f t="shared" si="8"/>
        <v>-5</v>
      </c>
      <c r="Q51" s="1">
        <f t="shared" si="9"/>
        <v>0</v>
      </c>
      <c r="R51" s="1">
        <f t="shared" si="10"/>
        <v>-5</v>
      </c>
      <c r="S51" s="1"/>
      <c r="T51" s="1"/>
      <c r="U51" s="7"/>
    </row>
    <row r="52" spans="1:21" x14ac:dyDescent="0.2">
      <c r="A52" s="1">
        <v>2010</v>
      </c>
      <c r="B52" s="1" t="s">
        <v>302</v>
      </c>
      <c r="C52" s="1" t="s">
        <v>25</v>
      </c>
      <c r="D52" s="1">
        <v>163</v>
      </c>
      <c r="E52" s="1">
        <v>6</v>
      </c>
      <c r="F52" s="1" t="s">
        <v>34</v>
      </c>
      <c r="G52" s="7">
        <v>0</v>
      </c>
      <c r="H52" s="1">
        <f t="shared" si="0"/>
        <v>0</v>
      </c>
      <c r="I52" s="1">
        <v>2</v>
      </c>
      <c r="J52" s="1">
        <f t="shared" si="1"/>
        <v>0.14189705460416391</v>
      </c>
      <c r="K52" s="1">
        <v>0</v>
      </c>
      <c r="L52" s="1">
        <f t="shared" si="2"/>
        <v>0</v>
      </c>
      <c r="M52" s="7">
        <v>0</v>
      </c>
      <c r="N52" s="1">
        <f t="shared" si="7"/>
        <v>-5</v>
      </c>
      <c r="O52" s="7">
        <v>0</v>
      </c>
      <c r="P52" s="1">
        <f t="shared" si="8"/>
        <v>-5</v>
      </c>
      <c r="Q52" s="1">
        <f t="shared" si="9"/>
        <v>0</v>
      </c>
      <c r="R52" s="1">
        <f t="shared" si="10"/>
        <v>-5</v>
      </c>
      <c r="S52" s="1"/>
      <c r="T52" s="1"/>
      <c r="U52" s="7"/>
    </row>
    <row r="53" spans="1:21" x14ac:dyDescent="0.2">
      <c r="A53" s="1">
        <v>2010</v>
      </c>
      <c r="B53" s="1" t="s">
        <v>302</v>
      </c>
      <c r="C53" s="1" t="s">
        <v>25</v>
      </c>
      <c r="D53" s="1">
        <v>164</v>
      </c>
      <c r="E53" s="1">
        <v>1</v>
      </c>
      <c r="F53" s="1" t="s">
        <v>27</v>
      </c>
      <c r="G53" s="7">
        <v>3</v>
      </c>
      <c r="H53" s="1">
        <f t="shared" si="0"/>
        <v>1.7320508075688772</v>
      </c>
      <c r="I53" s="1">
        <v>1</v>
      </c>
      <c r="J53" s="1">
        <f t="shared" si="1"/>
        <v>0.1001674211615598</v>
      </c>
      <c r="K53" s="1">
        <v>2</v>
      </c>
      <c r="L53" s="1">
        <f t="shared" si="2"/>
        <v>0.14189705460416391</v>
      </c>
      <c r="M53" s="7">
        <v>0.155</v>
      </c>
      <c r="N53" s="1">
        <f t="shared" si="7"/>
        <v>-0.80964028373467578</v>
      </c>
      <c r="O53" s="7">
        <v>1E-4</v>
      </c>
      <c r="P53" s="1">
        <f t="shared" si="8"/>
        <v>-3.9586073148417751</v>
      </c>
      <c r="Q53" s="1">
        <f t="shared" si="9"/>
        <v>0.15509999999999999</v>
      </c>
      <c r="R53" s="1">
        <f t="shared" si="10"/>
        <v>-0.8093602021553159</v>
      </c>
      <c r="S53" s="1">
        <f>O53/Q53*100</f>
        <v>6.4474532559638947E-2</v>
      </c>
      <c r="T53" s="1">
        <f>ASIN(SQRT(S53/100))</f>
        <v>2.5394565142476625E-2</v>
      </c>
      <c r="U53" s="7"/>
    </row>
    <row r="54" spans="1:21" x14ac:dyDescent="0.2">
      <c r="A54" s="1">
        <v>2010</v>
      </c>
      <c r="B54" s="1" t="s">
        <v>302</v>
      </c>
      <c r="C54" s="1" t="s">
        <v>25</v>
      </c>
      <c r="D54" s="1">
        <v>170</v>
      </c>
      <c r="E54" s="1">
        <v>6</v>
      </c>
      <c r="F54" s="1" t="s">
        <v>34</v>
      </c>
      <c r="G54" s="7">
        <v>0</v>
      </c>
      <c r="H54" s="1">
        <f t="shared" si="0"/>
        <v>0</v>
      </c>
      <c r="I54" s="1">
        <v>1</v>
      </c>
      <c r="J54" s="1">
        <f t="shared" si="1"/>
        <v>0.1001674211615598</v>
      </c>
      <c r="K54" s="1">
        <v>2</v>
      </c>
      <c r="L54" s="1">
        <f t="shared" si="2"/>
        <v>0.14189705460416391</v>
      </c>
      <c r="M54" s="7">
        <v>0</v>
      </c>
      <c r="N54" s="1">
        <f t="shared" si="7"/>
        <v>-5</v>
      </c>
      <c r="O54" s="7">
        <v>0</v>
      </c>
      <c r="P54" s="1">
        <f t="shared" si="8"/>
        <v>-5</v>
      </c>
      <c r="Q54" s="1">
        <f t="shared" si="9"/>
        <v>0</v>
      </c>
      <c r="R54" s="1">
        <f t="shared" si="10"/>
        <v>-5</v>
      </c>
      <c r="S54" s="1"/>
      <c r="T54" s="1"/>
      <c r="U54" s="7"/>
    </row>
    <row r="55" spans="1:21" x14ac:dyDescent="0.2">
      <c r="A55" s="1">
        <v>2010</v>
      </c>
      <c r="B55" s="1" t="s">
        <v>302</v>
      </c>
      <c r="C55" s="1" t="s">
        <v>25</v>
      </c>
      <c r="D55" s="1">
        <v>177</v>
      </c>
      <c r="E55" s="1">
        <v>5</v>
      </c>
      <c r="F55" s="1" t="s">
        <v>31</v>
      </c>
      <c r="G55" s="7">
        <v>8</v>
      </c>
      <c r="H55" s="1">
        <f t="shared" si="0"/>
        <v>2.8284271247461903</v>
      </c>
      <c r="I55" s="1">
        <v>1</v>
      </c>
      <c r="J55" s="1">
        <f t="shared" si="1"/>
        <v>0.1001674211615598</v>
      </c>
      <c r="K55" s="1">
        <v>1</v>
      </c>
      <c r="L55" s="1">
        <f t="shared" si="2"/>
        <v>0.1001674211615598</v>
      </c>
      <c r="M55" s="7">
        <v>0.23710000000000001</v>
      </c>
      <c r="N55" s="1">
        <f t="shared" si="7"/>
        <v>-0.62505012947505123</v>
      </c>
      <c r="O55" s="7">
        <v>2.0000000000000001E-4</v>
      </c>
      <c r="P55" s="1">
        <f t="shared" si="8"/>
        <v>-3.6777807052660809</v>
      </c>
      <c r="Q55" s="1">
        <f t="shared" si="9"/>
        <v>0.23730000000000001</v>
      </c>
      <c r="R55" s="1">
        <f t="shared" si="10"/>
        <v>-0.62468396067303544</v>
      </c>
      <c r="S55" s="1">
        <f>O55/Q55*100</f>
        <v>8.4281500210703755E-2</v>
      </c>
      <c r="T55" s="1">
        <f>ASIN(SQRT(S55/100))</f>
        <v>2.9035355820789008E-2</v>
      </c>
      <c r="U55" s="7"/>
    </row>
    <row r="56" spans="1:21" x14ac:dyDescent="0.2">
      <c r="A56" s="1">
        <v>2010</v>
      </c>
      <c r="B56" s="1" t="s">
        <v>302</v>
      </c>
      <c r="C56" s="1" t="s">
        <v>25</v>
      </c>
      <c r="D56" s="1">
        <v>179</v>
      </c>
      <c r="E56" s="1">
        <v>5</v>
      </c>
      <c r="F56" s="1" t="s">
        <v>31</v>
      </c>
      <c r="G56" s="7">
        <v>2</v>
      </c>
      <c r="H56" s="1">
        <f t="shared" si="0"/>
        <v>1.4142135623730951</v>
      </c>
      <c r="I56" s="1">
        <v>1</v>
      </c>
      <c r="J56" s="1">
        <f t="shared" si="1"/>
        <v>0.1001674211615598</v>
      </c>
      <c r="K56" s="1">
        <v>1</v>
      </c>
      <c r="L56" s="1">
        <f t="shared" si="2"/>
        <v>0.1001674211615598</v>
      </c>
      <c r="M56" s="7">
        <v>4.5999999999999999E-2</v>
      </c>
      <c r="N56" s="1">
        <f t="shared" si="7"/>
        <v>-1.3371477667352039</v>
      </c>
      <c r="O56" s="7">
        <v>1E-4</v>
      </c>
      <c r="P56" s="1">
        <f t="shared" si="8"/>
        <v>-3.9586073148417751</v>
      </c>
      <c r="Q56" s="1">
        <f t="shared" si="9"/>
        <v>4.6100000000000002E-2</v>
      </c>
      <c r="R56" s="1">
        <f t="shared" si="10"/>
        <v>-1.3362048777805924</v>
      </c>
      <c r="S56" s="1">
        <f>O56/Q56*100</f>
        <v>0.21691973969631237</v>
      </c>
      <c r="T56" s="1">
        <f>ASIN(SQRT(S56/100))</f>
        <v>4.6591498006830392E-2</v>
      </c>
      <c r="U56" s="7"/>
    </row>
    <row r="57" spans="1:21" x14ac:dyDescent="0.2">
      <c r="A57" s="1">
        <v>2010</v>
      </c>
      <c r="B57" s="1" t="s">
        <v>302</v>
      </c>
      <c r="C57" s="1" t="s">
        <v>25</v>
      </c>
      <c r="D57" s="1">
        <v>181</v>
      </c>
      <c r="E57" s="1">
        <v>5</v>
      </c>
      <c r="F57" s="1" t="s">
        <v>31</v>
      </c>
      <c r="G57" s="7">
        <v>7</v>
      </c>
      <c r="H57" s="1">
        <f t="shared" si="0"/>
        <v>2.6457513110645907</v>
      </c>
      <c r="I57" s="1">
        <v>1</v>
      </c>
      <c r="J57" s="1">
        <f t="shared" si="1"/>
        <v>0.1001674211615598</v>
      </c>
      <c r="K57" s="1">
        <v>1</v>
      </c>
      <c r="L57" s="1">
        <f t="shared" si="2"/>
        <v>0.1001674211615598</v>
      </c>
      <c r="M57" s="7">
        <v>0.37319999999999998</v>
      </c>
      <c r="N57" s="1">
        <f t="shared" si="7"/>
        <v>-0.42804672803744859</v>
      </c>
      <c r="O57" s="7">
        <v>3.0000000000000001E-3</v>
      </c>
      <c r="P57" s="1">
        <f t="shared" si="8"/>
        <v>-2.5214335044061564</v>
      </c>
      <c r="Q57" s="1">
        <f t="shared" si="9"/>
        <v>0.37619999999999998</v>
      </c>
      <c r="R57" s="1">
        <f t="shared" si="10"/>
        <v>-0.42456966469446816</v>
      </c>
      <c r="S57" s="1">
        <f>O57/Q57*100</f>
        <v>0.79744816586921863</v>
      </c>
      <c r="T57" s="1">
        <f>ASIN(SQRT(S57/100))</f>
        <v>8.9419068045051606E-2</v>
      </c>
      <c r="U57" s="7"/>
    </row>
    <row r="58" spans="1:21" x14ac:dyDescent="0.2">
      <c r="A58" s="1">
        <v>2010</v>
      </c>
      <c r="B58" s="1" t="s">
        <v>302</v>
      </c>
      <c r="C58" s="1" t="s">
        <v>25</v>
      </c>
      <c r="D58" s="1">
        <v>185</v>
      </c>
      <c r="E58" s="1">
        <v>4</v>
      </c>
      <c r="F58" s="1" t="s">
        <v>33</v>
      </c>
      <c r="G58" s="7">
        <v>3</v>
      </c>
      <c r="H58" s="1">
        <f t="shared" si="0"/>
        <v>1.7320508075688772</v>
      </c>
      <c r="I58" s="1">
        <v>1</v>
      </c>
      <c r="J58" s="1">
        <f t="shared" si="1"/>
        <v>0.1001674211615598</v>
      </c>
      <c r="K58" s="1">
        <v>1</v>
      </c>
      <c r="L58" s="1">
        <f t="shared" si="2"/>
        <v>0.1001674211615598</v>
      </c>
      <c r="M58" s="7">
        <v>8.48E-2</v>
      </c>
      <c r="N58" s="1">
        <f t="shared" si="7"/>
        <v>-1.0715529367908181</v>
      </c>
      <c r="O58" s="7">
        <v>1.6000000000000001E-3</v>
      </c>
      <c r="P58" s="1">
        <f t="shared" si="8"/>
        <v>-2.7931741239681505</v>
      </c>
      <c r="Q58" s="1">
        <f t="shared" si="9"/>
        <v>8.6400000000000005E-2</v>
      </c>
      <c r="R58" s="1">
        <f t="shared" si="10"/>
        <v>-1.0634359948647341</v>
      </c>
      <c r="S58" s="1">
        <f>O58/Q58*100</f>
        <v>1.8518518518518516</v>
      </c>
      <c r="T58" s="1">
        <f>ASIN(SQRT(S58/100))</f>
        <v>0.13650631116230516</v>
      </c>
      <c r="U58" s="7"/>
    </row>
    <row r="59" spans="1:21" x14ac:dyDescent="0.2">
      <c r="A59" s="1">
        <v>2010</v>
      </c>
      <c r="B59" s="1" t="s">
        <v>302</v>
      </c>
      <c r="C59" s="1" t="s">
        <v>25</v>
      </c>
      <c r="D59" s="1">
        <v>186</v>
      </c>
      <c r="E59" s="1">
        <v>4</v>
      </c>
      <c r="F59" s="1" t="s">
        <v>33</v>
      </c>
      <c r="G59" s="7">
        <v>0</v>
      </c>
      <c r="H59" s="1">
        <f t="shared" si="0"/>
        <v>0</v>
      </c>
      <c r="I59" s="1">
        <v>1</v>
      </c>
      <c r="J59" s="1">
        <f t="shared" si="1"/>
        <v>0.1001674211615598</v>
      </c>
      <c r="K59" s="1">
        <v>1</v>
      </c>
      <c r="L59" s="1">
        <f t="shared" si="2"/>
        <v>0.1001674211615598</v>
      </c>
      <c r="M59" s="7">
        <v>0</v>
      </c>
      <c r="N59" s="1">
        <f t="shared" si="7"/>
        <v>-5</v>
      </c>
      <c r="O59" s="7">
        <v>0</v>
      </c>
      <c r="P59" s="1">
        <f t="shared" si="8"/>
        <v>-5</v>
      </c>
      <c r="Q59" s="1">
        <f t="shared" si="9"/>
        <v>0</v>
      </c>
      <c r="R59" s="1">
        <f t="shared" si="10"/>
        <v>-5</v>
      </c>
      <c r="S59" s="1"/>
      <c r="T59" s="1"/>
      <c r="U59" s="7"/>
    </row>
    <row r="60" spans="1:21" x14ac:dyDescent="0.2">
      <c r="A60" s="1">
        <v>2010</v>
      </c>
      <c r="B60" s="1" t="s">
        <v>302</v>
      </c>
      <c r="C60" s="1" t="s">
        <v>25</v>
      </c>
      <c r="D60" s="1">
        <v>187</v>
      </c>
      <c r="E60" s="1">
        <v>2</v>
      </c>
      <c r="F60" s="1" t="s">
        <v>30</v>
      </c>
      <c r="G60" s="7">
        <v>0</v>
      </c>
      <c r="H60" s="1">
        <f t="shared" si="0"/>
        <v>0</v>
      </c>
      <c r="I60" s="1">
        <v>1</v>
      </c>
      <c r="J60" s="1">
        <f t="shared" si="1"/>
        <v>0.1001674211615598</v>
      </c>
      <c r="K60" s="1">
        <v>1</v>
      </c>
      <c r="L60" s="1">
        <f t="shared" si="2"/>
        <v>0.1001674211615598</v>
      </c>
      <c r="M60" s="7">
        <v>0</v>
      </c>
      <c r="N60" s="1">
        <f t="shared" si="7"/>
        <v>-5</v>
      </c>
      <c r="O60" s="7">
        <v>0</v>
      </c>
      <c r="P60" s="1">
        <f t="shared" si="8"/>
        <v>-5</v>
      </c>
      <c r="Q60" s="1">
        <f t="shared" si="9"/>
        <v>0</v>
      </c>
      <c r="R60" s="1">
        <f t="shared" si="10"/>
        <v>-5</v>
      </c>
      <c r="S60" s="1"/>
      <c r="T60" s="1"/>
      <c r="U60" s="7"/>
    </row>
    <row r="61" spans="1:21" x14ac:dyDescent="0.2">
      <c r="A61" s="1">
        <v>2010</v>
      </c>
      <c r="B61" s="1" t="s">
        <v>302</v>
      </c>
      <c r="C61" s="1" t="s">
        <v>25</v>
      </c>
      <c r="D61" s="1">
        <v>188</v>
      </c>
      <c r="E61" s="1">
        <v>5</v>
      </c>
      <c r="F61" s="1" t="s">
        <v>31</v>
      </c>
      <c r="G61" s="7">
        <v>0</v>
      </c>
      <c r="H61" s="1">
        <f t="shared" si="0"/>
        <v>0</v>
      </c>
      <c r="I61" s="1">
        <v>1</v>
      </c>
      <c r="J61" s="1">
        <f t="shared" si="1"/>
        <v>0.1001674211615598</v>
      </c>
      <c r="K61" s="1">
        <v>2</v>
      </c>
      <c r="L61" s="1">
        <f t="shared" si="2"/>
        <v>0.14189705460416391</v>
      </c>
      <c r="M61" s="7">
        <v>0</v>
      </c>
      <c r="N61" s="1">
        <f t="shared" si="7"/>
        <v>-5</v>
      </c>
      <c r="O61" s="7">
        <v>0</v>
      </c>
      <c r="P61" s="1">
        <f t="shared" si="8"/>
        <v>-5</v>
      </c>
      <c r="Q61" s="1">
        <f t="shared" si="9"/>
        <v>0</v>
      </c>
      <c r="R61" s="1">
        <f t="shared" si="10"/>
        <v>-5</v>
      </c>
      <c r="S61" s="1"/>
      <c r="T61" s="1"/>
      <c r="U61" s="7"/>
    </row>
    <row r="62" spans="1:21" x14ac:dyDescent="0.2">
      <c r="A62" s="1">
        <v>2010</v>
      </c>
      <c r="B62" s="1" t="s">
        <v>302</v>
      </c>
      <c r="C62" s="1" t="s">
        <v>25</v>
      </c>
      <c r="D62" s="1">
        <v>193</v>
      </c>
      <c r="E62" s="1">
        <v>3</v>
      </c>
      <c r="F62" s="1" t="s">
        <v>32</v>
      </c>
      <c r="G62" s="7">
        <v>0</v>
      </c>
      <c r="H62" s="1">
        <f t="shared" si="0"/>
        <v>0</v>
      </c>
      <c r="I62" s="1">
        <v>1</v>
      </c>
      <c r="J62" s="1">
        <f t="shared" si="1"/>
        <v>0.1001674211615598</v>
      </c>
      <c r="K62" s="1">
        <v>2</v>
      </c>
      <c r="L62" s="1">
        <f t="shared" si="2"/>
        <v>0.14189705460416391</v>
      </c>
      <c r="M62" s="7">
        <v>0</v>
      </c>
      <c r="N62" s="1">
        <f t="shared" si="7"/>
        <v>-5</v>
      </c>
      <c r="O62" s="7">
        <v>0</v>
      </c>
      <c r="P62" s="1">
        <f t="shared" si="8"/>
        <v>-5</v>
      </c>
      <c r="Q62" s="1">
        <f t="shared" si="9"/>
        <v>0</v>
      </c>
      <c r="R62" s="1">
        <f t="shared" si="10"/>
        <v>-5</v>
      </c>
      <c r="S62" s="1"/>
      <c r="T62" s="1"/>
      <c r="U62" s="7"/>
    </row>
    <row r="63" spans="1:21" x14ac:dyDescent="0.2">
      <c r="A63" s="1">
        <v>2010</v>
      </c>
      <c r="B63" s="1" t="s">
        <v>302</v>
      </c>
      <c r="C63" s="1" t="s">
        <v>25</v>
      </c>
      <c r="D63" s="1">
        <v>198</v>
      </c>
      <c r="E63" s="1">
        <v>8</v>
      </c>
      <c r="F63" s="1" t="s">
        <v>52</v>
      </c>
      <c r="G63" s="7">
        <v>0</v>
      </c>
      <c r="H63" s="1">
        <f t="shared" si="0"/>
        <v>0</v>
      </c>
      <c r="I63" s="1">
        <v>1</v>
      </c>
      <c r="J63" s="1">
        <f t="shared" si="1"/>
        <v>0.1001674211615598</v>
      </c>
      <c r="K63" s="1">
        <v>1</v>
      </c>
      <c r="L63" s="1">
        <f t="shared" si="2"/>
        <v>0.1001674211615598</v>
      </c>
      <c r="M63" s="7">
        <v>0</v>
      </c>
      <c r="N63" s="1">
        <f t="shared" si="7"/>
        <v>-5</v>
      </c>
      <c r="O63" s="7">
        <v>0</v>
      </c>
      <c r="P63" s="1">
        <f t="shared" si="8"/>
        <v>-5</v>
      </c>
      <c r="Q63" s="1">
        <f t="shared" si="9"/>
        <v>0</v>
      </c>
      <c r="R63" s="1">
        <f t="shared" si="10"/>
        <v>-5</v>
      </c>
      <c r="S63" s="1"/>
      <c r="T63" s="1"/>
      <c r="U63" s="7"/>
    </row>
    <row r="64" spans="1:21" x14ac:dyDescent="0.2">
      <c r="A64" s="1">
        <v>2010</v>
      </c>
      <c r="B64" s="1" t="s">
        <v>302</v>
      </c>
      <c r="C64" s="1" t="s">
        <v>25</v>
      </c>
      <c r="D64" s="1">
        <v>199</v>
      </c>
      <c r="E64" s="1">
        <v>5</v>
      </c>
      <c r="F64" s="1" t="s">
        <v>31</v>
      </c>
      <c r="G64" s="7">
        <v>5</v>
      </c>
      <c r="H64" s="1">
        <f t="shared" si="0"/>
        <v>2.2360679774997898</v>
      </c>
      <c r="I64" s="1">
        <v>1</v>
      </c>
      <c r="J64" s="1">
        <f t="shared" si="1"/>
        <v>0.1001674211615598</v>
      </c>
      <c r="K64" s="1">
        <v>2</v>
      </c>
      <c r="L64" s="1">
        <f t="shared" si="2"/>
        <v>0.14189705460416391</v>
      </c>
      <c r="M64" s="7">
        <v>0.218</v>
      </c>
      <c r="N64" s="1">
        <f t="shared" si="7"/>
        <v>-0.66152358508707743</v>
      </c>
      <c r="O64" s="7">
        <v>3.0000000000000001E-3</v>
      </c>
      <c r="P64" s="1">
        <f t="shared" si="8"/>
        <v>-2.5214335044061564</v>
      </c>
      <c r="Q64" s="1">
        <f t="shared" si="9"/>
        <v>0.221</v>
      </c>
      <c r="R64" s="1">
        <f t="shared" si="10"/>
        <v>-0.65558807542545339</v>
      </c>
      <c r="S64" s="1">
        <f>O64/Q64*100</f>
        <v>1.3574660633484164</v>
      </c>
      <c r="T64" s="1">
        <f>ASIN(SQRT(S64/100))</f>
        <v>0.11677556702070768</v>
      </c>
      <c r="U64" s="7"/>
    </row>
    <row r="65" spans="1:21" x14ac:dyDescent="0.2">
      <c r="A65" s="1">
        <v>2010</v>
      </c>
      <c r="B65" s="1" t="s">
        <v>302</v>
      </c>
      <c r="C65" s="1" t="s">
        <v>25</v>
      </c>
      <c r="D65" s="1">
        <v>200</v>
      </c>
      <c r="E65" s="1">
        <v>6</v>
      </c>
      <c r="F65" s="1" t="s">
        <v>34</v>
      </c>
      <c r="G65" s="7">
        <v>1</v>
      </c>
      <c r="H65" s="1">
        <f t="shared" si="0"/>
        <v>1</v>
      </c>
      <c r="I65" s="1">
        <v>2</v>
      </c>
      <c r="J65" s="1">
        <f t="shared" si="1"/>
        <v>0.14189705460416391</v>
      </c>
      <c r="K65" s="1">
        <v>1</v>
      </c>
      <c r="L65" s="1">
        <f t="shared" si="2"/>
        <v>0.1001674211615598</v>
      </c>
      <c r="M65" s="7">
        <v>1.44E-2</v>
      </c>
      <c r="N65" s="1">
        <f t="shared" si="7"/>
        <v>-1.8413360191860106</v>
      </c>
      <c r="O65" s="7">
        <v>5.9999999999999995E-4</v>
      </c>
      <c r="P65" s="1">
        <f t="shared" si="8"/>
        <v>-3.2146701649892329</v>
      </c>
      <c r="Q65" s="1">
        <f t="shared" si="9"/>
        <v>1.4999999999999999E-2</v>
      </c>
      <c r="R65" s="1">
        <f t="shared" si="10"/>
        <v>-1.8236193077567295</v>
      </c>
      <c r="S65" s="1">
        <f>O65/Q65*100</f>
        <v>4</v>
      </c>
      <c r="T65" s="1">
        <f>ASIN(SQRT(S65/100))</f>
        <v>0.20135792079033082</v>
      </c>
      <c r="U65" s="7"/>
    </row>
    <row r="66" spans="1:21" x14ac:dyDescent="0.2">
      <c r="A66" s="1">
        <v>2010</v>
      </c>
      <c r="B66" s="1" t="s">
        <v>302</v>
      </c>
      <c r="C66" s="1" t="s">
        <v>43</v>
      </c>
      <c r="D66" s="1">
        <v>206</v>
      </c>
      <c r="E66" s="1">
        <v>7</v>
      </c>
      <c r="F66" s="1" t="s">
        <v>44</v>
      </c>
      <c r="G66" s="7">
        <v>0</v>
      </c>
      <c r="H66" s="1">
        <f t="shared" ref="H66:H96" si="11">SQRT(G66)</f>
        <v>0</v>
      </c>
      <c r="I66" s="1">
        <v>1</v>
      </c>
      <c r="J66" s="1">
        <f t="shared" ref="J66:J129" si="12">ASIN(SQRT(I66/100))</f>
        <v>0.1001674211615598</v>
      </c>
      <c r="K66" s="1">
        <v>2</v>
      </c>
      <c r="L66" s="1">
        <f t="shared" ref="L66:L125" si="13">ASIN(SQRT(K66/100))</f>
        <v>0.14189705460416391</v>
      </c>
      <c r="M66" s="7">
        <v>0</v>
      </c>
      <c r="N66" s="1">
        <f t="shared" si="7"/>
        <v>-5</v>
      </c>
      <c r="O66" s="7">
        <v>0</v>
      </c>
      <c r="P66" s="1">
        <f t="shared" si="8"/>
        <v>-5</v>
      </c>
      <c r="Q66" s="1">
        <f t="shared" si="9"/>
        <v>0</v>
      </c>
      <c r="R66" s="1">
        <f t="shared" si="10"/>
        <v>-5</v>
      </c>
      <c r="S66" s="1"/>
      <c r="T66" s="1"/>
      <c r="U66" s="7"/>
    </row>
    <row r="67" spans="1:21" x14ac:dyDescent="0.2">
      <c r="A67" s="1">
        <v>2010</v>
      </c>
      <c r="B67" s="1" t="s">
        <v>302</v>
      </c>
      <c r="C67" s="1" t="s">
        <v>43</v>
      </c>
      <c r="D67" s="1">
        <v>210</v>
      </c>
      <c r="E67" s="1">
        <v>4</v>
      </c>
      <c r="F67" s="1" t="s">
        <v>33</v>
      </c>
      <c r="G67" s="7">
        <v>8</v>
      </c>
      <c r="H67" s="1">
        <f t="shared" si="11"/>
        <v>2.8284271247461903</v>
      </c>
      <c r="I67" s="1">
        <v>1</v>
      </c>
      <c r="J67" s="1">
        <f t="shared" si="12"/>
        <v>0.1001674211615598</v>
      </c>
      <c r="K67" s="1">
        <v>2</v>
      </c>
      <c r="L67" s="1">
        <f t="shared" si="13"/>
        <v>0.14189705460416391</v>
      </c>
      <c r="M67" s="7">
        <v>0.40400000000000003</v>
      </c>
      <c r="N67" s="1">
        <f t="shared" si="7"/>
        <v>-0.39360788515902223</v>
      </c>
      <c r="O67" s="7">
        <v>8.3999999999999995E-3</v>
      </c>
      <c r="P67" s="1">
        <f t="shared" si="8"/>
        <v>-2.0752040042020878</v>
      </c>
      <c r="Q67" s="1">
        <f t="shared" si="9"/>
        <v>0.41240000000000004</v>
      </c>
      <c r="R67" s="1">
        <f t="shared" si="10"/>
        <v>-0.38467081261217434</v>
      </c>
      <c r="S67" s="1">
        <f>O67/Q67*100</f>
        <v>2.0368574199806009</v>
      </c>
      <c r="T67" s="1">
        <f>ASIN(SQRT(S67/100))</f>
        <v>0.14320750472023352</v>
      </c>
      <c r="U67" s="7"/>
    </row>
    <row r="68" spans="1:21" x14ac:dyDescent="0.2">
      <c r="A68" s="1">
        <v>2010</v>
      </c>
      <c r="B68" s="1" t="s">
        <v>302</v>
      </c>
      <c r="C68" s="1" t="s">
        <v>43</v>
      </c>
      <c r="D68" s="1">
        <v>217</v>
      </c>
      <c r="E68" s="1">
        <v>6</v>
      </c>
      <c r="F68" s="1" t="s">
        <v>34</v>
      </c>
      <c r="G68" s="7">
        <v>2</v>
      </c>
      <c r="H68" s="1">
        <f t="shared" si="11"/>
        <v>1.4142135623730951</v>
      </c>
      <c r="I68" s="1">
        <v>3</v>
      </c>
      <c r="J68" s="1">
        <f t="shared" si="12"/>
        <v>0.17408301063648043</v>
      </c>
      <c r="K68" s="1">
        <v>0</v>
      </c>
      <c r="L68" s="1">
        <f t="shared" si="13"/>
        <v>0</v>
      </c>
      <c r="M68" s="7">
        <v>1.01E-2</v>
      </c>
      <c r="N68" s="1">
        <f t="shared" si="7"/>
        <v>-1.9952488444089991</v>
      </c>
      <c r="O68" s="7">
        <v>1.4E-3</v>
      </c>
      <c r="P68" s="1">
        <f t="shared" si="8"/>
        <v>-2.8507808873446199</v>
      </c>
      <c r="Q68" s="1">
        <f t="shared" si="9"/>
        <v>1.15E-2</v>
      </c>
      <c r="R68" s="1">
        <f t="shared" si="10"/>
        <v>-1.9389246763702082</v>
      </c>
      <c r="S68" s="1">
        <f>O68/Q68*100</f>
        <v>12.173913043478262</v>
      </c>
      <c r="T68" s="1">
        <f>ASIN(SQRT(S68/100))</f>
        <v>0.35640919924786407</v>
      </c>
      <c r="U68" s="7" t="s">
        <v>339</v>
      </c>
    </row>
    <row r="69" spans="1:21" x14ac:dyDescent="0.2">
      <c r="A69" s="1">
        <v>2010</v>
      </c>
      <c r="B69" s="1" t="s">
        <v>302</v>
      </c>
      <c r="C69" s="1" t="s">
        <v>43</v>
      </c>
      <c r="D69" s="1">
        <v>224</v>
      </c>
      <c r="E69" s="1">
        <v>3</v>
      </c>
      <c r="F69" s="1" t="s">
        <v>32</v>
      </c>
      <c r="G69" s="7">
        <v>0</v>
      </c>
      <c r="H69" s="1">
        <f t="shared" si="11"/>
        <v>0</v>
      </c>
      <c r="I69" s="1">
        <v>1</v>
      </c>
      <c r="J69" s="1">
        <f t="shared" si="12"/>
        <v>0.1001674211615598</v>
      </c>
      <c r="K69" s="1">
        <v>2</v>
      </c>
      <c r="L69" s="1">
        <f t="shared" si="13"/>
        <v>0.14189705460416391</v>
      </c>
      <c r="M69" s="7">
        <v>0</v>
      </c>
      <c r="N69" s="1">
        <f t="shared" si="7"/>
        <v>-5</v>
      </c>
      <c r="O69" s="7">
        <v>0</v>
      </c>
      <c r="P69" s="1">
        <f t="shared" si="8"/>
        <v>-5</v>
      </c>
      <c r="Q69" s="1">
        <f t="shared" si="9"/>
        <v>0</v>
      </c>
      <c r="R69" s="1">
        <f t="shared" si="10"/>
        <v>-5</v>
      </c>
      <c r="S69" s="1"/>
      <c r="T69" s="1"/>
      <c r="U69" s="7"/>
    </row>
    <row r="70" spans="1:21" x14ac:dyDescent="0.2">
      <c r="A70" s="1">
        <v>2010</v>
      </c>
      <c r="B70" s="1" t="s">
        <v>302</v>
      </c>
      <c r="C70" s="1" t="s">
        <v>43</v>
      </c>
      <c r="D70" s="1">
        <v>225</v>
      </c>
      <c r="E70" s="1">
        <v>2</v>
      </c>
      <c r="F70" s="1" t="s">
        <v>30</v>
      </c>
      <c r="G70" s="7">
        <v>8</v>
      </c>
      <c r="H70" s="1">
        <f t="shared" si="11"/>
        <v>2.8284271247461903</v>
      </c>
      <c r="I70" s="1">
        <v>1</v>
      </c>
      <c r="J70" s="1">
        <f t="shared" si="12"/>
        <v>0.1001674211615598</v>
      </c>
      <c r="K70" s="1">
        <v>2</v>
      </c>
      <c r="L70" s="1">
        <f t="shared" si="13"/>
        <v>0.14189705460416391</v>
      </c>
      <c r="M70" s="7">
        <v>0.17649999999999999</v>
      </c>
      <c r="N70" s="1">
        <f t="shared" si="7"/>
        <v>-0.7532306850535293</v>
      </c>
      <c r="O70" s="7">
        <v>8.9999999999999998E-4</v>
      </c>
      <c r="P70" s="1">
        <f t="shared" si="8"/>
        <v>-3.0409586076789066</v>
      </c>
      <c r="Q70" s="1">
        <f t="shared" si="9"/>
        <v>0.1774</v>
      </c>
      <c r="R70" s="1">
        <f t="shared" si="10"/>
        <v>-0.75102190410734648</v>
      </c>
      <c r="S70" s="1">
        <f>O70/Q70*100</f>
        <v>0.50732807215332576</v>
      </c>
      <c r="T70" s="1">
        <f>ASIN(SQRT(S70/100))</f>
        <v>7.1287329895512147E-2</v>
      </c>
      <c r="U70" s="7"/>
    </row>
    <row r="71" spans="1:21" x14ac:dyDescent="0.2">
      <c r="A71" s="1">
        <v>2010</v>
      </c>
      <c r="B71" s="1" t="s">
        <v>302</v>
      </c>
      <c r="C71" s="1" t="s">
        <v>43</v>
      </c>
      <c r="D71" s="1">
        <v>255</v>
      </c>
      <c r="E71" s="1">
        <v>6</v>
      </c>
      <c r="F71" s="1" t="s">
        <v>34</v>
      </c>
      <c r="G71" s="7">
        <v>0</v>
      </c>
      <c r="H71" s="1">
        <f t="shared" si="11"/>
        <v>0</v>
      </c>
      <c r="I71" s="1">
        <v>1</v>
      </c>
      <c r="J71" s="1">
        <f t="shared" si="12"/>
        <v>0.1001674211615598</v>
      </c>
      <c r="K71" s="1">
        <v>1</v>
      </c>
      <c r="L71" s="1">
        <f t="shared" si="13"/>
        <v>0.1001674211615598</v>
      </c>
      <c r="M71" s="7">
        <v>0</v>
      </c>
      <c r="N71" s="1">
        <f t="shared" si="7"/>
        <v>-5</v>
      </c>
      <c r="O71" s="7">
        <v>0</v>
      </c>
      <c r="P71" s="1">
        <f t="shared" si="8"/>
        <v>-5</v>
      </c>
      <c r="Q71" s="1">
        <f t="shared" si="9"/>
        <v>0</v>
      </c>
      <c r="R71" s="1">
        <f t="shared" si="10"/>
        <v>-5</v>
      </c>
      <c r="S71" s="1"/>
      <c r="T71" s="1"/>
      <c r="U71" s="7"/>
    </row>
    <row r="72" spans="1:21" x14ac:dyDescent="0.2">
      <c r="A72" s="1">
        <v>2010</v>
      </c>
      <c r="B72" s="1" t="s">
        <v>302</v>
      </c>
      <c r="C72" s="1" t="s">
        <v>43</v>
      </c>
      <c r="D72" s="1">
        <v>258</v>
      </c>
      <c r="E72" s="1">
        <v>1</v>
      </c>
      <c r="F72" s="1" t="s">
        <v>27</v>
      </c>
      <c r="G72" s="7">
        <v>3</v>
      </c>
      <c r="H72" s="1">
        <f t="shared" si="11"/>
        <v>1.7320508075688772</v>
      </c>
      <c r="I72" s="1">
        <v>1</v>
      </c>
      <c r="J72" s="1">
        <f t="shared" si="12"/>
        <v>0.1001674211615598</v>
      </c>
      <c r="K72" s="1">
        <v>1</v>
      </c>
      <c r="L72" s="1">
        <f t="shared" si="13"/>
        <v>0.1001674211615598</v>
      </c>
      <c r="M72" s="7">
        <v>0.19819999999999999</v>
      </c>
      <c r="N72" s="1">
        <f t="shared" si="7"/>
        <v>-0.70287443847201969</v>
      </c>
      <c r="O72" s="7"/>
      <c r="P72" s="1"/>
      <c r="Q72" s="1"/>
      <c r="R72" s="1"/>
      <c r="S72" s="1"/>
      <c r="T72" s="1"/>
      <c r="U72" s="7" t="s">
        <v>296</v>
      </c>
    </row>
    <row r="73" spans="1:21" x14ac:dyDescent="0.2">
      <c r="A73" s="1">
        <v>2010</v>
      </c>
      <c r="B73" s="1" t="s">
        <v>302</v>
      </c>
      <c r="C73" s="1" t="s">
        <v>43</v>
      </c>
      <c r="D73" s="1">
        <v>260</v>
      </c>
      <c r="E73" s="1">
        <v>2</v>
      </c>
      <c r="F73" s="1" t="s">
        <v>30</v>
      </c>
      <c r="G73" s="7">
        <v>2</v>
      </c>
      <c r="H73" s="1">
        <f t="shared" si="11"/>
        <v>1.4142135623730951</v>
      </c>
      <c r="I73" s="1">
        <v>1</v>
      </c>
      <c r="J73" s="1">
        <f t="shared" si="12"/>
        <v>0.1001674211615598</v>
      </c>
      <c r="K73" s="1">
        <v>2</v>
      </c>
      <c r="L73" s="1">
        <f t="shared" si="13"/>
        <v>0.14189705460416391</v>
      </c>
      <c r="M73" s="7">
        <v>5.7599999999999998E-2</v>
      </c>
      <c r="N73" s="1">
        <f t="shared" si="7"/>
        <v>-1.2395021247734732</v>
      </c>
      <c r="O73" s="7">
        <v>1.6000000000000001E-3</v>
      </c>
      <c r="P73" s="1">
        <f t="shared" ref="P73:P96" si="14">LOG10(O73+0.00001)</f>
        <v>-2.7931741239681505</v>
      </c>
      <c r="Q73" s="1">
        <f t="shared" ref="Q73:Q96" si="15">M73+O73</f>
        <v>5.9199999999999996E-2</v>
      </c>
      <c r="R73" s="1">
        <f t="shared" ref="R73:R96" si="16">LOG10(Q73+0.00001)</f>
        <v>-1.2276049389179997</v>
      </c>
      <c r="S73" s="1">
        <f>O73/Q73*100</f>
        <v>2.7027027027027031</v>
      </c>
      <c r="T73" s="1">
        <f>ASIN(SQRT(S73/100))</f>
        <v>0.16514867741462683</v>
      </c>
      <c r="U73" s="7"/>
    </row>
    <row r="74" spans="1:21" x14ac:dyDescent="0.2">
      <c r="A74" s="1">
        <v>2010</v>
      </c>
      <c r="B74" s="1" t="s">
        <v>302</v>
      </c>
      <c r="C74" s="1" t="s">
        <v>43</v>
      </c>
      <c r="D74" s="1">
        <v>261</v>
      </c>
      <c r="E74" s="1">
        <v>4</v>
      </c>
      <c r="F74" s="1" t="s">
        <v>33</v>
      </c>
      <c r="G74" s="7">
        <v>4</v>
      </c>
      <c r="H74" s="1">
        <f t="shared" si="11"/>
        <v>2</v>
      </c>
      <c r="I74" s="1">
        <v>1</v>
      </c>
      <c r="J74" s="1">
        <f t="shared" si="12"/>
        <v>0.1001674211615598</v>
      </c>
      <c r="K74" s="1">
        <v>2</v>
      </c>
      <c r="L74" s="1">
        <f t="shared" si="13"/>
        <v>0.14189705460416391</v>
      </c>
      <c r="M74" s="7">
        <v>0.32719999999999999</v>
      </c>
      <c r="N74" s="1">
        <f t="shared" si="7"/>
        <v>-0.48517343214480052</v>
      </c>
      <c r="O74" s="7">
        <v>1.6999999999999999E-3</v>
      </c>
      <c r="P74" s="1">
        <f t="shared" si="14"/>
        <v>-2.7670038896078464</v>
      </c>
      <c r="Q74" s="1">
        <f t="shared" si="15"/>
        <v>0.32889999999999997</v>
      </c>
      <c r="R74" s="1">
        <f t="shared" si="16"/>
        <v>-0.48292292226438666</v>
      </c>
      <c r="S74" s="1">
        <f>O74/Q74*100</f>
        <v>0.51687442991790822</v>
      </c>
      <c r="T74" s="1">
        <f>ASIN(SQRT(S74/100))</f>
        <v>7.1956057673137896E-2</v>
      </c>
      <c r="U74" s="7"/>
    </row>
    <row r="75" spans="1:21" x14ac:dyDescent="0.2">
      <c r="A75" s="1">
        <v>2010</v>
      </c>
      <c r="B75" s="1" t="s">
        <v>302</v>
      </c>
      <c r="C75" s="1" t="s">
        <v>43</v>
      </c>
      <c r="D75" s="1">
        <v>265</v>
      </c>
      <c r="E75" s="1">
        <v>5</v>
      </c>
      <c r="F75" s="1" t="s">
        <v>31</v>
      </c>
      <c r="G75" s="7">
        <v>0</v>
      </c>
      <c r="H75" s="1">
        <f t="shared" si="11"/>
        <v>0</v>
      </c>
      <c r="I75" s="1">
        <v>2</v>
      </c>
      <c r="J75" s="1">
        <f t="shared" si="12"/>
        <v>0.14189705460416391</v>
      </c>
      <c r="K75" s="1">
        <v>3</v>
      </c>
      <c r="L75" s="1">
        <f t="shared" si="13"/>
        <v>0.17408301063648043</v>
      </c>
      <c r="M75" s="7">
        <v>0</v>
      </c>
      <c r="N75" s="1">
        <f t="shared" si="7"/>
        <v>-5</v>
      </c>
      <c r="O75" s="7">
        <v>0</v>
      </c>
      <c r="P75" s="1">
        <f t="shared" si="14"/>
        <v>-5</v>
      </c>
      <c r="Q75" s="1">
        <f t="shared" si="15"/>
        <v>0</v>
      </c>
      <c r="R75" s="1">
        <f t="shared" si="16"/>
        <v>-5</v>
      </c>
      <c r="S75" s="1"/>
      <c r="T75" s="1"/>
      <c r="U75" s="7"/>
    </row>
    <row r="76" spans="1:21" x14ac:dyDescent="0.2">
      <c r="A76" s="1">
        <v>2010</v>
      </c>
      <c r="B76" s="1" t="s">
        <v>302</v>
      </c>
      <c r="C76" s="1" t="s">
        <v>43</v>
      </c>
      <c r="D76" s="1">
        <v>274</v>
      </c>
      <c r="E76" s="1">
        <v>3</v>
      </c>
      <c r="F76" s="1" t="s">
        <v>32</v>
      </c>
      <c r="G76" s="7">
        <v>0</v>
      </c>
      <c r="H76" s="1">
        <f t="shared" si="11"/>
        <v>0</v>
      </c>
      <c r="I76" s="1">
        <v>1</v>
      </c>
      <c r="J76" s="1">
        <f t="shared" si="12"/>
        <v>0.1001674211615598</v>
      </c>
      <c r="K76" s="1">
        <v>1</v>
      </c>
      <c r="L76" s="1">
        <f t="shared" si="13"/>
        <v>0.1001674211615598</v>
      </c>
      <c r="M76" s="7">
        <v>0</v>
      </c>
      <c r="N76" s="1">
        <f t="shared" si="7"/>
        <v>-5</v>
      </c>
      <c r="O76" s="7">
        <v>0</v>
      </c>
      <c r="P76" s="1">
        <f t="shared" si="14"/>
        <v>-5</v>
      </c>
      <c r="Q76" s="1">
        <f t="shared" si="15"/>
        <v>0</v>
      </c>
      <c r="R76" s="1">
        <f t="shared" si="16"/>
        <v>-5</v>
      </c>
      <c r="S76" s="1"/>
      <c r="T76" s="1"/>
      <c r="U76" s="7"/>
    </row>
    <row r="77" spans="1:21" x14ac:dyDescent="0.2">
      <c r="A77" s="1">
        <v>2010</v>
      </c>
      <c r="B77" s="1" t="s">
        <v>302</v>
      </c>
      <c r="C77" s="1" t="s">
        <v>43</v>
      </c>
      <c r="D77" s="1">
        <v>275</v>
      </c>
      <c r="E77" s="1">
        <v>4</v>
      </c>
      <c r="F77" s="1" t="s">
        <v>33</v>
      </c>
      <c r="G77" s="7">
        <v>1</v>
      </c>
      <c r="H77" s="1">
        <f t="shared" si="11"/>
        <v>1</v>
      </c>
      <c r="I77" s="1">
        <v>1</v>
      </c>
      <c r="J77" s="1">
        <f t="shared" si="12"/>
        <v>0.1001674211615598</v>
      </c>
      <c r="K77" s="1">
        <v>1</v>
      </c>
      <c r="L77" s="1">
        <f t="shared" si="13"/>
        <v>0.1001674211615598</v>
      </c>
      <c r="M77" s="7">
        <v>0</v>
      </c>
      <c r="N77" s="1">
        <f t="shared" si="7"/>
        <v>-5</v>
      </c>
      <c r="O77" s="7">
        <v>0</v>
      </c>
      <c r="P77" s="1">
        <f t="shared" si="14"/>
        <v>-5</v>
      </c>
      <c r="Q77" s="1">
        <f t="shared" si="15"/>
        <v>0</v>
      </c>
      <c r="R77" s="1">
        <f t="shared" si="16"/>
        <v>-5</v>
      </c>
      <c r="S77" s="1"/>
      <c r="T77" s="1"/>
      <c r="U77" s="7" t="s">
        <v>340</v>
      </c>
    </row>
    <row r="78" spans="1:21" x14ac:dyDescent="0.2">
      <c r="A78" s="1">
        <v>2010</v>
      </c>
      <c r="B78" s="1" t="s">
        <v>302</v>
      </c>
      <c r="C78" s="1" t="s">
        <v>43</v>
      </c>
      <c r="D78" s="1">
        <v>278</v>
      </c>
      <c r="E78" s="1">
        <v>4</v>
      </c>
      <c r="F78" s="1" t="s">
        <v>33</v>
      </c>
      <c r="G78" s="7">
        <v>0</v>
      </c>
      <c r="H78" s="1">
        <f t="shared" si="11"/>
        <v>0</v>
      </c>
      <c r="I78" s="1">
        <v>1</v>
      </c>
      <c r="J78" s="1">
        <f t="shared" si="12"/>
        <v>0.1001674211615598</v>
      </c>
      <c r="K78" s="1">
        <v>1</v>
      </c>
      <c r="L78" s="1">
        <f t="shared" si="13"/>
        <v>0.1001674211615598</v>
      </c>
      <c r="M78" s="7">
        <v>0</v>
      </c>
      <c r="N78" s="1">
        <f t="shared" si="7"/>
        <v>-5</v>
      </c>
      <c r="O78" s="7">
        <v>0</v>
      </c>
      <c r="P78" s="1">
        <f t="shared" si="14"/>
        <v>-5</v>
      </c>
      <c r="Q78" s="1">
        <f t="shared" si="15"/>
        <v>0</v>
      </c>
      <c r="R78" s="1">
        <f t="shared" si="16"/>
        <v>-5</v>
      </c>
      <c r="S78" s="1"/>
      <c r="T78" s="1"/>
      <c r="U78" s="7"/>
    </row>
    <row r="79" spans="1:21" x14ac:dyDescent="0.2">
      <c r="A79" s="1">
        <v>2010</v>
      </c>
      <c r="B79" s="1" t="s">
        <v>302</v>
      </c>
      <c r="C79" s="1" t="s">
        <v>43</v>
      </c>
      <c r="D79" s="1">
        <v>281</v>
      </c>
      <c r="E79" s="1">
        <v>6</v>
      </c>
      <c r="F79" s="1" t="s">
        <v>34</v>
      </c>
      <c r="G79" s="7">
        <v>0</v>
      </c>
      <c r="H79" s="1">
        <f t="shared" si="11"/>
        <v>0</v>
      </c>
      <c r="I79" s="1">
        <v>1</v>
      </c>
      <c r="J79" s="1">
        <f t="shared" si="12"/>
        <v>0.1001674211615598</v>
      </c>
      <c r="K79" s="1">
        <v>1</v>
      </c>
      <c r="L79" s="1">
        <f t="shared" si="13"/>
        <v>0.1001674211615598</v>
      </c>
      <c r="M79" s="7">
        <v>0</v>
      </c>
      <c r="N79" s="1">
        <f t="shared" si="7"/>
        <v>-5</v>
      </c>
      <c r="O79" s="7">
        <v>0</v>
      </c>
      <c r="P79" s="1">
        <f t="shared" si="14"/>
        <v>-5</v>
      </c>
      <c r="Q79" s="1">
        <f t="shared" si="15"/>
        <v>0</v>
      </c>
      <c r="R79" s="1">
        <f t="shared" si="16"/>
        <v>-5</v>
      </c>
      <c r="S79" s="1"/>
      <c r="T79" s="1"/>
      <c r="U79" s="7"/>
    </row>
    <row r="80" spans="1:21" x14ac:dyDescent="0.2">
      <c r="A80" s="1">
        <v>2010</v>
      </c>
      <c r="B80" s="1" t="s">
        <v>302</v>
      </c>
      <c r="C80" s="1" t="s">
        <v>43</v>
      </c>
      <c r="D80" s="1">
        <v>287</v>
      </c>
      <c r="E80" s="1">
        <v>7</v>
      </c>
      <c r="F80" s="1" t="s">
        <v>44</v>
      </c>
      <c r="G80" s="7">
        <v>1</v>
      </c>
      <c r="H80" s="1">
        <f t="shared" si="11"/>
        <v>1</v>
      </c>
      <c r="I80" s="1">
        <v>1</v>
      </c>
      <c r="J80" s="1">
        <f t="shared" si="12"/>
        <v>0.1001674211615598</v>
      </c>
      <c r="K80" s="1">
        <v>1</v>
      </c>
      <c r="L80" s="1">
        <f t="shared" si="13"/>
        <v>0.1001674211615598</v>
      </c>
      <c r="M80" s="7">
        <v>3.5900000000000001E-2</v>
      </c>
      <c r="N80" s="1">
        <f t="shared" si="7"/>
        <v>-1.4447845948739269</v>
      </c>
      <c r="O80" s="7">
        <v>0</v>
      </c>
      <c r="P80" s="1">
        <f t="shared" si="14"/>
        <v>-5</v>
      </c>
      <c r="Q80" s="1">
        <f t="shared" si="15"/>
        <v>3.5900000000000001E-2</v>
      </c>
      <c r="R80" s="1">
        <f t="shared" si="16"/>
        <v>-1.4447845948739269</v>
      </c>
      <c r="S80" s="1">
        <f>O80/Q80*100</f>
        <v>0</v>
      </c>
      <c r="T80" s="1">
        <f>ASIN(SQRT(S80/100))</f>
        <v>0</v>
      </c>
      <c r="U80" s="7"/>
    </row>
    <row r="81" spans="1:21" x14ac:dyDescent="0.2">
      <c r="A81" s="1">
        <v>2010</v>
      </c>
      <c r="B81" s="1" t="s">
        <v>302</v>
      </c>
      <c r="C81" s="1" t="s">
        <v>43</v>
      </c>
      <c r="D81" s="1">
        <v>297</v>
      </c>
      <c r="E81" s="1">
        <v>6</v>
      </c>
      <c r="F81" s="1" t="s">
        <v>34</v>
      </c>
      <c r="G81" s="7">
        <v>0</v>
      </c>
      <c r="H81" s="1">
        <f t="shared" si="11"/>
        <v>0</v>
      </c>
      <c r="I81" s="1">
        <v>1</v>
      </c>
      <c r="J81" s="1">
        <f t="shared" si="12"/>
        <v>0.1001674211615598</v>
      </c>
      <c r="K81" s="1">
        <v>2</v>
      </c>
      <c r="L81" s="1">
        <f t="shared" si="13"/>
        <v>0.14189705460416391</v>
      </c>
      <c r="M81" s="7">
        <v>0</v>
      </c>
      <c r="N81" s="1">
        <f t="shared" si="7"/>
        <v>-5</v>
      </c>
      <c r="O81" s="7">
        <v>0</v>
      </c>
      <c r="P81" s="1">
        <f t="shared" si="14"/>
        <v>-5</v>
      </c>
      <c r="Q81" s="1">
        <f t="shared" si="15"/>
        <v>0</v>
      </c>
      <c r="R81" s="1">
        <f t="shared" si="16"/>
        <v>-5</v>
      </c>
      <c r="S81" s="1"/>
      <c r="T81" s="1"/>
      <c r="U81" s="7"/>
    </row>
    <row r="82" spans="1:21" x14ac:dyDescent="0.2">
      <c r="A82" s="1">
        <v>2010</v>
      </c>
      <c r="B82" s="1" t="s">
        <v>302</v>
      </c>
      <c r="C82" s="1" t="s">
        <v>43</v>
      </c>
      <c r="D82" s="1">
        <v>300</v>
      </c>
      <c r="E82" s="1">
        <v>2</v>
      </c>
      <c r="F82" s="1" t="s">
        <v>30</v>
      </c>
      <c r="G82" s="7">
        <v>4</v>
      </c>
      <c r="H82" s="1">
        <f t="shared" si="11"/>
        <v>2</v>
      </c>
      <c r="I82" s="1">
        <v>1</v>
      </c>
      <c r="J82" s="1">
        <f t="shared" si="12"/>
        <v>0.1001674211615598</v>
      </c>
      <c r="K82" s="1">
        <v>1</v>
      </c>
      <c r="L82" s="1">
        <f t="shared" si="13"/>
        <v>0.1001674211615598</v>
      </c>
      <c r="M82" s="7">
        <v>0.37890000000000001</v>
      </c>
      <c r="N82" s="1">
        <f t="shared" si="7"/>
        <v>-0.42146393289468181</v>
      </c>
      <c r="O82" s="7">
        <v>6.9999999999999999E-4</v>
      </c>
      <c r="P82" s="1">
        <f t="shared" si="14"/>
        <v>-3.1487416512809245</v>
      </c>
      <c r="Q82" s="1">
        <f t="shared" si="15"/>
        <v>0.37959999999999999</v>
      </c>
      <c r="R82" s="1">
        <f t="shared" si="16"/>
        <v>-0.42066235555028814</v>
      </c>
      <c r="S82" s="1">
        <f>O82/Q82*100</f>
        <v>0.18440463645943098</v>
      </c>
      <c r="T82" s="1">
        <f>ASIN(SQRT(S82/100))</f>
        <v>4.2955569872124413E-2</v>
      </c>
      <c r="U82" s="7"/>
    </row>
    <row r="83" spans="1:21" x14ac:dyDescent="0.2">
      <c r="A83" s="1">
        <v>2010</v>
      </c>
      <c r="B83" s="1" t="s">
        <v>302</v>
      </c>
      <c r="C83" s="1" t="s">
        <v>43</v>
      </c>
      <c r="D83" s="1">
        <v>301</v>
      </c>
      <c r="E83" s="1">
        <v>5</v>
      </c>
      <c r="F83" s="1" t="s">
        <v>31</v>
      </c>
      <c r="G83" s="7">
        <v>9</v>
      </c>
      <c r="H83" s="1">
        <f t="shared" si="11"/>
        <v>3</v>
      </c>
      <c r="I83" s="1">
        <v>2</v>
      </c>
      <c r="J83" s="1">
        <f t="shared" si="12"/>
        <v>0.14189705460416391</v>
      </c>
      <c r="K83" s="1">
        <v>2</v>
      </c>
      <c r="L83" s="1">
        <f t="shared" si="13"/>
        <v>0.14189705460416391</v>
      </c>
      <c r="M83" s="7">
        <v>0.50009999999999999</v>
      </c>
      <c r="N83" s="1">
        <f t="shared" si="7"/>
        <v>-0.30093446138634777</v>
      </c>
      <c r="O83" s="7">
        <v>8.9999999999999998E-4</v>
      </c>
      <c r="P83" s="1">
        <f t="shared" si="14"/>
        <v>-3.0409586076789066</v>
      </c>
      <c r="Q83" s="1">
        <f t="shared" si="15"/>
        <v>0.501</v>
      </c>
      <c r="R83" s="1">
        <f t="shared" si="16"/>
        <v>-0.30015360566673266</v>
      </c>
      <c r="S83" s="1">
        <f>O83/Q83*100</f>
        <v>0.17964071856287425</v>
      </c>
      <c r="T83" s="1">
        <f>ASIN(SQRT(S83/100))</f>
        <v>4.2396744100814711E-2</v>
      </c>
      <c r="U83" s="7"/>
    </row>
    <row r="84" spans="1:21" x14ac:dyDescent="0.2">
      <c r="A84" s="1">
        <v>2010</v>
      </c>
      <c r="B84" s="1" t="s">
        <v>302</v>
      </c>
      <c r="C84" s="1" t="s">
        <v>43</v>
      </c>
      <c r="D84" s="1">
        <v>302</v>
      </c>
      <c r="E84" s="1">
        <v>3</v>
      </c>
      <c r="F84" s="1" t="s">
        <v>32</v>
      </c>
      <c r="G84" s="7">
        <v>0</v>
      </c>
      <c r="H84" s="1">
        <f t="shared" si="11"/>
        <v>0</v>
      </c>
      <c r="I84" s="1">
        <v>1</v>
      </c>
      <c r="J84" s="1">
        <f t="shared" si="12"/>
        <v>0.1001674211615598</v>
      </c>
      <c r="K84" s="1">
        <v>2</v>
      </c>
      <c r="L84" s="1">
        <f t="shared" si="13"/>
        <v>0.14189705460416391</v>
      </c>
      <c r="M84" s="7">
        <v>0</v>
      </c>
      <c r="N84" s="1">
        <f t="shared" si="7"/>
        <v>-5</v>
      </c>
      <c r="O84" s="7">
        <v>0</v>
      </c>
      <c r="P84" s="1">
        <f t="shared" si="14"/>
        <v>-5</v>
      </c>
      <c r="Q84" s="1">
        <f t="shared" si="15"/>
        <v>0</v>
      </c>
      <c r="R84" s="1">
        <f t="shared" si="16"/>
        <v>-5</v>
      </c>
      <c r="S84" s="1"/>
      <c r="T84" s="1"/>
      <c r="U84" s="7"/>
    </row>
    <row r="85" spans="1:21" x14ac:dyDescent="0.2">
      <c r="A85" s="1">
        <v>2010</v>
      </c>
      <c r="B85" s="1" t="s">
        <v>302</v>
      </c>
      <c r="C85" s="1" t="s">
        <v>43</v>
      </c>
      <c r="D85" s="1">
        <v>303</v>
      </c>
      <c r="E85" s="1">
        <v>7</v>
      </c>
      <c r="F85" s="1" t="s">
        <v>44</v>
      </c>
      <c r="G85" s="7">
        <v>5</v>
      </c>
      <c r="H85" s="1">
        <f t="shared" si="11"/>
        <v>2.2360679774997898</v>
      </c>
      <c r="I85" s="1">
        <v>1</v>
      </c>
      <c r="J85" s="1">
        <f t="shared" si="12"/>
        <v>0.1001674211615598</v>
      </c>
      <c r="K85" s="1">
        <v>1</v>
      </c>
      <c r="L85" s="1">
        <f t="shared" si="13"/>
        <v>0.1001674211615598</v>
      </c>
      <c r="M85" s="7">
        <v>0.11409999999999999</v>
      </c>
      <c r="N85" s="1">
        <f t="shared" si="7"/>
        <v>-0.94267629463071567</v>
      </c>
      <c r="O85" s="7">
        <v>2.8E-3</v>
      </c>
      <c r="P85" s="1">
        <f t="shared" si="14"/>
        <v>-2.5512936800949202</v>
      </c>
      <c r="Q85" s="1">
        <f t="shared" si="15"/>
        <v>0.11689999999999999</v>
      </c>
      <c r="R85" s="1">
        <f t="shared" si="16"/>
        <v>-0.9321483394876473</v>
      </c>
      <c r="S85" s="1">
        <f>O85/Q85*100</f>
        <v>2.3952095808383236</v>
      </c>
      <c r="T85" s="1">
        <f>ASIN(SQRT(S85/100))</f>
        <v>0.15538922513292108</v>
      </c>
      <c r="U85" s="7"/>
    </row>
    <row r="86" spans="1:21" x14ac:dyDescent="0.2">
      <c r="A86" s="1">
        <v>2010</v>
      </c>
      <c r="B86" s="1" t="s">
        <v>302</v>
      </c>
      <c r="C86" s="1" t="s">
        <v>43</v>
      </c>
      <c r="D86" s="1">
        <v>304</v>
      </c>
      <c r="E86" s="1">
        <v>6</v>
      </c>
      <c r="F86" s="1" t="s">
        <v>34</v>
      </c>
      <c r="G86" s="7">
        <v>0</v>
      </c>
      <c r="H86" s="1">
        <f t="shared" si="11"/>
        <v>0</v>
      </c>
      <c r="I86" s="1">
        <v>2</v>
      </c>
      <c r="J86" s="1">
        <f t="shared" si="12"/>
        <v>0.14189705460416391</v>
      </c>
      <c r="K86" s="1">
        <v>1</v>
      </c>
      <c r="L86" s="1">
        <f t="shared" si="13"/>
        <v>0.1001674211615598</v>
      </c>
      <c r="M86" s="7">
        <v>0</v>
      </c>
      <c r="N86" s="1">
        <f t="shared" si="7"/>
        <v>-5</v>
      </c>
      <c r="O86" s="7">
        <v>0</v>
      </c>
      <c r="P86" s="1">
        <f t="shared" si="14"/>
        <v>-5</v>
      </c>
      <c r="Q86" s="1">
        <f t="shared" si="15"/>
        <v>0</v>
      </c>
      <c r="R86" s="1">
        <f t="shared" si="16"/>
        <v>-5</v>
      </c>
      <c r="S86" s="1"/>
      <c r="T86" s="1"/>
      <c r="U86" s="7"/>
    </row>
    <row r="87" spans="1:21" x14ac:dyDescent="0.2">
      <c r="A87" s="1">
        <v>2010</v>
      </c>
      <c r="B87" s="1" t="s">
        <v>302</v>
      </c>
      <c r="C87" s="1" t="s">
        <v>43</v>
      </c>
      <c r="D87" s="1">
        <v>305</v>
      </c>
      <c r="E87" s="1">
        <v>7</v>
      </c>
      <c r="F87" s="1" t="s">
        <v>44</v>
      </c>
      <c r="G87" s="7">
        <v>4</v>
      </c>
      <c r="H87" s="1">
        <f t="shared" si="11"/>
        <v>2</v>
      </c>
      <c r="I87" s="1">
        <v>1</v>
      </c>
      <c r="J87" s="1">
        <f t="shared" si="12"/>
        <v>0.1001674211615598</v>
      </c>
      <c r="K87" s="1">
        <v>1</v>
      </c>
      <c r="L87" s="1">
        <f t="shared" si="13"/>
        <v>0.1001674211615598</v>
      </c>
      <c r="M87" s="7">
        <v>0.26290000000000002</v>
      </c>
      <c r="N87" s="1">
        <f t="shared" si="7"/>
        <v>-0.58019289482850134</v>
      </c>
      <c r="O87" s="7">
        <v>8.9999999999999998E-4</v>
      </c>
      <c r="P87" s="1">
        <f t="shared" si="14"/>
        <v>-3.0409586076789066</v>
      </c>
      <c r="Q87" s="1">
        <f t="shared" si="15"/>
        <v>0.26380000000000003</v>
      </c>
      <c r="R87" s="1">
        <f t="shared" si="16"/>
        <v>-0.57870874608113942</v>
      </c>
      <c r="S87" s="1">
        <f>O87/Q87*100</f>
        <v>0.34116755117513259</v>
      </c>
      <c r="T87" s="1">
        <f>ASIN(SQRT(S87/100))</f>
        <v>5.8442813331895327E-2</v>
      </c>
      <c r="U87" s="7"/>
    </row>
    <row r="88" spans="1:21" x14ac:dyDescent="0.2">
      <c r="A88" s="1">
        <v>2010</v>
      </c>
      <c r="B88" s="1" t="s">
        <v>302</v>
      </c>
      <c r="C88" s="1" t="s">
        <v>43</v>
      </c>
      <c r="D88" s="1">
        <v>306</v>
      </c>
      <c r="E88" s="1">
        <v>5</v>
      </c>
      <c r="F88" s="1" t="s">
        <v>31</v>
      </c>
      <c r="G88" s="7">
        <v>3</v>
      </c>
      <c r="H88" s="1">
        <f t="shared" si="11"/>
        <v>1.7320508075688772</v>
      </c>
      <c r="I88" s="1">
        <v>1</v>
      </c>
      <c r="J88" s="1">
        <f t="shared" si="12"/>
        <v>0.1001674211615598</v>
      </c>
      <c r="K88" s="1">
        <v>1</v>
      </c>
      <c r="L88" s="1">
        <f t="shared" si="13"/>
        <v>0.1001674211615598</v>
      </c>
      <c r="M88" s="7">
        <v>0.1739</v>
      </c>
      <c r="N88" s="1">
        <f t="shared" si="7"/>
        <v>-0.75967544490956584</v>
      </c>
      <c r="O88" s="7">
        <v>2.0000000000000001E-4</v>
      </c>
      <c r="P88" s="1">
        <f t="shared" si="14"/>
        <v>-3.6777807052660809</v>
      </c>
      <c r="Q88" s="1">
        <f t="shared" si="15"/>
        <v>0.1741</v>
      </c>
      <c r="R88" s="1">
        <f t="shared" si="16"/>
        <v>-0.75917628448233432</v>
      </c>
      <c r="S88" s="1">
        <f>O88/Q88*100</f>
        <v>0.11487650775416428</v>
      </c>
      <c r="T88" s="1">
        <f>ASIN(SQRT(S88/100))</f>
        <v>3.3899929709607195E-2</v>
      </c>
      <c r="U88" s="7"/>
    </row>
    <row r="89" spans="1:21" x14ac:dyDescent="0.2">
      <c r="A89" s="1">
        <v>2010</v>
      </c>
      <c r="B89" s="1" t="s">
        <v>302</v>
      </c>
      <c r="C89" s="1" t="s">
        <v>43</v>
      </c>
      <c r="D89" s="1">
        <v>311</v>
      </c>
      <c r="E89" s="1">
        <v>3</v>
      </c>
      <c r="F89" s="1" t="s">
        <v>32</v>
      </c>
      <c r="G89" s="7">
        <v>8</v>
      </c>
      <c r="H89" s="1">
        <f t="shared" si="11"/>
        <v>2.8284271247461903</v>
      </c>
      <c r="I89" s="1">
        <v>1</v>
      </c>
      <c r="J89" s="1">
        <f t="shared" si="12"/>
        <v>0.1001674211615598</v>
      </c>
      <c r="K89" s="1">
        <v>2</v>
      </c>
      <c r="L89" s="1">
        <f t="shared" si="13"/>
        <v>0.14189705460416391</v>
      </c>
      <c r="M89" s="7">
        <v>0.13039999999999999</v>
      </c>
      <c r="N89" s="1">
        <f t="shared" si="7"/>
        <v>-0.88468910508950049</v>
      </c>
      <c r="O89" s="7">
        <v>1.8E-3</v>
      </c>
      <c r="P89" s="1">
        <f t="shared" si="14"/>
        <v>-2.7423214251308154</v>
      </c>
      <c r="Q89" s="1">
        <f t="shared" si="15"/>
        <v>0.13219999999999998</v>
      </c>
      <c r="R89" s="1">
        <f t="shared" si="16"/>
        <v>-0.87873569477041868</v>
      </c>
      <c r="S89" s="1">
        <f>O89/Q89*100</f>
        <v>1.3615733736762483</v>
      </c>
      <c r="T89" s="1">
        <f>ASIN(SQRT(S89/100))</f>
        <v>0.1169529072639139</v>
      </c>
      <c r="U89" s="7"/>
    </row>
    <row r="90" spans="1:21" x14ac:dyDescent="0.2">
      <c r="A90" s="1">
        <v>2010</v>
      </c>
      <c r="B90" s="1" t="s">
        <v>302</v>
      </c>
      <c r="C90" s="1" t="s">
        <v>43</v>
      </c>
      <c r="D90" s="1">
        <v>314</v>
      </c>
      <c r="E90" s="1">
        <v>3</v>
      </c>
      <c r="F90" s="1" t="s">
        <v>32</v>
      </c>
      <c r="G90" s="7">
        <v>7</v>
      </c>
      <c r="H90" s="1">
        <f t="shared" si="11"/>
        <v>2.6457513110645907</v>
      </c>
      <c r="I90" s="1">
        <v>1</v>
      </c>
      <c r="J90" s="1">
        <f t="shared" si="12"/>
        <v>0.1001674211615598</v>
      </c>
      <c r="K90" s="1">
        <v>2</v>
      </c>
      <c r="L90" s="1">
        <f t="shared" si="13"/>
        <v>0.14189705460416391</v>
      </c>
      <c r="M90" s="7">
        <v>0.8054</v>
      </c>
      <c r="N90" s="1">
        <f t="shared" si="7"/>
        <v>-9.3982982478950011E-2</v>
      </c>
      <c r="O90" s="7">
        <v>3.8999999999999998E-3</v>
      </c>
      <c r="P90" s="1">
        <f t="shared" si="14"/>
        <v>-2.4078232426041333</v>
      </c>
      <c r="Q90" s="1">
        <f t="shared" si="15"/>
        <v>0.80930000000000002</v>
      </c>
      <c r="R90" s="1">
        <f t="shared" si="16"/>
        <v>-9.1885093342789784E-2</v>
      </c>
      <c r="S90" s="1">
        <f>O90/Q90*100</f>
        <v>0.48189793648832324</v>
      </c>
      <c r="T90" s="1">
        <f>ASIN(SQRT(S90/100))</f>
        <v>6.9474744876894562E-2</v>
      </c>
      <c r="U90" s="7"/>
    </row>
    <row r="91" spans="1:21" x14ac:dyDescent="0.2">
      <c r="A91" s="1">
        <v>2010</v>
      </c>
      <c r="B91" s="1" t="s">
        <v>302</v>
      </c>
      <c r="C91" s="1" t="s">
        <v>43</v>
      </c>
      <c r="D91" s="1">
        <v>315</v>
      </c>
      <c r="E91" s="1">
        <v>4</v>
      </c>
      <c r="F91" s="1" t="s">
        <v>33</v>
      </c>
      <c r="G91" s="7">
        <v>0</v>
      </c>
      <c r="H91" s="1">
        <f t="shared" si="11"/>
        <v>0</v>
      </c>
      <c r="I91" s="1">
        <v>2</v>
      </c>
      <c r="J91" s="1">
        <f t="shared" si="12"/>
        <v>0.14189705460416391</v>
      </c>
      <c r="K91" s="1">
        <v>2</v>
      </c>
      <c r="L91" s="1">
        <f t="shared" si="13"/>
        <v>0.14189705460416391</v>
      </c>
      <c r="M91" s="7">
        <v>0</v>
      </c>
      <c r="N91" s="1">
        <f t="shared" si="7"/>
        <v>-5</v>
      </c>
      <c r="O91" s="7">
        <v>0</v>
      </c>
      <c r="P91" s="1">
        <f t="shared" si="14"/>
        <v>-5</v>
      </c>
      <c r="Q91" s="1">
        <f t="shared" si="15"/>
        <v>0</v>
      </c>
      <c r="R91" s="1">
        <f t="shared" si="16"/>
        <v>-5</v>
      </c>
      <c r="S91" s="1"/>
      <c r="T91" s="1"/>
      <c r="U91" s="7"/>
    </row>
    <row r="92" spans="1:21" x14ac:dyDescent="0.2">
      <c r="A92" s="1">
        <v>2010</v>
      </c>
      <c r="B92" s="1" t="s">
        <v>302</v>
      </c>
      <c r="C92" s="1" t="s">
        <v>43</v>
      </c>
      <c r="D92" s="1">
        <v>318</v>
      </c>
      <c r="E92" s="1">
        <v>1</v>
      </c>
      <c r="F92" s="1" t="s">
        <v>27</v>
      </c>
      <c r="G92" s="7">
        <v>0</v>
      </c>
      <c r="H92" s="1">
        <f t="shared" si="11"/>
        <v>0</v>
      </c>
      <c r="I92" s="1">
        <v>2</v>
      </c>
      <c r="J92" s="1">
        <f t="shared" si="12"/>
        <v>0.14189705460416391</v>
      </c>
      <c r="K92" s="1">
        <v>0</v>
      </c>
      <c r="L92" s="1">
        <f t="shared" si="13"/>
        <v>0</v>
      </c>
      <c r="M92" s="7">
        <v>0</v>
      </c>
      <c r="N92" s="1">
        <f t="shared" si="7"/>
        <v>-5</v>
      </c>
      <c r="O92" s="7">
        <v>0</v>
      </c>
      <c r="P92" s="1">
        <f t="shared" si="14"/>
        <v>-5</v>
      </c>
      <c r="Q92" s="1">
        <f t="shared" si="15"/>
        <v>0</v>
      </c>
      <c r="R92" s="1">
        <f t="shared" si="16"/>
        <v>-5</v>
      </c>
      <c r="S92" s="1"/>
      <c r="T92" s="1"/>
      <c r="U92" s="7"/>
    </row>
    <row r="93" spans="1:21" x14ac:dyDescent="0.2">
      <c r="A93" s="1">
        <v>2010</v>
      </c>
      <c r="B93" s="1" t="s">
        <v>302</v>
      </c>
      <c r="C93" s="1" t="s">
        <v>43</v>
      </c>
      <c r="D93" s="1">
        <v>321</v>
      </c>
      <c r="E93" s="1">
        <v>1</v>
      </c>
      <c r="F93" s="1" t="s">
        <v>27</v>
      </c>
      <c r="G93" s="7">
        <v>0</v>
      </c>
      <c r="H93" s="1">
        <f t="shared" si="11"/>
        <v>0</v>
      </c>
      <c r="I93" s="1">
        <v>1</v>
      </c>
      <c r="J93" s="1">
        <f t="shared" si="12"/>
        <v>0.1001674211615598</v>
      </c>
      <c r="K93" s="1">
        <v>2</v>
      </c>
      <c r="L93" s="1">
        <f t="shared" si="13"/>
        <v>0.14189705460416391</v>
      </c>
      <c r="M93" s="7">
        <v>0</v>
      </c>
      <c r="N93" s="1">
        <f t="shared" si="7"/>
        <v>-5</v>
      </c>
      <c r="O93" s="7">
        <v>0</v>
      </c>
      <c r="P93" s="1">
        <f t="shared" si="14"/>
        <v>-5</v>
      </c>
      <c r="Q93" s="1">
        <f t="shared" si="15"/>
        <v>0</v>
      </c>
      <c r="R93" s="1">
        <f t="shared" si="16"/>
        <v>-5</v>
      </c>
      <c r="S93" s="1"/>
      <c r="T93" s="1"/>
      <c r="U93" s="7"/>
    </row>
    <row r="94" spans="1:21" x14ac:dyDescent="0.2">
      <c r="A94" s="1">
        <v>2010</v>
      </c>
      <c r="B94" s="1" t="s">
        <v>302</v>
      </c>
      <c r="C94" s="1" t="s">
        <v>43</v>
      </c>
      <c r="D94" s="1">
        <v>324</v>
      </c>
      <c r="E94" s="1">
        <v>5</v>
      </c>
      <c r="F94" s="1" t="s">
        <v>31</v>
      </c>
      <c r="G94" s="7">
        <v>2</v>
      </c>
      <c r="H94" s="1">
        <f t="shared" si="11"/>
        <v>1.4142135623730951</v>
      </c>
      <c r="I94" s="1">
        <v>1</v>
      </c>
      <c r="J94" s="1">
        <f t="shared" si="12"/>
        <v>0.1001674211615598</v>
      </c>
      <c r="K94" s="1">
        <v>1</v>
      </c>
      <c r="L94" s="1">
        <f t="shared" si="13"/>
        <v>0.1001674211615598</v>
      </c>
      <c r="M94" s="7">
        <v>6.3700000000000007E-2</v>
      </c>
      <c r="N94" s="1">
        <f t="shared" si="7"/>
        <v>-1.1957923949179585</v>
      </c>
      <c r="O94" s="7">
        <v>5.9999999999999995E-4</v>
      </c>
      <c r="P94" s="1">
        <f t="shared" si="14"/>
        <v>-3.2146701649892329</v>
      </c>
      <c r="Q94" s="1">
        <f t="shared" si="15"/>
        <v>6.430000000000001E-2</v>
      </c>
      <c r="R94" s="1">
        <f t="shared" si="16"/>
        <v>-1.1917214904172322</v>
      </c>
      <c r="S94" s="1">
        <f>O94/Q94*100</f>
        <v>0.93312597200622061</v>
      </c>
      <c r="T94" s="1">
        <f>ASIN(SQRT(S94/100))</f>
        <v>9.6749310963489724E-2</v>
      </c>
      <c r="U94" s="7"/>
    </row>
    <row r="95" spans="1:21" x14ac:dyDescent="0.2">
      <c r="A95" s="1">
        <v>2010</v>
      </c>
      <c r="B95" s="1" t="s">
        <v>302</v>
      </c>
      <c r="C95" s="1" t="s">
        <v>43</v>
      </c>
      <c r="D95" s="1">
        <v>325</v>
      </c>
      <c r="E95" s="1">
        <v>6</v>
      </c>
      <c r="F95" s="1" t="s">
        <v>34</v>
      </c>
      <c r="G95" s="7">
        <v>3</v>
      </c>
      <c r="H95" s="1">
        <f t="shared" si="11"/>
        <v>1.7320508075688772</v>
      </c>
      <c r="I95" s="1">
        <v>2</v>
      </c>
      <c r="J95" s="1">
        <f t="shared" si="12"/>
        <v>0.14189705460416391</v>
      </c>
      <c r="K95" s="1">
        <v>2</v>
      </c>
      <c r="L95" s="1">
        <f t="shared" si="13"/>
        <v>0.14189705460416391</v>
      </c>
      <c r="M95" s="7">
        <v>5.28E-2</v>
      </c>
      <c r="N95" s="1">
        <f t="shared" si="7"/>
        <v>-1.2772838325115052</v>
      </c>
      <c r="O95" s="7">
        <v>0</v>
      </c>
      <c r="P95" s="1">
        <f t="shared" si="14"/>
        <v>-5</v>
      </c>
      <c r="Q95" s="1">
        <f t="shared" si="15"/>
        <v>5.28E-2</v>
      </c>
      <c r="R95" s="1">
        <f t="shared" si="16"/>
        <v>-1.2772838325115052</v>
      </c>
      <c r="S95" s="1">
        <f>O95/Q95*100</f>
        <v>0</v>
      </c>
      <c r="T95" s="1">
        <f>ASIN(SQRT(S95/100))</f>
        <v>0</v>
      </c>
      <c r="U95" s="7"/>
    </row>
    <row r="96" spans="1:21" x14ac:dyDescent="0.2">
      <c r="A96" s="1">
        <v>2010</v>
      </c>
      <c r="B96" s="1" t="s">
        <v>302</v>
      </c>
      <c r="C96" s="1" t="s">
        <v>43</v>
      </c>
      <c r="D96" s="1">
        <v>326</v>
      </c>
      <c r="E96" s="1">
        <v>2</v>
      </c>
      <c r="F96" s="1" t="s">
        <v>30</v>
      </c>
      <c r="G96" s="7">
        <v>6</v>
      </c>
      <c r="H96" s="1">
        <f t="shared" si="11"/>
        <v>2.4494897427831779</v>
      </c>
      <c r="I96" s="1">
        <v>1</v>
      </c>
      <c r="J96" s="1">
        <f t="shared" si="12"/>
        <v>0.1001674211615598</v>
      </c>
      <c r="K96" s="1">
        <v>1</v>
      </c>
      <c r="L96" s="1">
        <f t="shared" si="13"/>
        <v>0.1001674211615598</v>
      </c>
      <c r="M96" s="7">
        <v>0.3579</v>
      </c>
      <c r="N96" s="1">
        <f t="shared" si="7"/>
        <v>-0.44622616725920616</v>
      </c>
      <c r="O96" s="7">
        <v>4.0000000000000002E-4</v>
      </c>
      <c r="P96" s="1">
        <f t="shared" si="14"/>
        <v>-3.3872161432802645</v>
      </c>
      <c r="Q96" s="1">
        <f t="shared" si="15"/>
        <v>0.35830000000000001</v>
      </c>
      <c r="R96" s="1">
        <f t="shared" si="16"/>
        <v>-0.44574107102949279</v>
      </c>
      <c r="S96" s="1">
        <f>O96/Q96*100</f>
        <v>0.11163829193413341</v>
      </c>
      <c r="T96" s="1">
        <f>ASIN(SQRT(S96/100))</f>
        <v>3.3418536829322276E-2</v>
      </c>
      <c r="U96" s="7" t="s">
        <v>341</v>
      </c>
    </row>
    <row r="97" spans="1:21" x14ac:dyDescent="0.2">
      <c r="A97" s="1">
        <v>2010</v>
      </c>
      <c r="B97" s="1" t="s">
        <v>302</v>
      </c>
      <c r="C97" s="1" t="s">
        <v>43</v>
      </c>
      <c r="D97" s="1">
        <v>328</v>
      </c>
      <c r="E97" s="1">
        <v>2</v>
      </c>
      <c r="F97" s="1" t="s">
        <v>30</v>
      </c>
      <c r="G97" s="7"/>
      <c r="H97" s="1"/>
      <c r="I97" s="1">
        <v>1</v>
      </c>
      <c r="J97" s="1">
        <f t="shared" si="12"/>
        <v>0.1001674211615598</v>
      </c>
      <c r="K97" s="1">
        <v>0</v>
      </c>
      <c r="L97" s="1">
        <f t="shared" si="13"/>
        <v>0</v>
      </c>
      <c r="M97" s="7"/>
      <c r="N97" s="1"/>
      <c r="O97" s="7"/>
      <c r="P97" s="1"/>
      <c r="Q97" s="1"/>
      <c r="R97" s="1"/>
      <c r="S97" s="1"/>
      <c r="T97" s="1"/>
      <c r="U97" s="7" t="s">
        <v>342</v>
      </c>
    </row>
    <row r="98" spans="1:21" x14ac:dyDescent="0.2">
      <c r="A98" s="1">
        <v>2010</v>
      </c>
      <c r="B98" s="1" t="s">
        <v>302</v>
      </c>
      <c r="C98" s="1" t="s">
        <v>43</v>
      </c>
      <c r="D98" s="1">
        <v>329</v>
      </c>
      <c r="E98" s="1">
        <v>6</v>
      </c>
      <c r="F98" s="1" t="s">
        <v>34</v>
      </c>
      <c r="G98" s="7">
        <v>11</v>
      </c>
      <c r="H98" s="1">
        <f>SQRT(G98)</f>
        <v>3.3166247903553998</v>
      </c>
      <c r="I98" s="1">
        <v>2</v>
      </c>
      <c r="J98" s="1">
        <f t="shared" si="12"/>
        <v>0.14189705460416391</v>
      </c>
      <c r="K98" s="1">
        <v>2</v>
      </c>
      <c r="L98" s="1">
        <f t="shared" si="13"/>
        <v>0.14189705460416391</v>
      </c>
      <c r="M98" s="7">
        <v>0.30199999999999999</v>
      </c>
      <c r="N98" s="1">
        <f>LOG10(M98+0.00001)</f>
        <v>-0.51997867666895015</v>
      </c>
      <c r="O98" s="7">
        <v>3.0000000000000001E-3</v>
      </c>
      <c r="P98" s="1">
        <f>LOG10(O98+0.00001)</f>
        <v>-2.5214335044061564</v>
      </c>
      <c r="Q98" s="1">
        <f>M98+O98</f>
        <v>0.30499999999999999</v>
      </c>
      <c r="R98" s="1">
        <f>LOG10(Q98+0.00001)</f>
        <v>-0.51568592172329686</v>
      </c>
      <c r="S98" s="1">
        <f>O98/Q98*100</f>
        <v>0.98360655737704927</v>
      </c>
      <c r="T98" s="1">
        <f>ASIN(SQRT(S98/100))</f>
        <v>9.9340249765777711E-2</v>
      </c>
      <c r="U98" s="7"/>
    </row>
    <row r="99" spans="1:21" x14ac:dyDescent="0.2">
      <c r="A99" s="1">
        <v>2010</v>
      </c>
      <c r="B99" s="1" t="s">
        <v>302</v>
      </c>
      <c r="C99" s="1" t="s">
        <v>43</v>
      </c>
      <c r="D99" s="1">
        <v>330</v>
      </c>
      <c r="E99" s="1">
        <v>2</v>
      </c>
      <c r="F99" s="1" t="s">
        <v>30</v>
      </c>
      <c r="G99" s="7">
        <v>6</v>
      </c>
      <c r="H99" s="1">
        <f>SQRT(G99)</f>
        <v>2.4494897427831779</v>
      </c>
      <c r="I99" s="1">
        <v>2</v>
      </c>
      <c r="J99" s="1">
        <f t="shared" si="12"/>
        <v>0.14189705460416391</v>
      </c>
      <c r="K99" s="1">
        <v>1</v>
      </c>
      <c r="L99" s="1">
        <f t="shared" si="13"/>
        <v>0.1001674211615598</v>
      </c>
      <c r="M99" s="7">
        <v>0.55130000000000001</v>
      </c>
      <c r="N99" s="1">
        <f>LOG10(M99+0.00001)</f>
        <v>-0.25860412994875331</v>
      </c>
      <c r="O99" s="7">
        <v>8.0999999999999996E-3</v>
      </c>
      <c r="P99" s="1">
        <f>LOG10(O99+0.00001)</f>
        <v>-2.090979145788844</v>
      </c>
      <c r="Q99" s="1">
        <f>M99+O99</f>
        <v>0.55940000000000001</v>
      </c>
      <c r="R99" s="1">
        <f>LOG10(Q99+0.00001)</f>
        <v>-0.25226977445715942</v>
      </c>
      <c r="S99" s="1">
        <f>O99/Q99*100</f>
        <v>1.4479799785484446</v>
      </c>
      <c r="T99" s="1">
        <f>ASIN(SQRT(S99/100))</f>
        <v>0.1206243457106646</v>
      </c>
      <c r="U99" s="7"/>
    </row>
    <row r="100" spans="1:21" x14ac:dyDescent="0.2">
      <c r="A100" s="1">
        <v>2010</v>
      </c>
      <c r="B100" s="1" t="s">
        <v>302</v>
      </c>
      <c r="C100" s="1" t="s">
        <v>43</v>
      </c>
      <c r="D100" s="1">
        <v>331</v>
      </c>
      <c r="E100" s="1">
        <v>5</v>
      </c>
      <c r="F100" s="1" t="s">
        <v>31</v>
      </c>
      <c r="G100" s="7">
        <v>3</v>
      </c>
      <c r="H100" s="1">
        <f>SQRT(G100)</f>
        <v>1.7320508075688772</v>
      </c>
      <c r="I100" s="1">
        <v>2</v>
      </c>
      <c r="J100" s="1">
        <f t="shared" si="12"/>
        <v>0.14189705460416391</v>
      </c>
      <c r="K100" s="1">
        <v>0</v>
      </c>
      <c r="L100" s="1">
        <f t="shared" si="13"/>
        <v>0</v>
      </c>
      <c r="M100" s="7">
        <v>0.16930000000000001</v>
      </c>
      <c r="N100" s="1">
        <f>LOG10(M100+0.00001)</f>
        <v>-0.77131739028703472</v>
      </c>
      <c r="O100" s="7">
        <v>2.0999999999999999E-3</v>
      </c>
      <c r="P100" s="1">
        <f>LOG10(O100+0.00001)</f>
        <v>-2.6757175447023074</v>
      </c>
      <c r="Q100" s="1">
        <f>M100+O100</f>
        <v>0.1714</v>
      </c>
      <c r="R100" s="1">
        <f>LOG10(Q100+0.00001)</f>
        <v>-0.76596384508415305</v>
      </c>
      <c r="S100" s="1">
        <f>O100/Q100*100</f>
        <v>1.2252042007001167</v>
      </c>
      <c r="T100" s="1">
        <f>ASIN(SQRT(S100/100))</f>
        <v>0.11091622551405433</v>
      </c>
      <c r="U100" s="7" t="s">
        <v>339</v>
      </c>
    </row>
    <row r="101" spans="1:21" x14ac:dyDescent="0.2">
      <c r="A101" s="1">
        <v>2010</v>
      </c>
      <c r="B101" s="1" t="s">
        <v>302</v>
      </c>
      <c r="C101" s="1" t="s">
        <v>43</v>
      </c>
      <c r="D101" s="1">
        <v>334</v>
      </c>
      <c r="E101" s="1">
        <v>4</v>
      </c>
      <c r="F101" s="1" t="s">
        <v>33</v>
      </c>
      <c r="G101" s="7">
        <v>0</v>
      </c>
      <c r="H101" s="1">
        <f>SQRT(G101)</f>
        <v>0</v>
      </c>
      <c r="I101" s="1">
        <v>2</v>
      </c>
      <c r="J101" s="1">
        <f t="shared" si="12"/>
        <v>0.14189705460416391</v>
      </c>
      <c r="K101" s="1">
        <v>2</v>
      </c>
      <c r="L101" s="1">
        <f t="shared" si="13"/>
        <v>0.14189705460416391</v>
      </c>
      <c r="M101" s="7">
        <v>0</v>
      </c>
      <c r="N101" s="1">
        <f>LOG10(M101+0.00001)</f>
        <v>-5</v>
      </c>
      <c r="O101" s="7">
        <v>0</v>
      </c>
      <c r="P101" s="1">
        <f>LOG10(O101+0.00001)</f>
        <v>-5</v>
      </c>
      <c r="Q101" s="1">
        <f>M101+O101</f>
        <v>0</v>
      </c>
      <c r="R101" s="1">
        <f>LOG10(Q101+0.00001)</f>
        <v>-5</v>
      </c>
      <c r="S101" s="1"/>
      <c r="T101" s="1"/>
      <c r="U101" s="7"/>
    </row>
    <row r="102" spans="1:21" x14ac:dyDescent="0.2">
      <c r="A102" s="1">
        <v>2010</v>
      </c>
      <c r="B102" s="1" t="s">
        <v>302</v>
      </c>
      <c r="C102" s="1" t="s">
        <v>43</v>
      </c>
      <c r="D102" s="1">
        <v>335</v>
      </c>
      <c r="E102" s="1">
        <v>3</v>
      </c>
      <c r="F102" s="1" t="s">
        <v>32</v>
      </c>
      <c r="G102" s="7"/>
      <c r="H102" s="1"/>
      <c r="I102" s="1">
        <v>1</v>
      </c>
      <c r="J102" s="1">
        <f t="shared" si="12"/>
        <v>0.1001674211615598</v>
      </c>
      <c r="K102" s="1">
        <v>0</v>
      </c>
      <c r="L102" s="1">
        <f t="shared" si="13"/>
        <v>0</v>
      </c>
      <c r="M102" s="7"/>
      <c r="N102" s="1"/>
      <c r="O102" s="7"/>
      <c r="P102" s="1"/>
      <c r="Q102" s="1"/>
      <c r="R102" s="1"/>
      <c r="S102" s="1"/>
      <c r="T102" s="1"/>
      <c r="U102" s="7" t="s">
        <v>342</v>
      </c>
    </row>
    <row r="103" spans="1:21" x14ac:dyDescent="0.2">
      <c r="A103" s="1">
        <v>2010</v>
      </c>
      <c r="B103" s="1" t="s">
        <v>302</v>
      </c>
      <c r="C103" s="1" t="s">
        <v>43</v>
      </c>
      <c r="D103" s="1">
        <v>341</v>
      </c>
      <c r="E103" s="1">
        <v>8</v>
      </c>
      <c r="F103" s="1" t="s">
        <v>52</v>
      </c>
      <c r="G103" s="7">
        <v>0</v>
      </c>
      <c r="H103" s="1">
        <f t="shared" ref="H103:H125" si="17">SQRT(G103)</f>
        <v>0</v>
      </c>
      <c r="I103" s="1">
        <v>2</v>
      </c>
      <c r="J103" s="1">
        <f t="shared" si="12"/>
        <v>0.14189705460416391</v>
      </c>
      <c r="K103" s="1">
        <v>1</v>
      </c>
      <c r="L103" s="1">
        <f t="shared" si="13"/>
        <v>0.1001674211615598</v>
      </c>
      <c r="M103" s="7">
        <v>0</v>
      </c>
      <c r="N103" s="1">
        <f t="shared" ref="N103:N125" si="18">LOG10(M103+0.00001)</f>
        <v>-5</v>
      </c>
      <c r="O103" s="7">
        <v>0</v>
      </c>
      <c r="P103" s="1">
        <f t="shared" ref="P103:P125" si="19">LOG10(O103+0.00001)</f>
        <v>-5</v>
      </c>
      <c r="Q103" s="1">
        <f t="shared" ref="Q103:Q125" si="20">M103+O103</f>
        <v>0</v>
      </c>
      <c r="R103" s="1">
        <f t="shared" ref="R103:R125" si="21">LOG10(Q103+0.00001)</f>
        <v>-5</v>
      </c>
      <c r="S103" s="1"/>
      <c r="T103" s="1"/>
      <c r="U103" s="7"/>
    </row>
    <row r="104" spans="1:21" x14ac:dyDescent="0.2">
      <c r="A104" s="1">
        <v>2010</v>
      </c>
      <c r="B104" s="1" t="s">
        <v>302</v>
      </c>
      <c r="C104" s="1" t="s">
        <v>43</v>
      </c>
      <c r="D104" s="1">
        <v>347</v>
      </c>
      <c r="E104" s="1">
        <v>8</v>
      </c>
      <c r="F104" s="1" t="s">
        <v>52</v>
      </c>
      <c r="G104" s="7">
        <v>1</v>
      </c>
      <c r="H104" s="1">
        <f t="shared" si="17"/>
        <v>1</v>
      </c>
      <c r="I104" s="1">
        <v>3</v>
      </c>
      <c r="J104" s="1">
        <f t="shared" si="12"/>
        <v>0.17408301063648043</v>
      </c>
      <c r="K104" s="1">
        <v>2</v>
      </c>
      <c r="L104" s="1">
        <f t="shared" si="13"/>
        <v>0.14189705460416391</v>
      </c>
      <c r="M104" s="7">
        <v>1.9300000000000001E-2</v>
      </c>
      <c r="N104" s="1">
        <f t="shared" si="18"/>
        <v>-1.7142177262206053</v>
      </c>
      <c r="O104" s="7">
        <v>2.0000000000000001E-4</v>
      </c>
      <c r="P104" s="1">
        <f t="shared" si="19"/>
        <v>-3.6777807052660809</v>
      </c>
      <c r="Q104" s="1">
        <f t="shared" si="20"/>
        <v>1.95E-2</v>
      </c>
      <c r="R104" s="1">
        <f t="shared" si="21"/>
        <v>-1.709742730605482</v>
      </c>
      <c r="S104" s="1">
        <f>O104/Q104*100</f>
        <v>1.0256410256410255</v>
      </c>
      <c r="T104" s="1">
        <f>ASIN(SQRT(S104/100))</f>
        <v>0.10144785846655201</v>
      </c>
      <c r="U104" s="7"/>
    </row>
    <row r="105" spans="1:21" x14ac:dyDescent="0.2">
      <c r="A105" s="1">
        <v>2010</v>
      </c>
      <c r="B105" s="1" t="s">
        <v>302</v>
      </c>
      <c r="C105" s="1" t="s">
        <v>43</v>
      </c>
      <c r="D105" s="1">
        <v>351</v>
      </c>
      <c r="E105" s="1">
        <v>5</v>
      </c>
      <c r="F105" s="1" t="s">
        <v>31</v>
      </c>
      <c r="G105" s="7">
        <v>0</v>
      </c>
      <c r="H105" s="1">
        <f t="shared" si="17"/>
        <v>0</v>
      </c>
      <c r="I105" s="1">
        <v>1</v>
      </c>
      <c r="J105" s="1">
        <f t="shared" si="12"/>
        <v>0.1001674211615598</v>
      </c>
      <c r="K105" s="1">
        <v>1</v>
      </c>
      <c r="L105" s="1">
        <f t="shared" si="13"/>
        <v>0.1001674211615598</v>
      </c>
      <c r="M105" s="7">
        <v>0</v>
      </c>
      <c r="N105" s="1">
        <f t="shared" si="18"/>
        <v>-5</v>
      </c>
      <c r="O105" s="7">
        <v>0</v>
      </c>
      <c r="P105" s="1">
        <f t="shared" si="19"/>
        <v>-5</v>
      </c>
      <c r="Q105" s="1">
        <f t="shared" si="20"/>
        <v>0</v>
      </c>
      <c r="R105" s="1">
        <f t="shared" si="21"/>
        <v>-5</v>
      </c>
      <c r="S105" s="1"/>
      <c r="T105" s="1"/>
      <c r="U105" s="7"/>
    </row>
    <row r="106" spans="1:21" x14ac:dyDescent="0.2">
      <c r="A106" s="1">
        <v>2010</v>
      </c>
      <c r="B106" s="1" t="s">
        <v>302</v>
      </c>
      <c r="C106" s="1" t="s">
        <v>43</v>
      </c>
      <c r="D106" s="1">
        <v>352</v>
      </c>
      <c r="E106" s="1">
        <v>1</v>
      </c>
      <c r="F106" s="1" t="s">
        <v>27</v>
      </c>
      <c r="G106" s="7">
        <v>0</v>
      </c>
      <c r="H106" s="1">
        <f t="shared" si="17"/>
        <v>0</v>
      </c>
      <c r="I106" s="1">
        <v>1</v>
      </c>
      <c r="J106" s="1">
        <f t="shared" si="12"/>
        <v>0.1001674211615598</v>
      </c>
      <c r="K106" s="1">
        <v>1</v>
      </c>
      <c r="L106" s="1">
        <f t="shared" si="13"/>
        <v>0.1001674211615598</v>
      </c>
      <c r="M106" s="7">
        <v>0</v>
      </c>
      <c r="N106" s="1">
        <f t="shared" si="18"/>
        <v>-5</v>
      </c>
      <c r="O106" s="7">
        <v>0</v>
      </c>
      <c r="P106" s="1">
        <f t="shared" si="19"/>
        <v>-5</v>
      </c>
      <c r="Q106" s="1">
        <f t="shared" si="20"/>
        <v>0</v>
      </c>
      <c r="R106" s="1">
        <f t="shared" si="21"/>
        <v>-5</v>
      </c>
      <c r="S106" s="1"/>
      <c r="T106" s="1"/>
      <c r="U106" s="7"/>
    </row>
    <row r="107" spans="1:21" x14ac:dyDescent="0.2">
      <c r="A107" s="1">
        <v>2010</v>
      </c>
      <c r="B107" s="1" t="s">
        <v>302</v>
      </c>
      <c r="C107" s="1" t="s">
        <v>43</v>
      </c>
      <c r="D107" s="1">
        <v>353</v>
      </c>
      <c r="E107" s="1">
        <v>1</v>
      </c>
      <c r="F107" s="1" t="s">
        <v>27</v>
      </c>
      <c r="G107" s="7">
        <v>0</v>
      </c>
      <c r="H107" s="1">
        <f t="shared" si="17"/>
        <v>0</v>
      </c>
      <c r="I107" s="1">
        <v>2</v>
      </c>
      <c r="J107" s="1">
        <f t="shared" si="12"/>
        <v>0.14189705460416391</v>
      </c>
      <c r="K107" s="1">
        <v>1</v>
      </c>
      <c r="L107" s="1">
        <f t="shared" si="13"/>
        <v>0.1001674211615598</v>
      </c>
      <c r="M107" s="7">
        <v>0</v>
      </c>
      <c r="N107" s="1">
        <f t="shared" si="18"/>
        <v>-5</v>
      </c>
      <c r="O107" s="7">
        <v>0</v>
      </c>
      <c r="P107" s="1">
        <f t="shared" si="19"/>
        <v>-5</v>
      </c>
      <c r="Q107" s="1">
        <f t="shared" si="20"/>
        <v>0</v>
      </c>
      <c r="R107" s="1">
        <f t="shared" si="21"/>
        <v>-5</v>
      </c>
      <c r="S107" s="1"/>
      <c r="T107" s="1"/>
      <c r="U107" s="7"/>
    </row>
    <row r="108" spans="1:21" x14ac:dyDescent="0.2">
      <c r="A108" s="1">
        <v>2010</v>
      </c>
      <c r="B108" s="1" t="s">
        <v>302</v>
      </c>
      <c r="C108" s="1" t="s">
        <v>43</v>
      </c>
      <c r="D108" s="1">
        <v>354</v>
      </c>
      <c r="E108" s="1">
        <v>4</v>
      </c>
      <c r="F108" s="1" t="s">
        <v>33</v>
      </c>
      <c r="G108" s="7">
        <v>10</v>
      </c>
      <c r="H108" s="1">
        <f t="shared" si="17"/>
        <v>3.1622776601683795</v>
      </c>
      <c r="I108" s="1">
        <v>2</v>
      </c>
      <c r="J108" s="1">
        <f t="shared" si="12"/>
        <v>0.14189705460416391</v>
      </c>
      <c r="K108" s="1">
        <v>1</v>
      </c>
      <c r="L108" s="1">
        <f t="shared" si="13"/>
        <v>0.1001674211615598</v>
      </c>
      <c r="M108" s="7">
        <v>0.78049999999999997</v>
      </c>
      <c r="N108" s="1">
        <f t="shared" si="18"/>
        <v>-0.10762152832610221</v>
      </c>
      <c r="O108" s="7">
        <v>6.8999999999999999E-3</v>
      </c>
      <c r="P108" s="1">
        <f t="shared" si="19"/>
        <v>-2.1605219526258015</v>
      </c>
      <c r="Q108" s="1">
        <f t="shared" si="20"/>
        <v>0.78739999999999999</v>
      </c>
      <c r="R108" s="1">
        <f t="shared" si="21"/>
        <v>-0.10379907402986153</v>
      </c>
      <c r="S108" s="1">
        <f>O108/Q108*100</f>
        <v>0.87630175260350518</v>
      </c>
      <c r="T108" s="1">
        <f>ASIN(SQRT(S108/100))</f>
        <v>9.3748251499052568E-2</v>
      </c>
      <c r="U108" s="7"/>
    </row>
    <row r="109" spans="1:21" x14ac:dyDescent="0.2">
      <c r="A109" s="1">
        <v>2010</v>
      </c>
      <c r="B109" s="1" t="s">
        <v>302</v>
      </c>
      <c r="C109" s="1" t="s">
        <v>43</v>
      </c>
      <c r="D109" s="1">
        <v>355</v>
      </c>
      <c r="E109" s="1">
        <v>7</v>
      </c>
      <c r="F109" s="1" t="s">
        <v>44</v>
      </c>
      <c r="G109" s="7">
        <v>1</v>
      </c>
      <c r="H109" s="1">
        <f t="shared" si="17"/>
        <v>1</v>
      </c>
      <c r="I109" s="1">
        <v>1</v>
      </c>
      <c r="J109" s="1">
        <f t="shared" si="12"/>
        <v>0.1001674211615598</v>
      </c>
      <c r="K109" s="1">
        <v>2</v>
      </c>
      <c r="L109" s="1">
        <f t="shared" si="13"/>
        <v>0.14189705460416391</v>
      </c>
      <c r="M109" s="7">
        <v>0.16569999999999999</v>
      </c>
      <c r="N109" s="1">
        <f t="shared" si="18"/>
        <v>-0.78065128268642137</v>
      </c>
      <c r="O109" s="7">
        <v>0</v>
      </c>
      <c r="P109" s="1">
        <f t="shared" si="19"/>
        <v>-5</v>
      </c>
      <c r="Q109" s="1">
        <f t="shared" si="20"/>
        <v>0.16569999999999999</v>
      </c>
      <c r="R109" s="1">
        <f t="shared" si="21"/>
        <v>-0.78065128268642137</v>
      </c>
      <c r="S109" s="1">
        <f>O109/Q109*100</f>
        <v>0</v>
      </c>
      <c r="T109" s="1">
        <f>ASIN(SQRT(S109/100))</f>
        <v>0</v>
      </c>
      <c r="U109" s="7"/>
    </row>
    <row r="110" spans="1:21" x14ac:dyDescent="0.2">
      <c r="A110" s="1">
        <v>2010</v>
      </c>
      <c r="B110" s="1" t="s">
        <v>302</v>
      </c>
      <c r="C110" s="1" t="s">
        <v>43</v>
      </c>
      <c r="D110" s="1">
        <v>356</v>
      </c>
      <c r="E110" s="1">
        <v>1</v>
      </c>
      <c r="F110" s="1" t="s">
        <v>27</v>
      </c>
      <c r="G110" s="7">
        <v>12</v>
      </c>
      <c r="H110" s="1">
        <f t="shared" si="17"/>
        <v>3.4641016151377544</v>
      </c>
      <c r="I110" s="1">
        <v>4</v>
      </c>
      <c r="J110" s="1">
        <f t="shared" si="12"/>
        <v>0.20135792079033082</v>
      </c>
      <c r="K110" s="1">
        <v>1</v>
      </c>
      <c r="L110" s="1">
        <f t="shared" si="13"/>
        <v>0.1001674211615598</v>
      </c>
      <c r="M110" s="7">
        <v>0.65549999999999997</v>
      </c>
      <c r="N110" s="1">
        <f t="shared" si="18"/>
        <v>-0.18342067863187955</v>
      </c>
      <c r="O110" s="7">
        <v>8.199999999999999E-3</v>
      </c>
      <c r="P110" s="1">
        <f t="shared" si="19"/>
        <v>-2.0856568428805593</v>
      </c>
      <c r="Q110" s="1">
        <f t="shared" si="20"/>
        <v>0.66369999999999996</v>
      </c>
      <c r="R110" s="1">
        <f t="shared" si="21"/>
        <v>-0.17802163887128905</v>
      </c>
      <c r="S110" s="1">
        <f>O110/Q110*100</f>
        <v>1.2354979659484706</v>
      </c>
      <c r="T110" s="1">
        <f>ASIN(SQRT(S110/100))</f>
        <v>0.11138312019191625</v>
      </c>
      <c r="U110" s="7"/>
    </row>
    <row r="111" spans="1:21" x14ac:dyDescent="0.2">
      <c r="A111" s="1">
        <v>2010</v>
      </c>
      <c r="B111" s="1" t="s">
        <v>302</v>
      </c>
      <c r="C111" s="1" t="s">
        <v>43</v>
      </c>
      <c r="D111" s="1">
        <v>360</v>
      </c>
      <c r="E111" s="1">
        <v>8</v>
      </c>
      <c r="F111" s="1" t="s">
        <v>52</v>
      </c>
      <c r="G111" s="7">
        <v>6</v>
      </c>
      <c r="H111" s="1">
        <f t="shared" si="17"/>
        <v>2.4494897427831779</v>
      </c>
      <c r="I111" s="1">
        <v>2</v>
      </c>
      <c r="J111" s="1">
        <f t="shared" si="12"/>
        <v>0.14189705460416391</v>
      </c>
      <c r="K111" s="1">
        <v>2</v>
      </c>
      <c r="L111" s="1">
        <f t="shared" si="13"/>
        <v>0.14189705460416391</v>
      </c>
      <c r="M111" s="7">
        <v>0.14029999999999998</v>
      </c>
      <c r="N111" s="1">
        <f t="shared" si="18"/>
        <v>-0.85291137537183348</v>
      </c>
      <c r="O111" s="7">
        <v>1E-3</v>
      </c>
      <c r="P111" s="1">
        <f t="shared" si="19"/>
        <v>-2.9956786262173574</v>
      </c>
      <c r="Q111" s="1">
        <f t="shared" si="20"/>
        <v>0.14129999999999998</v>
      </c>
      <c r="R111" s="1">
        <f t="shared" si="21"/>
        <v>-0.84982710360686875</v>
      </c>
      <c r="S111" s="1">
        <f>O111/Q111*100</f>
        <v>0.70771408351026199</v>
      </c>
      <c r="T111" s="1">
        <f>ASIN(SQRT(S111/100))</f>
        <v>8.4225289828765135E-2</v>
      </c>
      <c r="U111" s="7"/>
    </row>
    <row r="112" spans="1:21" x14ac:dyDescent="0.2">
      <c r="A112" s="1">
        <v>2010</v>
      </c>
      <c r="B112" s="1" t="s">
        <v>302</v>
      </c>
      <c r="C112" s="1" t="s">
        <v>43</v>
      </c>
      <c r="D112" s="1">
        <v>361</v>
      </c>
      <c r="E112" s="1">
        <v>8</v>
      </c>
      <c r="F112" s="1" t="s">
        <v>52</v>
      </c>
      <c r="G112" s="7">
        <v>0</v>
      </c>
      <c r="H112" s="1">
        <f t="shared" si="17"/>
        <v>0</v>
      </c>
      <c r="I112" s="1">
        <v>2</v>
      </c>
      <c r="J112" s="1">
        <f t="shared" si="12"/>
        <v>0.14189705460416391</v>
      </c>
      <c r="K112" s="1">
        <v>1</v>
      </c>
      <c r="L112" s="1">
        <f t="shared" si="13"/>
        <v>0.1001674211615598</v>
      </c>
      <c r="M112" s="7">
        <v>0</v>
      </c>
      <c r="N112" s="1">
        <f t="shared" si="18"/>
        <v>-5</v>
      </c>
      <c r="O112" s="7">
        <v>0</v>
      </c>
      <c r="P112" s="1">
        <f t="shared" si="19"/>
        <v>-5</v>
      </c>
      <c r="Q112" s="1">
        <f t="shared" si="20"/>
        <v>0</v>
      </c>
      <c r="R112" s="1">
        <f t="shared" si="21"/>
        <v>-5</v>
      </c>
      <c r="S112" s="1"/>
      <c r="T112" s="1"/>
      <c r="U112" s="7"/>
    </row>
    <row r="113" spans="1:21" x14ac:dyDescent="0.2">
      <c r="A113" s="1">
        <v>2010</v>
      </c>
      <c r="B113" s="1" t="s">
        <v>302</v>
      </c>
      <c r="C113" s="1" t="s">
        <v>43</v>
      </c>
      <c r="D113" s="1">
        <v>362</v>
      </c>
      <c r="E113" s="1">
        <v>7</v>
      </c>
      <c r="F113" s="1" t="s">
        <v>44</v>
      </c>
      <c r="G113" s="7">
        <v>5</v>
      </c>
      <c r="H113" s="1">
        <f t="shared" si="17"/>
        <v>2.2360679774997898</v>
      </c>
      <c r="I113" s="1">
        <v>1</v>
      </c>
      <c r="J113" s="1">
        <f t="shared" si="12"/>
        <v>0.1001674211615598</v>
      </c>
      <c r="K113" s="1">
        <v>2</v>
      </c>
      <c r="L113" s="1">
        <f t="shared" si="13"/>
        <v>0.14189705460416391</v>
      </c>
      <c r="M113" s="7">
        <v>0.33910000000000001</v>
      </c>
      <c r="N113" s="1">
        <f t="shared" si="18"/>
        <v>-0.46965940314204357</v>
      </c>
      <c r="O113" s="7">
        <v>5.0000000000000001E-4</v>
      </c>
      <c r="P113" s="1">
        <f t="shared" si="19"/>
        <v>-3.2924298239020637</v>
      </c>
      <c r="Q113" s="1">
        <f t="shared" si="20"/>
        <v>0.33960000000000001</v>
      </c>
      <c r="R113" s="1">
        <f t="shared" si="21"/>
        <v>-0.46901953020406184</v>
      </c>
      <c r="S113" s="1">
        <f>O113/Q113*100</f>
        <v>0.14723203769140164</v>
      </c>
      <c r="T113" s="1">
        <f>ASIN(SQRT(S113/100))</f>
        <v>3.8380249095196294E-2</v>
      </c>
      <c r="U113" s="7"/>
    </row>
    <row r="114" spans="1:21" x14ac:dyDescent="0.2">
      <c r="A114" s="1">
        <v>2010</v>
      </c>
      <c r="B114" s="1" t="s">
        <v>302</v>
      </c>
      <c r="C114" s="1" t="s">
        <v>43</v>
      </c>
      <c r="D114" s="1">
        <v>363</v>
      </c>
      <c r="E114" s="1">
        <v>1</v>
      </c>
      <c r="F114" s="1" t="s">
        <v>27</v>
      </c>
      <c r="G114" s="7">
        <v>6</v>
      </c>
      <c r="H114" s="1">
        <f t="shared" si="17"/>
        <v>2.4494897427831779</v>
      </c>
      <c r="I114" s="1">
        <v>1</v>
      </c>
      <c r="J114" s="1">
        <f t="shared" si="12"/>
        <v>0.1001674211615598</v>
      </c>
      <c r="K114" s="1">
        <v>2</v>
      </c>
      <c r="L114" s="1">
        <f t="shared" si="13"/>
        <v>0.14189705460416391</v>
      </c>
      <c r="M114" s="7">
        <v>0.43630000000000002</v>
      </c>
      <c r="N114" s="1">
        <f t="shared" si="18"/>
        <v>-0.36020483309374451</v>
      </c>
      <c r="O114" s="7">
        <v>4.3E-3</v>
      </c>
      <c r="P114" s="1">
        <f t="shared" si="19"/>
        <v>-2.3655227298392685</v>
      </c>
      <c r="Q114" s="1">
        <f t="shared" si="20"/>
        <v>0.44060000000000005</v>
      </c>
      <c r="R114" s="1">
        <f t="shared" si="21"/>
        <v>-0.35594565040918363</v>
      </c>
      <c r="S114" s="1">
        <f>O114/Q114*100</f>
        <v>0.97594189741261905</v>
      </c>
      <c r="T114" s="1">
        <f>ASIN(SQRT(S114/100))</f>
        <v>9.8951169897407404E-2</v>
      </c>
      <c r="U114" s="7"/>
    </row>
    <row r="115" spans="1:21" x14ac:dyDescent="0.2">
      <c r="A115" s="1">
        <v>2010</v>
      </c>
      <c r="B115" s="1" t="s">
        <v>302</v>
      </c>
      <c r="C115" s="1" t="s">
        <v>43</v>
      </c>
      <c r="D115" s="1">
        <v>364</v>
      </c>
      <c r="E115" s="1">
        <v>6</v>
      </c>
      <c r="F115" s="1" t="s">
        <v>34</v>
      </c>
      <c r="G115" s="7">
        <v>0</v>
      </c>
      <c r="H115" s="1">
        <f t="shared" si="17"/>
        <v>0</v>
      </c>
      <c r="I115" s="1">
        <v>1</v>
      </c>
      <c r="J115" s="1">
        <f t="shared" si="12"/>
        <v>0.1001674211615598</v>
      </c>
      <c r="K115" s="1">
        <v>1</v>
      </c>
      <c r="L115" s="1">
        <f t="shared" si="13"/>
        <v>0.1001674211615598</v>
      </c>
      <c r="M115" s="7">
        <v>0</v>
      </c>
      <c r="N115" s="1">
        <f t="shared" si="18"/>
        <v>-5</v>
      </c>
      <c r="O115" s="7">
        <v>0</v>
      </c>
      <c r="P115" s="1">
        <f t="shared" si="19"/>
        <v>-5</v>
      </c>
      <c r="Q115" s="1">
        <f t="shared" si="20"/>
        <v>0</v>
      </c>
      <c r="R115" s="1">
        <f t="shared" si="21"/>
        <v>-5</v>
      </c>
      <c r="S115" s="1"/>
      <c r="T115" s="1"/>
      <c r="U115" s="7"/>
    </row>
    <row r="116" spans="1:21" x14ac:dyDescent="0.2">
      <c r="A116" s="1">
        <v>2010</v>
      </c>
      <c r="B116" s="1" t="s">
        <v>302</v>
      </c>
      <c r="C116" s="1" t="s">
        <v>43</v>
      </c>
      <c r="D116" s="1">
        <v>365</v>
      </c>
      <c r="E116" s="1">
        <v>5</v>
      </c>
      <c r="F116" s="1" t="s">
        <v>31</v>
      </c>
      <c r="G116" s="7">
        <v>0</v>
      </c>
      <c r="H116" s="1">
        <f t="shared" si="17"/>
        <v>0</v>
      </c>
      <c r="I116" s="1">
        <v>1</v>
      </c>
      <c r="J116" s="1">
        <f t="shared" si="12"/>
        <v>0.1001674211615598</v>
      </c>
      <c r="K116" s="1">
        <v>1</v>
      </c>
      <c r="L116" s="1">
        <f t="shared" si="13"/>
        <v>0.1001674211615598</v>
      </c>
      <c r="M116" s="7">
        <v>0</v>
      </c>
      <c r="N116" s="1">
        <f t="shared" si="18"/>
        <v>-5</v>
      </c>
      <c r="O116" s="7">
        <v>0</v>
      </c>
      <c r="P116" s="1">
        <f t="shared" si="19"/>
        <v>-5</v>
      </c>
      <c r="Q116" s="1">
        <f t="shared" si="20"/>
        <v>0</v>
      </c>
      <c r="R116" s="1">
        <f t="shared" si="21"/>
        <v>-5</v>
      </c>
      <c r="S116" s="1"/>
      <c r="T116" s="1"/>
      <c r="U116" s="7"/>
    </row>
    <row r="117" spans="1:21" x14ac:dyDescent="0.2">
      <c r="A117" s="1">
        <v>2010</v>
      </c>
      <c r="B117" s="1" t="s">
        <v>302</v>
      </c>
      <c r="C117" s="1" t="s">
        <v>43</v>
      </c>
      <c r="D117" s="1">
        <v>368</v>
      </c>
      <c r="E117" s="1">
        <v>5</v>
      </c>
      <c r="F117" s="1" t="s">
        <v>31</v>
      </c>
      <c r="G117" s="7">
        <v>0</v>
      </c>
      <c r="H117" s="1">
        <f t="shared" si="17"/>
        <v>0</v>
      </c>
      <c r="I117" s="1">
        <v>1</v>
      </c>
      <c r="J117" s="1">
        <f t="shared" si="12"/>
        <v>0.1001674211615598</v>
      </c>
      <c r="K117" s="1">
        <v>1</v>
      </c>
      <c r="L117" s="1">
        <f t="shared" si="13"/>
        <v>0.1001674211615598</v>
      </c>
      <c r="M117" s="7">
        <v>0</v>
      </c>
      <c r="N117" s="1">
        <f t="shared" si="18"/>
        <v>-5</v>
      </c>
      <c r="O117" s="7">
        <v>0</v>
      </c>
      <c r="P117" s="1">
        <f t="shared" si="19"/>
        <v>-5</v>
      </c>
      <c r="Q117" s="1">
        <f t="shared" si="20"/>
        <v>0</v>
      </c>
      <c r="R117" s="1">
        <f t="shared" si="21"/>
        <v>-5</v>
      </c>
      <c r="S117" s="1"/>
      <c r="T117" s="1"/>
      <c r="U117" s="7"/>
    </row>
    <row r="118" spans="1:21" x14ac:dyDescent="0.2">
      <c r="A118" s="1">
        <v>2010</v>
      </c>
      <c r="B118" s="1" t="s">
        <v>302</v>
      </c>
      <c r="C118" s="1" t="s">
        <v>43</v>
      </c>
      <c r="D118" s="1">
        <v>371</v>
      </c>
      <c r="E118" s="1">
        <v>7</v>
      </c>
      <c r="F118" s="1" t="s">
        <v>44</v>
      </c>
      <c r="G118" s="7">
        <v>0</v>
      </c>
      <c r="H118" s="1">
        <f t="shared" si="17"/>
        <v>0</v>
      </c>
      <c r="I118" s="1">
        <v>1</v>
      </c>
      <c r="J118" s="1">
        <f t="shared" si="12"/>
        <v>0.1001674211615598</v>
      </c>
      <c r="K118" s="1">
        <v>1</v>
      </c>
      <c r="L118" s="1">
        <f t="shared" si="13"/>
        <v>0.1001674211615598</v>
      </c>
      <c r="M118" s="7">
        <v>0</v>
      </c>
      <c r="N118" s="1">
        <f t="shared" si="18"/>
        <v>-5</v>
      </c>
      <c r="O118" s="7">
        <v>0</v>
      </c>
      <c r="P118" s="1">
        <f t="shared" si="19"/>
        <v>-5</v>
      </c>
      <c r="Q118" s="1">
        <f t="shared" si="20"/>
        <v>0</v>
      </c>
      <c r="R118" s="1">
        <f t="shared" si="21"/>
        <v>-5</v>
      </c>
      <c r="S118" s="1"/>
      <c r="T118" s="1"/>
      <c r="U118" s="7"/>
    </row>
    <row r="119" spans="1:21" x14ac:dyDescent="0.2">
      <c r="A119" s="1">
        <v>2010</v>
      </c>
      <c r="B119" s="1" t="s">
        <v>302</v>
      </c>
      <c r="C119" s="1" t="s">
        <v>43</v>
      </c>
      <c r="D119" s="1">
        <v>374</v>
      </c>
      <c r="E119" s="1">
        <v>8</v>
      </c>
      <c r="F119" s="1" t="s">
        <v>52</v>
      </c>
      <c r="G119" s="7">
        <v>0</v>
      </c>
      <c r="H119" s="1">
        <f t="shared" si="17"/>
        <v>0</v>
      </c>
      <c r="I119" s="1">
        <v>1</v>
      </c>
      <c r="J119" s="1">
        <f t="shared" si="12"/>
        <v>0.1001674211615598</v>
      </c>
      <c r="K119" s="1">
        <v>0</v>
      </c>
      <c r="L119" s="1">
        <f t="shared" si="13"/>
        <v>0</v>
      </c>
      <c r="M119" s="7">
        <v>0</v>
      </c>
      <c r="N119" s="1">
        <f t="shared" si="18"/>
        <v>-5</v>
      </c>
      <c r="O119" s="7">
        <v>0</v>
      </c>
      <c r="P119" s="1">
        <f t="shared" si="19"/>
        <v>-5</v>
      </c>
      <c r="Q119" s="1">
        <f t="shared" si="20"/>
        <v>0</v>
      </c>
      <c r="R119" s="1">
        <f t="shared" si="21"/>
        <v>-5</v>
      </c>
      <c r="S119" s="1"/>
      <c r="T119" s="1"/>
      <c r="U119" s="7"/>
    </row>
    <row r="120" spans="1:21" x14ac:dyDescent="0.2">
      <c r="A120" s="1">
        <v>2010</v>
      </c>
      <c r="B120" s="1" t="s">
        <v>302</v>
      </c>
      <c r="C120" s="1" t="s">
        <v>43</v>
      </c>
      <c r="D120" s="1">
        <v>375</v>
      </c>
      <c r="E120" s="1">
        <v>3</v>
      </c>
      <c r="F120" s="1" t="s">
        <v>32</v>
      </c>
      <c r="G120" s="7">
        <v>1</v>
      </c>
      <c r="H120" s="1">
        <f t="shared" si="17"/>
        <v>1</v>
      </c>
      <c r="I120" s="1">
        <v>1</v>
      </c>
      <c r="J120" s="1">
        <f t="shared" si="12"/>
        <v>0.1001674211615598</v>
      </c>
      <c r="K120" s="1">
        <v>2</v>
      </c>
      <c r="L120" s="1">
        <f t="shared" si="13"/>
        <v>0.14189705460416391</v>
      </c>
      <c r="M120" s="7">
        <v>2.9499999999999998E-2</v>
      </c>
      <c r="N120" s="1">
        <f t="shared" si="18"/>
        <v>-1.5300307905000405</v>
      </c>
      <c r="O120" s="7">
        <v>6.9999999999999999E-4</v>
      </c>
      <c r="P120" s="1">
        <f t="shared" si="19"/>
        <v>-3.1487416512809245</v>
      </c>
      <c r="Q120" s="1">
        <f t="shared" si="20"/>
        <v>3.0199999999999998E-2</v>
      </c>
      <c r="R120" s="1">
        <f t="shared" si="21"/>
        <v>-1.5198492747267196</v>
      </c>
      <c r="S120" s="1">
        <f>O120/Q120*100</f>
        <v>2.3178807947019866</v>
      </c>
      <c r="T120" s="1">
        <f>ASIN(SQRT(S120/100))</f>
        <v>0.15284024687311126</v>
      </c>
      <c r="U120" s="7"/>
    </row>
    <row r="121" spans="1:21" x14ac:dyDescent="0.2">
      <c r="A121" s="1">
        <v>2010</v>
      </c>
      <c r="B121" s="1" t="s">
        <v>302</v>
      </c>
      <c r="C121" s="1" t="s">
        <v>43</v>
      </c>
      <c r="D121" s="1">
        <v>377</v>
      </c>
      <c r="E121" s="1">
        <v>4</v>
      </c>
      <c r="F121" s="1" t="s">
        <v>33</v>
      </c>
      <c r="G121" s="7">
        <v>0</v>
      </c>
      <c r="H121" s="1">
        <f t="shared" si="17"/>
        <v>0</v>
      </c>
      <c r="I121" s="1">
        <v>2</v>
      </c>
      <c r="J121" s="1">
        <f t="shared" si="12"/>
        <v>0.14189705460416391</v>
      </c>
      <c r="K121" s="1">
        <v>1</v>
      </c>
      <c r="L121" s="1">
        <f t="shared" si="13"/>
        <v>0.1001674211615598</v>
      </c>
      <c r="M121" s="7">
        <v>0</v>
      </c>
      <c r="N121" s="1">
        <f t="shared" si="18"/>
        <v>-5</v>
      </c>
      <c r="O121" s="7">
        <v>0</v>
      </c>
      <c r="P121" s="1">
        <f t="shared" si="19"/>
        <v>-5</v>
      </c>
      <c r="Q121" s="1">
        <f t="shared" si="20"/>
        <v>0</v>
      </c>
      <c r="R121" s="1">
        <f t="shared" si="21"/>
        <v>-5</v>
      </c>
      <c r="S121" s="1"/>
      <c r="T121" s="1"/>
      <c r="U121" s="7"/>
    </row>
    <row r="122" spans="1:21" x14ac:dyDescent="0.2">
      <c r="A122" s="1">
        <v>2010</v>
      </c>
      <c r="B122" s="1" t="s">
        <v>302</v>
      </c>
      <c r="C122" s="1" t="s">
        <v>43</v>
      </c>
      <c r="D122" s="1">
        <v>379</v>
      </c>
      <c r="E122" s="1">
        <v>2</v>
      </c>
      <c r="F122" s="1" t="s">
        <v>30</v>
      </c>
      <c r="G122" s="7">
        <v>11</v>
      </c>
      <c r="H122" s="1">
        <f t="shared" si="17"/>
        <v>3.3166247903553998</v>
      </c>
      <c r="I122" s="1">
        <v>1</v>
      </c>
      <c r="J122" s="1">
        <f t="shared" si="12"/>
        <v>0.1001674211615598</v>
      </c>
      <c r="K122" s="1">
        <v>2</v>
      </c>
      <c r="L122" s="1">
        <f t="shared" si="13"/>
        <v>0.14189705460416391</v>
      </c>
      <c r="M122" s="7">
        <v>0.56410000000000005</v>
      </c>
      <c r="N122" s="1">
        <f t="shared" si="18"/>
        <v>-0.24863620145112639</v>
      </c>
      <c r="O122" s="7">
        <v>1E-3</v>
      </c>
      <c r="P122" s="1">
        <f t="shared" si="19"/>
        <v>-2.9956786262173574</v>
      </c>
      <c r="Q122" s="1">
        <f t="shared" si="20"/>
        <v>0.56510000000000005</v>
      </c>
      <c r="R122" s="1">
        <f t="shared" si="21"/>
        <v>-0.24786700750232621</v>
      </c>
      <c r="S122" s="1">
        <f>O122/Q122*100</f>
        <v>0.17695983011856306</v>
      </c>
      <c r="T122" s="1">
        <f>ASIN(SQRT(S122/100))</f>
        <v>4.2079010367463428E-2</v>
      </c>
      <c r="U122" s="7"/>
    </row>
    <row r="123" spans="1:21" x14ac:dyDescent="0.2">
      <c r="A123" s="1">
        <v>2010</v>
      </c>
      <c r="B123" s="1" t="s">
        <v>302</v>
      </c>
      <c r="C123" s="1" t="s">
        <v>43</v>
      </c>
      <c r="D123" s="1">
        <v>380</v>
      </c>
      <c r="E123" s="1">
        <v>7</v>
      </c>
      <c r="F123" s="1" t="s">
        <v>44</v>
      </c>
      <c r="G123" s="7">
        <v>6</v>
      </c>
      <c r="H123" s="1">
        <f t="shared" si="17"/>
        <v>2.4494897427831779</v>
      </c>
      <c r="I123" s="1">
        <v>1</v>
      </c>
      <c r="J123" s="1">
        <f t="shared" si="12"/>
        <v>0.1001674211615598</v>
      </c>
      <c r="K123" s="1">
        <v>1</v>
      </c>
      <c r="L123" s="1">
        <f t="shared" si="13"/>
        <v>0.1001674211615598</v>
      </c>
      <c r="M123" s="7">
        <v>0.3453</v>
      </c>
      <c r="N123" s="1">
        <f t="shared" si="18"/>
        <v>-0.46179084452360192</v>
      </c>
      <c r="O123" s="7">
        <v>6.9999999999999999E-4</v>
      </c>
      <c r="P123" s="1">
        <f t="shared" si="19"/>
        <v>-3.1487416512809245</v>
      </c>
      <c r="Q123" s="1">
        <f t="shared" si="20"/>
        <v>0.34599999999999997</v>
      </c>
      <c r="R123" s="1">
        <f t="shared" si="21"/>
        <v>-0.46091134952496643</v>
      </c>
      <c r="S123" s="1">
        <f>O123/Q123*100</f>
        <v>0.20231213872832374</v>
      </c>
      <c r="T123" s="1">
        <f>ASIN(SQRT(S123/100))</f>
        <v>4.49943018766834E-2</v>
      </c>
      <c r="U123" s="7"/>
    </row>
    <row r="124" spans="1:21" x14ac:dyDescent="0.2">
      <c r="A124" s="1">
        <v>2010</v>
      </c>
      <c r="B124" s="1" t="s">
        <v>302</v>
      </c>
      <c r="C124" s="1" t="s">
        <v>43</v>
      </c>
      <c r="D124" s="1">
        <v>381</v>
      </c>
      <c r="E124" s="1">
        <v>8</v>
      </c>
      <c r="F124" s="1" t="s">
        <v>52</v>
      </c>
      <c r="G124" s="7">
        <v>0</v>
      </c>
      <c r="H124" s="1">
        <f t="shared" si="17"/>
        <v>0</v>
      </c>
      <c r="I124" s="1">
        <v>2</v>
      </c>
      <c r="J124" s="1">
        <f t="shared" si="12"/>
        <v>0.14189705460416391</v>
      </c>
      <c r="K124" s="1">
        <v>1</v>
      </c>
      <c r="L124" s="1">
        <f t="shared" si="13"/>
        <v>0.1001674211615598</v>
      </c>
      <c r="M124" s="7">
        <v>0</v>
      </c>
      <c r="N124" s="1">
        <f t="shared" si="18"/>
        <v>-5</v>
      </c>
      <c r="O124" s="7">
        <v>0</v>
      </c>
      <c r="P124" s="1">
        <f t="shared" si="19"/>
        <v>-5</v>
      </c>
      <c r="Q124" s="1">
        <f t="shared" si="20"/>
        <v>0</v>
      </c>
      <c r="R124" s="1">
        <f t="shared" si="21"/>
        <v>-5</v>
      </c>
      <c r="S124" s="1"/>
      <c r="T124" s="1"/>
      <c r="U124" s="7"/>
    </row>
    <row r="125" spans="1:21" x14ac:dyDescent="0.2">
      <c r="A125" s="1">
        <v>2010</v>
      </c>
      <c r="B125" s="1" t="s">
        <v>302</v>
      </c>
      <c r="C125" s="1" t="s">
        <v>43</v>
      </c>
      <c r="D125" s="1">
        <v>382</v>
      </c>
      <c r="E125" s="1">
        <v>8</v>
      </c>
      <c r="F125" s="1" t="s">
        <v>52</v>
      </c>
      <c r="G125" s="7">
        <v>6</v>
      </c>
      <c r="H125" s="1">
        <f t="shared" si="17"/>
        <v>2.4494897427831779</v>
      </c>
      <c r="I125" s="1">
        <v>1</v>
      </c>
      <c r="J125" s="1">
        <f t="shared" si="12"/>
        <v>0.1001674211615598</v>
      </c>
      <c r="K125" s="1">
        <v>0</v>
      </c>
      <c r="L125" s="1">
        <f t="shared" si="13"/>
        <v>0</v>
      </c>
      <c r="M125" s="7">
        <v>1.1599999999999999E-2</v>
      </c>
      <c r="N125" s="1">
        <f t="shared" si="18"/>
        <v>-1.9351677802614262</v>
      </c>
      <c r="O125" s="7">
        <v>2E-3</v>
      </c>
      <c r="P125" s="1">
        <f t="shared" si="19"/>
        <v>-2.6968039425795109</v>
      </c>
      <c r="Q125" s="1">
        <f t="shared" si="20"/>
        <v>1.3599999999999999E-2</v>
      </c>
      <c r="R125" s="1">
        <f t="shared" si="21"/>
        <v>-1.8661418747966654</v>
      </c>
      <c r="S125" s="1">
        <f>O125/Q125*100</f>
        <v>14.705882352941178</v>
      </c>
      <c r="T125" s="1">
        <f>ASIN(SQRT(S125/100))</f>
        <v>0.393564135328064</v>
      </c>
      <c r="U125" s="7" t="s">
        <v>339</v>
      </c>
    </row>
    <row r="126" spans="1:21" x14ac:dyDescent="0.2">
      <c r="A126" s="1">
        <v>2010</v>
      </c>
      <c r="B126" s="1" t="s">
        <v>302</v>
      </c>
      <c r="C126" s="1" t="s">
        <v>43</v>
      </c>
      <c r="D126" s="1">
        <v>384</v>
      </c>
      <c r="E126" s="1">
        <v>1</v>
      </c>
      <c r="F126" s="1" t="s">
        <v>27</v>
      </c>
      <c r="G126" s="7"/>
      <c r="H126" s="1"/>
      <c r="I126" s="1">
        <v>1</v>
      </c>
      <c r="J126" s="1">
        <f t="shared" si="12"/>
        <v>0.1001674211615598</v>
      </c>
      <c r="K126" s="1"/>
      <c r="L126" s="1"/>
      <c r="M126" s="7"/>
      <c r="N126" s="1"/>
      <c r="O126" s="7"/>
      <c r="P126" s="1"/>
      <c r="Q126" s="1"/>
      <c r="R126" s="1"/>
      <c r="S126" s="1"/>
      <c r="T126" s="1"/>
      <c r="U126" s="7" t="s">
        <v>343</v>
      </c>
    </row>
    <row r="127" spans="1:21" x14ac:dyDescent="0.2">
      <c r="A127" s="1">
        <v>2010</v>
      </c>
      <c r="B127" s="1" t="s">
        <v>302</v>
      </c>
      <c r="C127" s="1" t="s">
        <v>43</v>
      </c>
      <c r="D127" s="1">
        <v>388</v>
      </c>
      <c r="E127" s="1">
        <v>3</v>
      </c>
      <c r="F127" s="1" t="s">
        <v>32</v>
      </c>
      <c r="G127" s="7">
        <v>8</v>
      </c>
      <c r="H127" s="1">
        <f>SQRT(G127)</f>
        <v>2.8284271247461903</v>
      </c>
      <c r="I127" s="1">
        <v>2</v>
      </c>
      <c r="J127" s="1">
        <f t="shared" si="12"/>
        <v>0.14189705460416391</v>
      </c>
      <c r="K127" s="1">
        <v>2</v>
      </c>
      <c r="L127" s="1">
        <f>ASIN(SQRT(K127/100))</f>
        <v>0.14189705460416391</v>
      </c>
      <c r="M127" s="7">
        <v>0.4597</v>
      </c>
      <c r="N127" s="1">
        <f>LOG10(M127+0.00001)</f>
        <v>-0.33751604900674281</v>
      </c>
      <c r="O127" s="7">
        <v>4.0000000000000002E-4</v>
      </c>
      <c r="P127" s="1">
        <f>LOG10(O127+0.00001)</f>
        <v>-3.3872161432802645</v>
      </c>
      <c r="Q127" s="1">
        <f>M127+O127</f>
        <v>0.46010000000000001</v>
      </c>
      <c r="R127" s="1">
        <f>LOG10(Q127+0.00001)</f>
        <v>-0.33713832770537538</v>
      </c>
      <c r="S127" s="1">
        <f>O127/Q127*100</f>
        <v>8.6937622256031299E-2</v>
      </c>
      <c r="T127" s="1">
        <f>ASIN(SQRT(S127/100))</f>
        <v>2.9489460452507405E-2</v>
      </c>
      <c r="U127" s="7"/>
    </row>
    <row r="128" spans="1:21" x14ac:dyDescent="0.2">
      <c r="A128" s="1">
        <v>2010</v>
      </c>
      <c r="B128" s="1" t="s">
        <v>302</v>
      </c>
      <c r="C128" s="1" t="s">
        <v>43</v>
      </c>
      <c r="D128" s="1">
        <v>399</v>
      </c>
      <c r="E128" s="1">
        <v>8</v>
      </c>
      <c r="F128" s="1" t="s">
        <v>52</v>
      </c>
      <c r="G128" s="7">
        <v>12</v>
      </c>
      <c r="H128" s="1">
        <f>SQRT(G128)</f>
        <v>3.4641016151377544</v>
      </c>
      <c r="I128" s="1">
        <v>1</v>
      </c>
      <c r="J128" s="1">
        <f t="shared" si="12"/>
        <v>0.1001674211615598</v>
      </c>
      <c r="K128" s="1">
        <v>1</v>
      </c>
      <c r="L128" s="1">
        <f>ASIN(SQRT(K128/100))</f>
        <v>0.1001674211615598</v>
      </c>
      <c r="M128" s="7">
        <v>0.21300000000000002</v>
      </c>
      <c r="N128" s="1">
        <f>LOG10(M128+0.00001)</f>
        <v>-0.67160000762757599</v>
      </c>
      <c r="O128" s="7">
        <v>6.8000000000000005E-3</v>
      </c>
      <c r="P128" s="1">
        <f>LOG10(O128+0.00001)</f>
        <v>-2.1668528880872149</v>
      </c>
      <c r="Q128" s="1">
        <f>M128+O128</f>
        <v>0.21980000000000002</v>
      </c>
      <c r="R128" s="1">
        <f>LOG10(Q128+0.00001)</f>
        <v>-0.65795255374133199</v>
      </c>
      <c r="S128" s="1">
        <f>O128/Q128*100</f>
        <v>3.0937215650591448</v>
      </c>
      <c r="T128" s="1">
        <f>ASIN(SQRT(S128/100))</f>
        <v>0.17680956950872545</v>
      </c>
      <c r="U128" s="7"/>
    </row>
    <row r="129" spans="1:21" x14ac:dyDescent="0.2">
      <c r="A129" s="1">
        <v>2010</v>
      </c>
      <c r="B129" s="1" t="s">
        <v>302</v>
      </c>
      <c r="C129" s="1" t="s">
        <v>43</v>
      </c>
      <c r="D129" s="1">
        <v>400</v>
      </c>
      <c r="E129" s="1">
        <v>2</v>
      </c>
      <c r="F129" s="1" t="s">
        <v>30</v>
      </c>
      <c r="G129" s="7">
        <v>0</v>
      </c>
      <c r="H129" s="1">
        <f>SQRT(G129)</f>
        <v>0</v>
      </c>
      <c r="I129" s="1">
        <v>1</v>
      </c>
      <c r="J129" s="1">
        <f t="shared" si="12"/>
        <v>0.1001674211615598</v>
      </c>
      <c r="K129" s="1">
        <v>2</v>
      </c>
      <c r="L129" s="1">
        <f>ASIN(SQRT(K129/100))</f>
        <v>0.14189705460416391</v>
      </c>
      <c r="M129" s="7">
        <v>0</v>
      </c>
      <c r="N129" s="1">
        <f>LOG10(M129+0.00001)</f>
        <v>-5</v>
      </c>
      <c r="O129" s="7">
        <v>0</v>
      </c>
      <c r="P129" s="1">
        <f>LOG10(O129+0.00001)</f>
        <v>-5</v>
      </c>
      <c r="Q129" s="1">
        <f>M129+O129</f>
        <v>0</v>
      </c>
      <c r="R129" s="1">
        <f>LOG10(Q129+0.00001)</f>
        <v>-5</v>
      </c>
      <c r="S129" s="1"/>
      <c r="T129" s="1"/>
      <c r="U129" s="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A31D-0503-B447-BD89-95412B06D13B}">
  <dimension ref="A1:N129"/>
  <sheetViews>
    <sheetView workbookViewId="0">
      <selection sqref="A1:N129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265</v>
      </c>
      <c r="N1" t="s">
        <v>23</v>
      </c>
    </row>
    <row r="2" spans="1:14" x14ac:dyDescent="0.2">
      <c r="A2" t="s">
        <v>266</v>
      </c>
      <c r="B2">
        <v>2011</v>
      </c>
      <c r="C2" t="s">
        <v>25</v>
      </c>
      <c r="D2">
        <v>2</v>
      </c>
      <c r="E2">
        <v>6</v>
      </c>
      <c r="F2" t="s">
        <v>26</v>
      </c>
      <c r="G2">
        <v>0.5</v>
      </c>
      <c r="H2">
        <f>ASIN(SQRT(G2/100))</f>
        <v>7.0769736662213617E-2</v>
      </c>
      <c r="I2">
        <v>1.2</v>
      </c>
      <c r="J2">
        <f>ASIN(SQRT(I2/100))</f>
        <v>0.10976479212496471</v>
      </c>
      <c r="K2">
        <v>0.5</v>
      </c>
      <c r="L2">
        <f>LOG10(K2+0.01)</f>
        <v>-0.29242982390206362</v>
      </c>
    </row>
    <row r="3" spans="1:14" x14ac:dyDescent="0.2">
      <c r="A3" t="s">
        <v>266</v>
      </c>
      <c r="B3">
        <v>2011</v>
      </c>
      <c r="C3" t="s">
        <v>25</v>
      </c>
      <c r="D3">
        <v>6</v>
      </c>
      <c r="E3">
        <v>1</v>
      </c>
      <c r="F3" t="s">
        <v>27</v>
      </c>
      <c r="G3">
        <v>0.1</v>
      </c>
      <c r="H3">
        <f>ASIN(SQRT(G3/100))</f>
        <v>3.1628049437571679E-2</v>
      </c>
      <c r="I3">
        <v>0.7</v>
      </c>
      <c r="J3">
        <f>ASIN(SQRT(I3/100))</f>
        <v>8.3763921749666764E-2</v>
      </c>
      <c r="K3">
        <v>0.4</v>
      </c>
      <c r="L3">
        <f>LOG10(K3+0.01)</f>
        <v>-0.38721614328026449</v>
      </c>
    </row>
    <row r="4" spans="1:14" x14ac:dyDescent="0.2">
      <c r="A4" t="s">
        <v>266</v>
      </c>
      <c r="B4">
        <v>2011</v>
      </c>
      <c r="C4" t="s">
        <v>25</v>
      </c>
      <c r="D4">
        <v>12</v>
      </c>
      <c r="E4">
        <v>4</v>
      </c>
      <c r="F4" t="s">
        <v>28</v>
      </c>
      <c r="G4">
        <v>0.3</v>
      </c>
      <c r="H4">
        <f>ASIN(SQRT(G4/100))</f>
        <v>5.4799678915819716E-2</v>
      </c>
      <c r="I4">
        <v>1</v>
      </c>
      <c r="J4">
        <f>ASIN(SQRT(I4/100))</f>
        <v>0.1001674211615598</v>
      </c>
      <c r="K4">
        <v>0.4</v>
      </c>
      <c r="L4">
        <f>LOG10(K4+0.01)</f>
        <v>-0.38721614328026449</v>
      </c>
      <c r="M4" t="s">
        <v>29</v>
      </c>
    </row>
    <row r="5" spans="1:14" x14ac:dyDescent="0.2">
      <c r="A5" t="s">
        <v>266</v>
      </c>
      <c r="B5">
        <v>2011</v>
      </c>
      <c r="C5" t="s">
        <v>25</v>
      </c>
      <c r="D5">
        <v>13</v>
      </c>
      <c r="E5">
        <v>2</v>
      </c>
      <c r="F5" t="s">
        <v>30</v>
      </c>
      <c r="G5">
        <v>0.1</v>
      </c>
      <c r="H5">
        <f>ASIN(SQRT(G5/100))</f>
        <v>3.1628049437571679E-2</v>
      </c>
      <c r="I5">
        <v>1.2</v>
      </c>
      <c r="J5">
        <f>ASIN(SQRT(I5/100))</f>
        <v>0.10976479212496471</v>
      </c>
      <c r="K5">
        <v>0.1</v>
      </c>
      <c r="L5">
        <f>LOG10(K5+0.01)</f>
        <v>-0.95860731484177497</v>
      </c>
      <c r="M5" t="s">
        <v>31</v>
      </c>
    </row>
    <row r="6" spans="1:14" x14ac:dyDescent="0.2">
      <c r="A6" t="s">
        <v>266</v>
      </c>
      <c r="B6">
        <v>2011</v>
      </c>
      <c r="C6" t="s">
        <v>25</v>
      </c>
      <c r="D6">
        <v>17</v>
      </c>
      <c r="E6">
        <v>2</v>
      </c>
      <c r="F6" t="s">
        <v>30</v>
      </c>
      <c r="G6">
        <v>0.2</v>
      </c>
      <c r="H6">
        <f>ASIN(SQRT(G6/100))</f>
        <v>4.4736280102247346E-2</v>
      </c>
      <c r="I6">
        <v>0.7</v>
      </c>
      <c r="J6">
        <f>ASIN(SQRT(I6/100))</f>
        <v>8.3763921749666764E-2</v>
      </c>
      <c r="K6">
        <v>0.2</v>
      </c>
      <c r="L6">
        <f>LOG10(K6+0.01)</f>
        <v>-0.6777807052660807</v>
      </c>
      <c r="M6" t="s">
        <v>32</v>
      </c>
    </row>
    <row r="7" spans="1:14" x14ac:dyDescent="0.2">
      <c r="A7" t="s">
        <v>266</v>
      </c>
      <c r="B7">
        <v>2011</v>
      </c>
      <c r="C7" t="s">
        <v>25</v>
      </c>
      <c r="D7">
        <v>21</v>
      </c>
      <c r="E7">
        <v>4</v>
      </c>
      <c r="F7" t="s">
        <v>28</v>
      </c>
      <c r="M7" t="s">
        <v>33</v>
      </c>
      <c r="N7" t="s">
        <v>267</v>
      </c>
    </row>
    <row r="8" spans="1:14" x14ac:dyDescent="0.2">
      <c r="A8" t="s">
        <v>266</v>
      </c>
      <c r="B8">
        <v>2011</v>
      </c>
      <c r="C8" t="s">
        <v>25</v>
      </c>
      <c r="D8">
        <v>26</v>
      </c>
      <c r="E8">
        <v>5</v>
      </c>
      <c r="F8" t="s">
        <v>34</v>
      </c>
      <c r="G8">
        <v>0.7</v>
      </c>
      <c r="H8">
        <f>ASIN(SQRT(G8/100))</f>
        <v>8.3763921749666764E-2</v>
      </c>
      <c r="I8">
        <v>0.9</v>
      </c>
      <c r="J8">
        <f>ASIN(SQRT(I8/100))</f>
        <v>9.5011211731355322E-2</v>
      </c>
      <c r="K8">
        <v>0.7</v>
      </c>
      <c r="L8">
        <f>LOG10(K8+0.01)</f>
        <v>-0.14874165128092473</v>
      </c>
    </row>
    <row r="9" spans="1:14" x14ac:dyDescent="0.2">
      <c r="A9" t="s">
        <v>266</v>
      </c>
      <c r="B9">
        <v>2011</v>
      </c>
      <c r="C9" t="s">
        <v>25</v>
      </c>
      <c r="D9">
        <v>31</v>
      </c>
      <c r="E9">
        <v>1</v>
      </c>
      <c r="F9" t="s">
        <v>27</v>
      </c>
      <c r="G9">
        <v>0.3</v>
      </c>
      <c r="H9">
        <f>ASIN(SQRT(G9/100))</f>
        <v>5.4799678915819716E-2</v>
      </c>
      <c r="I9">
        <v>1.3</v>
      </c>
      <c r="J9">
        <f>ASIN(SQRT(I9/100))</f>
        <v>0.11426603697381206</v>
      </c>
      <c r="K9">
        <v>0.1</v>
      </c>
      <c r="L9">
        <f>LOG10(K9+0.01)</f>
        <v>-0.95860731484177497</v>
      </c>
    </row>
    <row r="10" spans="1:14" x14ac:dyDescent="0.2">
      <c r="A10" t="s">
        <v>266</v>
      </c>
      <c r="B10">
        <v>2011</v>
      </c>
      <c r="C10" t="s">
        <v>25</v>
      </c>
      <c r="D10">
        <v>51</v>
      </c>
      <c r="E10">
        <v>6</v>
      </c>
      <c r="F10" t="s">
        <v>26</v>
      </c>
      <c r="M10" t="s">
        <v>33</v>
      </c>
      <c r="N10" t="s">
        <v>267</v>
      </c>
    </row>
    <row r="11" spans="1:14" x14ac:dyDescent="0.2">
      <c r="A11" t="s">
        <v>266</v>
      </c>
      <c r="B11">
        <v>2011</v>
      </c>
      <c r="C11" t="s">
        <v>25</v>
      </c>
      <c r="D11">
        <v>57</v>
      </c>
      <c r="E11">
        <v>1</v>
      </c>
      <c r="F11" t="s">
        <v>27</v>
      </c>
      <c r="G11">
        <v>0.4</v>
      </c>
      <c r="H11">
        <f t="shared" ref="H11:H70" si="0">ASIN(SQRT(G11/100))</f>
        <v>6.3287792981361946E-2</v>
      </c>
      <c r="I11">
        <v>1.2</v>
      </c>
      <c r="J11">
        <f t="shared" ref="J11:J70" si="1">ASIN(SQRT(I11/100))</f>
        <v>0.10976479212496471</v>
      </c>
      <c r="K11">
        <v>0.4</v>
      </c>
      <c r="L11">
        <f t="shared" ref="L11:L70" si="2">LOG10(K11+0.01)</f>
        <v>-0.38721614328026449</v>
      </c>
    </row>
    <row r="12" spans="1:14" x14ac:dyDescent="0.2">
      <c r="A12" t="s">
        <v>266</v>
      </c>
      <c r="B12">
        <v>2011</v>
      </c>
      <c r="C12" t="s">
        <v>25</v>
      </c>
      <c r="D12">
        <v>60</v>
      </c>
      <c r="E12">
        <v>8</v>
      </c>
      <c r="F12" t="s">
        <v>35</v>
      </c>
      <c r="G12">
        <v>0.4</v>
      </c>
      <c r="H12">
        <f t="shared" si="0"/>
        <v>6.3287792981361946E-2</v>
      </c>
      <c r="I12">
        <v>1.2</v>
      </c>
      <c r="J12">
        <f t="shared" si="1"/>
        <v>0.10976479212496471</v>
      </c>
      <c r="K12">
        <v>0.4</v>
      </c>
      <c r="L12">
        <f t="shared" si="2"/>
        <v>-0.38721614328026449</v>
      </c>
    </row>
    <row r="13" spans="1:14" x14ac:dyDescent="0.2">
      <c r="A13" t="s">
        <v>266</v>
      </c>
      <c r="B13">
        <v>2011</v>
      </c>
      <c r="C13" t="s">
        <v>25</v>
      </c>
      <c r="D13">
        <v>63</v>
      </c>
      <c r="E13">
        <v>8</v>
      </c>
      <c r="F13" t="s">
        <v>35</v>
      </c>
      <c r="G13">
        <v>0.5</v>
      </c>
      <c r="H13">
        <f t="shared" si="0"/>
        <v>7.0769736662213617E-2</v>
      </c>
      <c r="I13">
        <v>1.5</v>
      </c>
      <c r="J13">
        <f t="shared" si="1"/>
        <v>0.12278275875764601</v>
      </c>
      <c r="K13">
        <v>0.4</v>
      </c>
      <c r="L13">
        <f t="shared" si="2"/>
        <v>-0.38721614328026449</v>
      </c>
    </row>
    <row r="14" spans="1:14" x14ac:dyDescent="0.2">
      <c r="A14" t="s">
        <v>266</v>
      </c>
      <c r="B14">
        <v>2011</v>
      </c>
      <c r="C14" t="s">
        <v>25</v>
      </c>
      <c r="D14">
        <v>64</v>
      </c>
      <c r="E14">
        <v>7</v>
      </c>
      <c r="F14" t="s">
        <v>36</v>
      </c>
      <c r="G14">
        <v>1</v>
      </c>
      <c r="H14">
        <f t="shared" si="0"/>
        <v>0.1001674211615598</v>
      </c>
      <c r="I14">
        <v>1.5</v>
      </c>
      <c r="J14">
        <f t="shared" si="1"/>
        <v>0.12278275875764601</v>
      </c>
      <c r="K14">
        <v>0.7</v>
      </c>
      <c r="L14">
        <f t="shared" si="2"/>
        <v>-0.14874165128092473</v>
      </c>
    </row>
    <row r="15" spans="1:14" x14ac:dyDescent="0.2">
      <c r="A15" t="s">
        <v>266</v>
      </c>
      <c r="B15">
        <v>2011</v>
      </c>
      <c r="C15" t="s">
        <v>25</v>
      </c>
      <c r="D15">
        <v>65</v>
      </c>
      <c r="E15">
        <v>4</v>
      </c>
      <c r="F15" t="s">
        <v>28</v>
      </c>
      <c r="G15">
        <v>0.3</v>
      </c>
      <c r="H15">
        <f t="shared" si="0"/>
        <v>5.4799678915819716E-2</v>
      </c>
      <c r="I15">
        <v>0.5</v>
      </c>
      <c r="J15">
        <f t="shared" si="1"/>
        <v>7.0769736662213617E-2</v>
      </c>
      <c r="K15">
        <v>0.3</v>
      </c>
      <c r="L15">
        <f t="shared" si="2"/>
        <v>-0.50863830616572736</v>
      </c>
    </row>
    <row r="16" spans="1:14" x14ac:dyDescent="0.2">
      <c r="A16" t="s">
        <v>266</v>
      </c>
      <c r="B16">
        <v>2011</v>
      </c>
      <c r="C16" t="s">
        <v>25</v>
      </c>
      <c r="D16">
        <v>71</v>
      </c>
      <c r="E16">
        <v>6</v>
      </c>
      <c r="F16" t="s">
        <v>26</v>
      </c>
      <c r="G16">
        <v>0.6</v>
      </c>
      <c r="H16">
        <f t="shared" si="0"/>
        <v>7.7537336482169206E-2</v>
      </c>
      <c r="I16">
        <v>1.3</v>
      </c>
      <c r="J16">
        <f t="shared" si="1"/>
        <v>0.11426603697381206</v>
      </c>
      <c r="K16">
        <v>0.4</v>
      </c>
      <c r="L16">
        <f t="shared" si="2"/>
        <v>-0.38721614328026449</v>
      </c>
      <c r="M16" t="s">
        <v>33</v>
      </c>
    </row>
    <row r="17" spans="1:14" x14ac:dyDescent="0.2">
      <c r="A17" t="s">
        <v>266</v>
      </c>
      <c r="B17">
        <v>2011</v>
      </c>
      <c r="C17" t="s">
        <v>25</v>
      </c>
      <c r="D17">
        <v>74</v>
      </c>
      <c r="E17">
        <v>1</v>
      </c>
      <c r="F17" t="s">
        <v>27</v>
      </c>
      <c r="G17">
        <v>0.3</v>
      </c>
      <c r="H17">
        <f t="shared" si="0"/>
        <v>5.4799678915819716E-2</v>
      </c>
      <c r="I17">
        <v>0.7</v>
      </c>
      <c r="J17">
        <f t="shared" si="1"/>
        <v>8.3763921749666764E-2</v>
      </c>
      <c r="K17">
        <v>0.2</v>
      </c>
      <c r="L17">
        <f t="shared" si="2"/>
        <v>-0.6777807052660807</v>
      </c>
    </row>
    <row r="18" spans="1:14" x14ac:dyDescent="0.2">
      <c r="A18" t="s">
        <v>266</v>
      </c>
      <c r="B18">
        <v>2011</v>
      </c>
      <c r="C18" t="s">
        <v>25</v>
      </c>
      <c r="D18">
        <v>75</v>
      </c>
      <c r="E18">
        <v>3</v>
      </c>
      <c r="F18" t="s">
        <v>33</v>
      </c>
      <c r="G18">
        <v>1</v>
      </c>
      <c r="H18">
        <f t="shared" si="0"/>
        <v>0.1001674211615598</v>
      </c>
      <c r="I18">
        <v>1.3</v>
      </c>
      <c r="J18">
        <f t="shared" si="1"/>
        <v>0.11426603697381206</v>
      </c>
      <c r="K18">
        <v>0.4</v>
      </c>
      <c r="L18">
        <f t="shared" si="2"/>
        <v>-0.38721614328026449</v>
      </c>
    </row>
    <row r="19" spans="1:14" x14ac:dyDescent="0.2">
      <c r="A19" t="s">
        <v>266</v>
      </c>
      <c r="B19">
        <v>2011</v>
      </c>
      <c r="C19" t="s">
        <v>25</v>
      </c>
      <c r="D19">
        <v>80</v>
      </c>
      <c r="E19">
        <v>3</v>
      </c>
      <c r="F19" t="s">
        <v>33</v>
      </c>
      <c r="G19">
        <v>0.6</v>
      </c>
      <c r="H19">
        <f t="shared" si="0"/>
        <v>7.7537336482169206E-2</v>
      </c>
      <c r="I19">
        <v>1.3</v>
      </c>
      <c r="J19">
        <f t="shared" si="1"/>
        <v>0.11426603697381206</v>
      </c>
      <c r="K19">
        <v>0.6</v>
      </c>
      <c r="L19">
        <f t="shared" si="2"/>
        <v>-0.21467016498923297</v>
      </c>
    </row>
    <row r="20" spans="1:14" x14ac:dyDescent="0.2">
      <c r="A20" t="s">
        <v>266</v>
      </c>
      <c r="B20">
        <v>2011</v>
      </c>
      <c r="C20" t="s">
        <v>25</v>
      </c>
      <c r="D20">
        <v>81</v>
      </c>
      <c r="E20">
        <v>3</v>
      </c>
      <c r="F20" t="s">
        <v>33</v>
      </c>
      <c r="G20">
        <v>1</v>
      </c>
      <c r="H20">
        <f t="shared" si="0"/>
        <v>0.1001674211615598</v>
      </c>
      <c r="I20">
        <v>2</v>
      </c>
      <c r="J20">
        <f t="shared" si="1"/>
        <v>0.14189705460416391</v>
      </c>
      <c r="K20">
        <v>0.6</v>
      </c>
      <c r="L20">
        <f t="shared" si="2"/>
        <v>-0.21467016498923297</v>
      </c>
    </row>
    <row r="21" spans="1:14" x14ac:dyDescent="0.2">
      <c r="A21" t="s">
        <v>266</v>
      </c>
      <c r="B21">
        <v>2011</v>
      </c>
      <c r="C21" t="s">
        <v>25</v>
      </c>
      <c r="D21">
        <v>82</v>
      </c>
      <c r="E21">
        <v>2</v>
      </c>
      <c r="F21" t="s">
        <v>30</v>
      </c>
      <c r="G21">
        <v>0.2</v>
      </c>
      <c r="H21">
        <f t="shared" si="0"/>
        <v>4.4736280102247346E-2</v>
      </c>
      <c r="I21">
        <v>1</v>
      </c>
      <c r="J21">
        <f t="shared" si="1"/>
        <v>0.1001674211615598</v>
      </c>
      <c r="K21">
        <v>0.4</v>
      </c>
      <c r="L21">
        <f t="shared" si="2"/>
        <v>-0.38721614328026449</v>
      </c>
    </row>
    <row r="22" spans="1:14" x14ac:dyDescent="0.2">
      <c r="A22" t="s">
        <v>266</v>
      </c>
      <c r="B22">
        <v>2011</v>
      </c>
      <c r="C22" t="s">
        <v>25</v>
      </c>
      <c r="D22">
        <v>83</v>
      </c>
      <c r="E22">
        <v>4</v>
      </c>
      <c r="F22" t="s">
        <v>28</v>
      </c>
      <c r="G22">
        <v>0.1</v>
      </c>
      <c r="H22">
        <f t="shared" si="0"/>
        <v>3.1628049437571679E-2</v>
      </c>
      <c r="I22">
        <v>0.1</v>
      </c>
      <c r="J22">
        <f t="shared" si="1"/>
        <v>3.1628049437571679E-2</v>
      </c>
      <c r="K22">
        <v>0</v>
      </c>
      <c r="L22">
        <f t="shared" si="2"/>
        <v>-2</v>
      </c>
      <c r="M22" t="s">
        <v>36</v>
      </c>
    </row>
    <row r="23" spans="1:14" x14ac:dyDescent="0.2">
      <c r="A23" t="s">
        <v>266</v>
      </c>
      <c r="B23">
        <v>2011</v>
      </c>
      <c r="C23" t="s">
        <v>25</v>
      </c>
      <c r="D23">
        <v>86</v>
      </c>
      <c r="E23">
        <v>6</v>
      </c>
      <c r="F23" t="s">
        <v>26</v>
      </c>
      <c r="G23">
        <v>0.6</v>
      </c>
      <c r="H23">
        <f t="shared" si="0"/>
        <v>7.7537336482169206E-2</v>
      </c>
      <c r="I23">
        <v>1.5</v>
      </c>
      <c r="J23">
        <f t="shared" si="1"/>
        <v>0.12278275875764601</v>
      </c>
      <c r="K23">
        <v>0.5</v>
      </c>
      <c r="L23">
        <f t="shared" si="2"/>
        <v>-0.29242982390206362</v>
      </c>
    </row>
    <row r="24" spans="1:14" x14ac:dyDescent="0.2">
      <c r="A24" t="s">
        <v>266</v>
      </c>
      <c r="B24">
        <v>2011</v>
      </c>
      <c r="C24" t="s">
        <v>25</v>
      </c>
      <c r="D24">
        <v>91</v>
      </c>
      <c r="E24">
        <v>8</v>
      </c>
      <c r="F24" t="s">
        <v>35</v>
      </c>
      <c r="G24">
        <v>1.5</v>
      </c>
      <c r="H24">
        <f t="shared" si="0"/>
        <v>0.12278275875764601</v>
      </c>
      <c r="I24">
        <v>1.5</v>
      </c>
      <c r="J24">
        <f t="shared" si="1"/>
        <v>0.12278275875764601</v>
      </c>
      <c r="K24">
        <v>0.9</v>
      </c>
      <c r="L24">
        <f t="shared" si="2"/>
        <v>-4.0958607678906384E-2</v>
      </c>
    </row>
    <row r="25" spans="1:14" x14ac:dyDescent="0.2">
      <c r="A25" t="s">
        <v>266</v>
      </c>
      <c r="B25">
        <v>2011</v>
      </c>
      <c r="C25" t="s">
        <v>25</v>
      </c>
      <c r="D25">
        <v>93</v>
      </c>
      <c r="E25">
        <v>7</v>
      </c>
      <c r="F25" t="s">
        <v>36</v>
      </c>
      <c r="G25">
        <v>0.8</v>
      </c>
      <c r="H25">
        <f t="shared" si="0"/>
        <v>8.9562407439444894E-2</v>
      </c>
      <c r="I25">
        <v>0.7</v>
      </c>
      <c r="J25">
        <f t="shared" si="1"/>
        <v>8.3763921749666764E-2</v>
      </c>
      <c r="K25">
        <v>0.2</v>
      </c>
      <c r="L25">
        <f t="shared" si="2"/>
        <v>-0.6777807052660807</v>
      </c>
      <c r="M25" t="s">
        <v>36</v>
      </c>
    </row>
    <row r="26" spans="1:14" x14ac:dyDescent="0.2">
      <c r="A26" t="s">
        <v>266</v>
      </c>
      <c r="B26">
        <v>2011</v>
      </c>
      <c r="C26" t="s">
        <v>25</v>
      </c>
      <c r="D26">
        <v>96</v>
      </c>
      <c r="E26">
        <v>7</v>
      </c>
      <c r="F26" t="s">
        <v>36</v>
      </c>
      <c r="G26">
        <v>0.5</v>
      </c>
      <c r="H26">
        <f t="shared" si="0"/>
        <v>7.0769736662213617E-2</v>
      </c>
      <c r="I26">
        <v>1</v>
      </c>
      <c r="J26">
        <f t="shared" si="1"/>
        <v>0.1001674211615598</v>
      </c>
      <c r="K26">
        <v>0.3</v>
      </c>
      <c r="L26">
        <f t="shared" si="2"/>
        <v>-0.50863830616572736</v>
      </c>
    </row>
    <row r="27" spans="1:14" x14ac:dyDescent="0.2">
      <c r="A27" t="s">
        <v>266</v>
      </c>
      <c r="B27">
        <v>2011</v>
      </c>
      <c r="C27" t="s">
        <v>25</v>
      </c>
      <c r="D27">
        <v>100</v>
      </c>
      <c r="E27">
        <v>6</v>
      </c>
      <c r="F27" t="s">
        <v>26</v>
      </c>
      <c r="G27">
        <v>0.3</v>
      </c>
      <c r="H27">
        <f t="shared" si="0"/>
        <v>5.4799678915819716E-2</v>
      </c>
      <c r="I27">
        <v>0.8</v>
      </c>
      <c r="J27">
        <f t="shared" si="1"/>
        <v>8.9562407439444894E-2</v>
      </c>
      <c r="K27">
        <v>0.2</v>
      </c>
      <c r="L27">
        <f t="shared" si="2"/>
        <v>-0.6777807052660807</v>
      </c>
      <c r="M27" t="s">
        <v>29</v>
      </c>
    </row>
    <row r="28" spans="1:14" x14ac:dyDescent="0.2">
      <c r="A28" t="s">
        <v>266</v>
      </c>
      <c r="B28">
        <v>2011</v>
      </c>
      <c r="C28" t="s">
        <v>25</v>
      </c>
      <c r="D28">
        <v>101</v>
      </c>
      <c r="E28">
        <v>7</v>
      </c>
      <c r="F28" t="s">
        <v>36</v>
      </c>
      <c r="G28">
        <v>0.5</v>
      </c>
      <c r="H28">
        <f t="shared" si="0"/>
        <v>7.0769736662213617E-2</v>
      </c>
      <c r="I28">
        <v>1</v>
      </c>
      <c r="J28">
        <f t="shared" si="1"/>
        <v>0.1001674211615598</v>
      </c>
      <c r="K28">
        <v>0.3</v>
      </c>
      <c r="L28">
        <f t="shared" si="2"/>
        <v>-0.50863830616572736</v>
      </c>
      <c r="M28" t="s">
        <v>32</v>
      </c>
    </row>
    <row r="29" spans="1:14" x14ac:dyDescent="0.2">
      <c r="A29" t="s">
        <v>266</v>
      </c>
      <c r="B29">
        <v>2011</v>
      </c>
      <c r="C29" t="s">
        <v>25</v>
      </c>
      <c r="D29">
        <v>102</v>
      </c>
      <c r="E29">
        <v>3</v>
      </c>
      <c r="F29" t="s">
        <v>33</v>
      </c>
      <c r="G29">
        <v>0.3</v>
      </c>
      <c r="H29">
        <f t="shared" si="0"/>
        <v>5.4799678915819716E-2</v>
      </c>
      <c r="I29">
        <v>0.7</v>
      </c>
      <c r="J29">
        <f t="shared" si="1"/>
        <v>8.3763921749666764E-2</v>
      </c>
      <c r="K29">
        <v>0.4</v>
      </c>
      <c r="L29">
        <f t="shared" si="2"/>
        <v>-0.38721614328026449</v>
      </c>
      <c r="M29" t="s">
        <v>37</v>
      </c>
    </row>
    <row r="30" spans="1:14" x14ac:dyDescent="0.2">
      <c r="A30" t="s">
        <v>266</v>
      </c>
      <c r="B30">
        <v>2011</v>
      </c>
      <c r="C30" t="s">
        <v>25</v>
      </c>
      <c r="D30">
        <v>106</v>
      </c>
      <c r="E30">
        <v>2</v>
      </c>
      <c r="F30" t="s">
        <v>30</v>
      </c>
      <c r="G30">
        <v>0.5</v>
      </c>
      <c r="H30">
        <f t="shared" si="0"/>
        <v>7.0769736662213617E-2</v>
      </c>
      <c r="I30">
        <v>0.5</v>
      </c>
      <c r="J30">
        <f t="shared" si="1"/>
        <v>7.0769736662213617E-2</v>
      </c>
      <c r="K30">
        <v>0</v>
      </c>
      <c r="L30">
        <f t="shared" si="2"/>
        <v>-2</v>
      </c>
      <c r="M30" t="s">
        <v>32</v>
      </c>
      <c r="N30" s="1" t="s">
        <v>115</v>
      </c>
    </row>
    <row r="31" spans="1:14" x14ac:dyDescent="0.2">
      <c r="A31" t="s">
        <v>266</v>
      </c>
      <c r="B31">
        <v>2011</v>
      </c>
      <c r="C31" t="s">
        <v>25</v>
      </c>
      <c r="D31">
        <v>107</v>
      </c>
      <c r="E31">
        <v>5</v>
      </c>
      <c r="F31" t="s">
        <v>34</v>
      </c>
      <c r="G31">
        <v>0.5</v>
      </c>
      <c r="H31">
        <f t="shared" si="0"/>
        <v>7.0769736662213617E-2</v>
      </c>
      <c r="I31">
        <v>1</v>
      </c>
      <c r="J31">
        <f t="shared" si="1"/>
        <v>0.1001674211615598</v>
      </c>
      <c r="K31">
        <v>0.3</v>
      </c>
      <c r="L31">
        <f t="shared" si="2"/>
        <v>-0.50863830616572736</v>
      </c>
      <c r="M31" t="s">
        <v>32</v>
      </c>
    </row>
    <row r="32" spans="1:14" x14ac:dyDescent="0.2">
      <c r="A32" t="s">
        <v>266</v>
      </c>
      <c r="B32">
        <v>2011</v>
      </c>
      <c r="C32" t="s">
        <v>25</v>
      </c>
      <c r="D32">
        <v>111</v>
      </c>
      <c r="E32">
        <v>6</v>
      </c>
      <c r="F32" t="s">
        <v>26</v>
      </c>
      <c r="G32">
        <v>0.5</v>
      </c>
      <c r="H32">
        <f t="shared" si="0"/>
        <v>7.0769736662213617E-2</v>
      </c>
      <c r="I32">
        <v>0.8</v>
      </c>
      <c r="J32">
        <f t="shared" si="1"/>
        <v>8.9562407439444894E-2</v>
      </c>
      <c r="K32">
        <v>0.4</v>
      </c>
      <c r="L32">
        <f t="shared" si="2"/>
        <v>-0.38721614328026449</v>
      </c>
      <c r="M32" t="s">
        <v>36</v>
      </c>
    </row>
    <row r="33" spans="1:13" x14ac:dyDescent="0.2">
      <c r="A33" t="s">
        <v>266</v>
      </c>
      <c r="B33">
        <v>2011</v>
      </c>
      <c r="C33" t="s">
        <v>25</v>
      </c>
      <c r="D33">
        <v>113</v>
      </c>
      <c r="E33">
        <v>2</v>
      </c>
      <c r="F33" t="s">
        <v>30</v>
      </c>
      <c r="G33">
        <v>0.7</v>
      </c>
      <c r="H33">
        <f t="shared" si="0"/>
        <v>8.3763921749666764E-2</v>
      </c>
      <c r="I33">
        <v>1.2</v>
      </c>
      <c r="J33">
        <f t="shared" si="1"/>
        <v>0.10976479212496471</v>
      </c>
      <c r="K33">
        <v>0.4</v>
      </c>
      <c r="L33">
        <f t="shared" si="2"/>
        <v>-0.38721614328026449</v>
      </c>
      <c r="M33" t="s">
        <v>33</v>
      </c>
    </row>
    <row r="34" spans="1:13" x14ac:dyDescent="0.2">
      <c r="A34" t="s">
        <v>266</v>
      </c>
      <c r="B34">
        <v>2011</v>
      </c>
      <c r="C34" t="s">
        <v>25</v>
      </c>
      <c r="D34">
        <v>114</v>
      </c>
      <c r="E34">
        <v>1</v>
      </c>
      <c r="F34" t="s">
        <v>27</v>
      </c>
      <c r="G34">
        <v>0.2</v>
      </c>
      <c r="H34">
        <f t="shared" si="0"/>
        <v>4.4736280102247346E-2</v>
      </c>
      <c r="I34">
        <v>0.3</v>
      </c>
      <c r="J34">
        <f t="shared" si="1"/>
        <v>5.4799678915819716E-2</v>
      </c>
      <c r="K34">
        <v>0.1</v>
      </c>
      <c r="L34">
        <f t="shared" si="2"/>
        <v>-0.95860731484177497</v>
      </c>
      <c r="M34" t="s">
        <v>38</v>
      </c>
    </row>
    <row r="35" spans="1:13" x14ac:dyDescent="0.2">
      <c r="A35" t="s">
        <v>266</v>
      </c>
      <c r="B35">
        <v>2011</v>
      </c>
      <c r="C35" t="s">
        <v>25</v>
      </c>
      <c r="D35">
        <v>116</v>
      </c>
      <c r="E35">
        <v>2</v>
      </c>
      <c r="F35" t="s">
        <v>30</v>
      </c>
      <c r="G35">
        <v>0.5</v>
      </c>
      <c r="H35">
        <f t="shared" si="0"/>
        <v>7.0769736662213617E-2</v>
      </c>
      <c r="I35">
        <v>1.2</v>
      </c>
      <c r="J35">
        <f t="shared" si="1"/>
        <v>0.10976479212496471</v>
      </c>
      <c r="K35">
        <v>0.4</v>
      </c>
      <c r="L35">
        <f t="shared" si="2"/>
        <v>-0.38721614328026449</v>
      </c>
    </row>
    <row r="36" spans="1:13" x14ac:dyDescent="0.2">
      <c r="A36" t="s">
        <v>266</v>
      </c>
      <c r="B36">
        <v>2011</v>
      </c>
      <c r="C36" t="s">
        <v>25</v>
      </c>
      <c r="D36">
        <v>117</v>
      </c>
      <c r="E36">
        <v>5</v>
      </c>
      <c r="F36" t="s">
        <v>34</v>
      </c>
      <c r="G36">
        <v>1.5</v>
      </c>
      <c r="H36">
        <f t="shared" si="0"/>
        <v>0.12278275875764601</v>
      </c>
      <c r="I36">
        <v>2.7</v>
      </c>
      <c r="J36">
        <f t="shared" si="1"/>
        <v>0.16506532381642569</v>
      </c>
      <c r="K36">
        <v>0.3</v>
      </c>
      <c r="L36">
        <f t="shared" si="2"/>
        <v>-0.50863830616572736</v>
      </c>
    </row>
    <row r="37" spans="1:13" x14ac:dyDescent="0.2">
      <c r="A37" t="s">
        <v>266</v>
      </c>
      <c r="B37">
        <v>2011</v>
      </c>
      <c r="C37" t="s">
        <v>25</v>
      </c>
      <c r="D37">
        <v>121</v>
      </c>
      <c r="E37">
        <v>6</v>
      </c>
      <c r="F37" t="s">
        <v>26</v>
      </c>
      <c r="G37">
        <v>2.5</v>
      </c>
      <c r="H37">
        <f t="shared" si="0"/>
        <v>0.15878021464576067</v>
      </c>
      <c r="I37">
        <v>3</v>
      </c>
      <c r="J37">
        <f t="shared" si="1"/>
        <v>0.17408301063648043</v>
      </c>
      <c r="K37">
        <v>0.6</v>
      </c>
      <c r="L37">
        <f t="shared" si="2"/>
        <v>-0.21467016498923297</v>
      </c>
      <c r="M37" t="s">
        <v>29</v>
      </c>
    </row>
    <row r="38" spans="1:13" x14ac:dyDescent="0.2">
      <c r="A38" t="s">
        <v>266</v>
      </c>
      <c r="B38">
        <v>2011</v>
      </c>
      <c r="C38" t="s">
        <v>25</v>
      </c>
      <c r="D38">
        <v>122</v>
      </c>
      <c r="E38">
        <v>4</v>
      </c>
      <c r="F38" t="s">
        <v>28</v>
      </c>
      <c r="G38">
        <v>0.5</v>
      </c>
      <c r="H38">
        <f t="shared" si="0"/>
        <v>7.0769736662213617E-2</v>
      </c>
      <c r="I38">
        <v>1.2</v>
      </c>
      <c r="J38">
        <f t="shared" si="1"/>
        <v>0.10976479212496471</v>
      </c>
      <c r="K38">
        <v>0.4</v>
      </c>
      <c r="L38">
        <f t="shared" si="2"/>
        <v>-0.38721614328026449</v>
      </c>
    </row>
    <row r="39" spans="1:13" x14ac:dyDescent="0.2">
      <c r="A39" t="s">
        <v>266</v>
      </c>
      <c r="B39">
        <v>2011</v>
      </c>
      <c r="C39" t="s">
        <v>25</v>
      </c>
      <c r="D39">
        <v>123</v>
      </c>
      <c r="E39">
        <v>5</v>
      </c>
      <c r="F39" t="s">
        <v>34</v>
      </c>
      <c r="G39">
        <v>6</v>
      </c>
      <c r="H39">
        <f t="shared" si="0"/>
        <v>0.24746706317044773</v>
      </c>
      <c r="I39">
        <v>0.7</v>
      </c>
      <c r="J39">
        <f t="shared" si="1"/>
        <v>8.3763921749666764E-2</v>
      </c>
      <c r="K39">
        <v>0.3</v>
      </c>
      <c r="L39">
        <f t="shared" si="2"/>
        <v>-0.50863830616572736</v>
      </c>
    </row>
    <row r="40" spans="1:13" x14ac:dyDescent="0.2">
      <c r="A40" t="s">
        <v>266</v>
      </c>
      <c r="B40">
        <v>2011</v>
      </c>
      <c r="C40" t="s">
        <v>25</v>
      </c>
      <c r="D40">
        <v>125</v>
      </c>
      <c r="E40">
        <v>2</v>
      </c>
      <c r="F40" t="s">
        <v>30</v>
      </c>
      <c r="G40">
        <v>0.5</v>
      </c>
      <c r="H40">
        <f t="shared" si="0"/>
        <v>7.0769736662213617E-2</v>
      </c>
      <c r="I40">
        <v>2.2999999999999998</v>
      </c>
      <c r="J40">
        <f t="shared" si="1"/>
        <v>0.15224496336413901</v>
      </c>
      <c r="K40">
        <v>0.4</v>
      </c>
      <c r="L40">
        <f t="shared" si="2"/>
        <v>-0.38721614328026449</v>
      </c>
      <c r="M40" t="s">
        <v>36</v>
      </c>
    </row>
    <row r="41" spans="1:13" x14ac:dyDescent="0.2">
      <c r="A41" t="s">
        <v>266</v>
      </c>
      <c r="B41">
        <v>2011</v>
      </c>
      <c r="C41" t="s">
        <v>25</v>
      </c>
      <c r="D41">
        <v>126</v>
      </c>
      <c r="E41">
        <v>1</v>
      </c>
      <c r="F41" t="s">
        <v>27</v>
      </c>
      <c r="G41">
        <v>0.7</v>
      </c>
      <c r="H41">
        <f t="shared" si="0"/>
        <v>8.3763921749666764E-2</v>
      </c>
      <c r="I41">
        <v>1.5</v>
      </c>
      <c r="J41">
        <f t="shared" si="1"/>
        <v>0.12278275875764601</v>
      </c>
      <c r="K41">
        <v>0.3</v>
      </c>
      <c r="L41">
        <f t="shared" si="2"/>
        <v>-0.50863830616572736</v>
      </c>
      <c r="M41" t="s">
        <v>29</v>
      </c>
    </row>
    <row r="42" spans="1:13" x14ac:dyDescent="0.2">
      <c r="A42" t="s">
        <v>266</v>
      </c>
      <c r="B42">
        <v>2011</v>
      </c>
      <c r="C42" t="s">
        <v>25</v>
      </c>
      <c r="D42">
        <v>127</v>
      </c>
      <c r="E42">
        <v>3</v>
      </c>
      <c r="F42" t="s">
        <v>33</v>
      </c>
      <c r="G42">
        <v>0.2</v>
      </c>
      <c r="H42">
        <f t="shared" si="0"/>
        <v>4.4736280102247346E-2</v>
      </c>
      <c r="I42">
        <v>0.8</v>
      </c>
      <c r="J42">
        <f t="shared" si="1"/>
        <v>8.9562407439444894E-2</v>
      </c>
      <c r="K42">
        <v>0.2</v>
      </c>
      <c r="L42">
        <f t="shared" si="2"/>
        <v>-0.6777807052660807</v>
      </c>
    </row>
    <row r="43" spans="1:13" x14ac:dyDescent="0.2">
      <c r="A43" t="s">
        <v>266</v>
      </c>
      <c r="B43">
        <v>2011</v>
      </c>
      <c r="C43" t="s">
        <v>25</v>
      </c>
      <c r="D43">
        <v>128</v>
      </c>
      <c r="E43">
        <v>4</v>
      </c>
      <c r="F43" t="s">
        <v>28</v>
      </c>
      <c r="G43">
        <v>0.4</v>
      </c>
      <c r="H43">
        <f t="shared" si="0"/>
        <v>6.3287792981361946E-2</v>
      </c>
      <c r="I43">
        <v>1</v>
      </c>
      <c r="J43">
        <f t="shared" si="1"/>
        <v>0.1001674211615598</v>
      </c>
      <c r="K43">
        <v>0.2</v>
      </c>
      <c r="L43">
        <f t="shared" si="2"/>
        <v>-0.6777807052660807</v>
      </c>
      <c r="M43" t="s">
        <v>34</v>
      </c>
    </row>
    <row r="44" spans="1:13" x14ac:dyDescent="0.2">
      <c r="A44" t="s">
        <v>266</v>
      </c>
      <c r="B44">
        <v>2011</v>
      </c>
      <c r="C44" t="s">
        <v>25</v>
      </c>
      <c r="D44">
        <v>131</v>
      </c>
      <c r="E44">
        <v>6</v>
      </c>
      <c r="F44" t="s">
        <v>26</v>
      </c>
      <c r="G44">
        <v>0.2</v>
      </c>
      <c r="H44">
        <f t="shared" si="0"/>
        <v>4.4736280102247346E-2</v>
      </c>
      <c r="I44">
        <v>0.3</v>
      </c>
      <c r="J44">
        <f t="shared" si="1"/>
        <v>5.4799678915819716E-2</v>
      </c>
      <c r="K44">
        <v>0</v>
      </c>
      <c r="L44">
        <f t="shared" si="2"/>
        <v>-2</v>
      </c>
    </row>
    <row r="45" spans="1:13" x14ac:dyDescent="0.2">
      <c r="A45" t="s">
        <v>266</v>
      </c>
      <c r="B45">
        <v>2011</v>
      </c>
      <c r="C45" t="s">
        <v>25</v>
      </c>
      <c r="D45">
        <v>132</v>
      </c>
      <c r="E45">
        <v>8</v>
      </c>
      <c r="F45" t="s">
        <v>35</v>
      </c>
      <c r="G45">
        <v>0.8</v>
      </c>
      <c r="H45">
        <f t="shared" si="0"/>
        <v>8.9562407439444894E-2</v>
      </c>
      <c r="I45">
        <v>0.7</v>
      </c>
      <c r="J45">
        <f t="shared" si="1"/>
        <v>8.3763921749666764E-2</v>
      </c>
      <c r="K45">
        <v>0.2</v>
      </c>
      <c r="L45">
        <f t="shared" si="2"/>
        <v>-0.6777807052660807</v>
      </c>
      <c r="M45" t="s">
        <v>37</v>
      </c>
    </row>
    <row r="46" spans="1:13" x14ac:dyDescent="0.2">
      <c r="A46" t="s">
        <v>266</v>
      </c>
      <c r="B46">
        <v>2011</v>
      </c>
      <c r="C46" t="s">
        <v>25</v>
      </c>
      <c r="D46">
        <v>137</v>
      </c>
      <c r="E46">
        <v>3</v>
      </c>
      <c r="F46" t="s">
        <v>33</v>
      </c>
      <c r="G46">
        <v>0.7</v>
      </c>
      <c r="H46">
        <f t="shared" si="0"/>
        <v>8.3763921749666764E-2</v>
      </c>
      <c r="I46">
        <v>2.8</v>
      </c>
      <c r="J46">
        <f t="shared" si="1"/>
        <v>0.1681228942962163</v>
      </c>
      <c r="K46">
        <v>1</v>
      </c>
      <c r="L46">
        <f t="shared" si="2"/>
        <v>4.3213737826425782E-3</v>
      </c>
    </row>
    <row r="47" spans="1:13" x14ac:dyDescent="0.2">
      <c r="A47" t="s">
        <v>266</v>
      </c>
      <c r="B47">
        <v>2011</v>
      </c>
      <c r="C47" t="s">
        <v>25</v>
      </c>
      <c r="D47">
        <v>143</v>
      </c>
      <c r="E47">
        <v>5</v>
      </c>
      <c r="F47" t="s">
        <v>34</v>
      </c>
      <c r="G47">
        <v>0.6</v>
      </c>
      <c r="H47">
        <f t="shared" si="0"/>
        <v>7.7537336482169206E-2</v>
      </c>
      <c r="I47">
        <v>1.7</v>
      </c>
      <c r="J47">
        <f t="shared" si="1"/>
        <v>0.13075632458015415</v>
      </c>
      <c r="K47">
        <v>0.4</v>
      </c>
      <c r="L47">
        <f t="shared" si="2"/>
        <v>-0.38721614328026449</v>
      </c>
      <c r="M47" t="s">
        <v>29</v>
      </c>
    </row>
    <row r="48" spans="1:13" x14ac:dyDescent="0.2">
      <c r="A48" t="s">
        <v>266</v>
      </c>
      <c r="B48">
        <v>2011</v>
      </c>
      <c r="C48" t="s">
        <v>25</v>
      </c>
      <c r="D48">
        <v>156</v>
      </c>
      <c r="E48">
        <v>7</v>
      </c>
      <c r="F48" t="s">
        <v>36</v>
      </c>
      <c r="G48">
        <v>0.2</v>
      </c>
      <c r="H48">
        <f t="shared" si="0"/>
        <v>4.4736280102247346E-2</v>
      </c>
      <c r="I48">
        <v>0.1</v>
      </c>
      <c r="J48">
        <f t="shared" si="1"/>
        <v>3.1628049437571679E-2</v>
      </c>
      <c r="K48">
        <v>0</v>
      </c>
      <c r="L48">
        <f t="shared" si="2"/>
        <v>-2</v>
      </c>
    </row>
    <row r="49" spans="1:14" x14ac:dyDescent="0.2">
      <c r="A49" t="s">
        <v>266</v>
      </c>
      <c r="B49">
        <v>2011</v>
      </c>
      <c r="C49" t="s">
        <v>25</v>
      </c>
      <c r="D49">
        <v>158</v>
      </c>
      <c r="E49">
        <v>7</v>
      </c>
      <c r="F49" t="s">
        <v>36</v>
      </c>
      <c r="G49">
        <v>0.4</v>
      </c>
      <c r="H49">
        <f t="shared" si="0"/>
        <v>6.3287792981361946E-2</v>
      </c>
      <c r="I49">
        <v>0.5</v>
      </c>
      <c r="J49">
        <f t="shared" si="1"/>
        <v>7.0769736662213617E-2</v>
      </c>
      <c r="K49">
        <v>0.2</v>
      </c>
      <c r="L49">
        <f t="shared" si="2"/>
        <v>-0.6777807052660807</v>
      </c>
    </row>
    <row r="50" spans="1:14" x14ac:dyDescent="0.2">
      <c r="A50" t="s">
        <v>266</v>
      </c>
      <c r="B50">
        <v>2011</v>
      </c>
      <c r="C50" t="s">
        <v>25</v>
      </c>
      <c r="D50">
        <v>168</v>
      </c>
      <c r="E50">
        <v>5</v>
      </c>
      <c r="F50" t="s">
        <v>34</v>
      </c>
      <c r="G50">
        <v>0.7</v>
      </c>
      <c r="H50">
        <f t="shared" si="0"/>
        <v>8.3763921749666764E-2</v>
      </c>
      <c r="I50">
        <v>0.8</v>
      </c>
      <c r="J50">
        <f t="shared" si="1"/>
        <v>8.9562407439444894E-2</v>
      </c>
      <c r="K50">
        <v>0.3</v>
      </c>
      <c r="L50">
        <f t="shared" si="2"/>
        <v>-0.50863830616572736</v>
      </c>
    </row>
    <row r="51" spans="1:14" x14ac:dyDescent="0.2">
      <c r="A51" t="s">
        <v>266</v>
      </c>
      <c r="B51">
        <v>2011</v>
      </c>
      <c r="C51" t="s">
        <v>25</v>
      </c>
      <c r="D51">
        <v>169</v>
      </c>
      <c r="E51">
        <v>8</v>
      </c>
      <c r="F51" t="s">
        <v>35</v>
      </c>
      <c r="G51">
        <v>0.3</v>
      </c>
      <c r="H51">
        <f t="shared" si="0"/>
        <v>5.4799678915819716E-2</v>
      </c>
      <c r="I51">
        <v>1</v>
      </c>
      <c r="J51">
        <f t="shared" si="1"/>
        <v>0.1001674211615598</v>
      </c>
      <c r="K51">
        <v>0.3</v>
      </c>
      <c r="L51">
        <f t="shared" si="2"/>
        <v>-0.50863830616572736</v>
      </c>
    </row>
    <row r="52" spans="1:14" x14ac:dyDescent="0.2">
      <c r="A52" t="s">
        <v>266</v>
      </c>
      <c r="B52">
        <v>2011</v>
      </c>
      <c r="C52" t="s">
        <v>25</v>
      </c>
      <c r="D52">
        <v>171</v>
      </c>
      <c r="E52">
        <v>1</v>
      </c>
      <c r="F52" t="s">
        <v>27</v>
      </c>
      <c r="G52">
        <v>0.5</v>
      </c>
      <c r="H52">
        <f t="shared" si="0"/>
        <v>7.0769736662213617E-2</v>
      </c>
      <c r="I52">
        <v>1</v>
      </c>
      <c r="J52">
        <f t="shared" si="1"/>
        <v>0.1001674211615598</v>
      </c>
      <c r="K52">
        <v>0.4</v>
      </c>
      <c r="L52">
        <f t="shared" si="2"/>
        <v>-0.38721614328026449</v>
      </c>
    </row>
    <row r="53" spans="1:14" x14ac:dyDescent="0.2">
      <c r="A53" t="s">
        <v>266</v>
      </c>
      <c r="B53">
        <v>2011</v>
      </c>
      <c r="C53" t="s">
        <v>25</v>
      </c>
      <c r="D53">
        <v>172</v>
      </c>
      <c r="E53">
        <v>5</v>
      </c>
      <c r="F53" t="s">
        <v>34</v>
      </c>
      <c r="G53">
        <v>0.7</v>
      </c>
      <c r="H53">
        <f t="shared" si="0"/>
        <v>8.3763921749666764E-2</v>
      </c>
      <c r="I53">
        <v>1.2</v>
      </c>
      <c r="J53">
        <f t="shared" si="1"/>
        <v>0.10976479212496471</v>
      </c>
      <c r="K53">
        <v>0</v>
      </c>
      <c r="L53">
        <f t="shared" si="2"/>
        <v>-2</v>
      </c>
      <c r="N53" s="1" t="s">
        <v>115</v>
      </c>
    </row>
    <row r="54" spans="1:14" x14ac:dyDescent="0.2">
      <c r="A54" t="s">
        <v>266</v>
      </c>
      <c r="B54">
        <v>2011</v>
      </c>
      <c r="C54" t="s">
        <v>25</v>
      </c>
      <c r="D54">
        <v>173</v>
      </c>
      <c r="E54">
        <v>8</v>
      </c>
      <c r="F54" t="s">
        <v>35</v>
      </c>
      <c r="G54">
        <v>0.3</v>
      </c>
      <c r="H54">
        <f t="shared" si="0"/>
        <v>5.4799678915819716E-2</v>
      </c>
      <c r="I54">
        <v>1.5</v>
      </c>
      <c r="J54">
        <f t="shared" si="1"/>
        <v>0.12278275875764601</v>
      </c>
      <c r="K54">
        <v>1.9</v>
      </c>
      <c r="L54">
        <f t="shared" si="2"/>
        <v>0.28103336724772754</v>
      </c>
    </row>
    <row r="55" spans="1:14" x14ac:dyDescent="0.2">
      <c r="A55" t="s">
        <v>266</v>
      </c>
      <c r="B55">
        <v>2011</v>
      </c>
      <c r="C55" t="s">
        <v>25</v>
      </c>
      <c r="D55">
        <v>174</v>
      </c>
      <c r="E55">
        <v>1</v>
      </c>
      <c r="F55" t="s">
        <v>27</v>
      </c>
      <c r="G55">
        <v>0.7</v>
      </c>
      <c r="H55">
        <f t="shared" si="0"/>
        <v>8.3763921749666764E-2</v>
      </c>
      <c r="I55">
        <v>0.9</v>
      </c>
      <c r="J55">
        <f t="shared" si="1"/>
        <v>9.5011211731355322E-2</v>
      </c>
      <c r="K55">
        <v>0.5</v>
      </c>
      <c r="L55">
        <f t="shared" si="2"/>
        <v>-0.29242982390206362</v>
      </c>
    </row>
    <row r="56" spans="1:14" x14ac:dyDescent="0.2">
      <c r="A56" t="s">
        <v>266</v>
      </c>
      <c r="B56">
        <v>2011</v>
      </c>
      <c r="C56" t="s">
        <v>25</v>
      </c>
      <c r="D56">
        <v>175</v>
      </c>
      <c r="E56">
        <v>7</v>
      </c>
      <c r="F56" t="s">
        <v>36</v>
      </c>
      <c r="G56">
        <v>1</v>
      </c>
      <c r="H56">
        <f t="shared" si="0"/>
        <v>0.1001674211615598</v>
      </c>
      <c r="I56">
        <v>2.7</v>
      </c>
      <c r="J56">
        <f t="shared" si="1"/>
        <v>0.16506532381642569</v>
      </c>
      <c r="K56">
        <v>0.5</v>
      </c>
      <c r="L56">
        <f t="shared" si="2"/>
        <v>-0.29242982390206362</v>
      </c>
    </row>
    <row r="57" spans="1:14" x14ac:dyDescent="0.2">
      <c r="A57" t="s">
        <v>266</v>
      </c>
      <c r="B57">
        <v>2011</v>
      </c>
      <c r="C57" t="s">
        <v>25</v>
      </c>
      <c r="D57">
        <v>178</v>
      </c>
      <c r="E57">
        <v>4</v>
      </c>
      <c r="F57" t="s">
        <v>28</v>
      </c>
      <c r="G57">
        <v>0.2</v>
      </c>
      <c r="H57">
        <f t="shared" si="0"/>
        <v>4.4736280102247346E-2</v>
      </c>
      <c r="I57">
        <v>1.2</v>
      </c>
      <c r="J57">
        <f t="shared" si="1"/>
        <v>0.10976479212496471</v>
      </c>
      <c r="K57">
        <v>0.4</v>
      </c>
      <c r="L57">
        <f t="shared" si="2"/>
        <v>-0.38721614328026449</v>
      </c>
    </row>
    <row r="58" spans="1:14" x14ac:dyDescent="0.2">
      <c r="A58" t="s">
        <v>266</v>
      </c>
      <c r="B58">
        <v>2011</v>
      </c>
      <c r="C58" t="s">
        <v>25</v>
      </c>
      <c r="D58">
        <v>179</v>
      </c>
      <c r="E58">
        <v>8</v>
      </c>
      <c r="F58" t="s">
        <v>35</v>
      </c>
      <c r="G58">
        <v>0.3</v>
      </c>
      <c r="H58">
        <f t="shared" si="0"/>
        <v>5.4799678915819716E-2</v>
      </c>
      <c r="I58">
        <v>1</v>
      </c>
      <c r="J58">
        <f t="shared" si="1"/>
        <v>0.1001674211615598</v>
      </c>
      <c r="K58">
        <v>0.5</v>
      </c>
      <c r="L58">
        <f t="shared" si="2"/>
        <v>-0.29242982390206362</v>
      </c>
      <c r="M58" t="s">
        <v>31</v>
      </c>
    </row>
    <row r="59" spans="1:14" x14ac:dyDescent="0.2">
      <c r="A59" t="s">
        <v>266</v>
      </c>
      <c r="B59">
        <v>2011</v>
      </c>
      <c r="C59" t="s">
        <v>25</v>
      </c>
      <c r="D59">
        <v>180</v>
      </c>
      <c r="E59">
        <v>3</v>
      </c>
      <c r="F59" t="s">
        <v>33</v>
      </c>
      <c r="G59">
        <v>0.5</v>
      </c>
      <c r="H59">
        <f t="shared" si="0"/>
        <v>7.0769736662213617E-2</v>
      </c>
      <c r="I59">
        <v>1.2</v>
      </c>
      <c r="J59">
        <f t="shared" si="1"/>
        <v>0.10976479212496471</v>
      </c>
      <c r="K59">
        <v>0.4</v>
      </c>
      <c r="L59">
        <f t="shared" si="2"/>
        <v>-0.38721614328026449</v>
      </c>
    </row>
    <row r="60" spans="1:14" x14ac:dyDescent="0.2">
      <c r="A60" t="s">
        <v>266</v>
      </c>
      <c r="B60">
        <v>2011</v>
      </c>
      <c r="C60" t="s">
        <v>25</v>
      </c>
      <c r="D60">
        <v>181</v>
      </c>
      <c r="E60">
        <v>3</v>
      </c>
      <c r="F60" t="s">
        <v>33</v>
      </c>
      <c r="G60">
        <v>0.5</v>
      </c>
      <c r="H60">
        <f t="shared" si="0"/>
        <v>7.0769736662213617E-2</v>
      </c>
      <c r="I60">
        <v>1.2</v>
      </c>
      <c r="J60">
        <f t="shared" si="1"/>
        <v>0.10976479212496471</v>
      </c>
      <c r="K60">
        <v>0.6</v>
      </c>
      <c r="L60">
        <f t="shared" si="2"/>
        <v>-0.21467016498923297</v>
      </c>
      <c r="M60" t="s">
        <v>31</v>
      </c>
    </row>
    <row r="61" spans="1:14" x14ac:dyDescent="0.2">
      <c r="A61" t="s">
        <v>266</v>
      </c>
      <c r="B61">
        <v>2011</v>
      </c>
      <c r="C61" t="s">
        <v>25</v>
      </c>
      <c r="D61">
        <v>183</v>
      </c>
      <c r="E61">
        <v>7</v>
      </c>
      <c r="F61" t="s">
        <v>36</v>
      </c>
      <c r="G61">
        <v>0.5</v>
      </c>
      <c r="H61">
        <f t="shared" si="0"/>
        <v>7.0769736662213617E-2</v>
      </c>
      <c r="I61">
        <v>0.5</v>
      </c>
      <c r="J61">
        <f t="shared" si="1"/>
        <v>7.0769736662213617E-2</v>
      </c>
      <c r="K61">
        <v>2.1</v>
      </c>
      <c r="L61">
        <f t="shared" si="2"/>
        <v>0.32428245529769262</v>
      </c>
    </row>
    <row r="62" spans="1:14" x14ac:dyDescent="0.2">
      <c r="A62" t="s">
        <v>266</v>
      </c>
      <c r="B62">
        <v>2011</v>
      </c>
      <c r="C62" t="s">
        <v>25</v>
      </c>
      <c r="D62">
        <v>184</v>
      </c>
      <c r="E62">
        <v>2</v>
      </c>
      <c r="F62" t="s">
        <v>30</v>
      </c>
      <c r="G62">
        <v>0.4</v>
      </c>
      <c r="H62">
        <f t="shared" si="0"/>
        <v>6.3287792981361946E-2</v>
      </c>
      <c r="I62">
        <v>1.2</v>
      </c>
      <c r="J62">
        <f t="shared" si="1"/>
        <v>0.10976479212496471</v>
      </c>
      <c r="K62">
        <v>0.4</v>
      </c>
      <c r="L62">
        <f t="shared" si="2"/>
        <v>-0.38721614328026449</v>
      </c>
    </row>
    <row r="63" spans="1:14" x14ac:dyDescent="0.2">
      <c r="A63" t="s">
        <v>266</v>
      </c>
      <c r="B63">
        <v>2011</v>
      </c>
      <c r="C63" t="s">
        <v>25</v>
      </c>
      <c r="D63">
        <v>185</v>
      </c>
      <c r="E63">
        <v>5</v>
      </c>
      <c r="F63" t="s">
        <v>34</v>
      </c>
      <c r="G63">
        <v>0.6</v>
      </c>
      <c r="H63">
        <f t="shared" si="0"/>
        <v>7.7537336482169206E-2</v>
      </c>
      <c r="I63">
        <v>1.3</v>
      </c>
      <c r="J63">
        <f t="shared" si="1"/>
        <v>0.11426603697381206</v>
      </c>
      <c r="K63">
        <v>0.4</v>
      </c>
      <c r="L63">
        <f t="shared" si="2"/>
        <v>-0.38721614328026449</v>
      </c>
      <c r="M63" t="s">
        <v>33</v>
      </c>
      <c r="N63" t="s">
        <v>268</v>
      </c>
    </row>
    <row r="64" spans="1:14" x14ac:dyDescent="0.2">
      <c r="A64" t="s">
        <v>266</v>
      </c>
      <c r="B64">
        <v>2011</v>
      </c>
      <c r="C64" t="s">
        <v>25</v>
      </c>
      <c r="D64">
        <v>187</v>
      </c>
      <c r="E64">
        <v>8</v>
      </c>
      <c r="F64" t="s">
        <v>35</v>
      </c>
      <c r="G64">
        <v>0.3</v>
      </c>
      <c r="H64">
        <f t="shared" si="0"/>
        <v>5.4799678915819716E-2</v>
      </c>
      <c r="I64">
        <v>1</v>
      </c>
      <c r="J64">
        <f t="shared" si="1"/>
        <v>0.1001674211615598</v>
      </c>
      <c r="K64">
        <v>0.5</v>
      </c>
      <c r="L64">
        <f t="shared" si="2"/>
        <v>-0.29242982390206362</v>
      </c>
      <c r="M64" t="s">
        <v>38</v>
      </c>
    </row>
    <row r="65" spans="1:14" x14ac:dyDescent="0.2">
      <c r="A65" t="s">
        <v>266</v>
      </c>
      <c r="B65">
        <v>2011</v>
      </c>
      <c r="C65" t="s">
        <v>25</v>
      </c>
      <c r="D65">
        <v>188</v>
      </c>
      <c r="E65">
        <v>4</v>
      </c>
      <c r="F65" t="s">
        <v>28</v>
      </c>
      <c r="G65">
        <v>0.4</v>
      </c>
      <c r="H65">
        <f t="shared" si="0"/>
        <v>6.3287792981361946E-2</v>
      </c>
      <c r="I65">
        <v>1.4</v>
      </c>
      <c r="J65">
        <f t="shared" si="1"/>
        <v>0.11859943334659401</v>
      </c>
      <c r="K65">
        <v>0.5</v>
      </c>
      <c r="L65">
        <f t="shared" si="2"/>
        <v>-0.29242982390206362</v>
      </c>
      <c r="M65" t="s">
        <v>31</v>
      </c>
    </row>
    <row r="66" spans="1:14" x14ac:dyDescent="0.2">
      <c r="A66" t="s">
        <v>266</v>
      </c>
      <c r="B66">
        <v>2011</v>
      </c>
      <c r="C66" t="s">
        <v>43</v>
      </c>
      <c r="D66">
        <v>203</v>
      </c>
      <c r="E66">
        <v>6</v>
      </c>
      <c r="F66" t="s">
        <v>26</v>
      </c>
      <c r="G66">
        <v>3.5</v>
      </c>
      <c r="H66">
        <f t="shared" si="0"/>
        <v>0.18819174115886411</v>
      </c>
      <c r="I66">
        <v>2</v>
      </c>
      <c r="J66">
        <f t="shared" si="1"/>
        <v>0.14189705460416391</v>
      </c>
      <c r="K66">
        <v>0.4</v>
      </c>
      <c r="L66">
        <f t="shared" si="2"/>
        <v>-0.38721614328026449</v>
      </c>
    </row>
    <row r="67" spans="1:14" x14ac:dyDescent="0.2">
      <c r="A67" t="s">
        <v>266</v>
      </c>
      <c r="B67">
        <v>2011</v>
      </c>
      <c r="C67" t="s">
        <v>43</v>
      </c>
      <c r="D67">
        <v>206</v>
      </c>
      <c r="E67">
        <v>8</v>
      </c>
      <c r="F67" t="s">
        <v>35</v>
      </c>
      <c r="G67">
        <v>0.5</v>
      </c>
      <c r="H67">
        <f t="shared" si="0"/>
        <v>7.0769736662213617E-2</v>
      </c>
      <c r="I67">
        <v>1.2</v>
      </c>
      <c r="J67">
        <f t="shared" si="1"/>
        <v>0.10976479212496471</v>
      </c>
      <c r="K67">
        <v>0.4</v>
      </c>
      <c r="L67">
        <f t="shared" si="2"/>
        <v>-0.38721614328026449</v>
      </c>
      <c r="M67" t="s">
        <v>44</v>
      </c>
    </row>
    <row r="68" spans="1:14" x14ac:dyDescent="0.2">
      <c r="A68" t="s">
        <v>266</v>
      </c>
      <c r="B68">
        <v>2011</v>
      </c>
      <c r="C68" t="s">
        <v>43</v>
      </c>
      <c r="D68">
        <v>209</v>
      </c>
      <c r="E68">
        <v>2</v>
      </c>
      <c r="F68" t="s">
        <v>30</v>
      </c>
      <c r="G68">
        <v>0.9</v>
      </c>
      <c r="H68">
        <f t="shared" si="0"/>
        <v>9.5011211731355322E-2</v>
      </c>
      <c r="I68">
        <v>1.5</v>
      </c>
      <c r="J68">
        <f t="shared" si="1"/>
        <v>0.12278275875764601</v>
      </c>
      <c r="K68">
        <v>0.5</v>
      </c>
      <c r="L68">
        <f t="shared" si="2"/>
        <v>-0.29242982390206362</v>
      </c>
    </row>
    <row r="69" spans="1:14" x14ac:dyDescent="0.2">
      <c r="A69" t="s">
        <v>266</v>
      </c>
      <c r="B69">
        <v>2011</v>
      </c>
      <c r="C69" t="s">
        <v>43</v>
      </c>
      <c r="D69">
        <v>210</v>
      </c>
      <c r="E69">
        <v>1</v>
      </c>
      <c r="F69" t="s">
        <v>27</v>
      </c>
      <c r="G69">
        <v>0.3</v>
      </c>
      <c r="H69">
        <f t="shared" si="0"/>
        <v>5.4799678915819716E-2</v>
      </c>
      <c r="I69">
        <v>0.3</v>
      </c>
      <c r="J69">
        <f t="shared" si="1"/>
        <v>5.4799678915819716E-2</v>
      </c>
      <c r="K69">
        <v>0.3</v>
      </c>
      <c r="L69">
        <f t="shared" si="2"/>
        <v>-0.50863830616572736</v>
      </c>
      <c r="M69" t="s">
        <v>33</v>
      </c>
    </row>
    <row r="70" spans="1:14" x14ac:dyDescent="0.2">
      <c r="A70" t="s">
        <v>266</v>
      </c>
      <c r="B70">
        <v>2011</v>
      </c>
      <c r="C70" t="s">
        <v>43</v>
      </c>
      <c r="D70">
        <v>224</v>
      </c>
      <c r="E70">
        <v>1</v>
      </c>
      <c r="F70" t="s">
        <v>27</v>
      </c>
      <c r="G70">
        <v>2</v>
      </c>
      <c r="H70">
        <f t="shared" si="0"/>
        <v>0.14189705460416391</v>
      </c>
      <c r="I70">
        <v>4</v>
      </c>
      <c r="J70">
        <f t="shared" si="1"/>
        <v>0.20135792079033082</v>
      </c>
      <c r="K70">
        <v>2.5</v>
      </c>
      <c r="L70">
        <f t="shared" si="2"/>
        <v>0.39967372148103808</v>
      </c>
      <c r="M70" t="s">
        <v>32</v>
      </c>
    </row>
    <row r="71" spans="1:14" x14ac:dyDescent="0.2">
      <c r="A71" t="s">
        <v>266</v>
      </c>
      <c r="B71">
        <v>2011</v>
      </c>
      <c r="C71" t="s">
        <v>43</v>
      </c>
      <c r="D71">
        <v>225</v>
      </c>
      <c r="E71">
        <v>1</v>
      </c>
      <c r="F71" t="s">
        <v>27</v>
      </c>
      <c r="M71" t="s">
        <v>38</v>
      </c>
      <c r="N71" t="s">
        <v>267</v>
      </c>
    </row>
    <row r="72" spans="1:14" x14ac:dyDescent="0.2">
      <c r="A72" t="s">
        <v>266</v>
      </c>
      <c r="B72">
        <v>2011</v>
      </c>
      <c r="C72" t="s">
        <v>43</v>
      </c>
      <c r="D72">
        <v>232</v>
      </c>
      <c r="E72">
        <v>1</v>
      </c>
      <c r="F72" t="s">
        <v>27</v>
      </c>
      <c r="G72">
        <v>0.6</v>
      </c>
      <c r="H72">
        <f t="shared" ref="H72:H78" si="3">ASIN(SQRT(G72/100))</f>
        <v>7.7537336482169206E-2</v>
      </c>
      <c r="I72">
        <v>0.8</v>
      </c>
      <c r="J72">
        <f t="shared" ref="J72:J78" si="4">ASIN(SQRT(I72/100))</f>
        <v>8.9562407439444894E-2</v>
      </c>
      <c r="K72">
        <v>0.3</v>
      </c>
      <c r="L72">
        <f t="shared" ref="L72:L78" si="5">LOG10(K72+0.01)</f>
        <v>-0.50863830616572736</v>
      </c>
    </row>
    <row r="73" spans="1:14" x14ac:dyDescent="0.2">
      <c r="A73" t="s">
        <v>266</v>
      </c>
      <c r="B73">
        <v>2011</v>
      </c>
      <c r="C73" t="s">
        <v>43</v>
      </c>
      <c r="D73">
        <v>234</v>
      </c>
      <c r="E73">
        <v>6</v>
      </c>
      <c r="F73" t="s">
        <v>26</v>
      </c>
      <c r="G73">
        <v>1.5</v>
      </c>
      <c r="H73">
        <f t="shared" si="3"/>
        <v>0.12278275875764601</v>
      </c>
      <c r="I73">
        <v>1.2</v>
      </c>
      <c r="J73">
        <f t="shared" si="4"/>
        <v>0.10976479212496471</v>
      </c>
      <c r="K73">
        <v>0.3</v>
      </c>
      <c r="L73">
        <f t="shared" si="5"/>
        <v>-0.50863830616572736</v>
      </c>
    </row>
    <row r="74" spans="1:14" x14ac:dyDescent="0.2">
      <c r="A74" t="s">
        <v>266</v>
      </c>
      <c r="B74">
        <v>2011</v>
      </c>
      <c r="C74" t="s">
        <v>43</v>
      </c>
      <c r="D74">
        <v>236</v>
      </c>
      <c r="E74">
        <v>5</v>
      </c>
      <c r="F74" t="s">
        <v>34</v>
      </c>
      <c r="G74">
        <v>3</v>
      </c>
      <c r="H74">
        <f t="shared" si="3"/>
        <v>0.17408301063648043</v>
      </c>
      <c r="I74">
        <v>3</v>
      </c>
      <c r="J74">
        <f t="shared" si="4"/>
        <v>0.17408301063648043</v>
      </c>
      <c r="K74">
        <v>0.6</v>
      </c>
      <c r="L74">
        <f t="shared" si="5"/>
        <v>-0.21467016498923297</v>
      </c>
    </row>
    <row r="75" spans="1:14" x14ac:dyDescent="0.2">
      <c r="A75" t="s">
        <v>266</v>
      </c>
      <c r="B75">
        <v>2011</v>
      </c>
      <c r="C75" t="s">
        <v>43</v>
      </c>
      <c r="D75">
        <v>237</v>
      </c>
      <c r="E75">
        <v>7</v>
      </c>
      <c r="F75" t="s">
        <v>36</v>
      </c>
      <c r="G75">
        <v>0.4</v>
      </c>
      <c r="H75">
        <f t="shared" si="3"/>
        <v>6.3287792981361946E-2</v>
      </c>
      <c r="I75">
        <v>0.5</v>
      </c>
      <c r="J75">
        <f t="shared" si="4"/>
        <v>7.0769736662213617E-2</v>
      </c>
      <c r="K75">
        <v>0</v>
      </c>
      <c r="L75">
        <f t="shared" si="5"/>
        <v>-2</v>
      </c>
      <c r="N75" s="1" t="s">
        <v>115</v>
      </c>
    </row>
    <row r="76" spans="1:14" x14ac:dyDescent="0.2">
      <c r="A76" t="s">
        <v>266</v>
      </c>
      <c r="B76">
        <v>2011</v>
      </c>
      <c r="C76" t="s">
        <v>43</v>
      </c>
      <c r="D76">
        <v>247</v>
      </c>
      <c r="E76">
        <v>1</v>
      </c>
      <c r="F76" t="s">
        <v>27</v>
      </c>
      <c r="G76">
        <v>2</v>
      </c>
      <c r="H76">
        <f t="shared" si="3"/>
        <v>0.14189705460416391</v>
      </c>
      <c r="I76">
        <v>5</v>
      </c>
      <c r="J76">
        <f t="shared" si="4"/>
        <v>0.22551340589813121</v>
      </c>
      <c r="K76">
        <v>0.3</v>
      </c>
      <c r="L76">
        <f t="shared" si="5"/>
        <v>-0.50863830616572736</v>
      </c>
    </row>
    <row r="77" spans="1:14" x14ac:dyDescent="0.2">
      <c r="A77" t="s">
        <v>266</v>
      </c>
      <c r="B77">
        <v>2011</v>
      </c>
      <c r="C77" t="s">
        <v>43</v>
      </c>
      <c r="D77">
        <v>248</v>
      </c>
      <c r="E77">
        <v>5</v>
      </c>
      <c r="F77" t="s">
        <v>34</v>
      </c>
      <c r="G77">
        <v>0.8</v>
      </c>
      <c r="H77">
        <f t="shared" si="3"/>
        <v>8.9562407439444894E-2</v>
      </c>
      <c r="I77">
        <v>1</v>
      </c>
      <c r="J77">
        <f t="shared" si="4"/>
        <v>0.1001674211615598</v>
      </c>
      <c r="K77">
        <v>0.3</v>
      </c>
      <c r="L77">
        <f t="shared" si="5"/>
        <v>-0.50863830616572736</v>
      </c>
    </row>
    <row r="78" spans="1:14" x14ac:dyDescent="0.2">
      <c r="A78" t="s">
        <v>266</v>
      </c>
      <c r="B78">
        <v>2011</v>
      </c>
      <c r="C78" t="s">
        <v>43</v>
      </c>
      <c r="D78">
        <v>252</v>
      </c>
      <c r="E78">
        <v>3</v>
      </c>
      <c r="F78" t="s">
        <v>33</v>
      </c>
      <c r="G78">
        <v>1.8</v>
      </c>
      <c r="H78">
        <f t="shared" si="3"/>
        <v>0.13456986643727625</v>
      </c>
      <c r="I78">
        <v>0.1</v>
      </c>
      <c r="J78">
        <f t="shared" si="4"/>
        <v>3.1628049437571679E-2</v>
      </c>
      <c r="K78">
        <v>0.2</v>
      </c>
      <c r="L78">
        <f t="shared" si="5"/>
        <v>-0.6777807052660807</v>
      </c>
    </row>
    <row r="79" spans="1:14" x14ac:dyDescent="0.2">
      <c r="A79" t="s">
        <v>266</v>
      </c>
      <c r="B79">
        <v>2011</v>
      </c>
      <c r="C79" t="s">
        <v>43</v>
      </c>
      <c r="D79">
        <v>257</v>
      </c>
      <c r="E79">
        <v>7</v>
      </c>
      <c r="F79" t="s">
        <v>36</v>
      </c>
      <c r="N79" t="s">
        <v>267</v>
      </c>
    </row>
    <row r="80" spans="1:14" x14ac:dyDescent="0.2">
      <c r="A80" t="s">
        <v>266</v>
      </c>
      <c r="B80">
        <v>2011</v>
      </c>
      <c r="C80" t="s">
        <v>43</v>
      </c>
      <c r="D80">
        <v>258</v>
      </c>
      <c r="E80">
        <v>6</v>
      </c>
      <c r="F80" t="s">
        <v>26</v>
      </c>
      <c r="G80">
        <v>0.25</v>
      </c>
      <c r="H80">
        <f>ASIN(SQRT(G80/100))</f>
        <v>5.0020856805770016E-2</v>
      </c>
      <c r="I80">
        <v>0.1</v>
      </c>
      <c r="J80">
        <f>ASIN(SQRT(I80/100))</f>
        <v>3.1628049437571679E-2</v>
      </c>
      <c r="K80">
        <v>0</v>
      </c>
      <c r="L80">
        <f>LOG10(K80+0.01)</f>
        <v>-2</v>
      </c>
      <c r="M80" t="s">
        <v>37</v>
      </c>
      <c r="N80" s="1" t="s">
        <v>115</v>
      </c>
    </row>
    <row r="81" spans="1:14" x14ac:dyDescent="0.2">
      <c r="A81" t="s">
        <v>266</v>
      </c>
      <c r="B81">
        <v>2011</v>
      </c>
      <c r="C81" t="s">
        <v>43</v>
      </c>
      <c r="D81">
        <v>260</v>
      </c>
      <c r="E81">
        <v>5</v>
      </c>
      <c r="F81" t="s">
        <v>34</v>
      </c>
      <c r="M81" t="s">
        <v>38</v>
      </c>
      <c r="N81" t="s">
        <v>267</v>
      </c>
    </row>
    <row r="82" spans="1:14" x14ac:dyDescent="0.2">
      <c r="A82" t="s">
        <v>266</v>
      </c>
      <c r="B82">
        <v>2011</v>
      </c>
      <c r="C82" t="s">
        <v>43</v>
      </c>
      <c r="D82">
        <v>261</v>
      </c>
      <c r="E82">
        <v>3</v>
      </c>
      <c r="F82" t="s">
        <v>33</v>
      </c>
      <c r="G82">
        <v>0.5</v>
      </c>
      <c r="H82">
        <f>ASIN(SQRT(G82/100))</f>
        <v>7.0769736662213617E-2</v>
      </c>
      <c r="I82">
        <v>1.3</v>
      </c>
      <c r="J82">
        <f>ASIN(SQRT(I82/100))</f>
        <v>0.11426603697381206</v>
      </c>
      <c r="K82">
        <v>0</v>
      </c>
      <c r="L82">
        <f>LOG10(K82+0.01)</f>
        <v>-2</v>
      </c>
      <c r="M82" t="s">
        <v>33</v>
      </c>
      <c r="N82" s="1" t="s">
        <v>115</v>
      </c>
    </row>
    <row r="83" spans="1:14" x14ac:dyDescent="0.2">
      <c r="A83" t="s">
        <v>266</v>
      </c>
      <c r="B83">
        <v>2011</v>
      </c>
      <c r="C83" t="s">
        <v>43</v>
      </c>
      <c r="D83">
        <v>264</v>
      </c>
      <c r="E83">
        <v>5</v>
      </c>
      <c r="F83" t="s">
        <v>34</v>
      </c>
      <c r="G83">
        <v>0.25</v>
      </c>
      <c r="H83">
        <f>ASIN(SQRT(G83/100))</f>
        <v>5.0020856805770016E-2</v>
      </c>
      <c r="I83">
        <v>0.5</v>
      </c>
      <c r="J83">
        <f>ASIN(SQRT(I83/100))</f>
        <v>7.0769736662213617E-2</v>
      </c>
      <c r="K83">
        <v>0</v>
      </c>
      <c r="L83">
        <f>LOG10(K83+0.01)</f>
        <v>-2</v>
      </c>
      <c r="N83" s="1" t="s">
        <v>115</v>
      </c>
    </row>
    <row r="84" spans="1:14" x14ac:dyDescent="0.2">
      <c r="A84" t="s">
        <v>266</v>
      </c>
      <c r="B84">
        <v>2011</v>
      </c>
      <c r="C84" t="s">
        <v>43</v>
      </c>
      <c r="D84">
        <v>265</v>
      </c>
      <c r="E84">
        <v>3</v>
      </c>
      <c r="F84" t="s">
        <v>33</v>
      </c>
      <c r="G84">
        <v>0.6</v>
      </c>
      <c r="H84">
        <f>ASIN(SQRT(G84/100))</f>
        <v>7.7537336482169206E-2</v>
      </c>
      <c r="I84">
        <v>0.8</v>
      </c>
      <c r="J84">
        <f>ASIN(SQRT(I84/100))</f>
        <v>8.9562407439444894E-2</v>
      </c>
      <c r="K84">
        <v>0.3</v>
      </c>
      <c r="L84">
        <f>LOG10(K84+0.01)</f>
        <v>-0.50863830616572736</v>
      </c>
      <c r="M84" t="s">
        <v>31</v>
      </c>
      <c r="N84" s="1" t="s">
        <v>269</v>
      </c>
    </row>
    <row r="85" spans="1:14" x14ac:dyDescent="0.2">
      <c r="A85" t="s">
        <v>266</v>
      </c>
      <c r="B85">
        <v>2011</v>
      </c>
      <c r="C85" t="s">
        <v>43</v>
      </c>
      <c r="D85">
        <v>266</v>
      </c>
      <c r="E85">
        <v>4</v>
      </c>
      <c r="F85" t="s">
        <v>28</v>
      </c>
      <c r="G85">
        <v>1</v>
      </c>
      <c r="H85">
        <f>ASIN(SQRT(G85/100))</f>
        <v>0.1001674211615598</v>
      </c>
      <c r="I85">
        <v>0</v>
      </c>
      <c r="J85">
        <f>ASIN(SQRT(I85/100))</f>
        <v>0</v>
      </c>
      <c r="K85">
        <v>0</v>
      </c>
      <c r="L85">
        <f>LOG10(K85+0.01)</f>
        <v>-2</v>
      </c>
      <c r="N85" s="1" t="s">
        <v>270</v>
      </c>
    </row>
    <row r="86" spans="1:14" x14ac:dyDescent="0.2">
      <c r="A86" t="s">
        <v>266</v>
      </c>
      <c r="B86">
        <v>2011</v>
      </c>
      <c r="C86" t="s">
        <v>43</v>
      </c>
      <c r="D86">
        <v>275</v>
      </c>
      <c r="E86">
        <v>6</v>
      </c>
      <c r="F86" t="s">
        <v>26</v>
      </c>
      <c r="M86" t="s">
        <v>33</v>
      </c>
      <c r="N86" t="s">
        <v>267</v>
      </c>
    </row>
    <row r="87" spans="1:14" x14ac:dyDescent="0.2">
      <c r="A87" t="s">
        <v>266</v>
      </c>
      <c r="B87">
        <v>2011</v>
      </c>
      <c r="C87" t="s">
        <v>43</v>
      </c>
      <c r="D87">
        <v>277</v>
      </c>
      <c r="E87">
        <v>8</v>
      </c>
      <c r="F87" t="s">
        <v>35</v>
      </c>
      <c r="G87">
        <v>0.5</v>
      </c>
      <c r="H87">
        <f>ASIN(SQRT(G87/100))</f>
        <v>7.0769736662213617E-2</v>
      </c>
      <c r="I87">
        <v>1.2</v>
      </c>
      <c r="J87">
        <f>ASIN(SQRT(I87/100))</f>
        <v>0.10976479212496471</v>
      </c>
      <c r="K87">
        <v>0</v>
      </c>
      <c r="L87">
        <f>LOG10(K87+0.01)</f>
        <v>-2</v>
      </c>
      <c r="N87" s="1" t="s">
        <v>115</v>
      </c>
    </row>
    <row r="88" spans="1:14" x14ac:dyDescent="0.2">
      <c r="A88" t="s">
        <v>266</v>
      </c>
      <c r="B88">
        <v>2011</v>
      </c>
      <c r="C88" t="s">
        <v>43</v>
      </c>
      <c r="D88">
        <v>278</v>
      </c>
      <c r="E88">
        <v>4</v>
      </c>
      <c r="F88" t="s">
        <v>28</v>
      </c>
      <c r="G88">
        <v>1</v>
      </c>
      <c r="H88">
        <f>ASIN(SQRT(G88/100))</f>
        <v>0.1001674211615598</v>
      </c>
      <c r="I88">
        <v>1.5</v>
      </c>
      <c r="J88">
        <f>ASIN(SQRT(I88/100))</f>
        <v>0.12278275875764601</v>
      </c>
      <c r="K88">
        <v>0.2</v>
      </c>
      <c r="L88">
        <f>LOG10(K88+0.01)</f>
        <v>-0.6777807052660807</v>
      </c>
      <c r="M88" t="s">
        <v>33</v>
      </c>
    </row>
    <row r="89" spans="1:14" x14ac:dyDescent="0.2">
      <c r="A89" t="s">
        <v>266</v>
      </c>
      <c r="B89">
        <v>2011</v>
      </c>
      <c r="C89" t="s">
        <v>43</v>
      </c>
      <c r="D89">
        <v>281</v>
      </c>
      <c r="E89">
        <v>8</v>
      </c>
      <c r="F89" t="s">
        <v>35</v>
      </c>
      <c r="M89" t="s">
        <v>34</v>
      </c>
      <c r="N89" t="s">
        <v>267</v>
      </c>
    </row>
    <row r="90" spans="1:14" x14ac:dyDescent="0.2">
      <c r="A90" t="s">
        <v>266</v>
      </c>
      <c r="B90">
        <v>2011</v>
      </c>
      <c r="C90" t="s">
        <v>43</v>
      </c>
      <c r="D90">
        <v>288</v>
      </c>
      <c r="E90">
        <v>3</v>
      </c>
      <c r="F90" t="s">
        <v>33</v>
      </c>
      <c r="G90">
        <v>1</v>
      </c>
      <c r="H90">
        <f>ASIN(SQRT(G90/100))</f>
        <v>0.1001674211615598</v>
      </c>
      <c r="I90">
        <v>1.5</v>
      </c>
      <c r="J90">
        <f>ASIN(SQRT(I90/100))</f>
        <v>0.12278275875764601</v>
      </c>
      <c r="K90">
        <v>0.6</v>
      </c>
      <c r="L90">
        <f>LOG10(K90+0.01)</f>
        <v>-0.21467016498923297</v>
      </c>
    </row>
    <row r="91" spans="1:14" x14ac:dyDescent="0.2">
      <c r="A91" t="s">
        <v>266</v>
      </c>
      <c r="B91">
        <v>2011</v>
      </c>
      <c r="C91" t="s">
        <v>43</v>
      </c>
      <c r="D91">
        <v>290</v>
      </c>
      <c r="E91">
        <v>2</v>
      </c>
      <c r="F91" t="s">
        <v>30</v>
      </c>
      <c r="G91">
        <v>2</v>
      </c>
      <c r="H91">
        <f>ASIN(SQRT(G91/100))</f>
        <v>0.14189705460416391</v>
      </c>
      <c r="I91">
        <v>0.7</v>
      </c>
      <c r="J91">
        <f>ASIN(SQRT(I91/100))</f>
        <v>8.3763921749666764E-2</v>
      </c>
      <c r="K91">
        <v>0</v>
      </c>
      <c r="L91">
        <f>LOG10(K91+0.01)</f>
        <v>-2</v>
      </c>
      <c r="N91" s="1" t="s">
        <v>115</v>
      </c>
    </row>
    <row r="92" spans="1:14" x14ac:dyDescent="0.2">
      <c r="A92" t="s">
        <v>266</v>
      </c>
      <c r="B92">
        <v>2011</v>
      </c>
      <c r="C92" t="s">
        <v>43</v>
      </c>
      <c r="D92">
        <v>297</v>
      </c>
      <c r="E92">
        <v>6</v>
      </c>
      <c r="F92" t="s">
        <v>26</v>
      </c>
      <c r="M92" t="s">
        <v>34</v>
      </c>
      <c r="N92" t="s">
        <v>267</v>
      </c>
    </row>
    <row r="93" spans="1:14" x14ac:dyDescent="0.2">
      <c r="A93" t="s">
        <v>266</v>
      </c>
      <c r="B93">
        <v>2011</v>
      </c>
      <c r="C93" t="s">
        <v>43</v>
      </c>
      <c r="D93">
        <v>300</v>
      </c>
      <c r="E93">
        <v>4</v>
      </c>
      <c r="F93" t="s">
        <v>28</v>
      </c>
      <c r="G93">
        <v>0.7</v>
      </c>
      <c r="H93">
        <f>ASIN(SQRT(G93/100))</f>
        <v>8.3763921749666764E-2</v>
      </c>
      <c r="I93">
        <v>1.2</v>
      </c>
      <c r="J93">
        <f>ASIN(SQRT(I93/100))</f>
        <v>0.10976479212496471</v>
      </c>
      <c r="K93">
        <v>0.2</v>
      </c>
      <c r="L93">
        <f>LOG10(K93+0.01)</f>
        <v>-0.6777807052660807</v>
      </c>
      <c r="M93" t="s">
        <v>38</v>
      </c>
      <c r="N93" t="s">
        <v>271</v>
      </c>
    </row>
    <row r="94" spans="1:14" x14ac:dyDescent="0.2">
      <c r="A94" t="s">
        <v>266</v>
      </c>
      <c r="B94">
        <v>2011</v>
      </c>
      <c r="C94" t="s">
        <v>43</v>
      </c>
      <c r="D94">
        <v>301</v>
      </c>
      <c r="E94">
        <v>7</v>
      </c>
      <c r="F94" t="s">
        <v>36</v>
      </c>
      <c r="M94" t="s">
        <v>31</v>
      </c>
      <c r="N94" t="s">
        <v>267</v>
      </c>
    </row>
    <row r="95" spans="1:14" x14ac:dyDescent="0.2">
      <c r="A95" t="s">
        <v>266</v>
      </c>
      <c r="B95">
        <v>2011</v>
      </c>
      <c r="C95" t="s">
        <v>43</v>
      </c>
      <c r="D95">
        <v>302</v>
      </c>
      <c r="E95">
        <v>8</v>
      </c>
      <c r="F95" t="s">
        <v>35</v>
      </c>
      <c r="G95">
        <v>0.6</v>
      </c>
      <c r="H95">
        <f>ASIN(SQRT(G95/100))</f>
        <v>7.7537336482169206E-2</v>
      </c>
      <c r="K95">
        <v>0</v>
      </c>
      <c r="L95">
        <f>LOG10(K95+0.01)</f>
        <v>-2</v>
      </c>
      <c r="M95" t="s">
        <v>32</v>
      </c>
      <c r="N95" s="1" t="s">
        <v>272</v>
      </c>
    </row>
    <row r="96" spans="1:14" x14ac:dyDescent="0.2">
      <c r="A96" t="s">
        <v>266</v>
      </c>
      <c r="B96">
        <v>2011</v>
      </c>
      <c r="C96" t="s">
        <v>43</v>
      </c>
      <c r="D96">
        <v>303</v>
      </c>
      <c r="E96">
        <v>6</v>
      </c>
      <c r="F96" t="s">
        <v>26</v>
      </c>
      <c r="G96">
        <v>1.5</v>
      </c>
      <c r="H96">
        <f>ASIN(SQRT(G96/100))</f>
        <v>0.12278275875764601</v>
      </c>
      <c r="I96">
        <v>2.7</v>
      </c>
      <c r="J96">
        <f>ASIN(SQRT(I96/100))</f>
        <v>0.16506532381642569</v>
      </c>
      <c r="K96">
        <v>1.7</v>
      </c>
      <c r="L96">
        <f>LOG10(K96+0.01)</f>
        <v>0.23299611039215382</v>
      </c>
      <c r="M96" t="s">
        <v>44</v>
      </c>
    </row>
    <row r="97" spans="1:14" x14ac:dyDescent="0.2">
      <c r="A97" t="s">
        <v>266</v>
      </c>
      <c r="B97">
        <v>2011</v>
      </c>
      <c r="C97" t="s">
        <v>43</v>
      </c>
      <c r="D97">
        <v>304</v>
      </c>
      <c r="E97">
        <v>8</v>
      </c>
      <c r="F97" t="s">
        <v>35</v>
      </c>
      <c r="G97">
        <v>1</v>
      </c>
      <c r="H97">
        <f>ASIN(SQRT(G97/100))</f>
        <v>0.1001674211615598</v>
      </c>
      <c r="I97">
        <v>1</v>
      </c>
      <c r="J97">
        <f>ASIN(SQRT(I97/100))</f>
        <v>0.1001674211615598</v>
      </c>
      <c r="K97">
        <v>1.9</v>
      </c>
      <c r="L97">
        <f>LOG10(K97+0.01)</f>
        <v>0.28103336724772754</v>
      </c>
      <c r="M97" t="s">
        <v>34</v>
      </c>
    </row>
    <row r="98" spans="1:14" x14ac:dyDescent="0.2">
      <c r="A98" t="s">
        <v>266</v>
      </c>
      <c r="B98">
        <v>2011</v>
      </c>
      <c r="C98" t="s">
        <v>43</v>
      </c>
      <c r="D98">
        <v>305</v>
      </c>
      <c r="E98">
        <v>5</v>
      </c>
      <c r="F98" t="s">
        <v>34</v>
      </c>
      <c r="G98">
        <v>0.8</v>
      </c>
      <c r="H98">
        <f>ASIN(SQRT(G98/100))</f>
        <v>8.9562407439444894E-2</v>
      </c>
      <c r="I98">
        <v>1</v>
      </c>
      <c r="J98">
        <f>ASIN(SQRT(I98/100))</f>
        <v>0.1001674211615598</v>
      </c>
      <c r="K98">
        <v>0.4</v>
      </c>
      <c r="L98">
        <f>LOG10(K98+0.01)</f>
        <v>-0.38721614328026449</v>
      </c>
      <c r="M98" t="s">
        <v>44</v>
      </c>
    </row>
    <row r="99" spans="1:14" x14ac:dyDescent="0.2">
      <c r="A99" t="s">
        <v>266</v>
      </c>
      <c r="B99">
        <v>2011</v>
      </c>
      <c r="C99" t="s">
        <v>43</v>
      </c>
      <c r="D99">
        <v>309</v>
      </c>
      <c r="E99">
        <v>7</v>
      </c>
      <c r="F99" t="s">
        <v>36</v>
      </c>
      <c r="N99" t="s">
        <v>267</v>
      </c>
    </row>
    <row r="100" spans="1:14" x14ac:dyDescent="0.2">
      <c r="A100" t="s">
        <v>266</v>
      </c>
      <c r="B100">
        <v>2011</v>
      </c>
      <c r="C100" t="s">
        <v>43</v>
      </c>
      <c r="D100">
        <v>310</v>
      </c>
      <c r="E100">
        <v>1</v>
      </c>
      <c r="F100" t="s">
        <v>27</v>
      </c>
      <c r="G100">
        <v>0.7</v>
      </c>
      <c r="H100">
        <f>ASIN(SQRT(G100/100))</f>
        <v>8.3763921749666764E-2</v>
      </c>
      <c r="I100">
        <v>1.2</v>
      </c>
      <c r="J100">
        <f>ASIN(SQRT(I100/100))</f>
        <v>0.10976479212496471</v>
      </c>
      <c r="K100">
        <v>1</v>
      </c>
      <c r="L100">
        <f>LOG10(K100+0.01)</f>
        <v>4.3213737826425782E-3</v>
      </c>
    </row>
    <row r="101" spans="1:14" x14ac:dyDescent="0.2">
      <c r="A101" t="s">
        <v>266</v>
      </c>
      <c r="B101">
        <v>2011</v>
      </c>
      <c r="C101" t="s">
        <v>43</v>
      </c>
      <c r="D101">
        <v>311</v>
      </c>
      <c r="E101">
        <v>3</v>
      </c>
      <c r="F101" t="s">
        <v>33</v>
      </c>
      <c r="G101">
        <v>1.5</v>
      </c>
      <c r="H101">
        <f>ASIN(SQRT(G101/100))</f>
        <v>0.12278275875764601</v>
      </c>
      <c r="I101">
        <v>1.2</v>
      </c>
      <c r="J101">
        <f>ASIN(SQRT(I101/100))</f>
        <v>0.10976479212496471</v>
      </c>
      <c r="K101">
        <v>0.4</v>
      </c>
      <c r="L101">
        <f>LOG10(K101+0.01)</f>
        <v>-0.38721614328026449</v>
      </c>
      <c r="M101" t="s">
        <v>32</v>
      </c>
    </row>
    <row r="102" spans="1:14" x14ac:dyDescent="0.2">
      <c r="A102" t="s">
        <v>266</v>
      </c>
      <c r="B102">
        <v>2011</v>
      </c>
      <c r="C102" t="s">
        <v>43</v>
      </c>
      <c r="D102">
        <v>312</v>
      </c>
      <c r="E102">
        <v>7</v>
      </c>
      <c r="F102" t="s">
        <v>36</v>
      </c>
      <c r="G102">
        <v>0.6</v>
      </c>
      <c r="H102">
        <f>ASIN(SQRT(G102/100))</f>
        <v>7.7537336482169206E-2</v>
      </c>
      <c r="I102">
        <v>0</v>
      </c>
      <c r="J102">
        <f>ASIN(SQRT(I102/100))</f>
        <v>0</v>
      </c>
      <c r="K102">
        <v>0</v>
      </c>
      <c r="L102">
        <f>LOG10(K102+0.01)</f>
        <v>-2</v>
      </c>
      <c r="N102" s="1" t="s">
        <v>115</v>
      </c>
    </row>
    <row r="103" spans="1:14" x14ac:dyDescent="0.2">
      <c r="A103" t="s">
        <v>266</v>
      </c>
      <c r="B103">
        <v>2011</v>
      </c>
      <c r="C103" t="s">
        <v>43</v>
      </c>
      <c r="D103">
        <v>319</v>
      </c>
      <c r="E103">
        <v>3</v>
      </c>
      <c r="F103" t="s">
        <v>33</v>
      </c>
      <c r="G103">
        <v>0.3</v>
      </c>
      <c r="H103">
        <f>ASIN(SQRT(G103/100))</f>
        <v>5.4799678915819716E-2</v>
      </c>
      <c r="I103">
        <v>1</v>
      </c>
      <c r="J103">
        <f>ASIN(SQRT(I103/100))</f>
        <v>0.1001674211615598</v>
      </c>
      <c r="K103">
        <v>0.4</v>
      </c>
      <c r="L103">
        <f>LOG10(K103+0.01)</f>
        <v>-0.38721614328026449</v>
      </c>
      <c r="N103" s="1" t="s">
        <v>269</v>
      </c>
    </row>
    <row r="104" spans="1:14" x14ac:dyDescent="0.2">
      <c r="A104" t="s">
        <v>266</v>
      </c>
      <c r="B104">
        <v>2011</v>
      </c>
      <c r="C104" t="s">
        <v>43</v>
      </c>
      <c r="D104">
        <v>320</v>
      </c>
      <c r="E104">
        <v>3</v>
      </c>
      <c r="F104" t="s">
        <v>33</v>
      </c>
      <c r="N104" t="s">
        <v>267</v>
      </c>
    </row>
    <row r="105" spans="1:14" x14ac:dyDescent="0.2">
      <c r="A105" t="s">
        <v>266</v>
      </c>
      <c r="B105">
        <v>2011</v>
      </c>
      <c r="C105" t="s">
        <v>43</v>
      </c>
      <c r="D105">
        <v>321</v>
      </c>
      <c r="E105">
        <v>8</v>
      </c>
      <c r="F105" t="s">
        <v>35</v>
      </c>
      <c r="G105">
        <v>1.5</v>
      </c>
      <c r="H105">
        <f t="shared" ref="H105:H110" si="6">ASIN(SQRT(G105/100))</f>
        <v>0.12278275875764601</v>
      </c>
      <c r="I105">
        <v>0.7</v>
      </c>
      <c r="J105">
        <f t="shared" ref="J105:J110" si="7">ASIN(SQRT(I105/100))</f>
        <v>8.3763921749666764E-2</v>
      </c>
      <c r="K105">
        <v>0.3</v>
      </c>
      <c r="L105">
        <f t="shared" ref="L105:L110" si="8">LOG10(K105+0.01)</f>
        <v>-0.50863830616572736</v>
      </c>
      <c r="M105" t="s">
        <v>37</v>
      </c>
    </row>
    <row r="106" spans="1:14" x14ac:dyDescent="0.2">
      <c r="A106" t="s">
        <v>266</v>
      </c>
      <c r="B106">
        <v>2011</v>
      </c>
      <c r="C106" t="s">
        <v>43</v>
      </c>
      <c r="D106">
        <v>324</v>
      </c>
      <c r="E106">
        <v>1</v>
      </c>
      <c r="F106" t="s">
        <v>27</v>
      </c>
      <c r="G106">
        <v>2.2000000000000002</v>
      </c>
      <c r="H106">
        <f t="shared" si="6"/>
        <v>0.14887328003763661</v>
      </c>
      <c r="I106">
        <v>4</v>
      </c>
      <c r="J106">
        <f t="shared" si="7"/>
        <v>0.20135792079033082</v>
      </c>
      <c r="K106">
        <v>3.1</v>
      </c>
      <c r="L106">
        <f t="shared" si="8"/>
        <v>0.4927603890268375</v>
      </c>
      <c r="M106" t="s">
        <v>31</v>
      </c>
    </row>
    <row r="107" spans="1:14" x14ac:dyDescent="0.2">
      <c r="A107" t="s">
        <v>266</v>
      </c>
      <c r="B107">
        <v>2011</v>
      </c>
      <c r="C107" t="s">
        <v>43</v>
      </c>
      <c r="D107">
        <v>326</v>
      </c>
      <c r="E107">
        <v>2</v>
      </c>
      <c r="F107" t="s">
        <v>30</v>
      </c>
      <c r="G107">
        <v>0.5</v>
      </c>
      <c r="H107">
        <f t="shared" si="6"/>
        <v>7.0769736662213617E-2</v>
      </c>
      <c r="I107">
        <v>0.8</v>
      </c>
      <c r="J107">
        <f t="shared" si="7"/>
        <v>8.9562407439444894E-2</v>
      </c>
      <c r="K107">
        <v>0</v>
      </c>
      <c r="L107">
        <f t="shared" si="8"/>
        <v>-2</v>
      </c>
      <c r="M107" t="s">
        <v>38</v>
      </c>
      <c r="N107" s="1" t="s">
        <v>115</v>
      </c>
    </row>
    <row r="108" spans="1:14" x14ac:dyDescent="0.2">
      <c r="A108" t="s">
        <v>266</v>
      </c>
      <c r="B108">
        <v>2011</v>
      </c>
      <c r="C108" t="s">
        <v>43</v>
      </c>
      <c r="D108">
        <v>327</v>
      </c>
      <c r="E108">
        <v>2</v>
      </c>
      <c r="F108" t="s">
        <v>30</v>
      </c>
      <c r="G108">
        <v>0.25</v>
      </c>
      <c r="H108">
        <f t="shared" si="6"/>
        <v>5.0020856805770016E-2</v>
      </c>
      <c r="I108">
        <v>0</v>
      </c>
      <c r="J108">
        <f t="shared" si="7"/>
        <v>0</v>
      </c>
      <c r="K108">
        <v>0</v>
      </c>
      <c r="L108">
        <f t="shared" si="8"/>
        <v>-2</v>
      </c>
      <c r="N108" s="1" t="s">
        <v>270</v>
      </c>
    </row>
    <row r="109" spans="1:14" x14ac:dyDescent="0.2">
      <c r="A109" t="s">
        <v>266</v>
      </c>
      <c r="B109">
        <v>2011</v>
      </c>
      <c r="C109" t="s">
        <v>43</v>
      </c>
      <c r="D109">
        <v>328</v>
      </c>
      <c r="E109">
        <v>4</v>
      </c>
      <c r="F109" t="s">
        <v>28</v>
      </c>
      <c r="G109">
        <v>1</v>
      </c>
      <c r="H109">
        <f t="shared" si="6"/>
        <v>0.1001674211615598</v>
      </c>
      <c r="I109">
        <v>3</v>
      </c>
      <c r="J109">
        <f t="shared" si="7"/>
        <v>0.17408301063648043</v>
      </c>
      <c r="K109">
        <v>1.1000000000000001</v>
      </c>
      <c r="L109">
        <f t="shared" si="8"/>
        <v>4.5322978786657475E-2</v>
      </c>
      <c r="M109" t="s">
        <v>38</v>
      </c>
    </row>
    <row r="110" spans="1:14" x14ac:dyDescent="0.2">
      <c r="A110" t="s">
        <v>266</v>
      </c>
      <c r="B110">
        <v>2011</v>
      </c>
      <c r="C110" t="s">
        <v>43</v>
      </c>
      <c r="D110">
        <v>329</v>
      </c>
      <c r="E110">
        <v>6</v>
      </c>
      <c r="F110" t="s">
        <v>26</v>
      </c>
      <c r="G110">
        <v>0.6</v>
      </c>
      <c r="H110">
        <f t="shared" si="6"/>
        <v>7.7537336482169206E-2</v>
      </c>
      <c r="I110">
        <v>1</v>
      </c>
      <c r="J110">
        <f t="shared" si="7"/>
        <v>0.1001674211615598</v>
      </c>
      <c r="K110">
        <v>0.3</v>
      </c>
      <c r="L110">
        <f t="shared" si="8"/>
        <v>-0.50863830616572736</v>
      </c>
      <c r="M110" t="s">
        <v>34</v>
      </c>
    </row>
    <row r="111" spans="1:14" x14ac:dyDescent="0.2">
      <c r="A111" t="s">
        <v>266</v>
      </c>
      <c r="B111">
        <v>2011</v>
      </c>
      <c r="C111" t="s">
        <v>43</v>
      </c>
      <c r="D111">
        <v>330</v>
      </c>
      <c r="E111">
        <v>8</v>
      </c>
      <c r="F111" t="s">
        <v>35</v>
      </c>
      <c r="M111" t="s">
        <v>38</v>
      </c>
      <c r="N111" t="s">
        <v>267</v>
      </c>
    </row>
    <row r="112" spans="1:14" x14ac:dyDescent="0.2">
      <c r="A112" t="s">
        <v>266</v>
      </c>
      <c r="B112">
        <v>2011</v>
      </c>
      <c r="C112" t="s">
        <v>43</v>
      </c>
      <c r="D112">
        <v>331</v>
      </c>
      <c r="E112">
        <v>5</v>
      </c>
      <c r="F112" t="s">
        <v>34</v>
      </c>
      <c r="G112">
        <v>0.5</v>
      </c>
      <c r="H112">
        <f t="shared" ref="H112:H119" si="9">ASIN(SQRT(G112/100))</f>
        <v>7.0769736662213617E-2</v>
      </c>
      <c r="I112">
        <v>2.2999999999999998</v>
      </c>
      <c r="J112">
        <f t="shared" ref="J112:J119" si="10">ASIN(SQRT(I112/100))</f>
        <v>0.15224496336413901</v>
      </c>
      <c r="K112">
        <v>0.6</v>
      </c>
      <c r="L112">
        <f t="shared" ref="L112:L119" si="11">LOG10(K112+0.01)</f>
        <v>-0.21467016498923297</v>
      </c>
      <c r="M112" t="s">
        <v>31</v>
      </c>
    </row>
    <row r="113" spans="1:14" x14ac:dyDescent="0.2">
      <c r="A113" t="s">
        <v>266</v>
      </c>
      <c r="B113">
        <v>2011</v>
      </c>
      <c r="C113" t="s">
        <v>43</v>
      </c>
      <c r="D113">
        <v>332</v>
      </c>
      <c r="E113">
        <v>5</v>
      </c>
      <c r="F113" t="s">
        <v>34</v>
      </c>
      <c r="G113">
        <v>0.5</v>
      </c>
      <c r="H113">
        <f t="shared" si="9"/>
        <v>7.0769736662213617E-2</v>
      </c>
      <c r="I113">
        <v>0.5</v>
      </c>
      <c r="J113">
        <f t="shared" si="10"/>
        <v>7.0769736662213617E-2</v>
      </c>
      <c r="K113">
        <v>0.3</v>
      </c>
      <c r="L113">
        <f t="shared" si="11"/>
        <v>-0.50863830616572736</v>
      </c>
      <c r="N113" t="s">
        <v>268</v>
      </c>
    </row>
    <row r="114" spans="1:14" x14ac:dyDescent="0.2">
      <c r="A114" t="s">
        <v>266</v>
      </c>
      <c r="B114">
        <v>2011</v>
      </c>
      <c r="C114" t="s">
        <v>43</v>
      </c>
      <c r="D114">
        <v>333</v>
      </c>
      <c r="E114">
        <v>7</v>
      </c>
      <c r="F114" t="s">
        <v>36</v>
      </c>
      <c r="G114">
        <v>1.25</v>
      </c>
      <c r="H114">
        <f t="shared" si="9"/>
        <v>0.11203764265090962</v>
      </c>
      <c r="I114">
        <v>5</v>
      </c>
      <c r="J114">
        <f t="shared" si="10"/>
        <v>0.22551340589813121</v>
      </c>
      <c r="K114">
        <v>1.7</v>
      </c>
      <c r="L114">
        <f t="shared" si="11"/>
        <v>0.23299611039215382</v>
      </c>
    </row>
    <row r="115" spans="1:14" x14ac:dyDescent="0.2">
      <c r="A115" t="s">
        <v>266</v>
      </c>
      <c r="B115">
        <v>2011</v>
      </c>
      <c r="C115" t="s">
        <v>43</v>
      </c>
      <c r="D115">
        <v>351</v>
      </c>
      <c r="E115">
        <v>2</v>
      </c>
      <c r="F115" t="s">
        <v>30</v>
      </c>
      <c r="G115">
        <v>0.1</v>
      </c>
      <c r="H115">
        <f t="shared" si="9"/>
        <v>3.1628049437571679E-2</v>
      </c>
      <c r="I115">
        <v>0.8</v>
      </c>
      <c r="J115">
        <f t="shared" si="10"/>
        <v>8.9562407439444894E-2</v>
      </c>
      <c r="K115">
        <v>0.3</v>
      </c>
      <c r="L115">
        <f t="shared" si="11"/>
        <v>-0.50863830616572736</v>
      </c>
      <c r="M115" t="s">
        <v>31</v>
      </c>
      <c r="N115" s="1" t="s">
        <v>269</v>
      </c>
    </row>
    <row r="116" spans="1:14" x14ac:dyDescent="0.2">
      <c r="A116" t="s">
        <v>266</v>
      </c>
      <c r="B116">
        <v>2011</v>
      </c>
      <c r="C116" t="s">
        <v>43</v>
      </c>
      <c r="D116">
        <v>354</v>
      </c>
      <c r="E116">
        <v>7</v>
      </c>
      <c r="F116" t="s">
        <v>36</v>
      </c>
      <c r="G116">
        <v>1</v>
      </c>
      <c r="H116">
        <f t="shared" si="9"/>
        <v>0.1001674211615598</v>
      </c>
      <c r="I116">
        <v>1.3</v>
      </c>
      <c r="J116">
        <f t="shared" si="10"/>
        <v>0.11426603697381206</v>
      </c>
      <c r="K116">
        <v>0.6</v>
      </c>
      <c r="L116">
        <f t="shared" si="11"/>
        <v>-0.21467016498923297</v>
      </c>
      <c r="M116" t="s">
        <v>33</v>
      </c>
    </row>
    <row r="117" spans="1:14" x14ac:dyDescent="0.2">
      <c r="A117" t="s">
        <v>266</v>
      </c>
      <c r="B117">
        <v>2011</v>
      </c>
      <c r="C117" t="s">
        <v>43</v>
      </c>
      <c r="D117">
        <v>355</v>
      </c>
      <c r="E117">
        <v>7</v>
      </c>
      <c r="F117" t="s">
        <v>36</v>
      </c>
      <c r="G117">
        <v>1</v>
      </c>
      <c r="H117">
        <f t="shared" si="9"/>
        <v>0.1001674211615598</v>
      </c>
      <c r="I117">
        <v>1.7</v>
      </c>
      <c r="J117">
        <f t="shared" si="10"/>
        <v>0.13075632458015415</v>
      </c>
      <c r="K117">
        <v>0.9</v>
      </c>
      <c r="L117">
        <f t="shared" si="11"/>
        <v>-4.0958607678906384E-2</v>
      </c>
      <c r="M117" t="s">
        <v>44</v>
      </c>
    </row>
    <row r="118" spans="1:14" x14ac:dyDescent="0.2">
      <c r="A118" t="s">
        <v>266</v>
      </c>
      <c r="B118">
        <v>2011</v>
      </c>
      <c r="C118" t="s">
        <v>43</v>
      </c>
      <c r="D118">
        <v>356</v>
      </c>
      <c r="E118">
        <v>2</v>
      </c>
      <c r="F118" t="s">
        <v>30</v>
      </c>
      <c r="G118">
        <v>0.25</v>
      </c>
      <c r="H118">
        <f t="shared" si="9"/>
        <v>5.0020856805770016E-2</v>
      </c>
      <c r="I118">
        <v>0.2</v>
      </c>
      <c r="J118">
        <f t="shared" si="10"/>
        <v>4.4736280102247346E-2</v>
      </c>
      <c r="K118">
        <v>0</v>
      </c>
      <c r="L118">
        <f t="shared" si="11"/>
        <v>-2</v>
      </c>
      <c r="M118" t="s">
        <v>37</v>
      </c>
      <c r="N118" t="s">
        <v>178</v>
      </c>
    </row>
    <row r="119" spans="1:14" x14ac:dyDescent="0.2">
      <c r="A119" t="s">
        <v>266</v>
      </c>
      <c r="B119">
        <v>2011</v>
      </c>
      <c r="C119" t="s">
        <v>43</v>
      </c>
      <c r="D119">
        <v>359</v>
      </c>
      <c r="E119">
        <v>4</v>
      </c>
      <c r="F119" t="s">
        <v>28</v>
      </c>
      <c r="G119">
        <v>2</v>
      </c>
      <c r="H119">
        <f t="shared" si="9"/>
        <v>0.14189705460416391</v>
      </c>
      <c r="I119">
        <v>5</v>
      </c>
      <c r="J119">
        <f t="shared" si="10"/>
        <v>0.22551340589813121</v>
      </c>
      <c r="K119">
        <v>0.7</v>
      </c>
      <c r="L119">
        <f t="shared" si="11"/>
        <v>-0.14874165128092473</v>
      </c>
    </row>
    <row r="120" spans="1:14" x14ac:dyDescent="0.2">
      <c r="A120" t="s">
        <v>266</v>
      </c>
      <c r="B120">
        <v>2011</v>
      </c>
      <c r="C120" t="s">
        <v>43</v>
      </c>
      <c r="D120">
        <v>363</v>
      </c>
      <c r="E120">
        <v>5</v>
      </c>
      <c r="F120" t="s">
        <v>34</v>
      </c>
      <c r="M120" t="s">
        <v>37</v>
      </c>
      <c r="N120" t="s">
        <v>267</v>
      </c>
    </row>
    <row r="121" spans="1:14" x14ac:dyDescent="0.2">
      <c r="A121" t="s">
        <v>266</v>
      </c>
      <c r="B121">
        <v>2011</v>
      </c>
      <c r="C121" t="s">
        <v>43</v>
      </c>
      <c r="D121">
        <v>364</v>
      </c>
      <c r="E121">
        <v>4</v>
      </c>
      <c r="F121" t="s">
        <v>28</v>
      </c>
      <c r="G121">
        <v>0.75</v>
      </c>
      <c r="H121">
        <f>ASIN(SQRT(G121/100))</f>
        <v>8.6711160547802257E-2</v>
      </c>
      <c r="I121">
        <v>1.5</v>
      </c>
      <c r="J121">
        <f>ASIN(SQRT(I121/100))</f>
        <v>0.12278275875764601</v>
      </c>
      <c r="K121">
        <v>0.4</v>
      </c>
      <c r="L121">
        <f>LOG10(K121+0.01)</f>
        <v>-0.38721614328026449</v>
      </c>
      <c r="M121" t="s">
        <v>34</v>
      </c>
    </row>
    <row r="122" spans="1:14" x14ac:dyDescent="0.2">
      <c r="A122" t="s">
        <v>266</v>
      </c>
      <c r="B122">
        <v>2011</v>
      </c>
      <c r="C122" t="s">
        <v>43</v>
      </c>
      <c r="D122">
        <v>366</v>
      </c>
      <c r="E122">
        <v>1</v>
      </c>
      <c r="F122" t="s">
        <v>27</v>
      </c>
      <c r="N122" t="s">
        <v>267</v>
      </c>
    </row>
    <row r="123" spans="1:14" x14ac:dyDescent="0.2">
      <c r="A123" t="s">
        <v>266</v>
      </c>
      <c r="B123">
        <v>2011</v>
      </c>
      <c r="C123" t="s">
        <v>43</v>
      </c>
      <c r="D123">
        <v>368</v>
      </c>
      <c r="E123">
        <v>2</v>
      </c>
      <c r="F123" t="s">
        <v>30</v>
      </c>
      <c r="G123">
        <v>0.3</v>
      </c>
      <c r="H123">
        <f>ASIN(SQRT(G123/100))</f>
        <v>5.4799678915819716E-2</v>
      </c>
      <c r="I123">
        <v>0</v>
      </c>
      <c r="J123">
        <f>ASIN(SQRT(I123/100))</f>
        <v>0</v>
      </c>
      <c r="K123">
        <v>0</v>
      </c>
      <c r="L123">
        <f>LOG10(K123+0.01)</f>
        <v>-2</v>
      </c>
      <c r="M123" t="s">
        <v>31</v>
      </c>
      <c r="N123" s="1" t="s">
        <v>115</v>
      </c>
    </row>
    <row r="124" spans="1:14" x14ac:dyDescent="0.2">
      <c r="A124" t="s">
        <v>266</v>
      </c>
      <c r="B124">
        <v>2011</v>
      </c>
      <c r="C124" t="s">
        <v>43</v>
      </c>
      <c r="D124">
        <v>369</v>
      </c>
      <c r="E124">
        <v>6</v>
      </c>
      <c r="F124" t="s">
        <v>26</v>
      </c>
      <c r="G124">
        <v>1</v>
      </c>
      <c r="H124">
        <f>ASIN(SQRT(G124/100))</f>
        <v>0.1001674211615598</v>
      </c>
      <c r="I124">
        <v>0.7</v>
      </c>
      <c r="J124">
        <f>ASIN(SQRT(I124/100))</f>
        <v>8.3763921749666764E-2</v>
      </c>
      <c r="K124">
        <v>0.4</v>
      </c>
      <c r="L124">
        <f>LOG10(K124+0.01)</f>
        <v>-0.38721614328026449</v>
      </c>
    </row>
    <row r="125" spans="1:14" x14ac:dyDescent="0.2">
      <c r="A125" t="s">
        <v>266</v>
      </c>
      <c r="B125">
        <v>2011</v>
      </c>
      <c r="C125" t="s">
        <v>43</v>
      </c>
      <c r="D125">
        <v>370</v>
      </c>
      <c r="E125">
        <v>8</v>
      </c>
      <c r="F125" t="s">
        <v>35</v>
      </c>
      <c r="N125" t="s">
        <v>267</v>
      </c>
    </row>
    <row r="126" spans="1:14" x14ac:dyDescent="0.2">
      <c r="A126" t="s">
        <v>266</v>
      </c>
      <c r="B126">
        <v>2011</v>
      </c>
      <c r="C126" t="s">
        <v>43</v>
      </c>
      <c r="D126">
        <v>377</v>
      </c>
      <c r="E126">
        <v>3</v>
      </c>
      <c r="F126" t="s">
        <v>33</v>
      </c>
      <c r="M126" t="s">
        <v>33</v>
      </c>
      <c r="N126" t="s">
        <v>267</v>
      </c>
    </row>
    <row r="127" spans="1:14" x14ac:dyDescent="0.2">
      <c r="A127" t="s">
        <v>266</v>
      </c>
      <c r="B127">
        <v>2011</v>
      </c>
      <c r="C127" t="s">
        <v>43</v>
      </c>
      <c r="D127">
        <v>379</v>
      </c>
      <c r="E127">
        <v>4</v>
      </c>
      <c r="F127" t="s">
        <v>28</v>
      </c>
      <c r="G127">
        <v>1</v>
      </c>
      <c r="H127">
        <f>ASIN(SQRT(G127/100))</f>
        <v>0.1001674211615598</v>
      </c>
      <c r="I127">
        <v>2</v>
      </c>
      <c r="J127">
        <f>ASIN(SQRT(I127/100))</f>
        <v>0.14189705460416391</v>
      </c>
      <c r="K127">
        <v>0.5</v>
      </c>
      <c r="L127">
        <f>LOG10(K127+0.01)</f>
        <v>-0.29242982390206362</v>
      </c>
      <c r="M127" t="s">
        <v>38</v>
      </c>
    </row>
    <row r="128" spans="1:14" x14ac:dyDescent="0.2">
      <c r="A128" t="s">
        <v>266</v>
      </c>
      <c r="B128">
        <v>2011</v>
      </c>
      <c r="C128" t="s">
        <v>43</v>
      </c>
      <c r="D128">
        <v>380</v>
      </c>
      <c r="E128">
        <v>2</v>
      </c>
      <c r="F128" t="s">
        <v>30</v>
      </c>
      <c r="G128">
        <v>1</v>
      </c>
      <c r="H128">
        <f>ASIN(SQRT(G128/100))</f>
        <v>0.1001674211615598</v>
      </c>
      <c r="I128">
        <v>1</v>
      </c>
      <c r="J128">
        <f>ASIN(SQRT(I128/100))</f>
        <v>0.1001674211615598</v>
      </c>
      <c r="K128">
        <v>0.4</v>
      </c>
      <c r="L128">
        <f>LOG10(K128+0.01)</f>
        <v>-0.38721614328026449</v>
      </c>
      <c r="M128" t="s">
        <v>44</v>
      </c>
    </row>
    <row r="129" spans="1:14" x14ac:dyDescent="0.2">
      <c r="A129" t="s">
        <v>266</v>
      </c>
      <c r="B129">
        <v>2011</v>
      </c>
      <c r="C129" t="s">
        <v>43</v>
      </c>
      <c r="D129">
        <v>382</v>
      </c>
      <c r="E129">
        <v>4</v>
      </c>
      <c r="F129" t="s">
        <v>28</v>
      </c>
      <c r="M129" t="s">
        <v>52</v>
      </c>
      <c r="N129" t="s">
        <v>267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EFEE-A780-7049-90DC-BA6040DDB81C}">
  <dimension ref="A1:U129"/>
  <sheetViews>
    <sheetView workbookViewId="0">
      <selection sqref="A1:XFD1048576"/>
    </sheetView>
  </sheetViews>
  <sheetFormatPr baseColWidth="10" defaultColWidth="9.1640625" defaultRowHeight="15" x14ac:dyDescent="0.2"/>
  <cols>
    <col min="1" max="5" width="9.1640625" style="1"/>
    <col min="6" max="6" width="19" style="1" customWidth="1"/>
    <col min="7" max="9" width="9.1640625" style="1"/>
    <col min="10" max="10" width="12" style="1" customWidth="1"/>
    <col min="11" max="11" width="9.1640625" style="1"/>
    <col min="12" max="12" width="12" style="1" customWidth="1"/>
    <col min="13" max="19" width="9.1640625" style="1"/>
    <col min="20" max="20" width="12" style="1" customWidth="1"/>
    <col min="21" max="261" width="9.1640625" style="1"/>
    <col min="262" max="262" width="19" style="1" customWidth="1"/>
    <col min="263" max="265" width="9.1640625" style="1"/>
    <col min="266" max="266" width="12" style="1" customWidth="1"/>
    <col min="267" max="267" width="9.1640625" style="1"/>
    <col min="268" max="268" width="12" style="1" customWidth="1"/>
    <col min="269" max="275" width="9.1640625" style="1"/>
    <col min="276" max="276" width="12" style="1" customWidth="1"/>
    <col min="277" max="517" width="9.1640625" style="1"/>
    <col min="518" max="518" width="19" style="1" customWidth="1"/>
    <col min="519" max="521" width="9.1640625" style="1"/>
    <col min="522" max="522" width="12" style="1" customWidth="1"/>
    <col min="523" max="523" width="9.1640625" style="1"/>
    <col min="524" max="524" width="12" style="1" customWidth="1"/>
    <col min="525" max="531" width="9.1640625" style="1"/>
    <col min="532" max="532" width="12" style="1" customWidth="1"/>
    <col min="533" max="773" width="9.1640625" style="1"/>
    <col min="774" max="774" width="19" style="1" customWidth="1"/>
    <col min="775" max="777" width="9.1640625" style="1"/>
    <col min="778" max="778" width="12" style="1" customWidth="1"/>
    <col min="779" max="779" width="9.1640625" style="1"/>
    <col min="780" max="780" width="12" style="1" customWidth="1"/>
    <col min="781" max="787" width="9.1640625" style="1"/>
    <col min="788" max="788" width="12" style="1" customWidth="1"/>
    <col min="789" max="1029" width="9.1640625" style="1"/>
    <col min="1030" max="1030" width="19" style="1" customWidth="1"/>
    <col min="1031" max="1033" width="9.1640625" style="1"/>
    <col min="1034" max="1034" width="12" style="1" customWidth="1"/>
    <col min="1035" max="1035" width="9.1640625" style="1"/>
    <col min="1036" max="1036" width="12" style="1" customWidth="1"/>
    <col min="1037" max="1043" width="9.1640625" style="1"/>
    <col min="1044" max="1044" width="12" style="1" customWidth="1"/>
    <col min="1045" max="1285" width="9.1640625" style="1"/>
    <col min="1286" max="1286" width="19" style="1" customWidth="1"/>
    <col min="1287" max="1289" width="9.1640625" style="1"/>
    <col min="1290" max="1290" width="12" style="1" customWidth="1"/>
    <col min="1291" max="1291" width="9.1640625" style="1"/>
    <col min="1292" max="1292" width="12" style="1" customWidth="1"/>
    <col min="1293" max="1299" width="9.1640625" style="1"/>
    <col min="1300" max="1300" width="12" style="1" customWidth="1"/>
    <col min="1301" max="1541" width="9.1640625" style="1"/>
    <col min="1542" max="1542" width="19" style="1" customWidth="1"/>
    <col min="1543" max="1545" width="9.1640625" style="1"/>
    <col min="1546" max="1546" width="12" style="1" customWidth="1"/>
    <col min="1547" max="1547" width="9.1640625" style="1"/>
    <col min="1548" max="1548" width="12" style="1" customWidth="1"/>
    <col min="1549" max="1555" width="9.1640625" style="1"/>
    <col min="1556" max="1556" width="12" style="1" customWidth="1"/>
    <col min="1557" max="1797" width="9.1640625" style="1"/>
    <col min="1798" max="1798" width="19" style="1" customWidth="1"/>
    <col min="1799" max="1801" width="9.1640625" style="1"/>
    <col min="1802" max="1802" width="12" style="1" customWidth="1"/>
    <col min="1803" max="1803" width="9.1640625" style="1"/>
    <col min="1804" max="1804" width="12" style="1" customWidth="1"/>
    <col min="1805" max="1811" width="9.1640625" style="1"/>
    <col min="1812" max="1812" width="12" style="1" customWidth="1"/>
    <col min="1813" max="2053" width="9.1640625" style="1"/>
    <col min="2054" max="2054" width="19" style="1" customWidth="1"/>
    <col min="2055" max="2057" width="9.1640625" style="1"/>
    <col min="2058" max="2058" width="12" style="1" customWidth="1"/>
    <col min="2059" max="2059" width="9.1640625" style="1"/>
    <col min="2060" max="2060" width="12" style="1" customWidth="1"/>
    <col min="2061" max="2067" width="9.1640625" style="1"/>
    <col min="2068" max="2068" width="12" style="1" customWidth="1"/>
    <col min="2069" max="2309" width="9.1640625" style="1"/>
    <col min="2310" max="2310" width="19" style="1" customWidth="1"/>
    <col min="2311" max="2313" width="9.1640625" style="1"/>
    <col min="2314" max="2314" width="12" style="1" customWidth="1"/>
    <col min="2315" max="2315" width="9.1640625" style="1"/>
    <col min="2316" max="2316" width="12" style="1" customWidth="1"/>
    <col min="2317" max="2323" width="9.1640625" style="1"/>
    <col min="2324" max="2324" width="12" style="1" customWidth="1"/>
    <col min="2325" max="2565" width="9.1640625" style="1"/>
    <col min="2566" max="2566" width="19" style="1" customWidth="1"/>
    <col min="2567" max="2569" width="9.1640625" style="1"/>
    <col min="2570" max="2570" width="12" style="1" customWidth="1"/>
    <col min="2571" max="2571" width="9.1640625" style="1"/>
    <col min="2572" max="2572" width="12" style="1" customWidth="1"/>
    <col min="2573" max="2579" width="9.1640625" style="1"/>
    <col min="2580" max="2580" width="12" style="1" customWidth="1"/>
    <col min="2581" max="2821" width="9.1640625" style="1"/>
    <col min="2822" max="2822" width="19" style="1" customWidth="1"/>
    <col min="2823" max="2825" width="9.1640625" style="1"/>
    <col min="2826" max="2826" width="12" style="1" customWidth="1"/>
    <col min="2827" max="2827" width="9.1640625" style="1"/>
    <col min="2828" max="2828" width="12" style="1" customWidth="1"/>
    <col min="2829" max="2835" width="9.1640625" style="1"/>
    <col min="2836" max="2836" width="12" style="1" customWidth="1"/>
    <col min="2837" max="3077" width="9.1640625" style="1"/>
    <col min="3078" max="3078" width="19" style="1" customWidth="1"/>
    <col min="3079" max="3081" width="9.1640625" style="1"/>
    <col min="3082" max="3082" width="12" style="1" customWidth="1"/>
    <col min="3083" max="3083" width="9.1640625" style="1"/>
    <col min="3084" max="3084" width="12" style="1" customWidth="1"/>
    <col min="3085" max="3091" width="9.1640625" style="1"/>
    <col min="3092" max="3092" width="12" style="1" customWidth="1"/>
    <col min="3093" max="3333" width="9.1640625" style="1"/>
    <col min="3334" max="3334" width="19" style="1" customWidth="1"/>
    <col min="3335" max="3337" width="9.1640625" style="1"/>
    <col min="3338" max="3338" width="12" style="1" customWidth="1"/>
    <col min="3339" max="3339" width="9.1640625" style="1"/>
    <col min="3340" max="3340" width="12" style="1" customWidth="1"/>
    <col min="3341" max="3347" width="9.1640625" style="1"/>
    <col min="3348" max="3348" width="12" style="1" customWidth="1"/>
    <col min="3349" max="3589" width="9.1640625" style="1"/>
    <col min="3590" max="3590" width="19" style="1" customWidth="1"/>
    <col min="3591" max="3593" width="9.1640625" style="1"/>
    <col min="3594" max="3594" width="12" style="1" customWidth="1"/>
    <col min="3595" max="3595" width="9.1640625" style="1"/>
    <col min="3596" max="3596" width="12" style="1" customWidth="1"/>
    <col min="3597" max="3603" width="9.1640625" style="1"/>
    <col min="3604" max="3604" width="12" style="1" customWidth="1"/>
    <col min="3605" max="3845" width="9.1640625" style="1"/>
    <col min="3846" max="3846" width="19" style="1" customWidth="1"/>
    <col min="3847" max="3849" width="9.1640625" style="1"/>
    <col min="3850" max="3850" width="12" style="1" customWidth="1"/>
    <col min="3851" max="3851" width="9.1640625" style="1"/>
    <col min="3852" max="3852" width="12" style="1" customWidth="1"/>
    <col min="3853" max="3859" width="9.1640625" style="1"/>
    <col min="3860" max="3860" width="12" style="1" customWidth="1"/>
    <col min="3861" max="4101" width="9.1640625" style="1"/>
    <col min="4102" max="4102" width="19" style="1" customWidth="1"/>
    <col min="4103" max="4105" width="9.1640625" style="1"/>
    <col min="4106" max="4106" width="12" style="1" customWidth="1"/>
    <col min="4107" max="4107" width="9.1640625" style="1"/>
    <col min="4108" max="4108" width="12" style="1" customWidth="1"/>
    <col min="4109" max="4115" width="9.1640625" style="1"/>
    <col min="4116" max="4116" width="12" style="1" customWidth="1"/>
    <col min="4117" max="4357" width="9.1640625" style="1"/>
    <col min="4358" max="4358" width="19" style="1" customWidth="1"/>
    <col min="4359" max="4361" width="9.1640625" style="1"/>
    <col min="4362" max="4362" width="12" style="1" customWidth="1"/>
    <col min="4363" max="4363" width="9.1640625" style="1"/>
    <col min="4364" max="4364" width="12" style="1" customWidth="1"/>
    <col min="4365" max="4371" width="9.1640625" style="1"/>
    <col min="4372" max="4372" width="12" style="1" customWidth="1"/>
    <col min="4373" max="4613" width="9.1640625" style="1"/>
    <col min="4614" max="4614" width="19" style="1" customWidth="1"/>
    <col min="4615" max="4617" width="9.1640625" style="1"/>
    <col min="4618" max="4618" width="12" style="1" customWidth="1"/>
    <col min="4619" max="4619" width="9.1640625" style="1"/>
    <col min="4620" max="4620" width="12" style="1" customWidth="1"/>
    <col min="4621" max="4627" width="9.1640625" style="1"/>
    <col min="4628" max="4628" width="12" style="1" customWidth="1"/>
    <col min="4629" max="4869" width="9.1640625" style="1"/>
    <col min="4870" max="4870" width="19" style="1" customWidth="1"/>
    <col min="4871" max="4873" width="9.1640625" style="1"/>
    <col min="4874" max="4874" width="12" style="1" customWidth="1"/>
    <col min="4875" max="4875" width="9.1640625" style="1"/>
    <col min="4876" max="4876" width="12" style="1" customWidth="1"/>
    <col min="4877" max="4883" width="9.1640625" style="1"/>
    <col min="4884" max="4884" width="12" style="1" customWidth="1"/>
    <col min="4885" max="5125" width="9.1640625" style="1"/>
    <col min="5126" max="5126" width="19" style="1" customWidth="1"/>
    <col min="5127" max="5129" width="9.1640625" style="1"/>
    <col min="5130" max="5130" width="12" style="1" customWidth="1"/>
    <col min="5131" max="5131" width="9.1640625" style="1"/>
    <col min="5132" max="5132" width="12" style="1" customWidth="1"/>
    <col min="5133" max="5139" width="9.1640625" style="1"/>
    <col min="5140" max="5140" width="12" style="1" customWidth="1"/>
    <col min="5141" max="5381" width="9.1640625" style="1"/>
    <col min="5382" max="5382" width="19" style="1" customWidth="1"/>
    <col min="5383" max="5385" width="9.1640625" style="1"/>
    <col min="5386" max="5386" width="12" style="1" customWidth="1"/>
    <col min="5387" max="5387" width="9.1640625" style="1"/>
    <col min="5388" max="5388" width="12" style="1" customWidth="1"/>
    <col min="5389" max="5395" width="9.1640625" style="1"/>
    <col min="5396" max="5396" width="12" style="1" customWidth="1"/>
    <col min="5397" max="5637" width="9.1640625" style="1"/>
    <col min="5638" max="5638" width="19" style="1" customWidth="1"/>
    <col min="5639" max="5641" width="9.1640625" style="1"/>
    <col min="5642" max="5642" width="12" style="1" customWidth="1"/>
    <col min="5643" max="5643" width="9.1640625" style="1"/>
    <col min="5644" max="5644" width="12" style="1" customWidth="1"/>
    <col min="5645" max="5651" width="9.1640625" style="1"/>
    <col min="5652" max="5652" width="12" style="1" customWidth="1"/>
    <col min="5653" max="5893" width="9.1640625" style="1"/>
    <col min="5894" max="5894" width="19" style="1" customWidth="1"/>
    <col min="5895" max="5897" width="9.1640625" style="1"/>
    <col min="5898" max="5898" width="12" style="1" customWidth="1"/>
    <col min="5899" max="5899" width="9.1640625" style="1"/>
    <col min="5900" max="5900" width="12" style="1" customWidth="1"/>
    <col min="5901" max="5907" width="9.1640625" style="1"/>
    <col min="5908" max="5908" width="12" style="1" customWidth="1"/>
    <col min="5909" max="6149" width="9.1640625" style="1"/>
    <col min="6150" max="6150" width="19" style="1" customWidth="1"/>
    <col min="6151" max="6153" width="9.1640625" style="1"/>
    <col min="6154" max="6154" width="12" style="1" customWidth="1"/>
    <col min="6155" max="6155" width="9.1640625" style="1"/>
    <col min="6156" max="6156" width="12" style="1" customWidth="1"/>
    <col min="6157" max="6163" width="9.1640625" style="1"/>
    <col min="6164" max="6164" width="12" style="1" customWidth="1"/>
    <col min="6165" max="6405" width="9.1640625" style="1"/>
    <col min="6406" max="6406" width="19" style="1" customWidth="1"/>
    <col min="6407" max="6409" width="9.1640625" style="1"/>
    <col min="6410" max="6410" width="12" style="1" customWidth="1"/>
    <col min="6411" max="6411" width="9.1640625" style="1"/>
    <col min="6412" max="6412" width="12" style="1" customWidth="1"/>
    <col min="6413" max="6419" width="9.1640625" style="1"/>
    <col min="6420" max="6420" width="12" style="1" customWidth="1"/>
    <col min="6421" max="6661" width="9.1640625" style="1"/>
    <col min="6662" max="6662" width="19" style="1" customWidth="1"/>
    <col min="6663" max="6665" width="9.1640625" style="1"/>
    <col min="6666" max="6666" width="12" style="1" customWidth="1"/>
    <col min="6667" max="6667" width="9.1640625" style="1"/>
    <col min="6668" max="6668" width="12" style="1" customWidth="1"/>
    <col min="6669" max="6675" width="9.1640625" style="1"/>
    <col min="6676" max="6676" width="12" style="1" customWidth="1"/>
    <col min="6677" max="6917" width="9.1640625" style="1"/>
    <col min="6918" max="6918" width="19" style="1" customWidth="1"/>
    <col min="6919" max="6921" width="9.1640625" style="1"/>
    <col min="6922" max="6922" width="12" style="1" customWidth="1"/>
    <col min="6923" max="6923" width="9.1640625" style="1"/>
    <col min="6924" max="6924" width="12" style="1" customWidth="1"/>
    <col min="6925" max="6931" width="9.1640625" style="1"/>
    <col min="6932" max="6932" width="12" style="1" customWidth="1"/>
    <col min="6933" max="7173" width="9.1640625" style="1"/>
    <col min="7174" max="7174" width="19" style="1" customWidth="1"/>
    <col min="7175" max="7177" width="9.1640625" style="1"/>
    <col min="7178" max="7178" width="12" style="1" customWidth="1"/>
    <col min="7179" max="7179" width="9.1640625" style="1"/>
    <col min="7180" max="7180" width="12" style="1" customWidth="1"/>
    <col min="7181" max="7187" width="9.1640625" style="1"/>
    <col min="7188" max="7188" width="12" style="1" customWidth="1"/>
    <col min="7189" max="7429" width="9.1640625" style="1"/>
    <col min="7430" max="7430" width="19" style="1" customWidth="1"/>
    <col min="7431" max="7433" width="9.1640625" style="1"/>
    <col min="7434" max="7434" width="12" style="1" customWidth="1"/>
    <col min="7435" max="7435" width="9.1640625" style="1"/>
    <col min="7436" max="7436" width="12" style="1" customWidth="1"/>
    <col min="7437" max="7443" width="9.1640625" style="1"/>
    <col min="7444" max="7444" width="12" style="1" customWidth="1"/>
    <col min="7445" max="7685" width="9.1640625" style="1"/>
    <col min="7686" max="7686" width="19" style="1" customWidth="1"/>
    <col min="7687" max="7689" width="9.1640625" style="1"/>
    <col min="7690" max="7690" width="12" style="1" customWidth="1"/>
    <col min="7691" max="7691" width="9.1640625" style="1"/>
    <col min="7692" max="7692" width="12" style="1" customWidth="1"/>
    <col min="7693" max="7699" width="9.1640625" style="1"/>
    <col min="7700" max="7700" width="12" style="1" customWidth="1"/>
    <col min="7701" max="7941" width="9.1640625" style="1"/>
    <col min="7942" max="7942" width="19" style="1" customWidth="1"/>
    <col min="7943" max="7945" width="9.1640625" style="1"/>
    <col min="7946" max="7946" width="12" style="1" customWidth="1"/>
    <col min="7947" max="7947" width="9.1640625" style="1"/>
    <col min="7948" max="7948" width="12" style="1" customWidth="1"/>
    <col min="7949" max="7955" width="9.1640625" style="1"/>
    <col min="7956" max="7956" width="12" style="1" customWidth="1"/>
    <col min="7957" max="8197" width="9.1640625" style="1"/>
    <col min="8198" max="8198" width="19" style="1" customWidth="1"/>
    <col min="8199" max="8201" width="9.1640625" style="1"/>
    <col min="8202" max="8202" width="12" style="1" customWidth="1"/>
    <col min="8203" max="8203" width="9.1640625" style="1"/>
    <col min="8204" max="8204" width="12" style="1" customWidth="1"/>
    <col min="8205" max="8211" width="9.1640625" style="1"/>
    <col min="8212" max="8212" width="12" style="1" customWidth="1"/>
    <col min="8213" max="8453" width="9.1640625" style="1"/>
    <col min="8454" max="8454" width="19" style="1" customWidth="1"/>
    <col min="8455" max="8457" width="9.1640625" style="1"/>
    <col min="8458" max="8458" width="12" style="1" customWidth="1"/>
    <col min="8459" max="8459" width="9.1640625" style="1"/>
    <col min="8460" max="8460" width="12" style="1" customWidth="1"/>
    <col min="8461" max="8467" width="9.1640625" style="1"/>
    <col min="8468" max="8468" width="12" style="1" customWidth="1"/>
    <col min="8469" max="8709" width="9.1640625" style="1"/>
    <col min="8710" max="8710" width="19" style="1" customWidth="1"/>
    <col min="8711" max="8713" width="9.1640625" style="1"/>
    <col min="8714" max="8714" width="12" style="1" customWidth="1"/>
    <col min="8715" max="8715" width="9.1640625" style="1"/>
    <col min="8716" max="8716" width="12" style="1" customWidth="1"/>
    <col min="8717" max="8723" width="9.1640625" style="1"/>
    <col min="8724" max="8724" width="12" style="1" customWidth="1"/>
    <col min="8725" max="8965" width="9.1640625" style="1"/>
    <col min="8966" max="8966" width="19" style="1" customWidth="1"/>
    <col min="8967" max="8969" width="9.1640625" style="1"/>
    <col min="8970" max="8970" width="12" style="1" customWidth="1"/>
    <col min="8971" max="8971" width="9.1640625" style="1"/>
    <col min="8972" max="8972" width="12" style="1" customWidth="1"/>
    <col min="8973" max="8979" width="9.1640625" style="1"/>
    <col min="8980" max="8980" width="12" style="1" customWidth="1"/>
    <col min="8981" max="9221" width="9.1640625" style="1"/>
    <col min="9222" max="9222" width="19" style="1" customWidth="1"/>
    <col min="9223" max="9225" width="9.1640625" style="1"/>
    <col min="9226" max="9226" width="12" style="1" customWidth="1"/>
    <col min="9227" max="9227" width="9.1640625" style="1"/>
    <col min="9228" max="9228" width="12" style="1" customWidth="1"/>
    <col min="9229" max="9235" width="9.1640625" style="1"/>
    <col min="9236" max="9236" width="12" style="1" customWidth="1"/>
    <col min="9237" max="9477" width="9.1640625" style="1"/>
    <col min="9478" max="9478" width="19" style="1" customWidth="1"/>
    <col min="9479" max="9481" width="9.1640625" style="1"/>
    <col min="9482" max="9482" width="12" style="1" customWidth="1"/>
    <col min="9483" max="9483" width="9.1640625" style="1"/>
    <col min="9484" max="9484" width="12" style="1" customWidth="1"/>
    <col min="9485" max="9491" width="9.1640625" style="1"/>
    <col min="9492" max="9492" width="12" style="1" customWidth="1"/>
    <col min="9493" max="9733" width="9.1640625" style="1"/>
    <col min="9734" max="9734" width="19" style="1" customWidth="1"/>
    <col min="9735" max="9737" width="9.1640625" style="1"/>
    <col min="9738" max="9738" width="12" style="1" customWidth="1"/>
    <col min="9739" max="9739" width="9.1640625" style="1"/>
    <col min="9740" max="9740" width="12" style="1" customWidth="1"/>
    <col min="9741" max="9747" width="9.1640625" style="1"/>
    <col min="9748" max="9748" width="12" style="1" customWidth="1"/>
    <col min="9749" max="9989" width="9.1640625" style="1"/>
    <col min="9990" max="9990" width="19" style="1" customWidth="1"/>
    <col min="9991" max="9993" width="9.1640625" style="1"/>
    <col min="9994" max="9994" width="12" style="1" customWidth="1"/>
    <col min="9995" max="9995" width="9.1640625" style="1"/>
    <col min="9996" max="9996" width="12" style="1" customWidth="1"/>
    <col min="9997" max="10003" width="9.1640625" style="1"/>
    <col min="10004" max="10004" width="12" style="1" customWidth="1"/>
    <col min="10005" max="10245" width="9.1640625" style="1"/>
    <col min="10246" max="10246" width="19" style="1" customWidth="1"/>
    <col min="10247" max="10249" width="9.1640625" style="1"/>
    <col min="10250" max="10250" width="12" style="1" customWidth="1"/>
    <col min="10251" max="10251" width="9.1640625" style="1"/>
    <col min="10252" max="10252" width="12" style="1" customWidth="1"/>
    <col min="10253" max="10259" width="9.1640625" style="1"/>
    <col min="10260" max="10260" width="12" style="1" customWidth="1"/>
    <col min="10261" max="10501" width="9.1640625" style="1"/>
    <col min="10502" max="10502" width="19" style="1" customWidth="1"/>
    <col min="10503" max="10505" width="9.1640625" style="1"/>
    <col min="10506" max="10506" width="12" style="1" customWidth="1"/>
    <col min="10507" max="10507" width="9.1640625" style="1"/>
    <col min="10508" max="10508" width="12" style="1" customWidth="1"/>
    <col min="10509" max="10515" width="9.1640625" style="1"/>
    <col min="10516" max="10516" width="12" style="1" customWidth="1"/>
    <col min="10517" max="10757" width="9.1640625" style="1"/>
    <col min="10758" max="10758" width="19" style="1" customWidth="1"/>
    <col min="10759" max="10761" width="9.1640625" style="1"/>
    <col min="10762" max="10762" width="12" style="1" customWidth="1"/>
    <col min="10763" max="10763" width="9.1640625" style="1"/>
    <col min="10764" max="10764" width="12" style="1" customWidth="1"/>
    <col min="10765" max="10771" width="9.1640625" style="1"/>
    <col min="10772" max="10772" width="12" style="1" customWidth="1"/>
    <col min="10773" max="11013" width="9.1640625" style="1"/>
    <col min="11014" max="11014" width="19" style="1" customWidth="1"/>
    <col min="11015" max="11017" width="9.1640625" style="1"/>
    <col min="11018" max="11018" width="12" style="1" customWidth="1"/>
    <col min="11019" max="11019" width="9.1640625" style="1"/>
    <col min="11020" max="11020" width="12" style="1" customWidth="1"/>
    <col min="11021" max="11027" width="9.1640625" style="1"/>
    <col min="11028" max="11028" width="12" style="1" customWidth="1"/>
    <col min="11029" max="11269" width="9.1640625" style="1"/>
    <col min="11270" max="11270" width="19" style="1" customWidth="1"/>
    <col min="11271" max="11273" width="9.1640625" style="1"/>
    <col min="11274" max="11274" width="12" style="1" customWidth="1"/>
    <col min="11275" max="11275" width="9.1640625" style="1"/>
    <col min="11276" max="11276" width="12" style="1" customWidth="1"/>
    <col min="11277" max="11283" width="9.1640625" style="1"/>
    <col min="11284" max="11284" width="12" style="1" customWidth="1"/>
    <col min="11285" max="11525" width="9.1640625" style="1"/>
    <col min="11526" max="11526" width="19" style="1" customWidth="1"/>
    <col min="11527" max="11529" width="9.1640625" style="1"/>
    <col min="11530" max="11530" width="12" style="1" customWidth="1"/>
    <col min="11531" max="11531" width="9.1640625" style="1"/>
    <col min="11532" max="11532" width="12" style="1" customWidth="1"/>
    <col min="11533" max="11539" width="9.1640625" style="1"/>
    <col min="11540" max="11540" width="12" style="1" customWidth="1"/>
    <col min="11541" max="11781" width="9.1640625" style="1"/>
    <col min="11782" max="11782" width="19" style="1" customWidth="1"/>
    <col min="11783" max="11785" width="9.1640625" style="1"/>
    <col min="11786" max="11786" width="12" style="1" customWidth="1"/>
    <col min="11787" max="11787" width="9.1640625" style="1"/>
    <col min="11788" max="11788" width="12" style="1" customWidth="1"/>
    <col min="11789" max="11795" width="9.1640625" style="1"/>
    <col min="11796" max="11796" width="12" style="1" customWidth="1"/>
    <col min="11797" max="12037" width="9.1640625" style="1"/>
    <col min="12038" max="12038" width="19" style="1" customWidth="1"/>
    <col min="12039" max="12041" width="9.1640625" style="1"/>
    <col min="12042" max="12042" width="12" style="1" customWidth="1"/>
    <col min="12043" max="12043" width="9.1640625" style="1"/>
    <col min="12044" max="12044" width="12" style="1" customWidth="1"/>
    <col min="12045" max="12051" width="9.1640625" style="1"/>
    <col min="12052" max="12052" width="12" style="1" customWidth="1"/>
    <col min="12053" max="12293" width="9.1640625" style="1"/>
    <col min="12294" max="12294" width="19" style="1" customWidth="1"/>
    <col min="12295" max="12297" width="9.1640625" style="1"/>
    <col min="12298" max="12298" width="12" style="1" customWidth="1"/>
    <col min="12299" max="12299" width="9.1640625" style="1"/>
    <col min="12300" max="12300" width="12" style="1" customWidth="1"/>
    <col min="12301" max="12307" width="9.1640625" style="1"/>
    <col min="12308" max="12308" width="12" style="1" customWidth="1"/>
    <col min="12309" max="12549" width="9.1640625" style="1"/>
    <col min="12550" max="12550" width="19" style="1" customWidth="1"/>
    <col min="12551" max="12553" width="9.1640625" style="1"/>
    <col min="12554" max="12554" width="12" style="1" customWidth="1"/>
    <col min="12555" max="12555" width="9.1640625" style="1"/>
    <col min="12556" max="12556" width="12" style="1" customWidth="1"/>
    <col min="12557" max="12563" width="9.1640625" style="1"/>
    <col min="12564" max="12564" width="12" style="1" customWidth="1"/>
    <col min="12565" max="12805" width="9.1640625" style="1"/>
    <col min="12806" max="12806" width="19" style="1" customWidth="1"/>
    <col min="12807" max="12809" width="9.1640625" style="1"/>
    <col min="12810" max="12810" width="12" style="1" customWidth="1"/>
    <col min="12811" max="12811" width="9.1640625" style="1"/>
    <col min="12812" max="12812" width="12" style="1" customWidth="1"/>
    <col min="12813" max="12819" width="9.1640625" style="1"/>
    <col min="12820" max="12820" width="12" style="1" customWidth="1"/>
    <col min="12821" max="13061" width="9.1640625" style="1"/>
    <col min="13062" max="13062" width="19" style="1" customWidth="1"/>
    <col min="13063" max="13065" width="9.1640625" style="1"/>
    <col min="13066" max="13066" width="12" style="1" customWidth="1"/>
    <col min="13067" max="13067" width="9.1640625" style="1"/>
    <col min="13068" max="13068" width="12" style="1" customWidth="1"/>
    <col min="13069" max="13075" width="9.1640625" style="1"/>
    <col min="13076" max="13076" width="12" style="1" customWidth="1"/>
    <col min="13077" max="13317" width="9.1640625" style="1"/>
    <col min="13318" max="13318" width="19" style="1" customWidth="1"/>
    <col min="13319" max="13321" width="9.1640625" style="1"/>
    <col min="13322" max="13322" width="12" style="1" customWidth="1"/>
    <col min="13323" max="13323" width="9.1640625" style="1"/>
    <col min="13324" max="13324" width="12" style="1" customWidth="1"/>
    <col min="13325" max="13331" width="9.1640625" style="1"/>
    <col min="13332" max="13332" width="12" style="1" customWidth="1"/>
    <col min="13333" max="13573" width="9.1640625" style="1"/>
    <col min="13574" max="13574" width="19" style="1" customWidth="1"/>
    <col min="13575" max="13577" width="9.1640625" style="1"/>
    <col min="13578" max="13578" width="12" style="1" customWidth="1"/>
    <col min="13579" max="13579" width="9.1640625" style="1"/>
    <col min="13580" max="13580" width="12" style="1" customWidth="1"/>
    <col min="13581" max="13587" width="9.1640625" style="1"/>
    <col min="13588" max="13588" width="12" style="1" customWidth="1"/>
    <col min="13589" max="13829" width="9.1640625" style="1"/>
    <col min="13830" max="13830" width="19" style="1" customWidth="1"/>
    <col min="13831" max="13833" width="9.1640625" style="1"/>
    <col min="13834" max="13834" width="12" style="1" customWidth="1"/>
    <col min="13835" max="13835" width="9.1640625" style="1"/>
    <col min="13836" max="13836" width="12" style="1" customWidth="1"/>
    <col min="13837" max="13843" width="9.1640625" style="1"/>
    <col min="13844" max="13844" width="12" style="1" customWidth="1"/>
    <col min="13845" max="14085" width="9.1640625" style="1"/>
    <col min="14086" max="14086" width="19" style="1" customWidth="1"/>
    <col min="14087" max="14089" width="9.1640625" style="1"/>
    <col min="14090" max="14090" width="12" style="1" customWidth="1"/>
    <col min="14091" max="14091" width="9.1640625" style="1"/>
    <col min="14092" max="14092" width="12" style="1" customWidth="1"/>
    <col min="14093" max="14099" width="9.1640625" style="1"/>
    <col min="14100" max="14100" width="12" style="1" customWidth="1"/>
    <col min="14101" max="14341" width="9.1640625" style="1"/>
    <col min="14342" max="14342" width="19" style="1" customWidth="1"/>
    <col min="14343" max="14345" width="9.1640625" style="1"/>
    <col min="14346" max="14346" width="12" style="1" customWidth="1"/>
    <col min="14347" max="14347" width="9.1640625" style="1"/>
    <col min="14348" max="14348" width="12" style="1" customWidth="1"/>
    <col min="14349" max="14355" width="9.1640625" style="1"/>
    <col min="14356" max="14356" width="12" style="1" customWidth="1"/>
    <col min="14357" max="14597" width="9.1640625" style="1"/>
    <col min="14598" max="14598" width="19" style="1" customWidth="1"/>
    <col min="14599" max="14601" width="9.1640625" style="1"/>
    <col min="14602" max="14602" width="12" style="1" customWidth="1"/>
    <col min="14603" max="14603" width="9.1640625" style="1"/>
    <col min="14604" max="14604" width="12" style="1" customWidth="1"/>
    <col min="14605" max="14611" width="9.1640625" style="1"/>
    <col min="14612" max="14612" width="12" style="1" customWidth="1"/>
    <col min="14613" max="14853" width="9.1640625" style="1"/>
    <col min="14854" max="14854" width="19" style="1" customWidth="1"/>
    <col min="14855" max="14857" width="9.1640625" style="1"/>
    <col min="14858" max="14858" width="12" style="1" customWidth="1"/>
    <col min="14859" max="14859" width="9.1640625" style="1"/>
    <col min="14860" max="14860" width="12" style="1" customWidth="1"/>
    <col min="14861" max="14867" width="9.1640625" style="1"/>
    <col min="14868" max="14868" width="12" style="1" customWidth="1"/>
    <col min="14869" max="15109" width="9.1640625" style="1"/>
    <col min="15110" max="15110" width="19" style="1" customWidth="1"/>
    <col min="15111" max="15113" width="9.1640625" style="1"/>
    <col min="15114" max="15114" width="12" style="1" customWidth="1"/>
    <col min="15115" max="15115" width="9.1640625" style="1"/>
    <col min="15116" max="15116" width="12" style="1" customWidth="1"/>
    <col min="15117" max="15123" width="9.1640625" style="1"/>
    <col min="15124" max="15124" width="12" style="1" customWidth="1"/>
    <col min="15125" max="15365" width="9.1640625" style="1"/>
    <col min="15366" max="15366" width="19" style="1" customWidth="1"/>
    <col min="15367" max="15369" width="9.1640625" style="1"/>
    <col min="15370" max="15370" width="12" style="1" customWidth="1"/>
    <col min="15371" max="15371" width="9.1640625" style="1"/>
    <col min="15372" max="15372" width="12" style="1" customWidth="1"/>
    <col min="15373" max="15379" width="9.1640625" style="1"/>
    <col min="15380" max="15380" width="12" style="1" customWidth="1"/>
    <col min="15381" max="15621" width="9.1640625" style="1"/>
    <col min="15622" max="15622" width="19" style="1" customWidth="1"/>
    <col min="15623" max="15625" width="9.1640625" style="1"/>
    <col min="15626" max="15626" width="12" style="1" customWidth="1"/>
    <col min="15627" max="15627" width="9.1640625" style="1"/>
    <col min="15628" max="15628" width="12" style="1" customWidth="1"/>
    <col min="15629" max="15635" width="9.1640625" style="1"/>
    <col min="15636" max="15636" width="12" style="1" customWidth="1"/>
    <col min="15637" max="15877" width="9.1640625" style="1"/>
    <col min="15878" max="15878" width="19" style="1" customWidth="1"/>
    <col min="15879" max="15881" width="9.1640625" style="1"/>
    <col min="15882" max="15882" width="12" style="1" customWidth="1"/>
    <col min="15883" max="15883" width="9.1640625" style="1"/>
    <col min="15884" max="15884" width="12" style="1" customWidth="1"/>
    <col min="15885" max="15891" width="9.1640625" style="1"/>
    <col min="15892" max="15892" width="12" style="1" customWidth="1"/>
    <col min="15893" max="16133" width="9.1640625" style="1"/>
    <col min="16134" max="16134" width="19" style="1" customWidth="1"/>
    <col min="16135" max="16137" width="9.1640625" style="1"/>
    <col min="16138" max="16138" width="12" style="1" customWidth="1"/>
    <col min="16139" max="16139" width="9.1640625" style="1"/>
    <col min="16140" max="16140" width="12" style="1" customWidth="1"/>
    <col min="16141" max="16147" width="9.1640625" style="1"/>
    <col min="16148" max="16148" width="12" style="1" customWidth="1"/>
    <col min="16149" max="16384" width="9.1640625" style="1"/>
  </cols>
  <sheetData>
    <row r="1" spans="1:21" x14ac:dyDescent="0.2">
      <c r="A1" s="1" t="s">
        <v>54</v>
      </c>
      <c r="B1" s="1" t="s">
        <v>1</v>
      </c>
      <c r="C1" s="1" t="s">
        <v>2</v>
      </c>
      <c r="D1" s="1" t="s">
        <v>55</v>
      </c>
      <c r="E1" s="1" t="s">
        <v>4</v>
      </c>
      <c r="F1" s="1" t="s">
        <v>5</v>
      </c>
      <c r="G1" s="1" t="s">
        <v>251</v>
      </c>
      <c r="H1" s="1" t="s">
        <v>92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261</v>
      </c>
      <c r="N1" s="1" t="s">
        <v>58</v>
      </c>
      <c r="O1" s="1" t="s">
        <v>59</v>
      </c>
      <c r="P1" s="1" t="s">
        <v>60</v>
      </c>
      <c r="Q1" s="1" t="s">
        <v>16</v>
      </c>
      <c r="R1" s="1" t="s">
        <v>17</v>
      </c>
      <c r="S1" s="1" t="s">
        <v>69</v>
      </c>
      <c r="T1" s="1" t="s">
        <v>70</v>
      </c>
      <c r="U1" s="1" t="s">
        <v>23</v>
      </c>
    </row>
    <row r="2" spans="1:21" x14ac:dyDescent="0.2">
      <c r="A2" s="1" t="s">
        <v>93</v>
      </c>
      <c r="B2" s="1">
        <v>2010</v>
      </c>
      <c r="C2" s="1" t="s">
        <v>43</v>
      </c>
      <c r="D2" s="1">
        <v>356</v>
      </c>
      <c r="E2" s="1">
        <v>1</v>
      </c>
      <c r="F2" s="1" t="s">
        <v>27</v>
      </c>
      <c r="G2" s="1">
        <v>2</v>
      </c>
      <c r="H2" s="1">
        <f>SQRT(G2)</f>
        <v>1.4142135623730951</v>
      </c>
      <c r="I2" s="1">
        <v>2</v>
      </c>
      <c r="J2" s="1">
        <f t="shared" ref="J2:J7" si="0">ASIN(SQRT(I2/100))</f>
        <v>0.14189705460416391</v>
      </c>
      <c r="K2" s="1">
        <v>2</v>
      </c>
      <c r="L2" s="1">
        <f t="shared" ref="L2:L7" si="1">ASIN(SQRT(K2/100))</f>
        <v>0.14189705460416391</v>
      </c>
      <c r="M2" s="1">
        <v>7.8399999999999997E-2</v>
      </c>
      <c r="N2" s="1">
        <f>LOG10(M2+0.00001)</f>
        <v>-1.1056285461437623</v>
      </c>
      <c r="O2" s="1">
        <v>1.38E-2</v>
      </c>
      <c r="P2" s="1">
        <f>LOG10(O2+0.00001)</f>
        <v>-1.8598063214213687</v>
      </c>
      <c r="Q2" s="1">
        <f>M2+O2</f>
        <v>9.2200000000000004E-2</v>
      </c>
      <c r="R2" s="1">
        <f>LOG10(Q2+0.00001)</f>
        <v>-1.0352219779776239</v>
      </c>
      <c r="S2" s="1">
        <f>O2/Q2*100</f>
        <v>14.96746203904555</v>
      </c>
      <c r="T2" s="1">
        <f>ASIN(SQRT(S2/100))</f>
        <v>0.3972435887791399</v>
      </c>
    </row>
    <row r="3" spans="1:21" x14ac:dyDescent="0.2">
      <c r="A3" s="1" t="s">
        <v>93</v>
      </c>
      <c r="B3" s="1">
        <v>2010</v>
      </c>
      <c r="C3" s="1" t="s">
        <v>25</v>
      </c>
      <c r="D3" s="1">
        <v>51</v>
      </c>
      <c r="E3" s="1">
        <v>4</v>
      </c>
      <c r="F3" s="1" t="s">
        <v>33</v>
      </c>
      <c r="G3" s="1">
        <v>0</v>
      </c>
      <c r="H3" s="1">
        <f>SQRT(G3)</f>
        <v>0</v>
      </c>
      <c r="I3" s="1">
        <v>3</v>
      </c>
      <c r="J3" s="1">
        <f t="shared" si="0"/>
        <v>0.17408301063648043</v>
      </c>
      <c r="K3" s="1">
        <v>2</v>
      </c>
      <c r="L3" s="1">
        <f t="shared" si="1"/>
        <v>0.14189705460416391</v>
      </c>
      <c r="M3" s="1">
        <v>0</v>
      </c>
      <c r="N3" s="1">
        <f>LOG10(M3+0.00001)</f>
        <v>-5</v>
      </c>
      <c r="O3" s="1">
        <v>0</v>
      </c>
      <c r="P3" s="1">
        <f>LOG10(O3+0.00001)</f>
        <v>-5</v>
      </c>
      <c r="Q3" s="1">
        <f>M3+O3</f>
        <v>0</v>
      </c>
      <c r="R3" s="1">
        <f>LOG10(Q3+0.00001)</f>
        <v>-5</v>
      </c>
    </row>
    <row r="4" spans="1:21" x14ac:dyDescent="0.2">
      <c r="A4" s="1" t="s">
        <v>93</v>
      </c>
      <c r="B4" s="1">
        <v>2010</v>
      </c>
      <c r="C4" s="1" t="s">
        <v>25</v>
      </c>
      <c r="D4" s="1">
        <v>83</v>
      </c>
      <c r="E4" s="1">
        <v>8</v>
      </c>
      <c r="F4" s="1" t="s">
        <v>52</v>
      </c>
      <c r="G4" s="1">
        <v>6</v>
      </c>
      <c r="H4" s="1">
        <f>SQRT(G4)</f>
        <v>2.4494897427831779</v>
      </c>
      <c r="I4" s="1">
        <v>3</v>
      </c>
      <c r="J4" s="1">
        <f t="shared" si="0"/>
        <v>0.17408301063648043</v>
      </c>
      <c r="K4" s="1">
        <v>3</v>
      </c>
      <c r="L4" s="1">
        <f t="shared" si="1"/>
        <v>0.17408301063648043</v>
      </c>
      <c r="M4" s="1">
        <v>7.4000000000000003E-3</v>
      </c>
      <c r="N4" s="1">
        <f>LOG10(M4+0.00001)</f>
        <v>-2.130181792020672</v>
      </c>
      <c r="O4" s="1">
        <v>2.8499999999999998E-2</v>
      </c>
      <c r="P4" s="1">
        <f>LOG10(O4+0.00001)</f>
        <v>-1.5450027826905401</v>
      </c>
      <c r="Q4" s="1">
        <f>M4+O4</f>
        <v>3.5900000000000001E-2</v>
      </c>
      <c r="R4" s="1">
        <f>LOG10(Q4+0.00001)</f>
        <v>-1.4447845948739269</v>
      </c>
      <c r="S4" s="1">
        <f>O4/Q4*100</f>
        <v>79.387186629526454</v>
      </c>
      <c r="T4" s="1">
        <f>ASIN(SQRT(S4/100))</f>
        <v>1.0995317686477979</v>
      </c>
    </row>
    <row r="5" spans="1:21" x14ac:dyDescent="0.2">
      <c r="A5" s="1" t="s">
        <v>93</v>
      </c>
      <c r="B5" s="1">
        <v>2010</v>
      </c>
      <c r="C5" s="1" t="s">
        <v>43</v>
      </c>
      <c r="D5" s="1">
        <v>306</v>
      </c>
      <c r="E5" s="1">
        <v>5</v>
      </c>
      <c r="F5" s="1" t="s">
        <v>31</v>
      </c>
      <c r="G5" s="1">
        <v>5</v>
      </c>
      <c r="H5" s="1">
        <f>SQRT(G5)</f>
        <v>2.2360679774997898</v>
      </c>
      <c r="I5" s="1">
        <v>6</v>
      </c>
      <c r="J5" s="1">
        <f t="shared" si="0"/>
        <v>0.24746706317044773</v>
      </c>
      <c r="K5" s="1">
        <v>5</v>
      </c>
      <c r="L5" s="1">
        <f t="shared" si="1"/>
        <v>0.22551340589813121</v>
      </c>
      <c r="M5" s="1">
        <v>0.75839999999999996</v>
      </c>
      <c r="N5" s="1">
        <f>LOG10(M5+0.00001)</f>
        <v>-0.12009594925096727</v>
      </c>
      <c r="O5" s="1">
        <v>5.7999999999999996E-3</v>
      </c>
      <c r="P5" s="1">
        <f>LOG10(O5+0.00001)</f>
        <v>-2.2358238676096693</v>
      </c>
      <c r="Q5" s="1">
        <f>M5+O5</f>
        <v>0.76419999999999999</v>
      </c>
      <c r="R5" s="1">
        <f>LOG10(Q5+0.00001)</f>
        <v>-0.11678728368973994</v>
      </c>
      <c r="S5" s="1">
        <f>O5/Q5*100</f>
        <v>0.75896362208845847</v>
      </c>
      <c r="T5" s="1">
        <f>ASIN(SQRT(S5/100))</f>
        <v>8.7229095964733008E-2</v>
      </c>
    </row>
    <row r="6" spans="1:21" x14ac:dyDescent="0.2">
      <c r="A6" s="1" t="s">
        <v>93</v>
      </c>
      <c r="B6" s="1">
        <v>2010</v>
      </c>
      <c r="C6" s="1" t="s">
        <v>43</v>
      </c>
      <c r="D6" s="1">
        <v>355</v>
      </c>
      <c r="E6" s="1">
        <v>7</v>
      </c>
      <c r="F6" s="1" t="s">
        <v>44</v>
      </c>
      <c r="G6" s="1">
        <v>6</v>
      </c>
      <c r="H6" s="1">
        <f>SQRT(G6)</f>
        <v>2.4494897427831779</v>
      </c>
      <c r="I6" s="1">
        <v>4</v>
      </c>
      <c r="J6" s="1">
        <f t="shared" si="0"/>
        <v>0.20135792079033082</v>
      </c>
      <c r="K6" s="1">
        <v>5</v>
      </c>
      <c r="L6" s="1">
        <f t="shared" si="1"/>
        <v>0.22551340589813121</v>
      </c>
      <c r="M6" s="1">
        <v>0.1318</v>
      </c>
      <c r="N6" s="1">
        <f>LOG10(M6+0.00001)</f>
        <v>-0.88005163996907831</v>
      </c>
      <c r="U6" s="1" t="s">
        <v>262</v>
      </c>
    </row>
    <row r="7" spans="1:21" x14ac:dyDescent="0.2">
      <c r="A7" s="1" t="s">
        <v>93</v>
      </c>
      <c r="B7" s="1">
        <v>2010</v>
      </c>
      <c r="C7" s="1" t="s">
        <v>43</v>
      </c>
      <c r="D7" s="1">
        <v>351</v>
      </c>
      <c r="E7" s="1">
        <v>5</v>
      </c>
      <c r="F7" s="1" t="s">
        <v>31</v>
      </c>
      <c r="I7" s="1">
        <v>1</v>
      </c>
      <c r="J7" s="1">
        <f t="shared" si="0"/>
        <v>0.1001674211615598</v>
      </c>
      <c r="K7" s="1">
        <v>2</v>
      </c>
      <c r="L7" s="1">
        <f t="shared" si="1"/>
        <v>0.14189705460416391</v>
      </c>
      <c r="U7" s="1" t="s">
        <v>263</v>
      </c>
    </row>
    <row r="8" spans="1:21" x14ac:dyDescent="0.2">
      <c r="A8" s="1" t="s">
        <v>93</v>
      </c>
      <c r="B8" s="1">
        <v>2010</v>
      </c>
      <c r="C8" s="1" t="s">
        <v>25</v>
      </c>
      <c r="D8" s="1">
        <v>198</v>
      </c>
      <c r="E8" s="1">
        <v>8</v>
      </c>
      <c r="F8" s="1" t="s">
        <v>52</v>
      </c>
      <c r="U8" s="1" t="s">
        <v>264</v>
      </c>
    </row>
    <row r="9" spans="1:21" x14ac:dyDescent="0.2">
      <c r="A9" s="1" t="s">
        <v>93</v>
      </c>
      <c r="B9" s="1">
        <v>2010</v>
      </c>
      <c r="C9" s="1" t="s">
        <v>25</v>
      </c>
      <c r="D9" s="1">
        <v>104</v>
      </c>
      <c r="E9" s="1">
        <v>8</v>
      </c>
      <c r="F9" s="1" t="s">
        <v>52</v>
      </c>
      <c r="G9" s="1">
        <v>0</v>
      </c>
      <c r="H9" s="1">
        <f t="shared" ref="H9:H72" si="2">SQRT(G9)</f>
        <v>0</v>
      </c>
      <c r="I9" s="1">
        <v>1</v>
      </c>
      <c r="J9" s="1">
        <f t="shared" ref="J9:J72" si="3">ASIN(SQRT(I9/100))</f>
        <v>0.1001674211615598</v>
      </c>
      <c r="K9" s="1">
        <v>0</v>
      </c>
      <c r="L9" s="1">
        <f t="shared" ref="L9:L72" si="4">ASIN(SQRT(K9/100))</f>
        <v>0</v>
      </c>
      <c r="M9" s="1">
        <v>0</v>
      </c>
      <c r="N9" s="1">
        <f t="shared" ref="N9:N72" si="5">LOG10(M9+0.00001)</f>
        <v>-5</v>
      </c>
      <c r="O9" s="1">
        <v>0</v>
      </c>
      <c r="P9" s="1">
        <f t="shared" ref="P9:P72" si="6">LOG10(O9+0.00001)</f>
        <v>-5</v>
      </c>
      <c r="Q9" s="1">
        <f t="shared" ref="Q9:Q72" si="7">M9+O9</f>
        <v>0</v>
      </c>
      <c r="R9" s="1">
        <f t="shared" ref="R9:R72" si="8">LOG10(Q9+0.00001)</f>
        <v>-5</v>
      </c>
    </row>
    <row r="10" spans="1:21" x14ac:dyDescent="0.2">
      <c r="A10" s="1" t="s">
        <v>93</v>
      </c>
      <c r="B10" s="1">
        <v>2010</v>
      </c>
      <c r="C10" s="1" t="s">
        <v>25</v>
      </c>
      <c r="D10" s="1">
        <v>125</v>
      </c>
      <c r="E10" s="1">
        <v>8</v>
      </c>
      <c r="F10" s="1" t="s">
        <v>52</v>
      </c>
      <c r="G10" s="1">
        <v>0</v>
      </c>
      <c r="H10" s="1">
        <f t="shared" si="2"/>
        <v>0</v>
      </c>
      <c r="I10" s="1">
        <v>1</v>
      </c>
      <c r="J10" s="1">
        <f t="shared" si="3"/>
        <v>0.1001674211615598</v>
      </c>
      <c r="K10" s="1">
        <v>1</v>
      </c>
      <c r="L10" s="1">
        <f t="shared" si="4"/>
        <v>0.1001674211615598</v>
      </c>
      <c r="M10" s="1">
        <v>0</v>
      </c>
      <c r="N10" s="1">
        <f t="shared" si="5"/>
        <v>-5</v>
      </c>
      <c r="O10" s="1">
        <v>0</v>
      </c>
      <c r="P10" s="1">
        <f t="shared" si="6"/>
        <v>-5</v>
      </c>
      <c r="Q10" s="1">
        <f t="shared" si="7"/>
        <v>0</v>
      </c>
      <c r="R10" s="1">
        <f t="shared" si="8"/>
        <v>-5</v>
      </c>
    </row>
    <row r="11" spans="1:21" x14ac:dyDescent="0.2">
      <c r="A11" s="1" t="s">
        <v>93</v>
      </c>
      <c r="B11" s="1">
        <v>2010</v>
      </c>
      <c r="C11" s="1" t="s">
        <v>25</v>
      </c>
      <c r="D11" s="1">
        <v>12</v>
      </c>
      <c r="E11" s="1">
        <v>7</v>
      </c>
      <c r="F11" s="1" t="s">
        <v>44</v>
      </c>
      <c r="G11" s="1">
        <v>0</v>
      </c>
      <c r="H11" s="1">
        <f t="shared" si="2"/>
        <v>0</v>
      </c>
      <c r="I11" s="1">
        <v>1</v>
      </c>
      <c r="J11" s="1">
        <f t="shared" si="3"/>
        <v>0.1001674211615598</v>
      </c>
      <c r="K11" s="1">
        <v>1</v>
      </c>
      <c r="L11" s="1">
        <f t="shared" si="4"/>
        <v>0.1001674211615598</v>
      </c>
      <c r="M11" s="1">
        <v>0</v>
      </c>
      <c r="N11" s="1">
        <f t="shared" si="5"/>
        <v>-5</v>
      </c>
      <c r="O11" s="1">
        <v>0</v>
      </c>
      <c r="P11" s="1">
        <f t="shared" si="6"/>
        <v>-5</v>
      </c>
      <c r="Q11" s="1">
        <f t="shared" si="7"/>
        <v>0</v>
      </c>
      <c r="R11" s="1">
        <f t="shared" si="8"/>
        <v>-5</v>
      </c>
    </row>
    <row r="12" spans="1:21" x14ac:dyDescent="0.2">
      <c r="A12" s="1" t="s">
        <v>93</v>
      </c>
      <c r="B12" s="1">
        <v>2010</v>
      </c>
      <c r="C12" s="1" t="s">
        <v>25</v>
      </c>
      <c r="D12" s="1">
        <v>15</v>
      </c>
      <c r="E12" s="1">
        <v>1</v>
      </c>
      <c r="F12" s="1" t="s">
        <v>27</v>
      </c>
      <c r="G12" s="1">
        <v>0</v>
      </c>
      <c r="H12" s="1">
        <f t="shared" si="2"/>
        <v>0</v>
      </c>
      <c r="I12" s="1">
        <v>1</v>
      </c>
      <c r="J12" s="1">
        <f t="shared" si="3"/>
        <v>0.1001674211615598</v>
      </c>
      <c r="K12" s="1">
        <v>1</v>
      </c>
      <c r="L12" s="1">
        <f t="shared" si="4"/>
        <v>0.1001674211615598</v>
      </c>
      <c r="M12" s="1">
        <v>0</v>
      </c>
      <c r="N12" s="1">
        <f t="shared" si="5"/>
        <v>-5</v>
      </c>
      <c r="O12" s="1">
        <v>0</v>
      </c>
      <c r="P12" s="1">
        <f t="shared" si="6"/>
        <v>-5</v>
      </c>
      <c r="Q12" s="1">
        <f t="shared" si="7"/>
        <v>0</v>
      </c>
      <c r="R12" s="1">
        <f t="shared" si="8"/>
        <v>-5</v>
      </c>
    </row>
    <row r="13" spans="1:21" x14ac:dyDescent="0.2">
      <c r="A13" s="1" t="s">
        <v>93</v>
      </c>
      <c r="B13" s="1">
        <v>2010</v>
      </c>
      <c r="C13" s="1" t="s">
        <v>25</v>
      </c>
      <c r="D13" s="1">
        <v>17</v>
      </c>
      <c r="E13" s="1">
        <v>3</v>
      </c>
      <c r="F13" s="1" t="s">
        <v>32</v>
      </c>
      <c r="G13" s="1">
        <v>0</v>
      </c>
      <c r="H13" s="1">
        <f t="shared" si="2"/>
        <v>0</v>
      </c>
      <c r="I13" s="1">
        <v>1</v>
      </c>
      <c r="J13" s="1">
        <f t="shared" si="3"/>
        <v>0.1001674211615598</v>
      </c>
      <c r="K13" s="1">
        <v>1</v>
      </c>
      <c r="L13" s="1">
        <f t="shared" si="4"/>
        <v>0.1001674211615598</v>
      </c>
      <c r="M13" s="1">
        <v>0</v>
      </c>
      <c r="N13" s="1">
        <f t="shared" si="5"/>
        <v>-5</v>
      </c>
      <c r="O13" s="1">
        <v>0</v>
      </c>
      <c r="P13" s="1">
        <f t="shared" si="6"/>
        <v>-5</v>
      </c>
      <c r="Q13" s="1">
        <f t="shared" si="7"/>
        <v>0</v>
      </c>
      <c r="R13" s="1">
        <f t="shared" si="8"/>
        <v>-5</v>
      </c>
    </row>
    <row r="14" spans="1:21" x14ac:dyDescent="0.2">
      <c r="A14" s="1" t="s">
        <v>93</v>
      </c>
      <c r="B14" s="1">
        <v>2010</v>
      </c>
      <c r="C14" s="1" t="s">
        <v>25</v>
      </c>
      <c r="D14" s="1">
        <v>29</v>
      </c>
      <c r="E14" s="1">
        <v>2</v>
      </c>
      <c r="F14" s="1" t="s">
        <v>30</v>
      </c>
      <c r="G14" s="1">
        <v>0</v>
      </c>
      <c r="H14" s="1">
        <f t="shared" si="2"/>
        <v>0</v>
      </c>
      <c r="I14" s="1">
        <v>1</v>
      </c>
      <c r="J14" s="1">
        <f t="shared" si="3"/>
        <v>0.1001674211615598</v>
      </c>
      <c r="K14" s="1">
        <v>1</v>
      </c>
      <c r="L14" s="1">
        <f t="shared" si="4"/>
        <v>0.1001674211615598</v>
      </c>
      <c r="M14" s="1">
        <v>0</v>
      </c>
      <c r="N14" s="1">
        <f t="shared" si="5"/>
        <v>-5</v>
      </c>
      <c r="O14" s="1">
        <v>0</v>
      </c>
      <c r="P14" s="1">
        <f t="shared" si="6"/>
        <v>-5</v>
      </c>
      <c r="Q14" s="1">
        <f t="shared" si="7"/>
        <v>0</v>
      </c>
      <c r="R14" s="1">
        <f t="shared" si="8"/>
        <v>-5</v>
      </c>
    </row>
    <row r="15" spans="1:21" x14ac:dyDescent="0.2">
      <c r="A15" s="1" t="s">
        <v>93</v>
      </c>
      <c r="B15" s="1">
        <v>2010</v>
      </c>
      <c r="C15" s="1" t="s">
        <v>25</v>
      </c>
      <c r="D15" s="1">
        <v>102</v>
      </c>
      <c r="E15" s="1">
        <v>1</v>
      </c>
      <c r="F15" s="1" t="s">
        <v>27</v>
      </c>
      <c r="G15" s="1">
        <v>0</v>
      </c>
      <c r="H15" s="1">
        <f t="shared" si="2"/>
        <v>0</v>
      </c>
      <c r="I15" s="1">
        <v>1</v>
      </c>
      <c r="J15" s="1">
        <f t="shared" si="3"/>
        <v>0.1001674211615598</v>
      </c>
      <c r="K15" s="1">
        <v>1</v>
      </c>
      <c r="L15" s="1">
        <f t="shared" si="4"/>
        <v>0.1001674211615598</v>
      </c>
      <c r="M15" s="1">
        <v>0</v>
      </c>
      <c r="N15" s="1">
        <f t="shared" si="5"/>
        <v>-5</v>
      </c>
      <c r="O15" s="1">
        <v>0</v>
      </c>
      <c r="P15" s="1">
        <f t="shared" si="6"/>
        <v>-5</v>
      </c>
      <c r="Q15" s="1">
        <f t="shared" si="7"/>
        <v>0</v>
      </c>
      <c r="R15" s="1">
        <f t="shared" si="8"/>
        <v>-5</v>
      </c>
    </row>
    <row r="16" spans="1:21" x14ac:dyDescent="0.2">
      <c r="A16" s="1" t="s">
        <v>93</v>
      </c>
      <c r="B16" s="1">
        <v>2010</v>
      </c>
      <c r="C16" s="1" t="s">
        <v>25</v>
      </c>
      <c r="D16" s="1">
        <v>103</v>
      </c>
      <c r="E16" s="1">
        <v>5</v>
      </c>
      <c r="F16" s="1" t="s">
        <v>31</v>
      </c>
      <c r="G16" s="1">
        <v>0</v>
      </c>
      <c r="H16" s="1">
        <f t="shared" si="2"/>
        <v>0</v>
      </c>
      <c r="I16" s="1">
        <v>1</v>
      </c>
      <c r="J16" s="1">
        <f t="shared" si="3"/>
        <v>0.1001674211615598</v>
      </c>
      <c r="K16" s="1">
        <v>1</v>
      </c>
      <c r="L16" s="1">
        <f t="shared" si="4"/>
        <v>0.1001674211615598</v>
      </c>
      <c r="M16" s="1">
        <v>0</v>
      </c>
      <c r="N16" s="1">
        <f t="shared" si="5"/>
        <v>-5</v>
      </c>
      <c r="O16" s="1">
        <v>0</v>
      </c>
      <c r="P16" s="1">
        <f t="shared" si="6"/>
        <v>-5</v>
      </c>
      <c r="Q16" s="1">
        <f t="shared" si="7"/>
        <v>0</v>
      </c>
      <c r="R16" s="1">
        <f t="shared" si="8"/>
        <v>-5</v>
      </c>
    </row>
    <row r="17" spans="1:18" x14ac:dyDescent="0.2">
      <c r="A17" s="1" t="s">
        <v>93</v>
      </c>
      <c r="B17" s="1">
        <v>2010</v>
      </c>
      <c r="C17" s="1" t="s">
        <v>25</v>
      </c>
      <c r="D17" s="1">
        <v>110</v>
      </c>
      <c r="E17" s="1">
        <v>4</v>
      </c>
      <c r="F17" s="1" t="s">
        <v>33</v>
      </c>
      <c r="G17" s="1">
        <v>0</v>
      </c>
      <c r="H17" s="1">
        <f t="shared" si="2"/>
        <v>0</v>
      </c>
      <c r="I17" s="1">
        <v>1</v>
      </c>
      <c r="J17" s="1">
        <f t="shared" si="3"/>
        <v>0.1001674211615598</v>
      </c>
      <c r="K17" s="1">
        <v>1</v>
      </c>
      <c r="L17" s="1">
        <f t="shared" si="4"/>
        <v>0.1001674211615598</v>
      </c>
      <c r="M17" s="1">
        <v>0</v>
      </c>
      <c r="N17" s="1">
        <f t="shared" si="5"/>
        <v>-5</v>
      </c>
      <c r="O17" s="1">
        <v>0</v>
      </c>
      <c r="P17" s="1">
        <f t="shared" si="6"/>
        <v>-5</v>
      </c>
      <c r="Q17" s="1">
        <f t="shared" si="7"/>
        <v>0</v>
      </c>
      <c r="R17" s="1">
        <f t="shared" si="8"/>
        <v>-5</v>
      </c>
    </row>
    <row r="18" spans="1:18" x14ac:dyDescent="0.2">
      <c r="A18" s="1" t="s">
        <v>93</v>
      </c>
      <c r="B18" s="1">
        <v>2010</v>
      </c>
      <c r="C18" s="1" t="s">
        <v>25</v>
      </c>
      <c r="D18" s="1">
        <v>126</v>
      </c>
      <c r="E18" s="1">
        <v>7</v>
      </c>
      <c r="F18" s="1" t="s">
        <v>44</v>
      </c>
      <c r="G18" s="1">
        <v>0</v>
      </c>
      <c r="H18" s="1">
        <f t="shared" si="2"/>
        <v>0</v>
      </c>
      <c r="I18" s="1">
        <v>1</v>
      </c>
      <c r="J18" s="1">
        <f t="shared" si="3"/>
        <v>0.1001674211615598</v>
      </c>
      <c r="K18" s="1">
        <v>1</v>
      </c>
      <c r="L18" s="1">
        <f t="shared" si="4"/>
        <v>0.1001674211615598</v>
      </c>
      <c r="M18" s="1">
        <v>0</v>
      </c>
      <c r="N18" s="1">
        <f t="shared" si="5"/>
        <v>-5</v>
      </c>
      <c r="O18" s="1">
        <v>0</v>
      </c>
      <c r="P18" s="1">
        <f t="shared" si="6"/>
        <v>-5</v>
      </c>
      <c r="Q18" s="1">
        <f t="shared" si="7"/>
        <v>0</v>
      </c>
      <c r="R18" s="1">
        <f t="shared" si="8"/>
        <v>-5</v>
      </c>
    </row>
    <row r="19" spans="1:18" x14ac:dyDescent="0.2">
      <c r="A19" s="1" t="s">
        <v>93</v>
      </c>
      <c r="B19" s="1">
        <v>2010</v>
      </c>
      <c r="C19" s="1" t="s">
        <v>25</v>
      </c>
      <c r="D19" s="1">
        <v>128</v>
      </c>
      <c r="E19" s="1">
        <v>6</v>
      </c>
      <c r="F19" s="1" t="s">
        <v>34</v>
      </c>
      <c r="G19" s="1">
        <v>0</v>
      </c>
      <c r="H19" s="1">
        <f t="shared" si="2"/>
        <v>0</v>
      </c>
      <c r="I19" s="1">
        <v>1</v>
      </c>
      <c r="J19" s="1">
        <f t="shared" si="3"/>
        <v>0.1001674211615598</v>
      </c>
      <c r="K19" s="1">
        <v>1</v>
      </c>
      <c r="L19" s="1">
        <f t="shared" si="4"/>
        <v>0.1001674211615598</v>
      </c>
      <c r="M19" s="1">
        <v>0</v>
      </c>
      <c r="N19" s="1">
        <f t="shared" si="5"/>
        <v>-5</v>
      </c>
      <c r="O19" s="1">
        <v>0</v>
      </c>
      <c r="P19" s="1">
        <f t="shared" si="6"/>
        <v>-5</v>
      </c>
      <c r="Q19" s="1">
        <f t="shared" si="7"/>
        <v>0</v>
      </c>
      <c r="R19" s="1">
        <f t="shared" si="8"/>
        <v>-5</v>
      </c>
    </row>
    <row r="20" spans="1:18" x14ac:dyDescent="0.2">
      <c r="A20" s="1" t="s">
        <v>93</v>
      </c>
      <c r="B20" s="1">
        <v>2010</v>
      </c>
      <c r="C20" s="1" t="s">
        <v>25</v>
      </c>
      <c r="D20" s="1">
        <v>132</v>
      </c>
      <c r="E20" s="1">
        <v>1</v>
      </c>
      <c r="F20" s="1" t="s">
        <v>27</v>
      </c>
      <c r="G20" s="1">
        <v>0</v>
      </c>
      <c r="H20" s="1">
        <f t="shared" si="2"/>
        <v>0</v>
      </c>
      <c r="I20" s="1">
        <v>1</v>
      </c>
      <c r="J20" s="1">
        <f t="shared" si="3"/>
        <v>0.1001674211615598</v>
      </c>
      <c r="K20" s="1">
        <v>1</v>
      </c>
      <c r="L20" s="1">
        <f t="shared" si="4"/>
        <v>0.1001674211615598</v>
      </c>
      <c r="M20" s="1">
        <v>0</v>
      </c>
      <c r="N20" s="1">
        <f t="shared" si="5"/>
        <v>-5</v>
      </c>
      <c r="O20" s="1">
        <v>0</v>
      </c>
      <c r="P20" s="1">
        <f t="shared" si="6"/>
        <v>-5</v>
      </c>
      <c r="Q20" s="1">
        <f t="shared" si="7"/>
        <v>0</v>
      </c>
      <c r="R20" s="1">
        <f t="shared" si="8"/>
        <v>-5</v>
      </c>
    </row>
    <row r="21" spans="1:18" x14ac:dyDescent="0.2">
      <c r="A21" s="1" t="s">
        <v>93</v>
      </c>
      <c r="B21" s="1">
        <v>2010</v>
      </c>
      <c r="C21" s="1" t="s">
        <v>25</v>
      </c>
      <c r="D21" s="1">
        <v>144</v>
      </c>
      <c r="E21" s="1">
        <v>5</v>
      </c>
      <c r="F21" s="1" t="s">
        <v>31</v>
      </c>
      <c r="G21" s="1">
        <v>0</v>
      </c>
      <c r="H21" s="1">
        <f t="shared" si="2"/>
        <v>0</v>
      </c>
      <c r="I21" s="1">
        <v>1</v>
      </c>
      <c r="J21" s="1">
        <f t="shared" si="3"/>
        <v>0.1001674211615598</v>
      </c>
      <c r="K21" s="1">
        <v>1</v>
      </c>
      <c r="L21" s="1">
        <f t="shared" si="4"/>
        <v>0.1001674211615598</v>
      </c>
      <c r="M21" s="1">
        <v>0</v>
      </c>
      <c r="N21" s="1">
        <f t="shared" si="5"/>
        <v>-5</v>
      </c>
      <c r="O21" s="1">
        <v>0</v>
      </c>
      <c r="P21" s="1">
        <f t="shared" si="6"/>
        <v>-5</v>
      </c>
      <c r="Q21" s="1">
        <f t="shared" si="7"/>
        <v>0</v>
      </c>
      <c r="R21" s="1">
        <f t="shared" si="8"/>
        <v>-5</v>
      </c>
    </row>
    <row r="22" spans="1:18" x14ac:dyDescent="0.2">
      <c r="A22" s="1" t="s">
        <v>93</v>
      </c>
      <c r="B22" s="1">
        <v>2010</v>
      </c>
      <c r="C22" s="1" t="s">
        <v>25</v>
      </c>
      <c r="D22" s="1">
        <v>146</v>
      </c>
      <c r="E22" s="1">
        <v>2</v>
      </c>
      <c r="F22" s="1" t="s">
        <v>30</v>
      </c>
      <c r="G22" s="1">
        <v>0</v>
      </c>
      <c r="H22" s="1">
        <f t="shared" si="2"/>
        <v>0</v>
      </c>
      <c r="I22" s="1">
        <v>1</v>
      </c>
      <c r="J22" s="1">
        <f t="shared" si="3"/>
        <v>0.1001674211615598</v>
      </c>
      <c r="K22" s="1">
        <v>1</v>
      </c>
      <c r="L22" s="1">
        <f t="shared" si="4"/>
        <v>0.1001674211615598</v>
      </c>
      <c r="M22" s="1">
        <v>0</v>
      </c>
      <c r="N22" s="1">
        <f t="shared" si="5"/>
        <v>-5</v>
      </c>
      <c r="O22" s="1">
        <v>0</v>
      </c>
      <c r="P22" s="1">
        <f t="shared" si="6"/>
        <v>-5</v>
      </c>
      <c r="Q22" s="1">
        <f t="shared" si="7"/>
        <v>0</v>
      </c>
      <c r="R22" s="1">
        <f t="shared" si="8"/>
        <v>-5</v>
      </c>
    </row>
    <row r="23" spans="1:18" x14ac:dyDescent="0.2">
      <c r="A23" s="1" t="s">
        <v>93</v>
      </c>
      <c r="B23" s="1">
        <v>2010</v>
      </c>
      <c r="C23" s="1" t="s">
        <v>25</v>
      </c>
      <c r="D23" s="1">
        <v>147</v>
      </c>
      <c r="E23" s="1">
        <v>8</v>
      </c>
      <c r="F23" s="1" t="s">
        <v>52</v>
      </c>
      <c r="G23" s="1">
        <v>0</v>
      </c>
      <c r="H23" s="1">
        <f t="shared" si="2"/>
        <v>0</v>
      </c>
      <c r="I23" s="1">
        <v>1</v>
      </c>
      <c r="J23" s="1">
        <f t="shared" si="3"/>
        <v>0.1001674211615598</v>
      </c>
      <c r="K23" s="1">
        <v>1</v>
      </c>
      <c r="L23" s="1">
        <f t="shared" si="4"/>
        <v>0.1001674211615598</v>
      </c>
      <c r="M23" s="1">
        <v>0</v>
      </c>
      <c r="N23" s="1">
        <f t="shared" si="5"/>
        <v>-5</v>
      </c>
      <c r="O23" s="1">
        <v>0</v>
      </c>
      <c r="P23" s="1">
        <f t="shared" si="6"/>
        <v>-5</v>
      </c>
      <c r="Q23" s="1">
        <f t="shared" si="7"/>
        <v>0</v>
      </c>
      <c r="R23" s="1">
        <f t="shared" si="8"/>
        <v>-5</v>
      </c>
    </row>
    <row r="24" spans="1:18" x14ac:dyDescent="0.2">
      <c r="A24" s="1" t="s">
        <v>93</v>
      </c>
      <c r="B24" s="1">
        <v>2010</v>
      </c>
      <c r="C24" s="1" t="s">
        <v>25</v>
      </c>
      <c r="D24" s="1">
        <v>163</v>
      </c>
      <c r="E24" s="1">
        <v>6</v>
      </c>
      <c r="F24" s="1" t="s">
        <v>34</v>
      </c>
      <c r="G24" s="1">
        <v>0</v>
      </c>
      <c r="H24" s="1">
        <f t="shared" si="2"/>
        <v>0</v>
      </c>
      <c r="I24" s="1">
        <v>1</v>
      </c>
      <c r="J24" s="1">
        <f t="shared" si="3"/>
        <v>0.1001674211615598</v>
      </c>
      <c r="K24" s="1">
        <v>1</v>
      </c>
      <c r="L24" s="1">
        <f t="shared" si="4"/>
        <v>0.1001674211615598</v>
      </c>
      <c r="M24" s="1">
        <v>0</v>
      </c>
      <c r="N24" s="1">
        <f t="shared" si="5"/>
        <v>-5</v>
      </c>
      <c r="O24" s="1">
        <v>0</v>
      </c>
      <c r="P24" s="1">
        <f t="shared" si="6"/>
        <v>-5</v>
      </c>
      <c r="Q24" s="1">
        <f t="shared" si="7"/>
        <v>0</v>
      </c>
      <c r="R24" s="1">
        <f t="shared" si="8"/>
        <v>-5</v>
      </c>
    </row>
    <row r="25" spans="1:18" x14ac:dyDescent="0.2">
      <c r="A25" s="1" t="s">
        <v>93</v>
      </c>
      <c r="B25" s="1">
        <v>2010</v>
      </c>
      <c r="C25" s="1" t="s">
        <v>25</v>
      </c>
      <c r="D25" s="1">
        <v>177</v>
      </c>
      <c r="E25" s="1">
        <v>5</v>
      </c>
      <c r="F25" s="1" t="s">
        <v>31</v>
      </c>
      <c r="G25" s="1">
        <v>0</v>
      </c>
      <c r="H25" s="1">
        <f t="shared" si="2"/>
        <v>0</v>
      </c>
      <c r="I25" s="1">
        <v>1</v>
      </c>
      <c r="J25" s="1">
        <f t="shared" si="3"/>
        <v>0.1001674211615598</v>
      </c>
      <c r="K25" s="1">
        <v>1</v>
      </c>
      <c r="L25" s="1">
        <f t="shared" si="4"/>
        <v>0.1001674211615598</v>
      </c>
      <c r="M25" s="1">
        <v>0</v>
      </c>
      <c r="N25" s="1">
        <f t="shared" si="5"/>
        <v>-5</v>
      </c>
      <c r="O25" s="1">
        <v>0</v>
      </c>
      <c r="P25" s="1">
        <f t="shared" si="6"/>
        <v>-5</v>
      </c>
      <c r="Q25" s="1">
        <f t="shared" si="7"/>
        <v>0</v>
      </c>
      <c r="R25" s="1">
        <f t="shared" si="8"/>
        <v>-5</v>
      </c>
    </row>
    <row r="26" spans="1:18" x14ac:dyDescent="0.2">
      <c r="A26" s="1" t="s">
        <v>93</v>
      </c>
      <c r="B26" s="1">
        <v>2010</v>
      </c>
      <c r="C26" s="1" t="s">
        <v>25</v>
      </c>
      <c r="D26" s="1">
        <v>185</v>
      </c>
      <c r="E26" s="1">
        <v>4</v>
      </c>
      <c r="F26" s="1" t="s">
        <v>33</v>
      </c>
      <c r="G26" s="1">
        <v>0</v>
      </c>
      <c r="H26" s="1">
        <f t="shared" si="2"/>
        <v>0</v>
      </c>
      <c r="I26" s="1">
        <v>1</v>
      </c>
      <c r="J26" s="1">
        <f t="shared" si="3"/>
        <v>0.1001674211615598</v>
      </c>
      <c r="K26" s="1">
        <v>1</v>
      </c>
      <c r="L26" s="1">
        <f t="shared" si="4"/>
        <v>0.1001674211615598</v>
      </c>
      <c r="M26" s="1">
        <v>0</v>
      </c>
      <c r="N26" s="1">
        <f t="shared" si="5"/>
        <v>-5</v>
      </c>
      <c r="O26" s="1">
        <v>0</v>
      </c>
      <c r="P26" s="1">
        <f t="shared" si="6"/>
        <v>-5</v>
      </c>
      <c r="Q26" s="1">
        <f t="shared" si="7"/>
        <v>0</v>
      </c>
      <c r="R26" s="1">
        <f t="shared" si="8"/>
        <v>-5</v>
      </c>
    </row>
    <row r="27" spans="1:18" x14ac:dyDescent="0.2">
      <c r="A27" s="1" t="s">
        <v>93</v>
      </c>
      <c r="B27" s="1">
        <v>2010</v>
      </c>
      <c r="C27" s="1" t="s">
        <v>25</v>
      </c>
      <c r="D27" s="1">
        <v>187</v>
      </c>
      <c r="E27" s="1">
        <v>2</v>
      </c>
      <c r="F27" s="1" t="s">
        <v>30</v>
      </c>
      <c r="G27" s="1">
        <v>0</v>
      </c>
      <c r="H27" s="1">
        <f t="shared" si="2"/>
        <v>0</v>
      </c>
      <c r="I27" s="1">
        <v>1</v>
      </c>
      <c r="J27" s="1">
        <f t="shared" si="3"/>
        <v>0.1001674211615598</v>
      </c>
      <c r="K27" s="1">
        <v>1</v>
      </c>
      <c r="L27" s="1">
        <f t="shared" si="4"/>
        <v>0.1001674211615598</v>
      </c>
      <c r="M27" s="1">
        <v>0</v>
      </c>
      <c r="N27" s="1">
        <f t="shared" si="5"/>
        <v>-5</v>
      </c>
      <c r="O27" s="1">
        <v>0</v>
      </c>
      <c r="P27" s="1">
        <f t="shared" si="6"/>
        <v>-5</v>
      </c>
      <c r="Q27" s="1">
        <f t="shared" si="7"/>
        <v>0</v>
      </c>
      <c r="R27" s="1">
        <f t="shared" si="8"/>
        <v>-5</v>
      </c>
    </row>
    <row r="28" spans="1:18" x14ac:dyDescent="0.2">
      <c r="A28" s="1" t="s">
        <v>93</v>
      </c>
      <c r="B28" s="1">
        <v>2010</v>
      </c>
      <c r="C28" s="1" t="s">
        <v>25</v>
      </c>
      <c r="D28" s="1">
        <v>188</v>
      </c>
      <c r="E28" s="1">
        <v>5</v>
      </c>
      <c r="F28" s="1" t="s">
        <v>31</v>
      </c>
      <c r="G28" s="1">
        <v>0</v>
      </c>
      <c r="H28" s="1">
        <f t="shared" si="2"/>
        <v>0</v>
      </c>
      <c r="I28" s="1">
        <v>1</v>
      </c>
      <c r="J28" s="1">
        <f t="shared" si="3"/>
        <v>0.1001674211615598</v>
      </c>
      <c r="K28" s="1">
        <v>1</v>
      </c>
      <c r="L28" s="1">
        <f t="shared" si="4"/>
        <v>0.1001674211615598</v>
      </c>
      <c r="M28" s="1">
        <v>0</v>
      </c>
      <c r="N28" s="1">
        <f t="shared" si="5"/>
        <v>-5</v>
      </c>
      <c r="O28" s="1">
        <v>0</v>
      </c>
      <c r="P28" s="1">
        <f t="shared" si="6"/>
        <v>-5</v>
      </c>
      <c r="Q28" s="1">
        <f t="shared" si="7"/>
        <v>0</v>
      </c>
      <c r="R28" s="1">
        <f t="shared" si="8"/>
        <v>-5</v>
      </c>
    </row>
    <row r="29" spans="1:18" x14ac:dyDescent="0.2">
      <c r="A29" s="1" t="s">
        <v>93</v>
      </c>
      <c r="B29" s="1">
        <v>2010</v>
      </c>
      <c r="C29" s="1" t="s">
        <v>25</v>
      </c>
      <c r="D29" s="1">
        <v>199</v>
      </c>
      <c r="E29" s="1">
        <v>5</v>
      </c>
      <c r="F29" s="1" t="s">
        <v>31</v>
      </c>
      <c r="G29" s="1">
        <v>0</v>
      </c>
      <c r="H29" s="1">
        <f t="shared" si="2"/>
        <v>0</v>
      </c>
      <c r="I29" s="1">
        <v>1</v>
      </c>
      <c r="J29" s="1">
        <f t="shared" si="3"/>
        <v>0.1001674211615598</v>
      </c>
      <c r="K29" s="1">
        <v>1</v>
      </c>
      <c r="L29" s="1">
        <f t="shared" si="4"/>
        <v>0.1001674211615598</v>
      </c>
      <c r="M29" s="1">
        <v>0</v>
      </c>
      <c r="N29" s="1">
        <f t="shared" si="5"/>
        <v>-5</v>
      </c>
      <c r="O29" s="1">
        <v>0</v>
      </c>
      <c r="P29" s="1">
        <f t="shared" si="6"/>
        <v>-5</v>
      </c>
      <c r="Q29" s="1">
        <f t="shared" si="7"/>
        <v>0</v>
      </c>
      <c r="R29" s="1">
        <f t="shared" si="8"/>
        <v>-5</v>
      </c>
    </row>
    <row r="30" spans="1:18" x14ac:dyDescent="0.2">
      <c r="A30" s="1" t="s">
        <v>93</v>
      </c>
      <c r="B30" s="1">
        <v>2010</v>
      </c>
      <c r="C30" s="1" t="s">
        <v>43</v>
      </c>
      <c r="D30" s="1">
        <v>206</v>
      </c>
      <c r="E30" s="1">
        <v>7</v>
      </c>
      <c r="F30" s="1" t="s">
        <v>44</v>
      </c>
      <c r="G30" s="1">
        <v>0</v>
      </c>
      <c r="H30" s="1">
        <f t="shared" si="2"/>
        <v>0</v>
      </c>
      <c r="I30" s="1">
        <v>1</v>
      </c>
      <c r="J30" s="1">
        <f t="shared" si="3"/>
        <v>0.1001674211615598</v>
      </c>
      <c r="K30" s="1">
        <v>1</v>
      </c>
      <c r="L30" s="1">
        <f t="shared" si="4"/>
        <v>0.1001674211615598</v>
      </c>
      <c r="M30" s="1">
        <v>0</v>
      </c>
      <c r="N30" s="1">
        <f t="shared" si="5"/>
        <v>-5</v>
      </c>
      <c r="O30" s="1">
        <v>0</v>
      </c>
      <c r="P30" s="1">
        <f t="shared" si="6"/>
        <v>-5</v>
      </c>
      <c r="Q30" s="1">
        <f t="shared" si="7"/>
        <v>0</v>
      </c>
      <c r="R30" s="1">
        <f t="shared" si="8"/>
        <v>-5</v>
      </c>
    </row>
    <row r="31" spans="1:18" x14ac:dyDescent="0.2">
      <c r="A31" s="1" t="s">
        <v>93</v>
      </c>
      <c r="B31" s="1">
        <v>2010</v>
      </c>
      <c r="C31" s="1" t="s">
        <v>43</v>
      </c>
      <c r="D31" s="1">
        <v>255</v>
      </c>
      <c r="E31" s="1">
        <v>6</v>
      </c>
      <c r="F31" s="1" t="s">
        <v>34</v>
      </c>
      <c r="G31" s="1">
        <v>0</v>
      </c>
      <c r="H31" s="1">
        <f t="shared" si="2"/>
        <v>0</v>
      </c>
      <c r="I31" s="1">
        <v>1</v>
      </c>
      <c r="J31" s="1">
        <f t="shared" si="3"/>
        <v>0.1001674211615598</v>
      </c>
      <c r="K31" s="1">
        <v>1</v>
      </c>
      <c r="L31" s="1">
        <f t="shared" si="4"/>
        <v>0.1001674211615598</v>
      </c>
      <c r="M31" s="1">
        <v>0</v>
      </c>
      <c r="N31" s="1">
        <f t="shared" si="5"/>
        <v>-5</v>
      </c>
      <c r="O31" s="1">
        <v>0</v>
      </c>
      <c r="P31" s="1">
        <f t="shared" si="6"/>
        <v>-5</v>
      </c>
      <c r="Q31" s="1">
        <f t="shared" si="7"/>
        <v>0</v>
      </c>
      <c r="R31" s="1">
        <f t="shared" si="8"/>
        <v>-5</v>
      </c>
    </row>
    <row r="32" spans="1:18" x14ac:dyDescent="0.2">
      <c r="A32" s="1" t="s">
        <v>93</v>
      </c>
      <c r="B32" s="1">
        <v>2010</v>
      </c>
      <c r="C32" s="1" t="s">
        <v>43</v>
      </c>
      <c r="D32" s="1">
        <v>260</v>
      </c>
      <c r="E32" s="1">
        <v>2</v>
      </c>
      <c r="F32" s="1" t="s">
        <v>30</v>
      </c>
      <c r="G32" s="1">
        <v>0</v>
      </c>
      <c r="H32" s="1">
        <f t="shared" si="2"/>
        <v>0</v>
      </c>
      <c r="I32" s="1">
        <v>1</v>
      </c>
      <c r="J32" s="1">
        <f t="shared" si="3"/>
        <v>0.1001674211615598</v>
      </c>
      <c r="K32" s="1">
        <v>1</v>
      </c>
      <c r="L32" s="1">
        <f t="shared" si="4"/>
        <v>0.1001674211615598</v>
      </c>
      <c r="M32" s="1">
        <v>0</v>
      </c>
      <c r="N32" s="1">
        <f t="shared" si="5"/>
        <v>-5</v>
      </c>
      <c r="O32" s="1">
        <v>0</v>
      </c>
      <c r="P32" s="1">
        <f t="shared" si="6"/>
        <v>-5</v>
      </c>
      <c r="Q32" s="1">
        <f t="shared" si="7"/>
        <v>0</v>
      </c>
      <c r="R32" s="1">
        <f t="shared" si="8"/>
        <v>-5</v>
      </c>
    </row>
    <row r="33" spans="1:18" x14ac:dyDescent="0.2">
      <c r="A33" s="1" t="s">
        <v>93</v>
      </c>
      <c r="B33" s="1">
        <v>2010</v>
      </c>
      <c r="C33" s="1" t="s">
        <v>43</v>
      </c>
      <c r="D33" s="1">
        <v>274</v>
      </c>
      <c r="E33" s="1">
        <v>3</v>
      </c>
      <c r="F33" s="1" t="s">
        <v>32</v>
      </c>
      <c r="G33" s="1">
        <v>0</v>
      </c>
      <c r="H33" s="1">
        <f t="shared" si="2"/>
        <v>0</v>
      </c>
      <c r="I33" s="1">
        <v>1</v>
      </c>
      <c r="J33" s="1">
        <f t="shared" si="3"/>
        <v>0.1001674211615598</v>
      </c>
      <c r="K33" s="1">
        <v>1</v>
      </c>
      <c r="L33" s="1">
        <f t="shared" si="4"/>
        <v>0.1001674211615598</v>
      </c>
      <c r="M33" s="1">
        <v>0</v>
      </c>
      <c r="N33" s="1">
        <f t="shared" si="5"/>
        <v>-5</v>
      </c>
      <c r="O33" s="1">
        <v>0</v>
      </c>
      <c r="P33" s="1">
        <f t="shared" si="6"/>
        <v>-5</v>
      </c>
      <c r="Q33" s="1">
        <f t="shared" si="7"/>
        <v>0</v>
      </c>
      <c r="R33" s="1">
        <f t="shared" si="8"/>
        <v>-5</v>
      </c>
    </row>
    <row r="34" spans="1:18" x14ac:dyDescent="0.2">
      <c r="A34" s="1" t="s">
        <v>93</v>
      </c>
      <c r="B34" s="1">
        <v>2010</v>
      </c>
      <c r="C34" s="1" t="s">
        <v>43</v>
      </c>
      <c r="D34" s="1">
        <v>281</v>
      </c>
      <c r="E34" s="1">
        <v>6</v>
      </c>
      <c r="F34" s="1" t="s">
        <v>34</v>
      </c>
      <c r="G34" s="1">
        <v>0</v>
      </c>
      <c r="H34" s="1">
        <f t="shared" si="2"/>
        <v>0</v>
      </c>
      <c r="I34" s="1">
        <v>1</v>
      </c>
      <c r="J34" s="1">
        <f t="shared" si="3"/>
        <v>0.1001674211615598</v>
      </c>
      <c r="K34" s="1">
        <v>1</v>
      </c>
      <c r="L34" s="1">
        <f t="shared" si="4"/>
        <v>0.1001674211615598</v>
      </c>
      <c r="M34" s="1">
        <v>0</v>
      </c>
      <c r="N34" s="1">
        <f t="shared" si="5"/>
        <v>-5</v>
      </c>
      <c r="O34" s="1">
        <v>0</v>
      </c>
      <c r="P34" s="1">
        <f t="shared" si="6"/>
        <v>-5</v>
      </c>
      <c r="Q34" s="1">
        <f t="shared" si="7"/>
        <v>0</v>
      </c>
      <c r="R34" s="1">
        <f t="shared" si="8"/>
        <v>-5</v>
      </c>
    </row>
    <row r="35" spans="1:18" x14ac:dyDescent="0.2">
      <c r="A35" s="1" t="s">
        <v>93</v>
      </c>
      <c r="B35" s="1">
        <v>2010</v>
      </c>
      <c r="C35" s="1" t="s">
        <v>43</v>
      </c>
      <c r="D35" s="1">
        <v>311</v>
      </c>
      <c r="E35" s="1">
        <v>3</v>
      </c>
      <c r="F35" s="1" t="s">
        <v>32</v>
      </c>
      <c r="G35" s="1">
        <v>0</v>
      </c>
      <c r="H35" s="1">
        <f t="shared" si="2"/>
        <v>0</v>
      </c>
      <c r="I35" s="1">
        <v>1</v>
      </c>
      <c r="J35" s="1">
        <f t="shared" si="3"/>
        <v>0.1001674211615598</v>
      </c>
      <c r="K35" s="1">
        <v>1</v>
      </c>
      <c r="L35" s="1">
        <f t="shared" si="4"/>
        <v>0.1001674211615598</v>
      </c>
      <c r="M35" s="1">
        <v>0</v>
      </c>
      <c r="N35" s="1">
        <f t="shared" si="5"/>
        <v>-5</v>
      </c>
      <c r="O35" s="1">
        <v>0</v>
      </c>
      <c r="P35" s="1">
        <f t="shared" si="6"/>
        <v>-5</v>
      </c>
      <c r="Q35" s="1">
        <f t="shared" si="7"/>
        <v>0</v>
      </c>
      <c r="R35" s="1">
        <f t="shared" si="8"/>
        <v>-5</v>
      </c>
    </row>
    <row r="36" spans="1:18" x14ac:dyDescent="0.2">
      <c r="A36" s="1" t="s">
        <v>93</v>
      </c>
      <c r="B36" s="1">
        <v>2010</v>
      </c>
      <c r="C36" s="1" t="s">
        <v>43</v>
      </c>
      <c r="D36" s="1">
        <v>315</v>
      </c>
      <c r="E36" s="1">
        <v>4</v>
      </c>
      <c r="F36" s="1" t="s">
        <v>33</v>
      </c>
      <c r="G36" s="1">
        <v>0</v>
      </c>
      <c r="H36" s="1">
        <f t="shared" si="2"/>
        <v>0</v>
      </c>
      <c r="I36" s="1">
        <v>1</v>
      </c>
      <c r="J36" s="1">
        <f t="shared" si="3"/>
        <v>0.1001674211615598</v>
      </c>
      <c r="K36" s="1">
        <v>1</v>
      </c>
      <c r="L36" s="1">
        <f t="shared" si="4"/>
        <v>0.1001674211615598</v>
      </c>
      <c r="M36" s="1">
        <v>0</v>
      </c>
      <c r="N36" s="1">
        <f t="shared" si="5"/>
        <v>-5</v>
      </c>
      <c r="O36" s="1">
        <v>0</v>
      </c>
      <c r="P36" s="1">
        <f t="shared" si="6"/>
        <v>-5</v>
      </c>
      <c r="Q36" s="1">
        <f t="shared" si="7"/>
        <v>0</v>
      </c>
      <c r="R36" s="1">
        <f t="shared" si="8"/>
        <v>-5</v>
      </c>
    </row>
    <row r="37" spans="1:18" x14ac:dyDescent="0.2">
      <c r="A37" s="1" t="s">
        <v>93</v>
      </c>
      <c r="B37" s="1">
        <v>2010</v>
      </c>
      <c r="C37" s="1" t="s">
        <v>43</v>
      </c>
      <c r="D37" s="1">
        <v>324</v>
      </c>
      <c r="E37" s="1">
        <v>5</v>
      </c>
      <c r="F37" s="1" t="s">
        <v>31</v>
      </c>
      <c r="G37" s="1">
        <v>0</v>
      </c>
      <c r="H37" s="1">
        <f t="shared" si="2"/>
        <v>0</v>
      </c>
      <c r="I37" s="1">
        <v>1</v>
      </c>
      <c r="J37" s="1">
        <f t="shared" si="3"/>
        <v>0.1001674211615598</v>
      </c>
      <c r="K37" s="1">
        <v>1</v>
      </c>
      <c r="L37" s="1">
        <f t="shared" si="4"/>
        <v>0.1001674211615598</v>
      </c>
      <c r="M37" s="1">
        <v>0</v>
      </c>
      <c r="N37" s="1">
        <f t="shared" si="5"/>
        <v>-5</v>
      </c>
      <c r="O37" s="1">
        <v>0</v>
      </c>
      <c r="P37" s="1">
        <f t="shared" si="6"/>
        <v>-5</v>
      </c>
      <c r="Q37" s="1">
        <f t="shared" si="7"/>
        <v>0</v>
      </c>
      <c r="R37" s="1">
        <f t="shared" si="8"/>
        <v>-5</v>
      </c>
    </row>
    <row r="38" spans="1:18" x14ac:dyDescent="0.2">
      <c r="A38" s="1" t="s">
        <v>93</v>
      </c>
      <c r="B38" s="1">
        <v>2010</v>
      </c>
      <c r="C38" s="1" t="s">
        <v>43</v>
      </c>
      <c r="D38" s="1">
        <v>328</v>
      </c>
      <c r="E38" s="1">
        <v>2</v>
      </c>
      <c r="F38" s="1" t="s">
        <v>30</v>
      </c>
      <c r="G38" s="1">
        <v>0</v>
      </c>
      <c r="H38" s="1">
        <f t="shared" si="2"/>
        <v>0</v>
      </c>
      <c r="I38" s="1">
        <v>1</v>
      </c>
      <c r="J38" s="1">
        <f t="shared" si="3"/>
        <v>0.1001674211615598</v>
      </c>
      <c r="K38" s="1">
        <v>1</v>
      </c>
      <c r="L38" s="1">
        <f t="shared" si="4"/>
        <v>0.1001674211615598</v>
      </c>
      <c r="M38" s="1">
        <v>0</v>
      </c>
      <c r="N38" s="1">
        <f t="shared" si="5"/>
        <v>-5</v>
      </c>
      <c r="O38" s="1">
        <v>0</v>
      </c>
      <c r="P38" s="1">
        <f t="shared" si="6"/>
        <v>-5</v>
      </c>
      <c r="Q38" s="1">
        <f t="shared" si="7"/>
        <v>0</v>
      </c>
      <c r="R38" s="1">
        <f t="shared" si="8"/>
        <v>-5</v>
      </c>
    </row>
    <row r="39" spans="1:18" x14ac:dyDescent="0.2">
      <c r="A39" s="1" t="s">
        <v>93</v>
      </c>
      <c r="B39" s="1">
        <v>2010</v>
      </c>
      <c r="C39" s="1" t="s">
        <v>43</v>
      </c>
      <c r="D39" s="1">
        <v>329</v>
      </c>
      <c r="E39" s="1">
        <v>6</v>
      </c>
      <c r="F39" s="1" t="s">
        <v>34</v>
      </c>
      <c r="G39" s="1">
        <v>0</v>
      </c>
      <c r="H39" s="1">
        <f t="shared" si="2"/>
        <v>0</v>
      </c>
      <c r="I39" s="1">
        <v>1</v>
      </c>
      <c r="J39" s="1">
        <f t="shared" si="3"/>
        <v>0.1001674211615598</v>
      </c>
      <c r="K39" s="1">
        <v>1</v>
      </c>
      <c r="L39" s="1">
        <f t="shared" si="4"/>
        <v>0.1001674211615598</v>
      </c>
      <c r="M39" s="1">
        <v>0</v>
      </c>
      <c r="N39" s="1">
        <f t="shared" si="5"/>
        <v>-5</v>
      </c>
      <c r="O39" s="1">
        <v>0</v>
      </c>
      <c r="P39" s="1">
        <f t="shared" si="6"/>
        <v>-5</v>
      </c>
      <c r="Q39" s="1">
        <f t="shared" si="7"/>
        <v>0</v>
      </c>
      <c r="R39" s="1">
        <f t="shared" si="8"/>
        <v>-5</v>
      </c>
    </row>
    <row r="40" spans="1:18" x14ac:dyDescent="0.2">
      <c r="A40" s="1" t="s">
        <v>93</v>
      </c>
      <c r="B40" s="1">
        <v>2010</v>
      </c>
      <c r="C40" s="1" t="s">
        <v>43</v>
      </c>
      <c r="D40" s="1">
        <v>363</v>
      </c>
      <c r="E40" s="1">
        <v>1</v>
      </c>
      <c r="F40" s="1" t="s">
        <v>27</v>
      </c>
      <c r="G40" s="1">
        <v>0</v>
      </c>
      <c r="H40" s="1">
        <f t="shared" si="2"/>
        <v>0</v>
      </c>
      <c r="I40" s="1">
        <v>1</v>
      </c>
      <c r="J40" s="1">
        <f t="shared" si="3"/>
        <v>0.1001674211615598</v>
      </c>
      <c r="K40" s="1">
        <v>1</v>
      </c>
      <c r="L40" s="1">
        <f t="shared" si="4"/>
        <v>0.1001674211615598</v>
      </c>
      <c r="M40" s="1">
        <v>0</v>
      </c>
      <c r="N40" s="1">
        <f t="shared" si="5"/>
        <v>-5</v>
      </c>
      <c r="O40" s="1">
        <v>0</v>
      </c>
      <c r="P40" s="1">
        <f t="shared" si="6"/>
        <v>-5</v>
      </c>
      <c r="Q40" s="1">
        <f t="shared" si="7"/>
        <v>0</v>
      </c>
      <c r="R40" s="1">
        <f t="shared" si="8"/>
        <v>-5</v>
      </c>
    </row>
    <row r="41" spans="1:18" x14ac:dyDescent="0.2">
      <c r="A41" s="1" t="s">
        <v>93</v>
      </c>
      <c r="B41" s="1">
        <v>2010</v>
      </c>
      <c r="C41" s="1" t="s">
        <v>43</v>
      </c>
      <c r="D41" s="1">
        <v>384</v>
      </c>
      <c r="E41" s="1">
        <v>1</v>
      </c>
      <c r="F41" s="1" t="s">
        <v>27</v>
      </c>
      <c r="G41" s="1">
        <v>0</v>
      </c>
      <c r="H41" s="1">
        <f t="shared" si="2"/>
        <v>0</v>
      </c>
      <c r="I41" s="1">
        <v>1</v>
      </c>
      <c r="J41" s="1">
        <f t="shared" si="3"/>
        <v>0.1001674211615598</v>
      </c>
      <c r="K41" s="1">
        <v>1</v>
      </c>
      <c r="L41" s="1">
        <f t="shared" si="4"/>
        <v>0.1001674211615598</v>
      </c>
      <c r="M41" s="1">
        <v>0</v>
      </c>
      <c r="N41" s="1">
        <f t="shared" si="5"/>
        <v>-5</v>
      </c>
      <c r="O41" s="1">
        <v>0</v>
      </c>
      <c r="P41" s="1">
        <f t="shared" si="6"/>
        <v>-5</v>
      </c>
      <c r="Q41" s="1">
        <f t="shared" si="7"/>
        <v>0</v>
      </c>
      <c r="R41" s="1">
        <f t="shared" si="8"/>
        <v>-5</v>
      </c>
    </row>
    <row r="42" spans="1:18" x14ac:dyDescent="0.2">
      <c r="A42" s="1" t="s">
        <v>93</v>
      </c>
      <c r="B42" s="1">
        <v>2010</v>
      </c>
      <c r="C42" s="1" t="s">
        <v>25</v>
      </c>
      <c r="D42" s="1">
        <v>13</v>
      </c>
      <c r="E42" s="1">
        <v>5</v>
      </c>
      <c r="F42" s="1" t="s">
        <v>31</v>
      </c>
      <c r="G42" s="1">
        <v>0</v>
      </c>
      <c r="H42" s="1">
        <f t="shared" si="2"/>
        <v>0</v>
      </c>
      <c r="I42" s="1">
        <v>2</v>
      </c>
      <c r="J42" s="1">
        <f t="shared" si="3"/>
        <v>0.14189705460416391</v>
      </c>
      <c r="K42" s="1">
        <v>1</v>
      </c>
      <c r="L42" s="1">
        <f t="shared" si="4"/>
        <v>0.1001674211615598</v>
      </c>
      <c r="M42" s="1">
        <v>0</v>
      </c>
      <c r="N42" s="1">
        <f t="shared" si="5"/>
        <v>-5</v>
      </c>
      <c r="O42" s="1">
        <v>0</v>
      </c>
      <c r="P42" s="1">
        <f t="shared" si="6"/>
        <v>-5</v>
      </c>
      <c r="Q42" s="1">
        <f t="shared" si="7"/>
        <v>0</v>
      </c>
      <c r="R42" s="1">
        <f t="shared" si="8"/>
        <v>-5</v>
      </c>
    </row>
    <row r="43" spans="1:18" x14ac:dyDescent="0.2">
      <c r="A43" s="1" t="s">
        <v>93</v>
      </c>
      <c r="B43" s="1">
        <v>2010</v>
      </c>
      <c r="C43" s="1" t="s">
        <v>25</v>
      </c>
      <c r="D43" s="1">
        <v>101</v>
      </c>
      <c r="E43" s="1">
        <v>3</v>
      </c>
      <c r="F43" s="1" t="s">
        <v>32</v>
      </c>
      <c r="G43" s="1">
        <v>0</v>
      </c>
      <c r="H43" s="1">
        <f t="shared" si="2"/>
        <v>0</v>
      </c>
      <c r="I43" s="1">
        <v>2</v>
      </c>
      <c r="J43" s="1">
        <f t="shared" si="3"/>
        <v>0.14189705460416391</v>
      </c>
      <c r="K43" s="1">
        <v>1</v>
      </c>
      <c r="L43" s="1">
        <f t="shared" si="4"/>
        <v>0.1001674211615598</v>
      </c>
      <c r="M43" s="1">
        <v>0</v>
      </c>
      <c r="N43" s="1">
        <f t="shared" si="5"/>
        <v>-5</v>
      </c>
      <c r="O43" s="1">
        <v>0</v>
      </c>
      <c r="P43" s="1">
        <f t="shared" si="6"/>
        <v>-5</v>
      </c>
      <c r="Q43" s="1">
        <f t="shared" si="7"/>
        <v>0</v>
      </c>
      <c r="R43" s="1">
        <f t="shared" si="8"/>
        <v>-5</v>
      </c>
    </row>
    <row r="44" spans="1:18" x14ac:dyDescent="0.2">
      <c r="A44" s="1" t="s">
        <v>93</v>
      </c>
      <c r="B44" s="1">
        <v>2010</v>
      </c>
      <c r="C44" s="1" t="s">
        <v>43</v>
      </c>
      <c r="D44" s="1">
        <v>318</v>
      </c>
      <c r="E44" s="1">
        <v>1</v>
      </c>
      <c r="F44" s="1" t="s">
        <v>27</v>
      </c>
      <c r="G44" s="1">
        <v>0</v>
      </c>
      <c r="H44" s="1">
        <f t="shared" si="2"/>
        <v>0</v>
      </c>
      <c r="I44" s="1">
        <v>2</v>
      </c>
      <c r="J44" s="1">
        <f t="shared" si="3"/>
        <v>0.14189705460416391</v>
      </c>
      <c r="K44" s="1">
        <v>1</v>
      </c>
      <c r="L44" s="1">
        <f t="shared" si="4"/>
        <v>0.1001674211615598</v>
      </c>
      <c r="M44" s="1">
        <v>0</v>
      </c>
      <c r="N44" s="1">
        <f t="shared" si="5"/>
        <v>-5</v>
      </c>
      <c r="O44" s="1">
        <v>0</v>
      </c>
      <c r="P44" s="1">
        <f t="shared" si="6"/>
        <v>-5</v>
      </c>
      <c r="Q44" s="1">
        <f t="shared" si="7"/>
        <v>0</v>
      </c>
      <c r="R44" s="1">
        <f t="shared" si="8"/>
        <v>-5</v>
      </c>
    </row>
    <row r="45" spans="1:18" x14ac:dyDescent="0.2">
      <c r="A45" s="1" t="s">
        <v>93</v>
      </c>
      <c r="B45" s="1">
        <v>2010</v>
      </c>
      <c r="C45" s="1" t="s">
        <v>43</v>
      </c>
      <c r="D45" s="1">
        <v>368</v>
      </c>
      <c r="E45" s="1">
        <v>5</v>
      </c>
      <c r="F45" s="1" t="s">
        <v>31</v>
      </c>
      <c r="G45" s="1">
        <v>0</v>
      </c>
      <c r="H45" s="1">
        <f t="shared" si="2"/>
        <v>0</v>
      </c>
      <c r="I45" s="1">
        <v>2</v>
      </c>
      <c r="J45" s="1">
        <f t="shared" si="3"/>
        <v>0.14189705460416391</v>
      </c>
      <c r="K45" s="1">
        <v>1</v>
      </c>
      <c r="L45" s="1">
        <f t="shared" si="4"/>
        <v>0.1001674211615598</v>
      </c>
      <c r="M45" s="1">
        <v>0</v>
      </c>
      <c r="N45" s="1">
        <f t="shared" si="5"/>
        <v>-5</v>
      </c>
      <c r="O45" s="1">
        <v>0</v>
      </c>
      <c r="P45" s="1">
        <f t="shared" si="6"/>
        <v>-5</v>
      </c>
      <c r="Q45" s="1">
        <f t="shared" si="7"/>
        <v>0</v>
      </c>
      <c r="R45" s="1">
        <f t="shared" si="8"/>
        <v>-5</v>
      </c>
    </row>
    <row r="46" spans="1:18" x14ac:dyDescent="0.2">
      <c r="A46" s="1" t="s">
        <v>93</v>
      </c>
      <c r="B46" s="1">
        <v>2010</v>
      </c>
      <c r="C46" s="1" t="s">
        <v>43</v>
      </c>
      <c r="D46" s="1">
        <v>382</v>
      </c>
      <c r="E46" s="1">
        <v>8</v>
      </c>
      <c r="F46" s="1" t="s">
        <v>52</v>
      </c>
      <c r="G46" s="1">
        <v>0</v>
      </c>
      <c r="H46" s="1">
        <f t="shared" si="2"/>
        <v>0</v>
      </c>
      <c r="I46" s="1">
        <v>2</v>
      </c>
      <c r="J46" s="1">
        <f t="shared" si="3"/>
        <v>0.14189705460416391</v>
      </c>
      <c r="K46" s="1">
        <v>1</v>
      </c>
      <c r="L46" s="1">
        <f t="shared" si="4"/>
        <v>0.1001674211615598</v>
      </c>
      <c r="M46" s="1">
        <v>0</v>
      </c>
      <c r="N46" s="1">
        <f t="shared" si="5"/>
        <v>-5</v>
      </c>
      <c r="O46" s="1">
        <v>0</v>
      </c>
      <c r="P46" s="1">
        <f t="shared" si="6"/>
        <v>-5</v>
      </c>
      <c r="Q46" s="1">
        <f t="shared" si="7"/>
        <v>0</v>
      </c>
      <c r="R46" s="1">
        <f t="shared" si="8"/>
        <v>-5</v>
      </c>
    </row>
    <row r="47" spans="1:18" x14ac:dyDescent="0.2">
      <c r="A47" s="1" t="s">
        <v>93</v>
      </c>
      <c r="B47" s="1">
        <v>2010</v>
      </c>
      <c r="C47" s="1" t="s">
        <v>25</v>
      </c>
      <c r="D47" s="1">
        <v>4</v>
      </c>
      <c r="E47" s="1">
        <v>6</v>
      </c>
      <c r="F47" s="1" t="s">
        <v>34</v>
      </c>
      <c r="G47" s="1">
        <v>0</v>
      </c>
      <c r="H47" s="1">
        <f t="shared" si="2"/>
        <v>0</v>
      </c>
      <c r="I47" s="1">
        <v>1</v>
      </c>
      <c r="J47" s="1">
        <f t="shared" si="3"/>
        <v>0.1001674211615598</v>
      </c>
      <c r="K47" s="1">
        <v>2</v>
      </c>
      <c r="L47" s="1">
        <f t="shared" si="4"/>
        <v>0.14189705460416391</v>
      </c>
      <c r="M47" s="1">
        <v>0</v>
      </c>
      <c r="N47" s="1">
        <f t="shared" si="5"/>
        <v>-5</v>
      </c>
      <c r="O47" s="1">
        <v>0</v>
      </c>
      <c r="P47" s="1">
        <f t="shared" si="6"/>
        <v>-5</v>
      </c>
      <c r="Q47" s="1">
        <f t="shared" si="7"/>
        <v>0</v>
      </c>
      <c r="R47" s="1">
        <f t="shared" si="8"/>
        <v>-5</v>
      </c>
    </row>
    <row r="48" spans="1:18" x14ac:dyDescent="0.2">
      <c r="A48" s="1" t="s">
        <v>93</v>
      </c>
      <c r="B48" s="1">
        <v>2010</v>
      </c>
      <c r="C48" s="1" t="s">
        <v>25</v>
      </c>
      <c r="D48" s="1">
        <v>73</v>
      </c>
      <c r="E48" s="1">
        <v>2</v>
      </c>
      <c r="F48" s="1" t="s">
        <v>30</v>
      </c>
      <c r="G48" s="1">
        <v>0</v>
      </c>
      <c r="H48" s="1">
        <f t="shared" si="2"/>
        <v>0</v>
      </c>
      <c r="I48" s="1">
        <v>1</v>
      </c>
      <c r="J48" s="1">
        <f t="shared" si="3"/>
        <v>0.1001674211615598</v>
      </c>
      <c r="K48" s="1">
        <v>2</v>
      </c>
      <c r="L48" s="1">
        <f t="shared" si="4"/>
        <v>0.14189705460416391</v>
      </c>
      <c r="M48" s="1">
        <v>0</v>
      </c>
      <c r="N48" s="1">
        <f t="shared" si="5"/>
        <v>-5</v>
      </c>
      <c r="O48" s="1">
        <v>0</v>
      </c>
      <c r="P48" s="1">
        <f t="shared" si="6"/>
        <v>-5</v>
      </c>
      <c r="Q48" s="1">
        <f t="shared" si="7"/>
        <v>0</v>
      </c>
      <c r="R48" s="1">
        <f t="shared" si="8"/>
        <v>-5</v>
      </c>
    </row>
    <row r="49" spans="1:18" x14ac:dyDescent="0.2">
      <c r="A49" s="1" t="s">
        <v>93</v>
      </c>
      <c r="B49" s="1">
        <v>2010</v>
      </c>
      <c r="C49" s="1" t="s">
        <v>25</v>
      </c>
      <c r="D49" s="1">
        <v>124</v>
      </c>
      <c r="E49" s="1">
        <v>1</v>
      </c>
      <c r="F49" s="1" t="s">
        <v>27</v>
      </c>
      <c r="G49" s="1">
        <v>0</v>
      </c>
      <c r="H49" s="1">
        <f t="shared" si="2"/>
        <v>0</v>
      </c>
      <c r="I49" s="1">
        <v>1</v>
      </c>
      <c r="J49" s="1">
        <f t="shared" si="3"/>
        <v>0.1001674211615598</v>
      </c>
      <c r="K49" s="1">
        <v>2</v>
      </c>
      <c r="L49" s="1">
        <f t="shared" si="4"/>
        <v>0.14189705460416391</v>
      </c>
      <c r="M49" s="1">
        <v>0</v>
      </c>
      <c r="N49" s="1">
        <f t="shared" si="5"/>
        <v>-5</v>
      </c>
      <c r="O49" s="1">
        <v>0</v>
      </c>
      <c r="P49" s="1">
        <f t="shared" si="6"/>
        <v>-5</v>
      </c>
      <c r="Q49" s="1">
        <f t="shared" si="7"/>
        <v>0</v>
      </c>
      <c r="R49" s="1">
        <f t="shared" si="8"/>
        <v>-5</v>
      </c>
    </row>
    <row r="50" spans="1:18" x14ac:dyDescent="0.2">
      <c r="A50" s="1" t="s">
        <v>93</v>
      </c>
      <c r="B50" s="1">
        <v>2010</v>
      </c>
      <c r="C50" s="1" t="s">
        <v>25</v>
      </c>
      <c r="D50" s="1">
        <v>142</v>
      </c>
      <c r="E50" s="1">
        <v>1</v>
      </c>
      <c r="F50" s="1" t="s">
        <v>27</v>
      </c>
      <c r="G50" s="1">
        <v>0</v>
      </c>
      <c r="H50" s="1">
        <f t="shared" si="2"/>
        <v>0</v>
      </c>
      <c r="I50" s="1">
        <v>1</v>
      </c>
      <c r="J50" s="1">
        <f t="shared" si="3"/>
        <v>0.1001674211615598</v>
      </c>
      <c r="K50" s="1">
        <v>2</v>
      </c>
      <c r="L50" s="1">
        <f t="shared" si="4"/>
        <v>0.14189705460416391</v>
      </c>
      <c r="M50" s="1">
        <v>0</v>
      </c>
      <c r="N50" s="1">
        <f t="shared" si="5"/>
        <v>-5</v>
      </c>
      <c r="O50" s="1">
        <v>0</v>
      </c>
      <c r="P50" s="1">
        <f t="shared" si="6"/>
        <v>-5</v>
      </c>
      <c r="Q50" s="1">
        <f t="shared" si="7"/>
        <v>0</v>
      </c>
      <c r="R50" s="1">
        <f t="shared" si="8"/>
        <v>-5</v>
      </c>
    </row>
    <row r="51" spans="1:18" x14ac:dyDescent="0.2">
      <c r="A51" s="1" t="s">
        <v>93</v>
      </c>
      <c r="B51" s="1">
        <v>2010</v>
      </c>
      <c r="C51" s="1" t="s">
        <v>25</v>
      </c>
      <c r="D51" s="1">
        <v>164</v>
      </c>
      <c r="E51" s="1">
        <v>1</v>
      </c>
      <c r="F51" s="1" t="s">
        <v>27</v>
      </c>
      <c r="G51" s="1">
        <v>0</v>
      </c>
      <c r="H51" s="1">
        <f t="shared" si="2"/>
        <v>0</v>
      </c>
      <c r="I51" s="1">
        <v>1</v>
      </c>
      <c r="J51" s="1">
        <f t="shared" si="3"/>
        <v>0.1001674211615598</v>
      </c>
      <c r="K51" s="1">
        <v>2</v>
      </c>
      <c r="L51" s="1">
        <f t="shared" si="4"/>
        <v>0.14189705460416391</v>
      </c>
      <c r="M51" s="1">
        <v>0</v>
      </c>
      <c r="N51" s="1">
        <f t="shared" si="5"/>
        <v>-5</v>
      </c>
      <c r="O51" s="1">
        <v>0</v>
      </c>
      <c r="P51" s="1">
        <f t="shared" si="6"/>
        <v>-5</v>
      </c>
      <c r="Q51" s="1">
        <f t="shared" si="7"/>
        <v>0</v>
      </c>
      <c r="R51" s="1">
        <f t="shared" si="8"/>
        <v>-5</v>
      </c>
    </row>
    <row r="52" spans="1:18" x14ac:dyDescent="0.2">
      <c r="A52" s="1" t="s">
        <v>93</v>
      </c>
      <c r="B52" s="1">
        <v>2010</v>
      </c>
      <c r="C52" s="1" t="s">
        <v>25</v>
      </c>
      <c r="D52" s="1">
        <v>179</v>
      </c>
      <c r="E52" s="1">
        <v>5</v>
      </c>
      <c r="F52" s="1" t="s">
        <v>31</v>
      </c>
      <c r="G52" s="1">
        <v>0</v>
      </c>
      <c r="H52" s="1">
        <f t="shared" si="2"/>
        <v>0</v>
      </c>
      <c r="I52" s="1">
        <v>1</v>
      </c>
      <c r="J52" s="1">
        <f t="shared" si="3"/>
        <v>0.1001674211615598</v>
      </c>
      <c r="K52" s="1">
        <v>2</v>
      </c>
      <c r="L52" s="1">
        <f t="shared" si="4"/>
        <v>0.14189705460416391</v>
      </c>
      <c r="M52" s="1">
        <v>0</v>
      </c>
      <c r="N52" s="1">
        <f t="shared" si="5"/>
        <v>-5</v>
      </c>
      <c r="O52" s="1">
        <v>0</v>
      </c>
      <c r="P52" s="1">
        <f t="shared" si="6"/>
        <v>-5</v>
      </c>
      <c r="Q52" s="1">
        <f t="shared" si="7"/>
        <v>0</v>
      </c>
      <c r="R52" s="1">
        <f t="shared" si="8"/>
        <v>-5</v>
      </c>
    </row>
    <row r="53" spans="1:18" x14ac:dyDescent="0.2">
      <c r="A53" s="1" t="s">
        <v>93</v>
      </c>
      <c r="B53" s="1">
        <v>2010</v>
      </c>
      <c r="C53" s="1" t="s">
        <v>25</v>
      </c>
      <c r="D53" s="1">
        <v>193</v>
      </c>
      <c r="E53" s="1">
        <v>3</v>
      </c>
      <c r="F53" s="1" t="s">
        <v>32</v>
      </c>
      <c r="G53" s="1">
        <v>0</v>
      </c>
      <c r="H53" s="1">
        <f t="shared" si="2"/>
        <v>0</v>
      </c>
      <c r="I53" s="1">
        <v>1</v>
      </c>
      <c r="J53" s="1">
        <f t="shared" si="3"/>
        <v>0.1001674211615598</v>
      </c>
      <c r="K53" s="1">
        <v>2</v>
      </c>
      <c r="L53" s="1">
        <f t="shared" si="4"/>
        <v>0.14189705460416391</v>
      </c>
      <c r="M53" s="1">
        <v>0</v>
      </c>
      <c r="N53" s="1">
        <f t="shared" si="5"/>
        <v>-5</v>
      </c>
      <c r="O53" s="1">
        <v>0</v>
      </c>
      <c r="P53" s="1">
        <f t="shared" si="6"/>
        <v>-5</v>
      </c>
      <c r="Q53" s="1">
        <f t="shared" si="7"/>
        <v>0</v>
      </c>
      <c r="R53" s="1">
        <f t="shared" si="8"/>
        <v>-5</v>
      </c>
    </row>
    <row r="54" spans="1:18" x14ac:dyDescent="0.2">
      <c r="A54" s="1" t="s">
        <v>93</v>
      </c>
      <c r="B54" s="1">
        <v>2010</v>
      </c>
      <c r="C54" s="1" t="s">
        <v>43</v>
      </c>
      <c r="D54" s="1">
        <v>305</v>
      </c>
      <c r="E54" s="1">
        <v>7</v>
      </c>
      <c r="F54" s="1" t="s">
        <v>44</v>
      </c>
      <c r="G54" s="1">
        <v>0</v>
      </c>
      <c r="H54" s="1">
        <f t="shared" si="2"/>
        <v>0</v>
      </c>
      <c r="I54" s="1">
        <v>1</v>
      </c>
      <c r="J54" s="1">
        <f t="shared" si="3"/>
        <v>0.1001674211615598</v>
      </c>
      <c r="K54" s="1">
        <v>2</v>
      </c>
      <c r="L54" s="1">
        <f t="shared" si="4"/>
        <v>0.14189705460416391</v>
      </c>
      <c r="M54" s="1">
        <v>0</v>
      </c>
      <c r="N54" s="1">
        <f t="shared" si="5"/>
        <v>-5</v>
      </c>
      <c r="O54" s="1">
        <v>0</v>
      </c>
      <c r="P54" s="1">
        <f t="shared" si="6"/>
        <v>-5</v>
      </c>
      <c r="Q54" s="1">
        <f t="shared" si="7"/>
        <v>0</v>
      </c>
      <c r="R54" s="1">
        <f t="shared" si="8"/>
        <v>-5</v>
      </c>
    </row>
    <row r="55" spans="1:18" x14ac:dyDescent="0.2">
      <c r="A55" s="1" t="s">
        <v>93</v>
      </c>
      <c r="B55" s="1">
        <v>2010</v>
      </c>
      <c r="C55" s="1" t="s">
        <v>43</v>
      </c>
      <c r="D55" s="1">
        <v>331</v>
      </c>
      <c r="E55" s="1">
        <v>5</v>
      </c>
      <c r="F55" s="1" t="s">
        <v>31</v>
      </c>
      <c r="G55" s="1">
        <v>0</v>
      </c>
      <c r="H55" s="1">
        <f t="shared" si="2"/>
        <v>0</v>
      </c>
      <c r="I55" s="1">
        <v>1</v>
      </c>
      <c r="J55" s="1">
        <f t="shared" si="3"/>
        <v>0.1001674211615598</v>
      </c>
      <c r="K55" s="1">
        <v>2</v>
      </c>
      <c r="L55" s="1">
        <f t="shared" si="4"/>
        <v>0.14189705460416391</v>
      </c>
      <c r="M55" s="1">
        <v>0</v>
      </c>
      <c r="N55" s="1">
        <f t="shared" si="5"/>
        <v>-5</v>
      </c>
      <c r="O55" s="1">
        <v>0</v>
      </c>
      <c r="P55" s="1">
        <f t="shared" si="6"/>
        <v>-5</v>
      </c>
      <c r="Q55" s="1">
        <f t="shared" si="7"/>
        <v>0</v>
      </c>
      <c r="R55" s="1">
        <f t="shared" si="8"/>
        <v>-5</v>
      </c>
    </row>
    <row r="56" spans="1:18" x14ac:dyDescent="0.2">
      <c r="A56" s="1" t="s">
        <v>93</v>
      </c>
      <c r="B56" s="1">
        <v>2010</v>
      </c>
      <c r="C56" s="1" t="s">
        <v>43</v>
      </c>
      <c r="D56" s="1">
        <v>352</v>
      </c>
      <c r="E56" s="1">
        <v>1</v>
      </c>
      <c r="F56" s="1" t="s">
        <v>27</v>
      </c>
      <c r="G56" s="1">
        <v>0</v>
      </c>
      <c r="H56" s="1">
        <f t="shared" si="2"/>
        <v>0</v>
      </c>
      <c r="I56" s="1">
        <v>1</v>
      </c>
      <c r="J56" s="1">
        <f t="shared" si="3"/>
        <v>0.1001674211615598</v>
      </c>
      <c r="K56" s="1">
        <v>2</v>
      </c>
      <c r="L56" s="1">
        <f t="shared" si="4"/>
        <v>0.14189705460416391</v>
      </c>
      <c r="M56" s="1">
        <v>0</v>
      </c>
      <c r="N56" s="1">
        <f t="shared" si="5"/>
        <v>-5</v>
      </c>
      <c r="O56" s="1">
        <v>0</v>
      </c>
      <c r="P56" s="1">
        <f t="shared" si="6"/>
        <v>-5</v>
      </c>
      <c r="Q56" s="1">
        <f t="shared" si="7"/>
        <v>0</v>
      </c>
      <c r="R56" s="1">
        <f t="shared" si="8"/>
        <v>-5</v>
      </c>
    </row>
    <row r="57" spans="1:18" x14ac:dyDescent="0.2">
      <c r="A57" s="1" t="s">
        <v>93</v>
      </c>
      <c r="B57" s="1">
        <v>2010</v>
      </c>
      <c r="C57" s="1" t="s">
        <v>43</v>
      </c>
      <c r="D57" s="1">
        <v>362</v>
      </c>
      <c r="E57" s="1">
        <v>7</v>
      </c>
      <c r="F57" s="1" t="s">
        <v>44</v>
      </c>
      <c r="G57" s="1">
        <v>0</v>
      </c>
      <c r="H57" s="1">
        <f t="shared" si="2"/>
        <v>0</v>
      </c>
      <c r="I57" s="1">
        <v>1</v>
      </c>
      <c r="J57" s="1">
        <f t="shared" si="3"/>
        <v>0.1001674211615598</v>
      </c>
      <c r="K57" s="1">
        <v>2</v>
      </c>
      <c r="L57" s="1">
        <f t="shared" si="4"/>
        <v>0.14189705460416391</v>
      </c>
      <c r="M57" s="1">
        <v>0</v>
      </c>
      <c r="N57" s="1">
        <f t="shared" si="5"/>
        <v>-5</v>
      </c>
      <c r="O57" s="1">
        <v>0</v>
      </c>
      <c r="P57" s="1">
        <f t="shared" si="6"/>
        <v>-5</v>
      </c>
      <c r="Q57" s="1">
        <f t="shared" si="7"/>
        <v>0</v>
      </c>
      <c r="R57" s="1">
        <f t="shared" si="8"/>
        <v>-5</v>
      </c>
    </row>
    <row r="58" spans="1:18" x14ac:dyDescent="0.2">
      <c r="A58" s="1" t="s">
        <v>93</v>
      </c>
      <c r="B58" s="1">
        <v>2010</v>
      </c>
      <c r="C58" s="1" t="s">
        <v>43</v>
      </c>
      <c r="D58" s="1">
        <v>381</v>
      </c>
      <c r="E58" s="1">
        <v>8</v>
      </c>
      <c r="F58" s="1" t="s">
        <v>52</v>
      </c>
      <c r="G58" s="1">
        <v>0</v>
      </c>
      <c r="H58" s="1">
        <f t="shared" si="2"/>
        <v>0</v>
      </c>
      <c r="I58" s="1">
        <v>1</v>
      </c>
      <c r="J58" s="1">
        <f t="shared" si="3"/>
        <v>0.1001674211615598</v>
      </c>
      <c r="K58" s="1">
        <v>2</v>
      </c>
      <c r="L58" s="1">
        <f t="shared" si="4"/>
        <v>0.14189705460416391</v>
      </c>
      <c r="M58" s="1">
        <v>0</v>
      </c>
      <c r="N58" s="1">
        <f t="shared" si="5"/>
        <v>-5</v>
      </c>
      <c r="O58" s="1">
        <v>0</v>
      </c>
      <c r="P58" s="1">
        <f t="shared" si="6"/>
        <v>-5</v>
      </c>
      <c r="Q58" s="1">
        <f t="shared" si="7"/>
        <v>0</v>
      </c>
      <c r="R58" s="1">
        <f t="shared" si="8"/>
        <v>-5</v>
      </c>
    </row>
    <row r="59" spans="1:18" x14ac:dyDescent="0.2">
      <c r="A59" s="1" t="s">
        <v>93</v>
      </c>
      <c r="B59" s="1">
        <v>2010</v>
      </c>
      <c r="C59" s="1" t="s">
        <v>43</v>
      </c>
      <c r="D59" s="1">
        <v>278</v>
      </c>
      <c r="E59" s="1">
        <v>4</v>
      </c>
      <c r="F59" s="1" t="s">
        <v>33</v>
      </c>
      <c r="G59" s="1">
        <v>0</v>
      </c>
      <c r="H59" s="1">
        <f t="shared" si="2"/>
        <v>0</v>
      </c>
      <c r="I59" s="1">
        <v>2</v>
      </c>
      <c r="J59" s="1">
        <f t="shared" si="3"/>
        <v>0.14189705460416391</v>
      </c>
      <c r="K59" s="1">
        <v>2</v>
      </c>
      <c r="L59" s="1">
        <f t="shared" si="4"/>
        <v>0.14189705460416391</v>
      </c>
      <c r="M59" s="1">
        <v>0</v>
      </c>
      <c r="N59" s="1">
        <f t="shared" si="5"/>
        <v>-5</v>
      </c>
      <c r="O59" s="1">
        <v>0</v>
      </c>
      <c r="P59" s="1">
        <f t="shared" si="6"/>
        <v>-5</v>
      </c>
      <c r="Q59" s="1">
        <f t="shared" si="7"/>
        <v>0</v>
      </c>
      <c r="R59" s="1">
        <f t="shared" si="8"/>
        <v>-5</v>
      </c>
    </row>
    <row r="60" spans="1:18" x14ac:dyDescent="0.2">
      <c r="A60" s="1" t="s">
        <v>93</v>
      </c>
      <c r="B60" s="1">
        <v>2010</v>
      </c>
      <c r="C60" s="1" t="s">
        <v>43</v>
      </c>
      <c r="D60" s="1">
        <v>304</v>
      </c>
      <c r="E60" s="1">
        <v>6</v>
      </c>
      <c r="F60" s="1" t="s">
        <v>34</v>
      </c>
      <c r="G60" s="1">
        <v>0</v>
      </c>
      <c r="H60" s="1">
        <f t="shared" si="2"/>
        <v>0</v>
      </c>
      <c r="I60" s="1">
        <v>2</v>
      </c>
      <c r="J60" s="1">
        <f t="shared" si="3"/>
        <v>0.14189705460416391</v>
      </c>
      <c r="K60" s="1">
        <v>2</v>
      </c>
      <c r="L60" s="1">
        <f t="shared" si="4"/>
        <v>0.14189705460416391</v>
      </c>
      <c r="M60" s="1">
        <v>0</v>
      </c>
      <c r="N60" s="1">
        <f t="shared" si="5"/>
        <v>-5</v>
      </c>
      <c r="O60" s="1">
        <v>0</v>
      </c>
      <c r="P60" s="1">
        <f t="shared" si="6"/>
        <v>-5</v>
      </c>
      <c r="Q60" s="1">
        <f t="shared" si="7"/>
        <v>0</v>
      </c>
      <c r="R60" s="1">
        <f t="shared" si="8"/>
        <v>-5</v>
      </c>
    </row>
    <row r="61" spans="1:18" x14ac:dyDescent="0.2">
      <c r="A61" s="1" t="s">
        <v>93</v>
      </c>
      <c r="B61" s="1">
        <v>2010</v>
      </c>
      <c r="C61" s="1" t="s">
        <v>43</v>
      </c>
      <c r="D61" s="1">
        <v>377</v>
      </c>
      <c r="E61" s="1">
        <v>4</v>
      </c>
      <c r="F61" s="1" t="s">
        <v>33</v>
      </c>
      <c r="G61" s="1">
        <v>0</v>
      </c>
      <c r="H61" s="1">
        <f t="shared" si="2"/>
        <v>0</v>
      </c>
      <c r="I61" s="1">
        <v>2</v>
      </c>
      <c r="J61" s="1">
        <f t="shared" si="3"/>
        <v>0.14189705460416391</v>
      </c>
      <c r="K61" s="1">
        <v>2</v>
      </c>
      <c r="L61" s="1">
        <f t="shared" si="4"/>
        <v>0.14189705460416391</v>
      </c>
      <c r="M61" s="1">
        <v>0</v>
      </c>
      <c r="N61" s="1">
        <f t="shared" si="5"/>
        <v>-5</v>
      </c>
      <c r="O61" s="1">
        <v>0</v>
      </c>
      <c r="P61" s="1">
        <f t="shared" si="6"/>
        <v>-5</v>
      </c>
      <c r="Q61" s="1">
        <f t="shared" si="7"/>
        <v>0</v>
      </c>
      <c r="R61" s="1">
        <f t="shared" si="8"/>
        <v>-5</v>
      </c>
    </row>
    <row r="62" spans="1:18" x14ac:dyDescent="0.2">
      <c r="A62" s="1" t="s">
        <v>93</v>
      </c>
      <c r="B62" s="1">
        <v>2010</v>
      </c>
      <c r="C62" s="1" t="s">
        <v>43</v>
      </c>
      <c r="D62" s="1">
        <v>326</v>
      </c>
      <c r="E62" s="1">
        <v>2</v>
      </c>
      <c r="F62" s="1" t="s">
        <v>30</v>
      </c>
      <c r="G62" s="1">
        <v>0</v>
      </c>
      <c r="H62" s="1">
        <f t="shared" si="2"/>
        <v>0</v>
      </c>
      <c r="I62" s="1">
        <v>3</v>
      </c>
      <c r="J62" s="1">
        <f t="shared" si="3"/>
        <v>0.17408301063648043</v>
      </c>
      <c r="K62" s="1">
        <v>2</v>
      </c>
      <c r="L62" s="1">
        <f t="shared" si="4"/>
        <v>0.14189705460416391</v>
      </c>
      <c r="M62" s="1">
        <v>0</v>
      </c>
      <c r="N62" s="1">
        <f t="shared" si="5"/>
        <v>-5</v>
      </c>
      <c r="O62" s="1">
        <v>0</v>
      </c>
      <c r="P62" s="1">
        <f t="shared" si="6"/>
        <v>-5</v>
      </c>
      <c r="Q62" s="1">
        <f t="shared" si="7"/>
        <v>0</v>
      </c>
      <c r="R62" s="1">
        <f t="shared" si="8"/>
        <v>-5</v>
      </c>
    </row>
    <row r="63" spans="1:18" x14ac:dyDescent="0.2">
      <c r="A63" s="1" t="s">
        <v>93</v>
      </c>
      <c r="B63" s="1">
        <v>2010</v>
      </c>
      <c r="C63" s="1" t="s">
        <v>25</v>
      </c>
      <c r="D63" s="1">
        <v>106</v>
      </c>
      <c r="E63" s="1">
        <v>3</v>
      </c>
      <c r="F63" s="1" t="s">
        <v>32</v>
      </c>
      <c r="G63" s="1">
        <v>0</v>
      </c>
      <c r="H63" s="1">
        <f t="shared" si="2"/>
        <v>0</v>
      </c>
      <c r="I63" s="1">
        <v>1</v>
      </c>
      <c r="J63" s="1">
        <f t="shared" si="3"/>
        <v>0.1001674211615598</v>
      </c>
      <c r="K63" s="1">
        <v>3</v>
      </c>
      <c r="L63" s="1">
        <f t="shared" si="4"/>
        <v>0.17408301063648043</v>
      </c>
      <c r="M63" s="1">
        <v>0</v>
      </c>
      <c r="N63" s="1">
        <f t="shared" si="5"/>
        <v>-5</v>
      </c>
      <c r="O63" s="1">
        <v>0</v>
      </c>
      <c r="P63" s="1">
        <f t="shared" si="6"/>
        <v>-5</v>
      </c>
      <c r="Q63" s="1">
        <f t="shared" si="7"/>
        <v>0</v>
      </c>
      <c r="R63" s="1">
        <f t="shared" si="8"/>
        <v>-5</v>
      </c>
    </row>
    <row r="64" spans="1:18" x14ac:dyDescent="0.2">
      <c r="A64" s="1" t="s">
        <v>93</v>
      </c>
      <c r="B64" s="1">
        <v>2010</v>
      </c>
      <c r="C64" s="1" t="s">
        <v>43</v>
      </c>
      <c r="D64" s="1">
        <v>360</v>
      </c>
      <c r="E64" s="1">
        <v>8</v>
      </c>
      <c r="F64" s="1" t="s">
        <v>52</v>
      </c>
      <c r="G64" s="1">
        <v>0</v>
      </c>
      <c r="H64" s="1">
        <f t="shared" si="2"/>
        <v>0</v>
      </c>
      <c r="I64" s="1">
        <v>1</v>
      </c>
      <c r="J64" s="1">
        <f t="shared" si="3"/>
        <v>0.1001674211615598</v>
      </c>
      <c r="K64" s="1">
        <v>3</v>
      </c>
      <c r="L64" s="1">
        <f t="shared" si="4"/>
        <v>0.17408301063648043</v>
      </c>
      <c r="M64" s="1">
        <v>0</v>
      </c>
      <c r="N64" s="1">
        <f t="shared" si="5"/>
        <v>-5</v>
      </c>
      <c r="O64" s="1">
        <v>0</v>
      </c>
      <c r="P64" s="1">
        <f t="shared" si="6"/>
        <v>-5</v>
      </c>
      <c r="Q64" s="1">
        <f t="shared" si="7"/>
        <v>0</v>
      </c>
      <c r="R64" s="1">
        <f t="shared" si="8"/>
        <v>-5</v>
      </c>
    </row>
    <row r="65" spans="1:20" x14ac:dyDescent="0.2">
      <c r="A65" s="1" t="s">
        <v>93</v>
      </c>
      <c r="B65" s="1">
        <v>2010</v>
      </c>
      <c r="C65" s="1" t="s">
        <v>25</v>
      </c>
      <c r="D65" s="1">
        <v>200</v>
      </c>
      <c r="E65" s="1">
        <v>6</v>
      </c>
      <c r="F65" s="1" t="s">
        <v>34</v>
      </c>
      <c r="G65" s="1">
        <v>0</v>
      </c>
      <c r="H65" s="1">
        <f t="shared" si="2"/>
        <v>0</v>
      </c>
      <c r="I65" s="1">
        <v>2</v>
      </c>
      <c r="J65" s="1">
        <f t="shared" si="3"/>
        <v>0.14189705460416391</v>
      </c>
      <c r="K65" s="1">
        <v>3</v>
      </c>
      <c r="L65" s="1">
        <f t="shared" si="4"/>
        <v>0.17408301063648043</v>
      </c>
      <c r="M65" s="1">
        <v>0</v>
      </c>
      <c r="N65" s="1">
        <f t="shared" si="5"/>
        <v>-5</v>
      </c>
      <c r="O65" s="1">
        <v>0</v>
      </c>
      <c r="P65" s="1">
        <f t="shared" si="6"/>
        <v>-5</v>
      </c>
      <c r="Q65" s="1">
        <f t="shared" si="7"/>
        <v>0</v>
      </c>
      <c r="R65" s="1">
        <f t="shared" si="8"/>
        <v>-5</v>
      </c>
    </row>
    <row r="66" spans="1:20" x14ac:dyDescent="0.2">
      <c r="A66" s="1" t="s">
        <v>93</v>
      </c>
      <c r="B66" s="1">
        <v>2010</v>
      </c>
      <c r="C66" s="1" t="s">
        <v>43</v>
      </c>
      <c r="D66" s="1">
        <v>261</v>
      </c>
      <c r="E66" s="1">
        <v>4</v>
      </c>
      <c r="F66" s="1" t="s">
        <v>33</v>
      </c>
      <c r="G66" s="1">
        <v>0</v>
      </c>
      <c r="H66" s="1">
        <f t="shared" si="2"/>
        <v>0</v>
      </c>
      <c r="I66" s="1">
        <v>2</v>
      </c>
      <c r="J66" s="1">
        <f t="shared" si="3"/>
        <v>0.14189705460416391</v>
      </c>
      <c r="K66" s="1">
        <v>3</v>
      </c>
      <c r="L66" s="1">
        <f t="shared" si="4"/>
        <v>0.17408301063648043</v>
      </c>
      <c r="M66" s="1">
        <v>0</v>
      </c>
      <c r="N66" s="1">
        <f t="shared" si="5"/>
        <v>-5</v>
      </c>
      <c r="O66" s="1">
        <v>0</v>
      </c>
      <c r="P66" s="1">
        <f t="shared" si="6"/>
        <v>-5</v>
      </c>
      <c r="Q66" s="1">
        <f t="shared" si="7"/>
        <v>0</v>
      </c>
      <c r="R66" s="1">
        <f t="shared" si="8"/>
        <v>-5</v>
      </c>
    </row>
    <row r="67" spans="1:20" x14ac:dyDescent="0.2">
      <c r="A67" s="1" t="s">
        <v>93</v>
      </c>
      <c r="B67" s="1">
        <v>2010</v>
      </c>
      <c r="C67" s="1" t="s">
        <v>25</v>
      </c>
      <c r="D67" s="1">
        <v>115</v>
      </c>
      <c r="E67" s="1">
        <v>6</v>
      </c>
      <c r="F67" s="1" t="s">
        <v>34</v>
      </c>
      <c r="G67" s="1">
        <v>0</v>
      </c>
      <c r="H67" s="1">
        <f t="shared" si="2"/>
        <v>0</v>
      </c>
      <c r="I67" s="1">
        <v>3</v>
      </c>
      <c r="J67" s="1">
        <f t="shared" si="3"/>
        <v>0.17408301063648043</v>
      </c>
      <c r="K67" s="1">
        <v>3</v>
      </c>
      <c r="L67" s="1">
        <f t="shared" si="4"/>
        <v>0.17408301063648043</v>
      </c>
      <c r="M67" s="1">
        <v>0</v>
      </c>
      <c r="N67" s="1">
        <f t="shared" si="5"/>
        <v>-5</v>
      </c>
      <c r="O67" s="1">
        <v>0</v>
      </c>
      <c r="P67" s="1">
        <f t="shared" si="6"/>
        <v>-5</v>
      </c>
      <c r="Q67" s="1">
        <f t="shared" si="7"/>
        <v>0</v>
      </c>
      <c r="R67" s="1">
        <f t="shared" si="8"/>
        <v>-5</v>
      </c>
    </row>
    <row r="68" spans="1:20" x14ac:dyDescent="0.2">
      <c r="A68" s="1" t="s">
        <v>93</v>
      </c>
      <c r="B68" s="1">
        <v>2010</v>
      </c>
      <c r="C68" s="1" t="s">
        <v>43</v>
      </c>
      <c r="D68" s="1">
        <v>217</v>
      </c>
      <c r="E68" s="1">
        <v>6</v>
      </c>
      <c r="F68" s="1" t="s">
        <v>34</v>
      </c>
      <c r="G68" s="1">
        <v>0</v>
      </c>
      <c r="H68" s="1">
        <f t="shared" si="2"/>
        <v>0</v>
      </c>
      <c r="I68" s="1">
        <v>2</v>
      </c>
      <c r="J68" s="1">
        <f t="shared" si="3"/>
        <v>0.14189705460416391</v>
      </c>
      <c r="K68" s="1">
        <v>4</v>
      </c>
      <c r="L68" s="1">
        <f t="shared" si="4"/>
        <v>0.20135792079033082</v>
      </c>
      <c r="M68" s="1">
        <v>0</v>
      </c>
      <c r="N68" s="1">
        <f t="shared" si="5"/>
        <v>-5</v>
      </c>
      <c r="O68" s="1">
        <v>0</v>
      </c>
      <c r="P68" s="1">
        <f t="shared" si="6"/>
        <v>-5</v>
      </c>
      <c r="Q68" s="1">
        <f t="shared" si="7"/>
        <v>0</v>
      </c>
      <c r="R68" s="1">
        <f t="shared" si="8"/>
        <v>-5</v>
      </c>
    </row>
    <row r="69" spans="1:20" x14ac:dyDescent="0.2">
      <c r="A69" s="1" t="s">
        <v>93</v>
      </c>
      <c r="B69" s="1">
        <v>2010</v>
      </c>
      <c r="C69" s="1" t="s">
        <v>43</v>
      </c>
      <c r="D69" s="1">
        <v>297</v>
      </c>
      <c r="E69" s="1">
        <v>6</v>
      </c>
      <c r="F69" s="1" t="s">
        <v>34</v>
      </c>
      <c r="G69" s="1">
        <v>0</v>
      </c>
      <c r="H69" s="1">
        <f t="shared" si="2"/>
        <v>0</v>
      </c>
      <c r="I69" s="1">
        <v>2</v>
      </c>
      <c r="J69" s="1">
        <f t="shared" si="3"/>
        <v>0.14189705460416391</v>
      </c>
      <c r="K69" s="1">
        <v>4</v>
      </c>
      <c r="L69" s="1">
        <f t="shared" si="4"/>
        <v>0.20135792079033082</v>
      </c>
      <c r="M69" s="1">
        <v>0</v>
      </c>
      <c r="N69" s="1">
        <f t="shared" si="5"/>
        <v>-5</v>
      </c>
      <c r="O69" s="1">
        <v>0</v>
      </c>
      <c r="P69" s="1">
        <f t="shared" si="6"/>
        <v>-5</v>
      </c>
      <c r="Q69" s="1">
        <f t="shared" si="7"/>
        <v>0</v>
      </c>
      <c r="R69" s="1">
        <f t="shared" si="8"/>
        <v>-5</v>
      </c>
    </row>
    <row r="70" spans="1:20" x14ac:dyDescent="0.2">
      <c r="A70" s="1" t="s">
        <v>93</v>
      </c>
      <c r="B70" s="1">
        <v>2010</v>
      </c>
      <c r="C70" s="1" t="s">
        <v>43</v>
      </c>
      <c r="D70" s="1">
        <v>347</v>
      </c>
      <c r="E70" s="1">
        <v>8</v>
      </c>
      <c r="F70" s="1" t="s">
        <v>52</v>
      </c>
      <c r="G70" s="1">
        <v>0</v>
      </c>
      <c r="H70" s="1">
        <f t="shared" si="2"/>
        <v>0</v>
      </c>
      <c r="I70" s="1">
        <v>2</v>
      </c>
      <c r="J70" s="1">
        <f t="shared" si="3"/>
        <v>0.14189705460416391</v>
      </c>
      <c r="K70" s="1">
        <v>4</v>
      </c>
      <c r="L70" s="1">
        <f t="shared" si="4"/>
        <v>0.20135792079033082</v>
      </c>
      <c r="M70" s="1">
        <v>0</v>
      </c>
      <c r="N70" s="1">
        <f t="shared" si="5"/>
        <v>-5</v>
      </c>
      <c r="O70" s="1">
        <v>0</v>
      </c>
      <c r="P70" s="1">
        <f t="shared" si="6"/>
        <v>-5</v>
      </c>
      <c r="Q70" s="1">
        <f t="shared" si="7"/>
        <v>0</v>
      </c>
      <c r="R70" s="1">
        <f t="shared" si="8"/>
        <v>-5</v>
      </c>
    </row>
    <row r="71" spans="1:20" x14ac:dyDescent="0.2">
      <c r="A71" s="1" t="s">
        <v>93</v>
      </c>
      <c r="B71" s="1">
        <v>2010</v>
      </c>
      <c r="C71" s="1" t="s">
        <v>43</v>
      </c>
      <c r="D71" s="1">
        <v>325</v>
      </c>
      <c r="E71" s="1">
        <v>6</v>
      </c>
      <c r="F71" s="1" t="s">
        <v>34</v>
      </c>
      <c r="G71" s="1">
        <v>0</v>
      </c>
      <c r="H71" s="1">
        <f t="shared" si="2"/>
        <v>0</v>
      </c>
      <c r="I71" s="1">
        <v>3</v>
      </c>
      <c r="J71" s="1">
        <f t="shared" si="3"/>
        <v>0.17408301063648043</v>
      </c>
      <c r="K71" s="1">
        <v>4</v>
      </c>
      <c r="L71" s="1">
        <f t="shared" si="4"/>
        <v>0.20135792079033082</v>
      </c>
      <c r="M71" s="1">
        <v>0</v>
      </c>
      <c r="N71" s="1">
        <f t="shared" si="5"/>
        <v>-5</v>
      </c>
      <c r="O71" s="1">
        <v>0</v>
      </c>
      <c r="P71" s="1">
        <f t="shared" si="6"/>
        <v>-5</v>
      </c>
      <c r="Q71" s="1">
        <f t="shared" si="7"/>
        <v>0</v>
      </c>
      <c r="R71" s="1">
        <f t="shared" si="8"/>
        <v>-5</v>
      </c>
    </row>
    <row r="72" spans="1:20" x14ac:dyDescent="0.2">
      <c r="A72" s="1" t="s">
        <v>93</v>
      </c>
      <c r="B72" s="1">
        <v>2010</v>
      </c>
      <c r="C72" s="1" t="s">
        <v>43</v>
      </c>
      <c r="D72" s="1">
        <v>334</v>
      </c>
      <c r="E72" s="1">
        <v>4</v>
      </c>
      <c r="F72" s="1" t="s">
        <v>33</v>
      </c>
      <c r="G72" s="1">
        <v>0</v>
      </c>
      <c r="H72" s="1">
        <f t="shared" si="2"/>
        <v>0</v>
      </c>
      <c r="I72" s="1">
        <v>3</v>
      </c>
      <c r="J72" s="1">
        <f t="shared" si="3"/>
        <v>0.17408301063648043</v>
      </c>
      <c r="K72" s="1">
        <v>4</v>
      </c>
      <c r="L72" s="1">
        <f t="shared" si="4"/>
        <v>0.20135792079033082</v>
      </c>
      <c r="M72" s="1">
        <v>0</v>
      </c>
      <c r="N72" s="1">
        <f t="shared" si="5"/>
        <v>-5</v>
      </c>
      <c r="O72" s="1">
        <v>0</v>
      </c>
      <c r="P72" s="1">
        <f t="shared" si="6"/>
        <v>-5</v>
      </c>
      <c r="Q72" s="1">
        <f t="shared" si="7"/>
        <v>0</v>
      </c>
      <c r="R72" s="1">
        <f t="shared" si="8"/>
        <v>-5</v>
      </c>
    </row>
    <row r="73" spans="1:20" x14ac:dyDescent="0.2">
      <c r="A73" s="1" t="s">
        <v>93</v>
      </c>
      <c r="B73" s="1">
        <v>2010</v>
      </c>
      <c r="C73" s="1" t="s">
        <v>43</v>
      </c>
      <c r="D73" s="1">
        <v>302</v>
      </c>
      <c r="E73" s="1">
        <v>3</v>
      </c>
      <c r="F73" s="1" t="s">
        <v>32</v>
      </c>
      <c r="G73" s="1">
        <v>0</v>
      </c>
      <c r="H73" s="1">
        <f t="shared" ref="H73:H129" si="9">SQRT(G73)</f>
        <v>0</v>
      </c>
      <c r="I73" s="1">
        <v>2</v>
      </c>
      <c r="J73" s="1">
        <f t="shared" ref="J73:J129" si="10">ASIN(SQRT(I73/100))</f>
        <v>0.14189705460416391</v>
      </c>
      <c r="K73" s="1">
        <v>5</v>
      </c>
      <c r="L73" s="1">
        <f t="shared" ref="L73:L129" si="11">ASIN(SQRT(K73/100))</f>
        <v>0.22551340589813121</v>
      </c>
      <c r="M73" s="1">
        <v>0</v>
      </c>
      <c r="N73" s="1">
        <f t="shared" ref="N73:N129" si="12">LOG10(M73+0.00001)</f>
        <v>-5</v>
      </c>
      <c r="O73" s="1">
        <v>0</v>
      </c>
      <c r="P73" s="1">
        <f t="shared" ref="P73:P129" si="13">LOG10(O73+0.00001)</f>
        <v>-5</v>
      </c>
      <c r="Q73" s="1">
        <f t="shared" ref="Q73:Q129" si="14">M73+O73</f>
        <v>0</v>
      </c>
      <c r="R73" s="1">
        <f t="shared" ref="R73:R129" si="15">LOG10(Q73+0.00001)</f>
        <v>-5</v>
      </c>
    </row>
    <row r="74" spans="1:20" x14ac:dyDescent="0.2">
      <c r="A74" s="1" t="s">
        <v>93</v>
      </c>
      <c r="B74" s="1">
        <v>2010</v>
      </c>
      <c r="C74" s="1" t="s">
        <v>25</v>
      </c>
      <c r="D74" s="1">
        <v>113</v>
      </c>
      <c r="E74" s="1">
        <v>4</v>
      </c>
      <c r="F74" s="1" t="s">
        <v>33</v>
      </c>
      <c r="G74" s="1">
        <v>1</v>
      </c>
      <c r="H74" s="1">
        <f t="shared" si="9"/>
        <v>1</v>
      </c>
      <c r="I74" s="1">
        <v>2</v>
      </c>
      <c r="J74" s="1">
        <f t="shared" si="10"/>
        <v>0.14189705460416391</v>
      </c>
      <c r="K74" s="1">
        <v>2</v>
      </c>
      <c r="L74" s="1">
        <f t="shared" si="11"/>
        <v>0.14189705460416391</v>
      </c>
      <c r="M74" s="1">
        <v>0</v>
      </c>
      <c r="N74" s="1">
        <f t="shared" si="12"/>
        <v>-5</v>
      </c>
      <c r="O74" s="1">
        <v>1E-4</v>
      </c>
      <c r="P74" s="1">
        <f t="shared" si="13"/>
        <v>-3.9586073148417751</v>
      </c>
      <c r="Q74" s="1">
        <f t="shared" si="14"/>
        <v>1E-4</v>
      </c>
      <c r="R74" s="1">
        <f t="shared" si="15"/>
        <v>-3.9586073148417751</v>
      </c>
      <c r="S74" s="1">
        <f t="shared" ref="S74:S129" si="16">O74/Q74*100</f>
        <v>100</v>
      </c>
      <c r="T74" s="1">
        <f t="shared" ref="T74:T129" si="17">ASIN(SQRT(S74/100))</f>
        <v>1.5707963267948966</v>
      </c>
    </row>
    <row r="75" spans="1:20" x14ac:dyDescent="0.2">
      <c r="A75" s="1" t="s">
        <v>93</v>
      </c>
      <c r="B75" s="1">
        <v>2010</v>
      </c>
      <c r="C75" s="1" t="s">
        <v>25</v>
      </c>
      <c r="D75" s="1">
        <v>49</v>
      </c>
      <c r="E75" s="1">
        <v>8</v>
      </c>
      <c r="F75" s="1" t="s">
        <v>52</v>
      </c>
      <c r="G75" s="1">
        <v>2</v>
      </c>
      <c r="H75" s="1">
        <f t="shared" si="9"/>
        <v>1.4142135623730951</v>
      </c>
      <c r="I75" s="1">
        <v>2</v>
      </c>
      <c r="J75" s="1">
        <f t="shared" si="10"/>
        <v>0.14189705460416391</v>
      </c>
      <c r="K75" s="1">
        <v>3</v>
      </c>
      <c r="L75" s="1">
        <f t="shared" si="11"/>
        <v>0.17408301063648043</v>
      </c>
      <c r="M75" s="1">
        <v>0</v>
      </c>
      <c r="N75" s="1">
        <f t="shared" si="12"/>
        <v>-5</v>
      </c>
      <c r="O75" s="1">
        <v>1E-4</v>
      </c>
      <c r="P75" s="1">
        <f t="shared" si="13"/>
        <v>-3.9586073148417751</v>
      </c>
      <c r="Q75" s="1">
        <f t="shared" si="14"/>
        <v>1E-4</v>
      </c>
      <c r="R75" s="1">
        <f t="shared" si="15"/>
        <v>-3.9586073148417751</v>
      </c>
      <c r="S75" s="1">
        <f t="shared" si="16"/>
        <v>100</v>
      </c>
      <c r="T75" s="1">
        <f t="shared" si="17"/>
        <v>1.5707963267948966</v>
      </c>
    </row>
    <row r="76" spans="1:20" x14ac:dyDescent="0.2">
      <c r="A76" s="1" t="s">
        <v>93</v>
      </c>
      <c r="B76" s="1">
        <v>2010</v>
      </c>
      <c r="C76" s="1" t="s">
        <v>25</v>
      </c>
      <c r="D76" s="1">
        <v>72</v>
      </c>
      <c r="E76" s="1">
        <v>3</v>
      </c>
      <c r="F76" s="1" t="s">
        <v>32</v>
      </c>
      <c r="G76" s="1">
        <v>1</v>
      </c>
      <c r="H76" s="1">
        <f t="shared" si="9"/>
        <v>1</v>
      </c>
      <c r="I76" s="1">
        <v>2</v>
      </c>
      <c r="J76" s="1">
        <f t="shared" si="10"/>
        <v>0.14189705460416391</v>
      </c>
      <c r="K76" s="1">
        <v>2</v>
      </c>
      <c r="L76" s="1">
        <f t="shared" si="11"/>
        <v>0.14189705460416391</v>
      </c>
      <c r="M76" s="1">
        <v>0</v>
      </c>
      <c r="N76" s="1">
        <f t="shared" si="12"/>
        <v>-5</v>
      </c>
      <c r="O76" s="1">
        <v>1.8E-3</v>
      </c>
      <c r="P76" s="1">
        <f t="shared" si="13"/>
        <v>-2.7423214251308154</v>
      </c>
      <c r="Q76" s="1">
        <f t="shared" si="14"/>
        <v>1.8E-3</v>
      </c>
      <c r="R76" s="1">
        <f t="shared" si="15"/>
        <v>-2.7423214251308154</v>
      </c>
      <c r="S76" s="1">
        <f t="shared" si="16"/>
        <v>100</v>
      </c>
      <c r="T76" s="1">
        <f t="shared" si="17"/>
        <v>1.5707963267948966</v>
      </c>
    </row>
    <row r="77" spans="1:20" x14ac:dyDescent="0.2">
      <c r="A77" s="1" t="s">
        <v>93</v>
      </c>
      <c r="B77" s="1">
        <v>2010</v>
      </c>
      <c r="C77" s="1" t="s">
        <v>43</v>
      </c>
      <c r="D77" s="1">
        <v>361</v>
      </c>
      <c r="E77" s="1">
        <v>8</v>
      </c>
      <c r="F77" s="1" t="s">
        <v>52</v>
      </c>
      <c r="G77" s="1">
        <v>1</v>
      </c>
      <c r="H77" s="1">
        <f t="shared" si="9"/>
        <v>1</v>
      </c>
      <c r="I77" s="1">
        <v>2</v>
      </c>
      <c r="J77" s="1">
        <f t="shared" si="10"/>
        <v>0.14189705460416391</v>
      </c>
      <c r="K77" s="1">
        <v>1</v>
      </c>
      <c r="L77" s="1">
        <f t="shared" si="11"/>
        <v>0.1001674211615598</v>
      </c>
      <c r="M77" s="1">
        <v>0</v>
      </c>
      <c r="N77" s="1">
        <f t="shared" si="12"/>
        <v>-5</v>
      </c>
      <c r="O77" s="1">
        <v>5.1000000000000004E-3</v>
      </c>
      <c r="P77" s="1">
        <f t="shared" si="13"/>
        <v>-2.2915790998652872</v>
      </c>
      <c r="Q77" s="1">
        <f t="shared" si="14"/>
        <v>5.1000000000000004E-3</v>
      </c>
      <c r="R77" s="1">
        <f t="shared" si="15"/>
        <v>-2.2915790998652872</v>
      </c>
      <c r="S77" s="1">
        <f t="shared" si="16"/>
        <v>100</v>
      </c>
      <c r="T77" s="1">
        <f t="shared" si="17"/>
        <v>1.5707963267948966</v>
      </c>
    </row>
    <row r="78" spans="1:20" x14ac:dyDescent="0.2">
      <c r="A78" s="1" t="s">
        <v>93</v>
      </c>
      <c r="B78" s="1">
        <v>2010</v>
      </c>
      <c r="C78" s="1" t="s">
        <v>25</v>
      </c>
      <c r="D78" s="1">
        <v>93</v>
      </c>
      <c r="E78" s="1">
        <v>8</v>
      </c>
      <c r="F78" s="1" t="s">
        <v>52</v>
      </c>
      <c r="G78" s="1">
        <v>1</v>
      </c>
      <c r="H78" s="1">
        <f t="shared" si="9"/>
        <v>1</v>
      </c>
      <c r="I78" s="1">
        <v>2</v>
      </c>
      <c r="J78" s="1">
        <f t="shared" si="10"/>
        <v>0.14189705460416391</v>
      </c>
      <c r="K78" s="1">
        <v>2</v>
      </c>
      <c r="L78" s="1">
        <f t="shared" si="11"/>
        <v>0.14189705460416391</v>
      </c>
      <c r="M78" s="1">
        <v>0</v>
      </c>
      <c r="N78" s="1">
        <f t="shared" si="12"/>
        <v>-5</v>
      </c>
      <c r="O78" s="1">
        <v>7.6E-3</v>
      </c>
      <c r="P78" s="1">
        <f t="shared" si="13"/>
        <v>-2.1186153432294272</v>
      </c>
      <c r="Q78" s="1">
        <f t="shared" si="14"/>
        <v>7.6E-3</v>
      </c>
      <c r="R78" s="1">
        <f t="shared" si="15"/>
        <v>-2.1186153432294272</v>
      </c>
      <c r="S78" s="1">
        <f t="shared" si="16"/>
        <v>100</v>
      </c>
      <c r="T78" s="1">
        <f t="shared" si="17"/>
        <v>1.5707963267948966</v>
      </c>
    </row>
    <row r="79" spans="1:20" x14ac:dyDescent="0.2">
      <c r="A79" s="1" t="s">
        <v>93</v>
      </c>
      <c r="B79" s="1">
        <v>2010</v>
      </c>
      <c r="C79" s="1" t="s">
        <v>25</v>
      </c>
      <c r="D79" s="1">
        <v>121</v>
      </c>
      <c r="E79" s="1">
        <v>7</v>
      </c>
      <c r="F79" s="1" t="s">
        <v>44</v>
      </c>
      <c r="G79" s="1">
        <v>3</v>
      </c>
      <c r="H79" s="1">
        <f t="shared" si="9"/>
        <v>1.7320508075688772</v>
      </c>
      <c r="I79" s="1">
        <v>2</v>
      </c>
      <c r="J79" s="1">
        <f t="shared" si="10"/>
        <v>0.14189705460416391</v>
      </c>
      <c r="K79" s="1">
        <v>2</v>
      </c>
      <c r="L79" s="1">
        <f t="shared" si="11"/>
        <v>0.14189705460416391</v>
      </c>
      <c r="M79" s="1">
        <v>0</v>
      </c>
      <c r="N79" s="1">
        <f t="shared" si="12"/>
        <v>-5</v>
      </c>
      <c r="O79" s="1">
        <v>8.2000000000000007E-3</v>
      </c>
      <c r="P79" s="1">
        <f t="shared" si="13"/>
        <v>-2.0856568428805593</v>
      </c>
      <c r="Q79" s="1">
        <f t="shared" si="14"/>
        <v>8.2000000000000007E-3</v>
      </c>
      <c r="R79" s="1">
        <f t="shared" si="15"/>
        <v>-2.0856568428805593</v>
      </c>
      <c r="S79" s="1">
        <f t="shared" si="16"/>
        <v>100</v>
      </c>
      <c r="T79" s="1">
        <f t="shared" si="17"/>
        <v>1.5707963267948966</v>
      </c>
    </row>
    <row r="80" spans="1:20" x14ac:dyDescent="0.2">
      <c r="A80" s="1" t="s">
        <v>93</v>
      </c>
      <c r="B80" s="1">
        <v>2010</v>
      </c>
      <c r="C80" s="1" t="s">
        <v>43</v>
      </c>
      <c r="D80" s="1">
        <v>374</v>
      </c>
      <c r="E80" s="1">
        <v>8</v>
      </c>
      <c r="F80" s="1" t="s">
        <v>52</v>
      </c>
      <c r="G80" s="1">
        <v>3</v>
      </c>
      <c r="H80" s="1">
        <f t="shared" si="9"/>
        <v>1.7320508075688772</v>
      </c>
      <c r="I80" s="1">
        <v>4</v>
      </c>
      <c r="J80" s="1">
        <f t="shared" si="10"/>
        <v>0.20135792079033082</v>
      </c>
      <c r="K80" s="1">
        <v>2</v>
      </c>
      <c r="L80" s="1">
        <f t="shared" si="11"/>
        <v>0.14189705460416391</v>
      </c>
      <c r="M80" s="1">
        <v>0</v>
      </c>
      <c r="N80" s="1">
        <f t="shared" si="12"/>
        <v>-5</v>
      </c>
      <c r="O80" s="1">
        <v>1.9099999999999999E-2</v>
      </c>
      <c r="P80" s="1">
        <f t="shared" si="13"/>
        <v>-1.7187393129449873</v>
      </c>
      <c r="Q80" s="1">
        <f t="shared" si="14"/>
        <v>1.9099999999999999E-2</v>
      </c>
      <c r="R80" s="1">
        <f t="shared" si="15"/>
        <v>-1.7187393129449873</v>
      </c>
      <c r="S80" s="1">
        <f t="shared" si="16"/>
        <v>100</v>
      </c>
      <c r="T80" s="1">
        <f t="shared" si="17"/>
        <v>1.5707963267948966</v>
      </c>
    </row>
    <row r="81" spans="1:20" x14ac:dyDescent="0.2">
      <c r="A81" s="1" t="s">
        <v>93</v>
      </c>
      <c r="B81" s="1">
        <v>2010</v>
      </c>
      <c r="C81" s="1" t="s">
        <v>25</v>
      </c>
      <c r="D81" s="1">
        <v>135</v>
      </c>
      <c r="E81" s="1">
        <v>6</v>
      </c>
      <c r="F81" s="1" t="s">
        <v>34</v>
      </c>
      <c r="G81" s="1">
        <v>1</v>
      </c>
      <c r="H81" s="1">
        <f t="shared" si="9"/>
        <v>1</v>
      </c>
      <c r="I81" s="1">
        <v>3</v>
      </c>
      <c r="J81" s="1">
        <f t="shared" si="10"/>
        <v>0.17408301063648043</v>
      </c>
      <c r="K81" s="1">
        <v>3</v>
      </c>
      <c r="L81" s="1">
        <f t="shared" si="11"/>
        <v>0.17408301063648043</v>
      </c>
      <c r="M81" s="1">
        <v>0</v>
      </c>
      <c r="N81" s="1">
        <f t="shared" si="12"/>
        <v>-5</v>
      </c>
      <c r="O81" s="1">
        <v>2.1700000000000001E-2</v>
      </c>
      <c r="P81" s="1">
        <f t="shared" si="13"/>
        <v>-1.66334017654558</v>
      </c>
      <c r="Q81" s="1">
        <f t="shared" si="14"/>
        <v>2.1700000000000001E-2</v>
      </c>
      <c r="R81" s="1">
        <f t="shared" si="15"/>
        <v>-1.66334017654558</v>
      </c>
      <c r="S81" s="1">
        <f t="shared" si="16"/>
        <v>100</v>
      </c>
      <c r="T81" s="1">
        <f t="shared" si="17"/>
        <v>1.5707963267948966</v>
      </c>
    </row>
    <row r="82" spans="1:20" x14ac:dyDescent="0.2">
      <c r="A82" s="1" t="s">
        <v>93</v>
      </c>
      <c r="B82" s="1">
        <v>2010</v>
      </c>
      <c r="C82" s="1" t="s">
        <v>43</v>
      </c>
      <c r="D82" s="1">
        <v>330</v>
      </c>
      <c r="E82" s="1">
        <v>2</v>
      </c>
      <c r="F82" s="1" t="s">
        <v>30</v>
      </c>
      <c r="G82" s="1">
        <v>2</v>
      </c>
      <c r="H82" s="1">
        <f t="shared" si="9"/>
        <v>1.4142135623730951</v>
      </c>
      <c r="I82" s="1">
        <v>5</v>
      </c>
      <c r="J82" s="1">
        <f t="shared" si="10"/>
        <v>0.22551340589813121</v>
      </c>
      <c r="K82" s="1">
        <v>5</v>
      </c>
      <c r="L82" s="1">
        <f t="shared" si="11"/>
        <v>0.22551340589813121</v>
      </c>
      <c r="M82" s="1">
        <v>1.7600000000000001E-2</v>
      </c>
      <c r="N82" s="1">
        <f t="shared" si="12"/>
        <v>-1.7542406440327232</v>
      </c>
      <c r="O82" s="1">
        <v>5.1000000000000004E-3</v>
      </c>
      <c r="P82" s="1">
        <f t="shared" si="13"/>
        <v>-2.2915790998652872</v>
      </c>
      <c r="Q82" s="1">
        <f t="shared" si="14"/>
        <v>2.2700000000000001E-2</v>
      </c>
      <c r="R82" s="1">
        <f t="shared" si="15"/>
        <v>-1.6437828657802649</v>
      </c>
      <c r="S82" s="1">
        <f t="shared" si="16"/>
        <v>22.466960352422909</v>
      </c>
      <c r="T82" s="1">
        <f t="shared" si="17"/>
        <v>0.49382033490946603</v>
      </c>
    </row>
    <row r="83" spans="1:20" x14ac:dyDescent="0.2">
      <c r="A83" s="1" t="s">
        <v>93</v>
      </c>
      <c r="B83" s="1">
        <v>2010</v>
      </c>
      <c r="C83" s="1" t="s">
        <v>25</v>
      </c>
      <c r="D83" s="1">
        <v>111</v>
      </c>
      <c r="E83" s="1">
        <v>8</v>
      </c>
      <c r="F83" s="1" t="s">
        <v>52</v>
      </c>
      <c r="G83" s="1">
        <v>2</v>
      </c>
      <c r="H83" s="1">
        <f t="shared" si="9"/>
        <v>1.4142135623730951</v>
      </c>
      <c r="I83" s="1">
        <v>3</v>
      </c>
      <c r="J83" s="1">
        <f t="shared" si="10"/>
        <v>0.17408301063648043</v>
      </c>
      <c r="K83" s="1">
        <v>4</v>
      </c>
      <c r="L83" s="1">
        <f t="shared" si="11"/>
        <v>0.20135792079033082</v>
      </c>
      <c r="M83" s="1">
        <v>0</v>
      </c>
      <c r="N83" s="1">
        <f t="shared" si="12"/>
        <v>-5</v>
      </c>
      <c r="O83" s="1">
        <v>2.4500000000000001E-2</v>
      </c>
      <c r="P83" s="1">
        <f t="shared" si="13"/>
        <v>-1.6106566887479221</v>
      </c>
      <c r="Q83" s="1">
        <f t="shared" si="14"/>
        <v>2.4500000000000001E-2</v>
      </c>
      <c r="R83" s="1">
        <f t="shared" si="15"/>
        <v>-1.6106566887479221</v>
      </c>
      <c r="S83" s="1">
        <f t="shared" si="16"/>
        <v>100</v>
      </c>
      <c r="T83" s="1">
        <f t="shared" si="17"/>
        <v>1.5707963267948966</v>
      </c>
    </row>
    <row r="84" spans="1:20" x14ac:dyDescent="0.2">
      <c r="A84" s="1" t="s">
        <v>93</v>
      </c>
      <c r="B84" s="1">
        <v>2010</v>
      </c>
      <c r="C84" s="1" t="s">
        <v>25</v>
      </c>
      <c r="D84" s="1">
        <v>141</v>
      </c>
      <c r="E84" s="1">
        <v>7</v>
      </c>
      <c r="F84" s="1" t="s">
        <v>44</v>
      </c>
      <c r="G84" s="1">
        <v>4</v>
      </c>
      <c r="H84" s="1">
        <f t="shared" si="9"/>
        <v>2</v>
      </c>
      <c r="I84" s="1">
        <v>3</v>
      </c>
      <c r="J84" s="1">
        <f t="shared" si="10"/>
        <v>0.17408301063648043</v>
      </c>
      <c r="K84" s="1">
        <v>2</v>
      </c>
      <c r="L84" s="1">
        <f t="shared" si="11"/>
        <v>0.14189705460416391</v>
      </c>
      <c r="M84" s="1">
        <v>2.8400000000000002E-2</v>
      </c>
      <c r="N84" s="1">
        <f t="shared" si="12"/>
        <v>-1.5465287662770641</v>
      </c>
      <c r="O84" s="1">
        <v>2E-3</v>
      </c>
      <c r="P84" s="1">
        <f t="shared" si="13"/>
        <v>-2.6968039425795109</v>
      </c>
      <c r="Q84" s="1">
        <f t="shared" si="14"/>
        <v>3.0400000000000003E-2</v>
      </c>
      <c r="R84" s="1">
        <f t="shared" si="15"/>
        <v>-1.5169835798558677</v>
      </c>
      <c r="S84" s="1">
        <f t="shared" si="16"/>
        <v>6.5789473684210522</v>
      </c>
      <c r="T84" s="1">
        <f t="shared" si="17"/>
        <v>0.25939370578176824</v>
      </c>
    </row>
    <row r="85" spans="1:20" x14ac:dyDescent="0.2">
      <c r="A85" s="1" t="s">
        <v>93</v>
      </c>
      <c r="B85" s="1">
        <v>2010</v>
      </c>
      <c r="C85" s="1" t="s">
        <v>43</v>
      </c>
      <c r="D85" s="1">
        <v>399</v>
      </c>
      <c r="E85" s="1">
        <v>8</v>
      </c>
      <c r="F85" s="1" t="s">
        <v>52</v>
      </c>
      <c r="G85" s="1">
        <v>1</v>
      </c>
      <c r="H85" s="1">
        <f t="shared" si="9"/>
        <v>1</v>
      </c>
      <c r="I85" s="1">
        <v>1</v>
      </c>
      <c r="J85" s="1">
        <f t="shared" si="10"/>
        <v>0.1001674211615598</v>
      </c>
      <c r="K85" s="1">
        <v>1</v>
      </c>
      <c r="L85" s="1">
        <f t="shared" si="11"/>
        <v>0.1001674211615598</v>
      </c>
      <c r="M85" s="1">
        <v>0</v>
      </c>
      <c r="N85" s="1">
        <f t="shared" si="12"/>
        <v>-5</v>
      </c>
      <c r="O85" s="1">
        <v>3.5000000000000003E-2</v>
      </c>
      <c r="P85" s="1">
        <f t="shared" si="13"/>
        <v>-1.4558078892349673</v>
      </c>
      <c r="Q85" s="1">
        <f t="shared" si="14"/>
        <v>3.5000000000000003E-2</v>
      </c>
      <c r="R85" s="1">
        <f t="shared" si="15"/>
        <v>-1.4558078892349673</v>
      </c>
      <c r="S85" s="1">
        <f t="shared" si="16"/>
        <v>100</v>
      </c>
      <c r="T85" s="1">
        <f t="shared" si="17"/>
        <v>1.5707963267948966</v>
      </c>
    </row>
    <row r="86" spans="1:20" x14ac:dyDescent="0.2">
      <c r="A86" s="1" t="s">
        <v>93</v>
      </c>
      <c r="B86" s="1">
        <v>2010</v>
      </c>
      <c r="C86" s="1" t="s">
        <v>25</v>
      </c>
      <c r="D86" s="1">
        <v>181</v>
      </c>
      <c r="E86" s="1">
        <v>5</v>
      </c>
      <c r="F86" s="1" t="s">
        <v>31</v>
      </c>
      <c r="G86" s="1">
        <v>1</v>
      </c>
      <c r="H86" s="1">
        <f t="shared" si="9"/>
        <v>1</v>
      </c>
      <c r="I86" s="1">
        <v>3</v>
      </c>
      <c r="J86" s="1">
        <f t="shared" si="10"/>
        <v>0.17408301063648043</v>
      </c>
      <c r="K86" s="1">
        <v>4</v>
      </c>
      <c r="L86" s="1">
        <f t="shared" si="11"/>
        <v>0.20135792079033082</v>
      </c>
      <c r="M86" s="1">
        <v>3.6700000000000003E-2</v>
      </c>
      <c r="N86" s="1">
        <f t="shared" si="12"/>
        <v>-1.4352156154960132</v>
      </c>
      <c r="O86" s="1">
        <v>2.3E-3</v>
      </c>
      <c r="P86" s="1">
        <f t="shared" si="13"/>
        <v>-2.6363880201078556</v>
      </c>
      <c r="Q86" s="1">
        <f t="shared" si="14"/>
        <v>3.9000000000000007E-2</v>
      </c>
      <c r="R86" s="1">
        <f t="shared" si="15"/>
        <v>-1.4088240496882085</v>
      </c>
      <c r="S86" s="1">
        <f t="shared" si="16"/>
        <v>5.8974358974358969</v>
      </c>
      <c r="T86" s="1">
        <f t="shared" si="17"/>
        <v>0.24529898358455279</v>
      </c>
    </row>
    <row r="87" spans="1:20" x14ac:dyDescent="0.2">
      <c r="A87" s="1" t="s">
        <v>93</v>
      </c>
      <c r="B87" s="1">
        <v>2010</v>
      </c>
      <c r="C87" s="1" t="s">
        <v>43</v>
      </c>
      <c r="D87" s="1">
        <v>379</v>
      </c>
      <c r="E87" s="1">
        <v>2</v>
      </c>
      <c r="F87" s="1" t="s">
        <v>30</v>
      </c>
      <c r="G87" s="1">
        <v>4</v>
      </c>
      <c r="H87" s="1">
        <f t="shared" si="9"/>
        <v>2</v>
      </c>
      <c r="I87" s="1">
        <v>4</v>
      </c>
      <c r="J87" s="1">
        <f t="shared" si="10"/>
        <v>0.20135792079033082</v>
      </c>
      <c r="K87" s="1">
        <v>1</v>
      </c>
      <c r="L87" s="1">
        <f t="shared" si="11"/>
        <v>0.1001674211615598</v>
      </c>
      <c r="M87" s="1">
        <v>3.2800000000000003E-2</v>
      </c>
      <c r="N87" s="1">
        <f t="shared" si="12"/>
        <v>-1.4839937696139522</v>
      </c>
      <c r="O87" s="1">
        <v>8.6999999999999994E-3</v>
      </c>
      <c r="P87" s="1">
        <f t="shared" si="13"/>
        <v>-2.0599818449923371</v>
      </c>
      <c r="Q87" s="1">
        <f t="shared" si="14"/>
        <v>4.1500000000000002E-2</v>
      </c>
      <c r="R87" s="1">
        <f t="shared" si="15"/>
        <v>-1.3818472666214805</v>
      </c>
      <c r="S87" s="1">
        <f t="shared" si="16"/>
        <v>20.963855421686745</v>
      </c>
      <c r="T87" s="1">
        <f t="shared" si="17"/>
        <v>0.4755899771877235</v>
      </c>
    </row>
    <row r="88" spans="1:20" x14ac:dyDescent="0.2">
      <c r="A88" s="1" t="s">
        <v>93</v>
      </c>
      <c r="B88" s="1">
        <v>2010</v>
      </c>
      <c r="C88" s="1" t="s">
        <v>25</v>
      </c>
      <c r="D88" s="1">
        <v>39</v>
      </c>
      <c r="E88" s="1">
        <v>7</v>
      </c>
      <c r="F88" s="1" t="s">
        <v>44</v>
      </c>
      <c r="G88" s="1">
        <v>1</v>
      </c>
      <c r="H88" s="1">
        <f t="shared" si="9"/>
        <v>1</v>
      </c>
      <c r="I88" s="1">
        <v>2</v>
      </c>
      <c r="J88" s="1">
        <f t="shared" si="10"/>
        <v>0.14189705460416391</v>
      </c>
      <c r="K88" s="1">
        <v>2</v>
      </c>
      <c r="L88" s="1">
        <f t="shared" si="11"/>
        <v>0.14189705460416391</v>
      </c>
      <c r="M88" s="1">
        <v>4.2799999999999998E-2</v>
      </c>
      <c r="N88" s="1">
        <f t="shared" si="12"/>
        <v>-1.3684547721656906</v>
      </c>
      <c r="O88" s="1">
        <v>2.8999999999999998E-3</v>
      </c>
      <c r="P88" s="1">
        <f t="shared" si="13"/>
        <v>-2.5361070110140926</v>
      </c>
      <c r="Q88" s="1">
        <f t="shared" si="14"/>
        <v>4.5699999999999998E-2</v>
      </c>
      <c r="R88" s="1">
        <f t="shared" si="15"/>
        <v>-1.3399887787106692</v>
      </c>
      <c r="S88" s="1">
        <f t="shared" si="16"/>
        <v>6.3457330415754925</v>
      </c>
      <c r="T88" s="1">
        <f t="shared" si="17"/>
        <v>0.25465069600694384</v>
      </c>
    </row>
    <row r="89" spans="1:20" x14ac:dyDescent="0.2">
      <c r="A89" s="1" t="s">
        <v>93</v>
      </c>
      <c r="B89" s="1">
        <v>2010</v>
      </c>
      <c r="C89" s="1" t="s">
        <v>25</v>
      </c>
      <c r="D89" s="1">
        <v>85</v>
      </c>
      <c r="E89" s="1">
        <v>6</v>
      </c>
      <c r="F89" s="1" t="s">
        <v>34</v>
      </c>
      <c r="G89" s="1">
        <v>3</v>
      </c>
      <c r="H89" s="1">
        <f t="shared" si="9"/>
        <v>1.7320508075688772</v>
      </c>
      <c r="I89" s="1">
        <v>2</v>
      </c>
      <c r="J89" s="1">
        <f t="shared" si="10"/>
        <v>0.14189705460416391</v>
      </c>
      <c r="K89" s="1">
        <v>4</v>
      </c>
      <c r="L89" s="1">
        <f t="shared" si="11"/>
        <v>0.20135792079033082</v>
      </c>
      <c r="M89" s="1">
        <v>3.5000000000000001E-3</v>
      </c>
      <c r="N89" s="1">
        <f t="shared" si="12"/>
        <v>-2.4546928835341757</v>
      </c>
      <c r="O89" s="1">
        <v>5.62E-2</v>
      </c>
      <c r="P89" s="1">
        <f t="shared" si="13"/>
        <v>-1.2501864147070623</v>
      </c>
      <c r="Q89" s="1">
        <f t="shared" si="14"/>
        <v>5.9700000000000003E-2</v>
      </c>
      <c r="R89" s="1">
        <f t="shared" si="15"/>
        <v>-1.22395292881822</v>
      </c>
      <c r="S89" s="1">
        <f t="shared" si="16"/>
        <v>94.137353433835841</v>
      </c>
      <c r="T89" s="1">
        <f t="shared" si="17"/>
        <v>1.3262367535041415</v>
      </c>
    </row>
    <row r="90" spans="1:20" x14ac:dyDescent="0.2">
      <c r="A90" s="1" t="s">
        <v>93</v>
      </c>
      <c r="B90" s="1">
        <v>2010</v>
      </c>
      <c r="C90" s="1" t="s">
        <v>43</v>
      </c>
      <c r="D90" s="1">
        <v>354</v>
      </c>
      <c r="E90" s="1">
        <v>4</v>
      </c>
      <c r="F90" s="1" t="s">
        <v>33</v>
      </c>
      <c r="G90" s="1">
        <v>1</v>
      </c>
      <c r="H90" s="1">
        <f t="shared" si="9"/>
        <v>1</v>
      </c>
      <c r="I90" s="1">
        <v>1</v>
      </c>
      <c r="J90" s="1">
        <f t="shared" si="10"/>
        <v>0.1001674211615598</v>
      </c>
      <c r="K90" s="1">
        <v>2</v>
      </c>
      <c r="L90" s="1">
        <f t="shared" si="11"/>
        <v>0.14189705460416391</v>
      </c>
      <c r="M90" s="1">
        <v>6.8900000000000003E-2</v>
      </c>
      <c r="N90" s="1">
        <f t="shared" si="12"/>
        <v>-1.1617177500853115</v>
      </c>
      <c r="O90" s="1">
        <v>3.3999999999999998E-3</v>
      </c>
      <c r="P90" s="1">
        <f t="shared" si="13"/>
        <v>-2.4672456210075024</v>
      </c>
      <c r="Q90" s="1">
        <f t="shared" si="14"/>
        <v>7.2300000000000003E-2</v>
      </c>
      <c r="R90" s="1">
        <f t="shared" si="15"/>
        <v>-1.1408016384661226</v>
      </c>
      <c r="S90" s="1">
        <f t="shared" si="16"/>
        <v>4.7026279391424612</v>
      </c>
      <c r="T90" s="1">
        <f t="shared" si="17"/>
        <v>0.21859209291475151</v>
      </c>
    </row>
    <row r="91" spans="1:20" x14ac:dyDescent="0.2">
      <c r="A91" s="1" t="s">
        <v>93</v>
      </c>
      <c r="B91" s="1">
        <v>2010</v>
      </c>
      <c r="C91" s="1" t="s">
        <v>43</v>
      </c>
      <c r="D91" s="1">
        <v>388</v>
      </c>
      <c r="E91" s="1">
        <v>3</v>
      </c>
      <c r="F91" s="1" t="s">
        <v>32</v>
      </c>
      <c r="G91" s="1">
        <v>2</v>
      </c>
      <c r="H91" s="1">
        <f t="shared" si="9"/>
        <v>1.4142135623730951</v>
      </c>
      <c r="I91" s="1">
        <v>2</v>
      </c>
      <c r="J91" s="1">
        <f t="shared" si="10"/>
        <v>0.14189705460416391</v>
      </c>
      <c r="K91" s="1">
        <v>1</v>
      </c>
      <c r="L91" s="1">
        <f t="shared" si="11"/>
        <v>0.1001674211615598</v>
      </c>
      <c r="M91" s="1">
        <v>7.1499999999999994E-2</v>
      </c>
      <c r="N91" s="1">
        <f t="shared" si="12"/>
        <v>-1.1456332219591305</v>
      </c>
      <c r="O91" s="1">
        <v>2.5000000000000001E-3</v>
      </c>
      <c r="P91" s="1">
        <f t="shared" si="13"/>
        <v>-2.600326278518962</v>
      </c>
      <c r="Q91" s="1">
        <f t="shared" si="14"/>
        <v>7.3999999999999996E-2</v>
      </c>
      <c r="R91" s="1">
        <f t="shared" si="15"/>
        <v>-1.1307095957906015</v>
      </c>
      <c r="S91" s="1">
        <f t="shared" si="16"/>
        <v>3.3783783783783785</v>
      </c>
      <c r="T91" s="1">
        <f t="shared" si="17"/>
        <v>0.18485464361320936</v>
      </c>
    </row>
    <row r="92" spans="1:20" x14ac:dyDescent="0.2">
      <c r="A92" s="1" t="s">
        <v>93</v>
      </c>
      <c r="B92" s="1">
        <v>2010</v>
      </c>
      <c r="C92" s="1" t="s">
        <v>43</v>
      </c>
      <c r="D92" s="1">
        <v>365</v>
      </c>
      <c r="E92" s="1">
        <v>5</v>
      </c>
      <c r="F92" s="1" t="s">
        <v>31</v>
      </c>
      <c r="G92" s="1">
        <v>1</v>
      </c>
      <c r="H92" s="1">
        <f t="shared" si="9"/>
        <v>1</v>
      </c>
      <c r="I92" s="1">
        <v>1</v>
      </c>
      <c r="J92" s="1">
        <f t="shared" si="10"/>
        <v>0.1001674211615598</v>
      </c>
      <c r="K92" s="1">
        <v>2</v>
      </c>
      <c r="L92" s="1">
        <f t="shared" si="11"/>
        <v>0.14189705460416391</v>
      </c>
      <c r="M92" s="1">
        <v>6.9199999999999998E-2</v>
      </c>
      <c r="N92" s="1">
        <f t="shared" si="12"/>
        <v>-1.159831150759244</v>
      </c>
      <c r="O92" s="1">
        <v>5.1000000000000004E-3</v>
      </c>
      <c r="P92" s="1">
        <f t="shared" si="13"/>
        <v>-2.2915790998652872</v>
      </c>
      <c r="Q92" s="1">
        <f t="shared" si="14"/>
        <v>7.4300000000000005E-2</v>
      </c>
      <c r="R92" s="1">
        <f t="shared" si="15"/>
        <v>-1.1289527386945006</v>
      </c>
      <c r="S92" s="1">
        <f t="shared" si="16"/>
        <v>6.8640646029609691</v>
      </c>
      <c r="T92" s="1">
        <f t="shared" si="17"/>
        <v>0.26508738236531154</v>
      </c>
    </row>
    <row r="93" spans="1:20" x14ac:dyDescent="0.2">
      <c r="A93" s="1" t="s">
        <v>93</v>
      </c>
      <c r="B93" s="1">
        <v>2010</v>
      </c>
      <c r="C93" s="1" t="s">
        <v>43</v>
      </c>
      <c r="D93" s="1">
        <v>380</v>
      </c>
      <c r="E93" s="1">
        <v>7</v>
      </c>
      <c r="F93" s="1" t="s">
        <v>44</v>
      </c>
      <c r="G93" s="1">
        <v>1</v>
      </c>
      <c r="H93" s="1">
        <f t="shared" si="9"/>
        <v>1</v>
      </c>
      <c r="I93" s="1">
        <v>2</v>
      </c>
      <c r="J93" s="1">
        <f t="shared" si="10"/>
        <v>0.14189705460416391</v>
      </c>
      <c r="K93" s="1">
        <v>2</v>
      </c>
      <c r="L93" s="1">
        <f t="shared" si="11"/>
        <v>0.14189705460416391</v>
      </c>
      <c r="M93" s="1">
        <v>7.6700000000000004E-2</v>
      </c>
      <c r="N93" s="1">
        <f t="shared" si="12"/>
        <v>-1.115148017254002</v>
      </c>
      <c r="O93" s="1">
        <v>1.0800000000000001E-2</v>
      </c>
      <c r="P93" s="1">
        <f t="shared" si="13"/>
        <v>-1.9661743060466896</v>
      </c>
      <c r="Q93" s="1">
        <f t="shared" si="14"/>
        <v>8.7500000000000008E-2</v>
      </c>
      <c r="R93" s="1">
        <f t="shared" si="15"/>
        <v>-1.0579423161586048</v>
      </c>
      <c r="S93" s="1">
        <f t="shared" si="16"/>
        <v>12.342857142857143</v>
      </c>
      <c r="T93" s="1">
        <f t="shared" si="17"/>
        <v>0.35898490340243633</v>
      </c>
    </row>
    <row r="94" spans="1:20" x14ac:dyDescent="0.2">
      <c r="A94" s="1" t="s">
        <v>93</v>
      </c>
      <c r="B94" s="1">
        <v>2010</v>
      </c>
      <c r="C94" s="1" t="s">
        <v>43</v>
      </c>
      <c r="D94" s="1">
        <v>287</v>
      </c>
      <c r="E94" s="1">
        <v>7</v>
      </c>
      <c r="F94" s="1" t="s">
        <v>44</v>
      </c>
      <c r="G94" s="1">
        <v>1</v>
      </c>
      <c r="H94" s="1">
        <f t="shared" si="9"/>
        <v>1</v>
      </c>
      <c r="I94" s="1">
        <v>2</v>
      </c>
      <c r="J94" s="1">
        <f t="shared" si="10"/>
        <v>0.14189705460416391</v>
      </c>
      <c r="K94" s="1">
        <v>4</v>
      </c>
      <c r="L94" s="1">
        <f t="shared" si="11"/>
        <v>0.20135792079033082</v>
      </c>
      <c r="M94" s="1">
        <v>9.1899999999999996E-2</v>
      </c>
      <c r="N94" s="1">
        <f t="shared" si="12"/>
        <v>-1.0366372338962639</v>
      </c>
      <c r="O94" s="1">
        <v>2.9999999999999997E-4</v>
      </c>
      <c r="P94" s="1">
        <f t="shared" si="13"/>
        <v>-3.5086383061657274</v>
      </c>
      <c r="Q94" s="1">
        <f t="shared" si="14"/>
        <v>9.219999999999999E-2</v>
      </c>
      <c r="R94" s="1">
        <f t="shared" si="15"/>
        <v>-1.0352219779776239</v>
      </c>
      <c r="S94" s="1">
        <f t="shared" si="16"/>
        <v>0.32537960954446854</v>
      </c>
      <c r="T94" s="1">
        <f t="shared" si="17"/>
        <v>5.7073034749189587E-2</v>
      </c>
    </row>
    <row r="95" spans="1:20" x14ac:dyDescent="0.2">
      <c r="A95" s="1" t="s">
        <v>93</v>
      </c>
      <c r="B95" s="1">
        <v>2010</v>
      </c>
      <c r="C95" s="1" t="s">
        <v>25</v>
      </c>
      <c r="D95" s="1">
        <v>70</v>
      </c>
      <c r="E95" s="1">
        <v>2</v>
      </c>
      <c r="F95" s="1" t="s">
        <v>30</v>
      </c>
      <c r="G95" s="1">
        <v>2</v>
      </c>
      <c r="H95" s="1">
        <f t="shared" si="9"/>
        <v>1.4142135623730951</v>
      </c>
      <c r="I95" s="1">
        <v>2</v>
      </c>
      <c r="J95" s="1">
        <f t="shared" si="10"/>
        <v>0.14189705460416391</v>
      </c>
      <c r="K95" s="1">
        <v>1</v>
      </c>
      <c r="L95" s="1">
        <f t="shared" si="11"/>
        <v>0.1001674211615598</v>
      </c>
      <c r="M95" s="1">
        <v>9.9900000000000003E-2</v>
      </c>
      <c r="N95" s="1">
        <f t="shared" si="12"/>
        <v>-1.000391041028583</v>
      </c>
      <c r="O95" s="1">
        <v>5.4000000000000003E-3</v>
      </c>
      <c r="P95" s="1">
        <f t="shared" si="13"/>
        <v>-2.2668027348934308</v>
      </c>
      <c r="Q95" s="1">
        <f t="shared" si="14"/>
        <v>0.1053</v>
      </c>
      <c r="R95" s="1">
        <f t="shared" si="15"/>
        <v>-0.97753038723223062</v>
      </c>
      <c r="S95" s="1">
        <f t="shared" si="16"/>
        <v>5.1282051282051277</v>
      </c>
      <c r="T95" s="1">
        <f t="shared" si="17"/>
        <v>0.22843700176633058</v>
      </c>
    </row>
    <row r="96" spans="1:20" x14ac:dyDescent="0.2">
      <c r="A96" s="1" t="s">
        <v>93</v>
      </c>
      <c r="B96" s="1">
        <v>2010</v>
      </c>
      <c r="C96" s="1" t="s">
        <v>25</v>
      </c>
      <c r="D96" s="1">
        <v>41</v>
      </c>
      <c r="E96" s="1">
        <v>2</v>
      </c>
      <c r="F96" s="1" t="s">
        <v>30</v>
      </c>
      <c r="G96" s="1">
        <v>1</v>
      </c>
      <c r="H96" s="1">
        <f t="shared" si="9"/>
        <v>1</v>
      </c>
      <c r="I96" s="1">
        <v>2</v>
      </c>
      <c r="J96" s="1">
        <f t="shared" si="10"/>
        <v>0.14189705460416391</v>
      </c>
      <c r="K96" s="1">
        <v>3</v>
      </c>
      <c r="L96" s="1">
        <f t="shared" si="11"/>
        <v>0.17408301063648043</v>
      </c>
      <c r="M96" s="1">
        <v>0.1048</v>
      </c>
      <c r="N96" s="1">
        <f t="shared" si="12"/>
        <v>-0.97959727901612181</v>
      </c>
      <c r="O96" s="1">
        <v>3.7000000000000002E-3</v>
      </c>
      <c r="P96" s="1">
        <f t="shared" si="13"/>
        <v>-2.4306260903849539</v>
      </c>
      <c r="Q96" s="1">
        <f t="shared" si="14"/>
        <v>0.1085</v>
      </c>
      <c r="R96" s="1">
        <f t="shared" si="15"/>
        <v>-0.96453023651871783</v>
      </c>
      <c r="S96" s="1">
        <f t="shared" si="16"/>
        <v>3.4101382488479262</v>
      </c>
      <c r="T96" s="1">
        <f t="shared" si="17"/>
        <v>0.18573159591826516</v>
      </c>
    </row>
    <row r="97" spans="1:20" x14ac:dyDescent="0.2">
      <c r="A97" s="1" t="s">
        <v>93</v>
      </c>
      <c r="B97" s="1">
        <v>2010</v>
      </c>
      <c r="C97" s="1" t="s">
        <v>25</v>
      </c>
      <c r="D97" s="1">
        <v>40</v>
      </c>
      <c r="E97" s="1">
        <v>3</v>
      </c>
      <c r="F97" s="1" t="s">
        <v>32</v>
      </c>
      <c r="G97" s="1">
        <v>1</v>
      </c>
      <c r="H97" s="1">
        <f t="shared" si="9"/>
        <v>1</v>
      </c>
      <c r="I97" s="1">
        <v>1</v>
      </c>
      <c r="J97" s="1">
        <f t="shared" si="10"/>
        <v>0.1001674211615598</v>
      </c>
      <c r="K97" s="1">
        <v>1</v>
      </c>
      <c r="L97" s="1">
        <f t="shared" si="11"/>
        <v>0.1001674211615598</v>
      </c>
      <c r="M97" s="1">
        <v>0.108</v>
      </c>
      <c r="N97" s="1">
        <f t="shared" si="12"/>
        <v>-0.96653603392259491</v>
      </c>
      <c r="O97" s="1">
        <v>7.3000000000000001E-3</v>
      </c>
      <c r="P97" s="1">
        <f t="shared" si="13"/>
        <v>-2.1360826230421397</v>
      </c>
      <c r="Q97" s="1">
        <f t="shared" si="14"/>
        <v>0.1153</v>
      </c>
      <c r="R97" s="1">
        <f t="shared" si="15"/>
        <v>-0.93813302786143682</v>
      </c>
      <c r="S97" s="1">
        <f t="shared" si="16"/>
        <v>6.331309627059845</v>
      </c>
      <c r="T97" s="1">
        <f t="shared" si="17"/>
        <v>0.25435471511572511</v>
      </c>
    </row>
    <row r="98" spans="1:20" x14ac:dyDescent="0.2">
      <c r="A98" s="1" t="s">
        <v>93</v>
      </c>
      <c r="B98" s="1">
        <v>2010</v>
      </c>
      <c r="C98" s="1" t="s">
        <v>25</v>
      </c>
      <c r="D98" s="1">
        <v>170</v>
      </c>
      <c r="E98" s="1">
        <v>6</v>
      </c>
      <c r="F98" s="1" t="s">
        <v>34</v>
      </c>
      <c r="G98" s="1">
        <v>2</v>
      </c>
      <c r="H98" s="1">
        <f t="shared" si="9"/>
        <v>1.4142135623730951</v>
      </c>
      <c r="I98" s="1">
        <v>2</v>
      </c>
      <c r="J98" s="1">
        <f t="shared" si="10"/>
        <v>0.14189705460416391</v>
      </c>
      <c r="K98" s="1">
        <v>1</v>
      </c>
      <c r="L98" s="1">
        <f t="shared" si="11"/>
        <v>0.1001674211615598</v>
      </c>
      <c r="M98" s="1">
        <v>0.1047</v>
      </c>
      <c r="N98" s="1">
        <f t="shared" si="12"/>
        <v>-0.98001184040871481</v>
      </c>
      <c r="O98" s="1">
        <v>2.93E-2</v>
      </c>
      <c r="P98" s="1">
        <f t="shared" si="13"/>
        <v>-1.5329841815615646</v>
      </c>
      <c r="Q98" s="1">
        <f t="shared" si="14"/>
        <v>0.13400000000000001</v>
      </c>
      <c r="R98" s="1">
        <f t="shared" si="15"/>
        <v>-0.87286279280849888</v>
      </c>
      <c r="S98" s="1">
        <f t="shared" si="16"/>
        <v>21.865671641791042</v>
      </c>
      <c r="T98" s="1">
        <f t="shared" si="17"/>
        <v>0.48658212119630428</v>
      </c>
    </row>
    <row r="99" spans="1:20" x14ac:dyDescent="0.2">
      <c r="A99" s="1" t="s">
        <v>93</v>
      </c>
      <c r="B99" s="1">
        <v>2010</v>
      </c>
      <c r="C99" s="1" t="s">
        <v>43</v>
      </c>
      <c r="D99" s="1">
        <v>224</v>
      </c>
      <c r="E99" s="1">
        <v>3</v>
      </c>
      <c r="F99" s="1" t="s">
        <v>32</v>
      </c>
      <c r="G99" s="1">
        <v>1</v>
      </c>
      <c r="H99" s="1">
        <f t="shared" si="9"/>
        <v>1</v>
      </c>
      <c r="I99" s="1">
        <v>1</v>
      </c>
      <c r="J99" s="1">
        <f t="shared" si="10"/>
        <v>0.1001674211615598</v>
      </c>
      <c r="K99" s="1">
        <v>2</v>
      </c>
      <c r="L99" s="1">
        <f t="shared" si="11"/>
        <v>0.14189705460416391</v>
      </c>
      <c r="M99" s="1">
        <v>0.13950000000000001</v>
      </c>
      <c r="N99" s="1">
        <f t="shared" si="12"/>
        <v>-0.85539466128525554</v>
      </c>
      <c r="O99" s="1">
        <v>1.1999999999999999E-3</v>
      </c>
      <c r="P99" s="1">
        <f t="shared" si="13"/>
        <v>-2.9172146296835502</v>
      </c>
      <c r="Q99" s="1">
        <f t="shared" si="14"/>
        <v>0.14070000000000002</v>
      </c>
      <c r="R99" s="1">
        <f t="shared" si="15"/>
        <v>-0.85167503696118285</v>
      </c>
      <c r="S99" s="1">
        <f t="shared" si="16"/>
        <v>0.85287846481876317</v>
      </c>
      <c r="T99" s="1">
        <f t="shared" si="17"/>
        <v>9.2483199932806057E-2</v>
      </c>
    </row>
    <row r="100" spans="1:20" x14ac:dyDescent="0.2">
      <c r="A100" s="1" t="s">
        <v>93</v>
      </c>
      <c r="B100" s="1">
        <v>2010</v>
      </c>
      <c r="C100" s="1" t="s">
        <v>43</v>
      </c>
      <c r="D100" s="1">
        <v>265</v>
      </c>
      <c r="E100" s="1">
        <v>5</v>
      </c>
      <c r="F100" s="1" t="s">
        <v>31</v>
      </c>
      <c r="G100" s="1">
        <v>1</v>
      </c>
      <c r="H100" s="1">
        <f t="shared" si="9"/>
        <v>1</v>
      </c>
      <c r="I100" s="1">
        <v>2</v>
      </c>
      <c r="J100" s="1">
        <f t="shared" si="10"/>
        <v>0.14189705460416391</v>
      </c>
      <c r="K100" s="1">
        <v>3</v>
      </c>
      <c r="L100" s="1">
        <f t="shared" si="11"/>
        <v>0.17408301063648043</v>
      </c>
      <c r="M100" s="1">
        <v>0.13850000000000001</v>
      </c>
      <c r="N100" s="1">
        <f t="shared" si="12"/>
        <v>-0.8585188707291963</v>
      </c>
      <c r="O100" s="1">
        <v>2.8999999999999998E-3</v>
      </c>
      <c r="P100" s="1">
        <f t="shared" si="13"/>
        <v>-2.5361070110140926</v>
      </c>
      <c r="Q100" s="1">
        <f t="shared" si="14"/>
        <v>0.14140000000000003</v>
      </c>
      <c r="R100" s="1">
        <f t="shared" si="15"/>
        <v>-0.84951987772966531</v>
      </c>
      <c r="S100" s="1">
        <f t="shared" si="16"/>
        <v>2.0509193776520505</v>
      </c>
      <c r="T100" s="1">
        <f t="shared" si="17"/>
        <v>0.14370440823244637</v>
      </c>
    </row>
    <row r="101" spans="1:20" x14ac:dyDescent="0.2">
      <c r="A101" s="1" t="s">
        <v>93</v>
      </c>
      <c r="B101" s="1">
        <v>2010</v>
      </c>
      <c r="C101" s="1" t="s">
        <v>25</v>
      </c>
      <c r="D101" s="1">
        <v>138</v>
      </c>
      <c r="E101" s="1">
        <v>1</v>
      </c>
      <c r="F101" s="1" t="s">
        <v>27</v>
      </c>
      <c r="G101" s="1">
        <v>3</v>
      </c>
      <c r="H101" s="1">
        <f t="shared" si="9"/>
        <v>1.7320508075688772</v>
      </c>
      <c r="I101" s="1">
        <v>2</v>
      </c>
      <c r="J101" s="1">
        <f t="shared" si="10"/>
        <v>0.14189705460416391</v>
      </c>
      <c r="K101" s="1">
        <v>5</v>
      </c>
      <c r="L101" s="1">
        <f t="shared" si="11"/>
        <v>0.22551340589813121</v>
      </c>
      <c r="M101" s="1">
        <v>0.24790000000000001</v>
      </c>
      <c r="N101" s="1">
        <f t="shared" si="12"/>
        <v>-0.6057059546471576</v>
      </c>
      <c r="O101" s="1">
        <v>3.8E-3</v>
      </c>
      <c r="P101" s="1">
        <f t="shared" si="13"/>
        <v>-2.4190750243243806</v>
      </c>
      <c r="Q101" s="1">
        <f t="shared" si="14"/>
        <v>0.25170000000000003</v>
      </c>
      <c r="R101" s="1">
        <f t="shared" si="15"/>
        <v>-0.59909953034536356</v>
      </c>
      <c r="S101" s="1">
        <f t="shared" si="16"/>
        <v>1.5097338100913784</v>
      </c>
      <c r="T101" s="1">
        <f t="shared" si="17"/>
        <v>0.12318251661065317</v>
      </c>
    </row>
    <row r="102" spans="1:20" x14ac:dyDescent="0.2">
      <c r="A102" s="1" t="s">
        <v>93</v>
      </c>
      <c r="B102" s="1">
        <v>2010</v>
      </c>
      <c r="C102" s="1" t="s">
        <v>43</v>
      </c>
      <c r="D102" s="1">
        <v>371</v>
      </c>
      <c r="E102" s="1">
        <v>7</v>
      </c>
      <c r="F102" s="1" t="s">
        <v>44</v>
      </c>
      <c r="G102" s="1">
        <v>2</v>
      </c>
      <c r="H102" s="1">
        <f t="shared" si="9"/>
        <v>1.4142135623730951</v>
      </c>
      <c r="I102" s="1">
        <v>3</v>
      </c>
      <c r="J102" s="1">
        <f t="shared" si="10"/>
        <v>0.17408301063648043</v>
      </c>
      <c r="K102" s="1">
        <v>5</v>
      </c>
      <c r="L102" s="1">
        <f t="shared" si="11"/>
        <v>0.22551340589813121</v>
      </c>
      <c r="M102" s="1">
        <v>0.26860000000000001</v>
      </c>
      <c r="N102" s="1">
        <f t="shared" si="12"/>
        <v>-0.57087782314914648</v>
      </c>
      <c r="O102" s="1">
        <v>9.1000000000000004E-3</v>
      </c>
      <c r="P102" s="1">
        <f t="shared" si="13"/>
        <v>-2.0404816230270018</v>
      </c>
      <c r="Q102" s="1">
        <f t="shared" si="14"/>
        <v>0.2777</v>
      </c>
      <c r="R102" s="1">
        <f t="shared" si="15"/>
        <v>-0.55640848155105316</v>
      </c>
      <c r="S102" s="1">
        <f t="shared" si="16"/>
        <v>3.2769175369103349</v>
      </c>
      <c r="T102" s="1">
        <f t="shared" si="17"/>
        <v>0.18202611238580649</v>
      </c>
    </row>
    <row r="103" spans="1:20" x14ac:dyDescent="0.2">
      <c r="A103" s="1" t="s">
        <v>93</v>
      </c>
      <c r="B103" s="1">
        <v>2010</v>
      </c>
      <c r="C103" s="1" t="s">
        <v>25</v>
      </c>
      <c r="D103" s="1">
        <v>36</v>
      </c>
      <c r="E103" s="1">
        <v>7</v>
      </c>
      <c r="F103" s="1" t="s">
        <v>44</v>
      </c>
      <c r="G103" s="1">
        <v>1</v>
      </c>
      <c r="H103" s="1">
        <f t="shared" si="9"/>
        <v>1</v>
      </c>
      <c r="I103" s="1">
        <v>1</v>
      </c>
      <c r="J103" s="1">
        <f t="shared" si="10"/>
        <v>0.1001674211615598</v>
      </c>
      <c r="K103" s="1">
        <v>2</v>
      </c>
      <c r="L103" s="1">
        <f t="shared" si="11"/>
        <v>0.14189705460416391</v>
      </c>
      <c r="M103" s="1">
        <v>0.28639999999999999</v>
      </c>
      <c r="N103" s="1">
        <f t="shared" si="12"/>
        <v>-0.54301182271543469</v>
      </c>
      <c r="O103" s="1">
        <v>2.0999999999999999E-3</v>
      </c>
      <c r="P103" s="1">
        <f t="shared" si="13"/>
        <v>-2.6757175447023074</v>
      </c>
      <c r="Q103" s="1">
        <f t="shared" si="14"/>
        <v>0.28849999999999998</v>
      </c>
      <c r="R103" s="1">
        <f t="shared" si="15"/>
        <v>-0.5398391292342356</v>
      </c>
      <c r="S103" s="1">
        <f t="shared" si="16"/>
        <v>0.72790294627383023</v>
      </c>
      <c r="T103" s="1">
        <f t="shared" si="17"/>
        <v>8.5421073353303165E-2</v>
      </c>
    </row>
    <row r="104" spans="1:20" x14ac:dyDescent="0.2">
      <c r="A104" s="1" t="s">
        <v>93</v>
      </c>
      <c r="B104" s="1">
        <v>2010</v>
      </c>
      <c r="C104" s="1" t="s">
        <v>43</v>
      </c>
      <c r="D104" s="1">
        <v>321</v>
      </c>
      <c r="E104" s="1">
        <v>1</v>
      </c>
      <c r="F104" s="1" t="s">
        <v>27</v>
      </c>
      <c r="G104" s="1">
        <v>1</v>
      </c>
      <c r="H104" s="1">
        <f t="shared" si="9"/>
        <v>1</v>
      </c>
      <c r="I104" s="1">
        <v>1</v>
      </c>
      <c r="J104" s="1">
        <f t="shared" si="10"/>
        <v>0.1001674211615598</v>
      </c>
      <c r="K104" s="1">
        <v>1</v>
      </c>
      <c r="L104" s="1">
        <f t="shared" si="11"/>
        <v>0.1001674211615598</v>
      </c>
      <c r="M104" s="1">
        <v>0.29809999999999998</v>
      </c>
      <c r="N104" s="1">
        <f t="shared" si="12"/>
        <v>-0.52562345546023437</v>
      </c>
      <c r="O104" s="1">
        <v>8.9999999999999998E-4</v>
      </c>
      <c r="P104" s="1">
        <f t="shared" si="13"/>
        <v>-3.0409586076789066</v>
      </c>
      <c r="Q104" s="1">
        <f t="shared" si="14"/>
        <v>0.29899999999999999</v>
      </c>
      <c r="R104" s="1">
        <f t="shared" si="15"/>
        <v>-0.52431428701939586</v>
      </c>
      <c r="S104" s="1">
        <f t="shared" si="16"/>
        <v>0.30100334448160532</v>
      </c>
      <c r="T104" s="1">
        <f t="shared" si="17"/>
        <v>5.4891332676351344E-2</v>
      </c>
    </row>
    <row r="105" spans="1:20" x14ac:dyDescent="0.2">
      <c r="A105" s="1" t="s">
        <v>93</v>
      </c>
      <c r="B105" s="1">
        <v>2010</v>
      </c>
      <c r="C105" s="1" t="s">
        <v>43</v>
      </c>
      <c r="D105" s="1">
        <v>210</v>
      </c>
      <c r="E105" s="1">
        <v>4</v>
      </c>
      <c r="F105" s="1" t="s">
        <v>33</v>
      </c>
      <c r="G105" s="1">
        <v>1</v>
      </c>
      <c r="H105" s="1">
        <f t="shared" si="9"/>
        <v>1</v>
      </c>
      <c r="I105" s="1">
        <v>1</v>
      </c>
      <c r="J105" s="1">
        <f t="shared" si="10"/>
        <v>0.1001674211615598</v>
      </c>
      <c r="K105" s="1">
        <v>1</v>
      </c>
      <c r="L105" s="1">
        <f t="shared" si="11"/>
        <v>0.1001674211615598</v>
      </c>
      <c r="M105" s="1">
        <v>0.3014</v>
      </c>
      <c r="N105" s="1">
        <f t="shared" si="12"/>
        <v>-0.52084234302080823</v>
      </c>
      <c r="O105" s="1">
        <v>3.8E-3</v>
      </c>
      <c r="P105" s="1">
        <f t="shared" si="13"/>
        <v>-2.4190750243243806</v>
      </c>
      <c r="Q105" s="1">
        <f t="shared" si="14"/>
        <v>0.30520000000000003</v>
      </c>
      <c r="R105" s="1">
        <f t="shared" si="15"/>
        <v>-0.51540124111797159</v>
      </c>
      <c r="S105" s="1">
        <f t="shared" si="16"/>
        <v>1.2450851900393185</v>
      </c>
      <c r="T105" s="1">
        <f t="shared" si="17"/>
        <v>0.11181624383398879</v>
      </c>
    </row>
    <row r="106" spans="1:20" x14ac:dyDescent="0.2">
      <c r="A106" s="1" t="s">
        <v>93</v>
      </c>
      <c r="B106" s="1">
        <v>2010</v>
      </c>
      <c r="C106" s="1" t="s">
        <v>25</v>
      </c>
      <c r="D106" s="1">
        <v>186</v>
      </c>
      <c r="E106" s="1">
        <v>4</v>
      </c>
      <c r="F106" s="1" t="s">
        <v>33</v>
      </c>
      <c r="G106" s="1">
        <v>1</v>
      </c>
      <c r="H106" s="1">
        <f t="shared" si="9"/>
        <v>1</v>
      </c>
      <c r="I106" s="1">
        <v>1</v>
      </c>
      <c r="J106" s="1">
        <f t="shared" si="10"/>
        <v>0.1001674211615598</v>
      </c>
      <c r="K106" s="1">
        <v>2</v>
      </c>
      <c r="L106" s="1">
        <f t="shared" si="11"/>
        <v>0.14189705460416391</v>
      </c>
      <c r="M106" s="1">
        <v>0.31080000000000002</v>
      </c>
      <c r="N106" s="1">
        <f t="shared" si="12"/>
        <v>-0.50750501665698777</v>
      </c>
      <c r="O106" s="1">
        <v>2.7000000000000001E-3</v>
      </c>
      <c r="P106" s="1">
        <f t="shared" si="13"/>
        <v>-2.5670307091255942</v>
      </c>
      <c r="Q106" s="1">
        <f t="shared" si="14"/>
        <v>0.3135</v>
      </c>
      <c r="R106" s="1">
        <f t="shared" si="15"/>
        <v>-0.50374860196068094</v>
      </c>
      <c r="S106" s="1">
        <f t="shared" si="16"/>
        <v>0.86124401913875615</v>
      </c>
      <c r="T106" s="1">
        <f t="shared" si="17"/>
        <v>9.2936963048962873E-2</v>
      </c>
    </row>
    <row r="107" spans="1:20" x14ac:dyDescent="0.2">
      <c r="A107" s="1" t="s">
        <v>93</v>
      </c>
      <c r="B107" s="1">
        <v>2010</v>
      </c>
      <c r="C107" s="1" t="s">
        <v>43</v>
      </c>
      <c r="D107" s="1">
        <v>341</v>
      </c>
      <c r="E107" s="1">
        <v>8</v>
      </c>
      <c r="F107" s="1" t="s">
        <v>52</v>
      </c>
      <c r="G107" s="1">
        <v>2</v>
      </c>
      <c r="H107" s="1">
        <f t="shared" si="9"/>
        <v>1.4142135623730951</v>
      </c>
      <c r="I107" s="1">
        <v>3</v>
      </c>
      <c r="J107" s="1">
        <f t="shared" si="10"/>
        <v>0.17408301063648043</v>
      </c>
      <c r="K107" s="1">
        <v>5</v>
      </c>
      <c r="L107" s="1">
        <f t="shared" si="11"/>
        <v>0.22551340589813121</v>
      </c>
      <c r="M107" s="1">
        <v>0.32619999999999999</v>
      </c>
      <c r="N107" s="1">
        <f t="shared" si="12"/>
        <v>-0.4865027297511334</v>
      </c>
      <c r="O107" s="1">
        <v>1.8E-3</v>
      </c>
      <c r="P107" s="1">
        <f t="shared" si="13"/>
        <v>-2.7423214251308154</v>
      </c>
      <c r="Q107" s="1">
        <f t="shared" si="14"/>
        <v>0.32800000000000001</v>
      </c>
      <c r="R107" s="1">
        <f t="shared" si="15"/>
        <v>-0.48411291580473265</v>
      </c>
      <c r="S107" s="1">
        <f t="shared" si="16"/>
        <v>0.54878048780487798</v>
      </c>
      <c r="T107" s="1">
        <f t="shared" si="17"/>
        <v>7.4147643462450508E-2</v>
      </c>
    </row>
    <row r="108" spans="1:20" x14ac:dyDescent="0.2">
      <c r="A108" s="1" t="s">
        <v>93</v>
      </c>
      <c r="B108" s="1">
        <v>2010</v>
      </c>
      <c r="C108" s="1" t="s">
        <v>25</v>
      </c>
      <c r="D108" s="1">
        <v>92</v>
      </c>
      <c r="E108" s="1">
        <v>2</v>
      </c>
      <c r="F108" s="1" t="s">
        <v>30</v>
      </c>
      <c r="G108" s="1">
        <v>1</v>
      </c>
      <c r="H108" s="1">
        <f t="shared" si="9"/>
        <v>1</v>
      </c>
      <c r="I108" s="1">
        <v>4</v>
      </c>
      <c r="J108" s="1">
        <f t="shared" si="10"/>
        <v>0.20135792079033082</v>
      </c>
      <c r="K108" s="1">
        <v>6</v>
      </c>
      <c r="L108" s="1">
        <f t="shared" si="11"/>
        <v>0.24746706317044773</v>
      </c>
      <c r="M108" s="1">
        <v>0.36770000000000003</v>
      </c>
      <c r="N108" s="1">
        <f t="shared" si="12"/>
        <v>-0.43449455918263458</v>
      </c>
      <c r="O108" s="1">
        <v>4.0000000000000001E-3</v>
      </c>
      <c r="P108" s="1">
        <f t="shared" si="13"/>
        <v>-2.3968556273798178</v>
      </c>
      <c r="Q108" s="1">
        <f t="shared" si="14"/>
        <v>0.37170000000000003</v>
      </c>
      <c r="R108" s="1">
        <f t="shared" si="15"/>
        <v>-0.4297957550560092</v>
      </c>
      <c r="S108" s="1">
        <f t="shared" si="16"/>
        <v>1.0761366693570082</v>
      </c>
      <c r="T108" s="1">
        <f t="shared" si="17"/>
        <v>0.10392397283544398</v>
      </c>
    </row>
    <row r="109" spans="1:20" x14ac:dyDescent="0.2">
      <c r="A109" s="1" t="s">
        <v>93</v>
      </c>
      <c r="B109" s="1">
        <v>2010</v>
      </c>
      <c r="C109" s="1" t="s">
        <v>25</v>
      </c>
      <c r="D109" s="1">
        <v>100</v>
      </c>
      <c r="E109" s="1">
        <v>7</v>
      </c>
      <c r="F109" s="1" t="s">
        <v>44</v>
      </c>
      <c r="G109" s="1">
        <v>3</v>
      </c>
      <c r="H109" s="1">
        <f t="shared" si="9"/>
        <v>1.7320508075688772</v>
      </c>
      <c r="I109" s="1">
        <v>2</v>
      </c>
      <c r="J109" s="1">
        <f t="shared" si="10"/>
        <v>0.14189705460416391</v>
      </c>
      <c r="K109" s="1">
        <v>2</v>
      </c>
      <c r="L109" s="1">
        <f t="shared" si="11"/>
        <v>0.14189705460416391</v>
      </c>
      <c r="M109" s="1">
        <v>0.34439999999999998</v>
      </c>
      <c r="N109" s="1">
        <f t="shared" si="12"/>
        <v>-0.4629242472248597</v>
      </c>
      <c r="O109" s="1">
        <v>4.7E-2</v>
      </c>
      <c r="P109" s="1">
        <f t="shared" si="13"/>
        <v>-1.3278097488117473</v>
      </c>
      <c r="Q109" s="1">
        <f t="shared" si="14"/>
        <v>0.39139999999999997</v>
      </c>
      <c r="R109" s="1">
        <f t="shared" si="15"/>
        <v>-0.40736808289533921</v>
      </c>
      <c r="S109" s="1">
        <f t="shared" si="16"/>
        <v>12.008175779253962</v>
      </c>
      <c r="T109" s="1">
        <f t="shared" si="17"/>
        <v>0.35386738349885583</v>
      </c>
    </row>
    <row r="110" spans="1:20" x14ac:dyDescent="0.2">
      <c r="A110" s="1" t="s">
        <v>93</v>
      </c>
      <c r="B110" s="1">
        <v>2010</v>
      </c>
      <c r="C110" s="1" t="s">
        <v>43</v>
      </c>
      <c r="D110" s="1">
        <v>258</v>
      </c>
      <c r="E110" s="1">
        <v>1</v>
      </c>
      <c r="F110" s="1" t="s">
        <v>27</v>
      </c>
      <c r="G110" s="1">
        <v>1</v>
      </c>
      <c r="H110" s="1">
        <f t="shared" si="9"/>
        <v>1</v>
      </c>
      <c r="I110" s="1">
        <v>1</v>
      </c>
      <c r="J110" s="1">
        <f t="shared" si="10"/>
        <v>0.1001674211615598</v>
      </c>
      <c r="K110" s="1">
        <v>1</v>
      </c>
      <c r="L110" s="1">
        <f t="shared" si="11"/>
        <v>0.1001674211615598</v>
      </c>
      <c r="M110" s="1">
        <v>0.39729999999999999</v>
      </c>
      <c r="N110" s="1">
        <f t="shared" si="12"/>
        <v>-0.40087050393491097</v>
      </c>
      <c r="O110" s="1">
        <v>4.4000000000000003E-3</v>
      </c>
      <c r="P110" s="1">
        <f t="shared" si="13"/>
        <v>-2.3555614105321614</v>
      </c>
      <c r="Q110" s="1">
        <f t="shared" si="14"/>
        <v>0.4017</v>
      </c>
      <c r="R110" s="1">
        <f t="shared" si="15"/>
        <v>-0.39608735698935704</v>
      </c>
      <c r="S110" s="1">
        <f t="shared" si="16"/>
        <v>1.0953447846651732</v>
      </c>
      <c r="T110" s="1">
        <f t="shared" si="17"/>
        <v>0.10485073108319201</v>
      </c>
    </row>
    <row r="111" spans="1:20" x14ac:dyDescent="0.2">
      <c r="A111" s="1" t="s">
        <v>93</v>
      </c>
      <c r="B111" s="1">
        <v>2010</v>
      </c>
      <c r="C111" s="1" t="s">
        <v>43</v>
      </c>
      <c r="D111" s="1">
        <v>364</v>
      </c>
      <c r="E111" s="1">
        <v>6</v>
      </c>
      <c r="F111" s="1" t="s">
        <v>34</v>
      </c>
      <c r="G111" s="1">
        <v>2</v>
      </c>
      <c r="H111" s="1">
        <f t="shared" si="9"/>
        <v>1.4142135623730951</v>
      </c>
      <c r="I111" s="1">
        <v>2</v>
      </c>
      <c r="J111" s="1">
        <f t="shared" si="10"/>
        <v>0.14189705460416391</v>
      </c>
      <c r="K111" s="1">
        <v>3</v>
      </c>
      <c r="L111" s="1">
        <f t="shared" si="11"/>
        <v>0.17408301063648043</v>
      </c>
      <c r="M111" s="1">
        <v>0.41949999999999998</v>
      </c>
      <c r="N111" s="1">
        <f t="shared" si="12"/>
        <v>-0.37725768228925827</v>
      </c>
      <c r="O111" s="1">
        <v>2E-3</v>
      </c>
      <c r="P111" s="1">
        <f t="shared" si="13"/>
        <v>-2.6968039425795109</v>
      </c>
      <c r="Q111" s="1">
        <f t="shared" si="14"/>
        <v>0.42149999999999999</v>
      </c>
      <c r="R111" s="1">
        <f t="shared" si="15"/>
        <v>-0.37519211761503457</v>
      </c>
      <c r="S111" s="1">
        <f t="shared" si="16"/>
        <v>0.47449584816132861</v>
      </c>
      <c r="T111" s="1">
        <f t="shared" si="17"/>
        <v>6.8938250695206676E-2</v>
      </c>
    </row>
    <row r="112" spans="1:20" x14ac:dyDescent="0.2">
      <c r="A112" s="1" t="s">
        <v>93</v>
      </c>
      <c r="B112" s="1">
        <v>2010</v>
      </c>
      <c r="C112" s="1" t="s">
        <v>25</v>
      </c>
      <c r="D112" s="1">
        <v>107</v>
      </c>
      <c r="E112" s="1">
        <v>3</v>
      </c>
      <c r="F112" s="1" t="s">
        <v>32</v>
      </c>
      <c r="G112" s="1">
        <v>1</v>
      </c>
      <c r="H112" s="1">
        <f t="shared" si="9"/>
        <v>1</v>
      </c>
      <c r="I112" s="1">
        <v>2</v>
      </c>
      <c r="J112" s="1">
        <f t="shared" si="10"/>
        <v>0.14189705460416391</v>
      </c>
      <c r="K112" s="1">
        <v>2</v>
      </c>
      <c r="L112" s="1">
        <f t="shared" si="11"/>
        <v>0.14189705460416391</v>
      </c>
      <c r="M112" s="1">
        <v>0.44369999999999998</v>
      </c>
      <c r="N112" s="1">
        <f t="shared" si="12"/>
        <v>-0.35290078337296582</v>
      </c>
      <c r="O112" s="1">
        <v>1.06E-2</v>
      </c>
      <c r="P112" s="1">
        <f t="shared" si="13"/>
        <v>-1.9742846160986594</v>
      </c>
      <c r="Q112" s="1">
        <f t="shared" si="14"/>
        <v>0.45429999999999998</v>
      </c>
      <c r="R112" s="1">
        <f t="shared" si="15"/>
        <v>-0.34264770364977737</v>
      </c>
      <c r="S112" s="1">
        <f t="shared" si="16"/>
        <v>2.3332599603786046</v>
      </c>
      <c r="T112" s="1">
        <f t="shared" si="17"/>
        <v>0.15335045594799665</v>
      </c>
    </row>
    <row r="113" spans="1:20" x14ac:dyDescent="0.2">
      <c r="A113" s="1" t="s">
        <v>93</v>
      </c>
      <c r="B113" s="1">
        <v>2010</v>
      </c>
      <c r="C113" s="1" t="s">
        <v>25</v>
      </c>
      <c r="D113" s="1">
        <v>71</v>
      </c>
      <c r="E113" s="1">
        <v>4</v>
      </c>
      <c r="F113" s="1" t="s">
        <v>33</v>
      </c>
      <c r="G113" s="1">
        <v>4</v>
      </c>
      <c r="H113" s="1">
        <f t="shared" si="9"/>
        <v>2</v>
      </c>
      <c r="I113" s="1">
        <v>2</v>
      </c>
      <c r="J113" s="1">
        <f t="shared" si="10"/>
        <v>0.14189705460416391</v>
      </c>
      <c r="K113" s="1">
        <v>2</v>
      </c>
      <c r="L113" s="1">
        <f t="shared" si="11"/>
        <v>0.14189705460416391</v>
      </c>
      <c r="M113" s="1">
        <v>0.42300000000000004</v>
      </c>
      <c r="N113" s="1">
        <f t="shared" si="12"/>
        <v>-0.37364936573728669</v>
      </c>
      <c r="O113" s="1">
        <v>5.28E-2</v>
      </c>
      <c r="P113" s="1">
        <f t="shared" si="13"/>
        <v>-1.2772838325115052</v>
      </c>
      <c r="Q113" s="1">
        <f t="shared" si="14"/>
        <v>0.47580000000000006</v>
      </c>
      <c r="R113" s="1">
        <f t="shared" si="15"/>
        <v>-0.32256643472586194</v>
      </c>
      <c r="S113" s="1">
        <f t="shared" si="16"/>
        <v>11.097099621689784</v>
      </c>
      <c r="T113" s="1">
        <f t="shared" si="17"/>
        <v>0.33961392648798649</v>
      </c>
    </row>
    <row r="114" spans="1:20" x14ac:dyDescent="0.2">
      <c r="A114" s="1" t="s">
        <v>93</v>
      </c>
      <c r="B114" s="1">
        <v>2010</v>
      </c>
      <c r="C114" s="1" t="s">
        <v>43</v>
      </c>
      <c r="D114" s="1">
        <v>300</v>
      </c>
      <c r="E114" s="1">
        <v>2</v>
      </c>
      <c r="F114" s="1" t="s">
        <v>30</v>
      </c>
      <c r="G114" s="1">
        <v>2</v>
      </c>
      <c r="H114" s="1">
        <f t="shared" si="9"/>
        <v>1.4142135623730951</v>
      </c>
      <c r="I114" s="1">
        <v>3</v>
      </c>
      <c r="J114" s="1">
        <f t="shared" si="10"/>
        <v>0.17408301063648043</v>
      </c>
      <c r="K114" s="1">
        <v>4</v>
      </c>
      <c r="L114" s="1">
        <f t="shared" si="11"/>
        <v>0.20135792079033082</v>
      </c>
      <c r="M114" s="1">
        <v>0.47839999999999999</v>
      </c>
      <c r="N114" s="1">
        <f t="shared" si="12"/>
        <v>-0.32019975105261095</v>
      </c>
      <c r="O114" s="1">
        <v>1.37E-2</v>
      </c>
      <c r="P114" s="1">
        <f t="shared" si="13"/>
        <v>-1.8629625452104874</v>
      </c>
      <c r="Q114" s="1">
        <f t="shared" si="14"/>
        <v>0.49209999999999998</v>
      </c>
      <c r="R114" s="1">
        <f t="shared" si="15"/>
        <v>-0.30793780972573842</v>
      </c>
      <c r="S114" s="1">
        <f t="shared" si="16"/>
        <v>2.7839869945133104</v>
      </c>
      <c r="T114" s="1">
        <f t="shared" si="17"/>
        <v>0.16763689563225764</v>
      </c>
    </row>
    <row r="115" spans="1:20" x14ac:dyDescent="0.2">
      <c r="A115" s="1" t="s">
        <v>93</v>
      </c>
      <c r="B115" s="1">
        <v>2010</v>
      </c>
      <c r="C115" s="1" t="s">
        <v>43</v>
      </c>
      <c r="D115" s="1">
        <v>275</v>
      </c>
      <c r="E115" s="1">
        <v>4</v>
      </c>
      <c r="F115" s="1" t="s">
        <v>33</v>
      </c>
      <c r="G115" s="1">
        <v>2</v>
      </c>
      <c r="H115" s="1">
        <f t="shared" si="9"/>
        <v>1.4142135623730951</v>
      </c>
      <c r="I115" s="1">
        <v>2</v>
      </c>
      <c r="J115" s="1">
        <f t="shared" si="10"/>
        <v>0.14189705460416391</v>
      </c>
      <c r="K115" s="1">
        <v>1</v>
      </c>
      <c r="L115" s="1">
        <f t="shared" si="11"/>
        <v>0.1001674211615598</v>
      </c>
      <c r="M115" s="1">
        <v>0.51180000000000003</v>
      </c>
      <c r="N115" s="1">
        <f t="shared" si="12"/>
        <v>-0.29089123290293367</v>
      </c>
      <c r="O115" s="1">
        <v>5.8999999999999999E-3</v>
      </c>
      <c r="P115" s="1">
        <f t="shared" si="13"/>
        <v>-2.2284125191187445</v>
      </c>
      <c r="Q115" s="1">
        <f t="shared" si="14"/>
        <v>0.51770000000000005</v>
      </c>
      <c r="R115" s="1">
        <f t="shared" si="15"/>
        <v>-0.28591344617735792</v>
      </c>
      <c r="S115" s="1">
        <f t="shared" si="16"/>
        <v>1.1396561715279119</v>
      </c>
      <c r="T115" s="1">
        <f t="shared" si="17"/>
        <v>0.10695849979915686</v>
      </c>
    </row>
    <row r="116" spans="1:20" x14ac:dyDescent="0.2">
      <c r="A116" s="1" t="s">
        <v>93</v>
      </c>
      <c r="B116" s="1">
        <v>2010</v>
      </c>
      <c r="C116" s="1" t="s">
        <v>25</v>
      </c>
      <c r="D116" s="1">
        <v>114</v>
      </c>
      <c r="E116" s="1">
        <v>2</v>
      </c>
      <c r="F116" s="1" t="s">
        <v>30</v>
      </c>
      <c r="G116" s="1">
        <v>2</v>
      </c>
      <c r="H116" s="1">
        <f t="shared" si="9"/>
        <v>1.4142135623730951</v>
      </c>
      <c r="I116" s="1">
        <v>3</v>
      </c>
      <c r="J116" s="1">
        <f t="shared" si="10"/>
        <v>0.17408301063648043</v>
      </c>
      <c r="K116" s="1">
        <v>4</v>
      </c>
      <c r="L116" s="1">
        <f t="shared" si="11"/>
        <v>0.20135792079033082</v>
      </c>
      <c r="M116" s="1">
        <v>0.55970000000000009</v>
      </c>
      <c r="N116" s="1">
        <f t="shared" si="12"/>
        <v>-0.2520369337471518</v>
      </c>
      <c r="O116" s="1">
        <v>1.04E-2</v>
      </c>
      <c r="P116" s="1">
        <f t="shared" si="13"/>
        <v>-1.9825492704894638</v>
      </c>
      <c r="Q116" s="1">
        <f t="shared" si="14"/>
        <v>0.57010000000000005</v>
      </c>
      <c r="R116" s="1">
        <f t="shared" si="15"/>
        <v>-0.24404134119770957</v>
      </c>
      <c r="S116" s="1">
        <f t="shared" si="16"/>
        <v>1.8242413611647075</v>
      </c>
      <c r="T116" s="1">
        <f t="shared" si="17"/>
        <v>0.13547853793888601</v>
      </c>
    </row>
    <row r="117" spans="1:20" x14ac:dyDescent="0.2">
      <c r="A117" s="1" t="s">
        <v>93</v>
      </c>
      <c r="B117" s="1">
        <v>2010</v>
      </c>
      <c r="C117" s="1" t="s">
        <v>43</v>
      </c>
      <c r="D117" s="1">
        <v>375</v>
      </c>
      <c r="E117" s="1">
        <v>3</v>
      </c>
      <c r="F117" s="1" t="s">
        <v>32</v>
      </c>
      <c r="G117" s="1">
        <v>2</v>
      </c>
      <c r="H117" s="1">
        <f t="shared" si="9"/>
        <v>1.4142135623730951</v>
      </c>
      <c r="I117" s="1">
        <v>2</v>
      </c>
      <c r="J117" s="1">
        <f t="shared" si="10"/>
        <v>0.14189705460416391</v>
      </c>
      <c r="K117" s="1">
        <v>3</v>
      </c>
      <c r="L117" s="1">
        <f t="shared" si="11"/>
        <v>0.17408301063648043</v>
      </c>
      <c r="M117" s="1">
        <v>0.60619999999999996</v>
      </c>
      <c r="N117" s="1">
        <f t="shared" si="12"/>
        <v>-0.21737690381630426</v>
      </c>
      <c r="O117" s="1">
        <v>1.1900000000000001E-2</v>
      </c>
      <c r="P117" s="1">
        <f t="shared" si="13"/>
        <v>-1.9240882385172224</v>
      </c>
      <c r="Q117" s="1">
        <f t="shared" si="14"/>
        <v>0.61809999999999998</v>
      </c>
      <c r="R117" s="1">
        <f t="shared" si="15"/>
        <v>-0.20893423018314955</v>
      </c>
      <c r="S117" s="1">
        <f t="shared" si="16"/>
        <v>1.9252548131370328</v>
      </c>
      <c r="T117" s="1">
        <f t="shared" si="17"/>
        <v>0.13920268042877226</v>
      </c>
    </row>
    <row r="118" spans="1:20" x14ac:dyDescent="0.2">
      <c r="A118" s="1" t="s">
        <v>93</v>
      </c>
      <c r="B118" s="1">
        <v>2010</v>
      </c>
      <c r="C118" s="1" t="s">
        <v>43</v>
      </c>
      <c r="D118" s="1">
        <v>335</v>
      </c>
      <c r="E118" s="1">
        <v>3</v>
      </c>
      <c r="F118" s="1" t="s">
        <v>32</v>
      </c>
      <c r="G118" s="1">
        <v>2</v>
      </c>
      <c r="H118" s="1">
        <f t="shared" si="9"/>
        <v>1.4142135623730951</v>
      </c>
      <c r="I118" s="1">
        <v>3</v>
      </c>
      <c r="J118" s="1">
        <f t="shared" si="10"/>
        <v>0.17408301063648043</v>
      </c>
      <c r="K118" s="1">
        <v>3</v>
      </c>
      <c r="L118" s="1">
        <f t="shared" si="11"/>
        <v>0.17408301063648043</v>
      </c>
      <c r="M118" s="1">
        <v>0.6169</v>
      </c>
      <c r="N118" s="1">
        <f t="shared" si="12"/>
        <v>-0.20977818986362376</v>
      </c>
      <c r="O118" s="1">
        <v>5.8999999999999999E-3</v>
      </c>
      <c r="P118" s="1">
        <f t="shared" si="13"/>
        <v>-2.2284125191187445</v>
      </c>
      <c r="Q118" s="1">
        <f t="shared" si="14"/>
        <v>0.62280000000000002</v>
      </c>
      <c r="R118" s="1">
        <f t="shared" si="15"/>
        <v>-0.20564442290232274</v>
      </c>
      <c r="S118" s="1">
        <f t="shared" si="16"/>
        <v>0.94733461785484907</v>
      </c>
      <c r="T118" s="1">
        <f t="shared" si="17"/>
        <v>9.748545025152619E-2</v>
      </c>
    </row>
    <row r="119" spans="1:20" x14ac:dyDescent="0.2">
      <c r="A119" s="1" t="s">
        <v>93</v>
      </c>
      <c r="B119" s="1">
        <v>2010</v>
      </c>
      <c r="C119" s="1" t="s">
        <v>43</v>
      </c>
      <c r="D119" s="1">
        <v>303</v>
      </c>
      <c r="E119" s="1">
        <v>7</v>
      </c>
      <c r="F119" s="1" t="s">
        <v>44</v>
      </c>
      <c r="G119" s="1">
        <v>3</v>
      </c>
      <c r="H119" s="1">
        <f t="shared" si="9"/>
        <v>1.7320508075688772</v>
      </c>
      <c r="I119" s="1">
        <v>2</v>
      </c>
      <c r="J119" s="1">
        <f t="shared" si="10"/>
        <v>0.14189705460416391</v>
      </c>
      <c r="K119" s="1">
        <v>5</v>
      </c>
      <c r="L119" s="1">
        <f t="shared" si="11"/>
        <v>0.22551340589813121</v>
      </c>
      <c r="M119" s="1">
        <v>0.63870000000000005</v>
      </c>
      <c r="N119" s="1">
        <f t="shared" si="12"/>
        <v>-0.19469628423214952</v>
      </c>
      <c r="O119" s="1">
        <v>6.3E-3</v>
      </c>
      <c r="P119" s="1">
        <f t="shared" si="13"/>
        <v>-2.1999706407558657</v>
      </c>
      <c r="Q119" s="1">
        <f t="shared" si="14"/>
        <v>0.64500000000000002</v>
      </c>
      <c r="R119" s="1">
        <f t="shared" si="15"/>
        <v>-0.19043355216914598</v>
      </c>
      <c r="S119" s="1">
        <f t="shared" si="16"/>
        <v>0.97674418604651159</v>
      </c>
      <c r="T119" s="1">
        <f t="shared" si="17"/>
        <v>9.8991967059577982E-2</v>
      </c>
    </row>
    <row r="120" spans="1:20" x14ac:dyDescent="0.2">
      <c r="A120" s="1" t="s">
        <v>93</v>
      </c>
      <c r="B120" s="1">
        <v>2010</v>
      </c>
      <c r="C120" s="1" t="s">
        <v>25</v>
      </c>
      <c r="D120" s="1">
        <v>21</v>
      </c>
      <c r="E120" s="1">
        <v>4</v>
      </c>
      <c r="F120" s="1" t="s">
        <v>33</v>
      </c>
      <c r="G120" s="1">
        <v>2</v>
      </c>
      <c r="H120" s="1">
        <f t="shared" si="9"/>
        <v>1.4142135623730951</v>
      </c>
      <c r="I120" s="1">
        <v>1</v>
      </c>
      <c r="J120" s="1">
        <f t="shared" si="10"/>
        <v>0.1001674211615598</v>
      </c>
      <c r="K120" s="1">
        <v>1</v>
      </c>
      <c r="L120" s="1">
        <f t="shared" si="11"/>
        <v>0.1001674211615598</v>
      </c>
      <c r="M120" s="1">
        <v>0.62719999999999998</v>
      </c>
      <c r="N120" s="1">
        <f t="shared" si="12"/>
        <v>-0.20258702604077727</v>
      </c>
      <c r="O120" s="1">
        <v>1.8700000000000001E-2</v>
      </c>
      <c r="P120" s="1">
        <f t="shared" si="13"/>
        <v>-1.7279262124999901</v>
      </c>
      <c r="Q120" s="1">
        <f t="shared" si="14"/>
        <v>0.64590000000000003</v>
      </c>
      <c r="R120" s="1">
        <f t="shared" si="15"/>
        <v>-0.18982799164325687</v>
      </c>
      <c r="S120" s="1">
        <f t="shared" si="16"/>
        <v>2.8951850131599319</v>
      </c>
      <c r="T120" s="1">
        <f t="shared" si="17"/>
        <v>0.17098435480589733</v>
      </c>
    </row>
    <row r="121" spans="1:20" x14ac:dyDescent="0.2">
      <c r="A121" s="1" t="s">
        <v>93</v>
      </c>
      <c r="B121" s="1">
        <v>2010</v>
      </c>
      <c r="C121" s="1" t="s">
        <v>43</v>
      </c>
      <c r="D121" s="1">
        <v>353</v>
      </c>
      <c r="E121" s="1">
        <v>1</v>
      </c>
      <c r="F121" s="1" t="s">
        <v>27</v>
      </c>
      <c r="G121" s="1">
        <v>3</v>
      </c>
      <c r="H121" s="1">
        <f t="shared" si="9"/>
        <v>1.7320508075688772</v>
      </c>
      <c r="I121" s="1">
        <v>1</v>
      </c>
      <c r="J121" s="1">
        <f t="shared" si="10"/>
        <v>0.1001674211615598</v>
      </c>
      <c r="K121" s="1">
        <v>1</v>
      </c>
      <c r="L121" s="1">
        <f t="shared" si="11"/>
        <v>0.1001674211615598</v>
      </c>
      <c r="M121" s="1">
        <v>0.64850000000000008</v>
      </c>
      <c r="N121" s="1">
        <f t="shared" si="12"/>
        <v>-0.18808332272356365</v>
      </c>
      <c r="O121" s="1">
        <v>4.4000000000000003E-3</v>
      </c>
      <c r="P121" s="1">
        <f t="shared" si="13"/>
        <v>-2.3555614105321614</v>
      </c>
      <c r="Q121" s="1">
        <f t="shared" si="14"/>
        <v>0.65290000000000004</v>
      </c>
      <c r="R121" s="1">
        <f t="shared" si="15"/>
        <v>-0.18514667967006498</v>
      </c>
      <c r="S121" s="1">
        <f t="shared" si="16"/>
        <v>0.67391637310461028</v>
      </c>
      <c r="T121" s="1">
        <f t="shared" si="17"/>
        <v>8.2184896154613774E-2</v>
      </c>
    </row>
    <row r="122" spans="1:20" x14ac:dyDescent="0.2">
      <c r="A122" s="1" t="s">
        <v>93</v>
      </c>
      <c r="B122" s="1">
        <v>2010</v>
      </c>
      <c r="C122" s="1" t="s">
        <v>25</v>
      </c>
      <c r="D122" s="1">
        <v>143</v>
      </c>
      <c r="E122" s="1">
        <v>7</v>
      </c>
      <c r="F122" s="1" t="s">
        <v>44</v>
      </c>
      <c r="G122" s="1">
        <v>6</v>
      </c>
      <c r="H122" s="1">
        <f t="shared" si="9"/>
        <v>2.4494897427831779</v>
      </c>
      <c r="I122" s="1">
        <v>3</v>
      </c>
      <c r="J122" s="1">
        <f t="shared" si="10"/>
        <v>0.17408301063648043</v>
      </c>
      <c r="K122" s="1">
        <v>4</v>
      </c>
      <c r="L122" s="1">
        <f t="shared" si="11"/>
        <v>0.20135792079033082</v>
      </c>
      <c r="M122" s="1">
        <v>0.68289999999999995</v>
      </c>
      <c r="N122" s="1">
        <f t="shared" si="12"/>
        <v>-0.16563652776626106</v>
      </c>
      <c r="O122" s="1">
        <v>4.2900000000000001E-2</v>
      </c>
      <c r="P122" s="1">
        <f t="shared" si="13"/>
        <v>-1.367441485467328</v>
      </c>
      <c r="Q122" s="1">
        <f t="shared" si="14"/>
        <v>0.7258</v>
      </c>
      <c r="R122" s="1">
        <f t="shared" si="15"/>
        <v>-0.1391770525106332</v>
      </c>
      <c r="S122" s="1">
        <f t="shared" si="16"/>
        <v>5.9107192063929457</v>
      </c>
      <c r="T122" s="1">
        <f t="shared" si="17"/>
        <v>0.24558076666705414</v>
      </c>
    </row>
    <row r="123" spans="1:20" x14ac:dyDescent="0.2">
      <c r="A123" s="1" t="s">
        <v>93</v>
      </c>
      <c r="B123" s="1">
        <v>2010</v>
      </c>
      <c r="C123" s="1" t="s">
        <v>43</v>
      </c>
      <c r="D123" s="1">
        <v>400</v>
      </c>
      <c r="E123" s="1">
        <v>2</v>
      </c>
      <c r="F123" s="1" t="s">
        <v>30</v>
      </c>
      <c r="G123" s="1">
        <v>2</v>
      </c>
      <c r="H123" s="1">
        <f t="shared" si="9"/>
        <v>1.4142135623730951</v>
      </c>
      <c r="I123" s="1">
        <v>2</v>
      </c>
      <c r="J123" s="1">
        <f t="shared" si="10"/>
        <v>0.14189705460416391</v>
      </c>
      <c r="K123" s="1">
        <v>2</v>
      </c>
      <c r="L123" s="1">
        <f t="shared" si="11"/>
        <v>0.14189705460416391</v>
      </c>
      <c r="M123" s="1">
        <v>0.91910000000000003</v>
      </c>
      <c r="N123" s="1">
        <f t="shared" si="12"/>
        <v>-3.6632508707282081E-2</v>
      </c>
      <c r="O123" s="1">
        <v>4.5999999999999999E-3</v>
      </c>
      <c r="P123" s="1">
        <f t="shared" si="13"/>
        <v>-2.336299074610352</v>
      </c>
      <c r="Q123" s="1">
        <f t="shared" si="14"/>
        <v>0.92370000000000008</v>
      </c>
      <c r="R123" s="1">
        <f t="shared" si="15"/>
        <v>-3.4464354719338446E-2</v>
      </c>
      <c r="S123" s="1">
        <f t="shared" si="16"/>
        <v>0.49799718523330078</v>
      </c>
      <c r="T123" s="1">
        <f t="shared" si="17"/>
        <v>7.0627619142034956E-2</v>
      </c>
    </row>
    <row r="124" spans="1:20" x14ac:dyDescent="0.2">
      <c r="A124" s="1" t="s">
        <v>93</v>
      </c>
      <c r="B124" s="1">
        <v>2010</v>
      </c>
      <c r="C124" s="1" t="s">
        <v>25</v>
      </c>
      <c r="D124" s="1">
        <v>62</v>
      </c>
      <c r="E124" s="1">
        <v>4</v>
      </c>
      <c r="F124" s="1" t="s">
        <v>33</v>
      </c>
      <c r="G124" s="1">
        <v>4</v>
      </c>
      <c r="H124" s="1">
        <f t="shared" si="9"/>
        <v>2</v>
      </c>
      <c r="I124" s="1">
        <v>4</v>
      </c>
      <c r="J124" s="1">
        <f t="shared" si="10"/>
        <v>0.20135792079033082</v>
      </c>
      <c r="K124" s="1">
        <v>5</v>
      </c>
      <c r="L124" s="1">
        <f t="shared" si="11"/>
        <v>0.22551340589813121</v>
      </c>
      <c r="M124" s="1">
        <v>1.1308</v>
      </c>
      <c r="N124" s="1">
        <f t="shared" si="12"/>
        <v>5.3389640395494181E-2</v>
      </c>
      <c r="O124" s="1">
        <v>1.8200000000000001E-2</v>
      </c>
      <c r="P124" s="1">
        <f t="shared" si="13"/>
        <v>-1.7396900542050799</v>
      </c>
      <c r="Q124" s="1">
        <f t="shared" si="14"/>
        <v>1.149</v>
      </c>
      <c r="R124" s="1">
        <f t="shared" si="15"/>
        <v>6.0323808432341204E-2</v>
      </c>
      <c r="S124" s="1">
        <f t="shared" si="16"/>
        <v>1.5839860748476937</v>
      </c>
      <c r="T124" s="1">
        <f t="shared" si="17"/>
        <v>0.12619115771713849</v>
      </c>
    </row>
    <row r="125" spans="1:20" x14ac:dyDescent="0.2">
      <c r="A125" s="1" t="s">
        <v>93</v>
      </c>
      <c r="B125" s="1">
        <v>2010</v>
      </c>
      <c r="C125" s="1" t="s">
        <v>25</v>
      </c>
      <c r="D125" s="1">
        <v>105</v>
      </c>
      <c r="E125" s="1">
        <v>1</v>
      </c>
      <c r="F125" s="1" t="s">
        <v>27</v>
      </c>
      <c r="G125" s="1">
        <v>5</v>
      </c>
      <c r="H125" s="1">
        <f t="shared" si="9"/>
        <v>2.2360679774997898</v>
      </c>
      <c r="I125" s="1">
        <v>3</v>
      </c>
      <c r="J125" s="1">
        <f t="shared" si="10"/>
        <v>0.17408301063648043</v>
      </c>
      <c r="K125" s="1">
        <v>5</v>
      </c>
      <c r="L125" s="1">
        <f t="shared" si="11"/>
        <v>0.22551340589813121</v>
      </c>
      <c r="M125" s="1">
        <v>1.1372</v>
      </c>
      <c r="N125" s="1">
        <f t="shared" si="12"/>
        <v>5.5840669982284465E-2</v>
      </c>
      <c r="O125" s="1">
        <v>2.1100000000000001E-2</v>
      </c>
      <c r="P125" s="1">
        <f t="shared" si="13"/>
        <v>-1.6755117666923436</v>
      </c>
      <c r="Q125" s="1">
        <f t="shared" si="14"/>
        <v>1.1582999999999999</v>
      </c>
      <c r="R125" s="1">
        <f t="shared" si="15"/>
        <v>6.3824805740303164E-2</v>
      </c>
      <c r="S125" s="1">
        <f t="shared" si="16"/>
        <v>1.8216351549684886</v>
      </c>
      <c r="T125" s="1">
        <f t="shared" si="17"/>
        <v>0.13538113146778238</v>
      </c>
    </row>
    <row r="126" spans="1:20" x14ac:dyDescent="0.2">
      <c r="A126" s="1" t="s">
        <v>93</v>
      </c>
      <c r="B126" s="1">
        <v>2010</v>
      </c>
      <c r="C126" s="1" t="s">
        <v>43</v>
      </c>
      <c r="D126" s="1">
        <v>301</v>
      </c>
      <c r="E126" s="1">
        <v>5</v>
      </c>
      <c r="F126" s="1" t="s">
        <v>31</v>
      </c>
      <c r="G126" s="1">
        <v>5</v>
      </c>
      <c r="H126" s="1">
        <f t="shared" si="9"/>
        <v>2.2360679774997898</v>
      </c>
      <c r="I126" s="1">
        <v>3</v>
      </c>
      <c r="J126" s="1">
        <f t="shared" si="10"/>
        <v>0.17408301063648043</v>
      </c>
      <c r="K126" s="1">
        <v>5</v>
      </c>
      <c r="L126" s="1">
        <f t="shared" si="11"/>
        <v>0.22551340589813121</v>
      </c>
      <c r="M126" s="1">
        <v>1.5372000000000001</v>
      </c>
      <c r="N126" s="1">
        <f t="shared" si="12"/>
        <v>0.18673320101394333</v>
      </c>
      <c r="O126" s="1">
        <v>1.2500000000000001E-2</v>
      </c>
      <c r="P126" s="1">
        <f t="shared" si="13"/>
        <v>-1.9027426903065801</v>
      </c>
      <c r="Q126" s="1">
        <f t="shared" si="14"/>
        <v>1.5497000000000001</v>
      </c>
      <c r="R126" s="1">
        <f t="shared" si="15"/>
        <v>0.19025043547144588</v>
      </c>
      <c r="S126" s="1">
        <f t="shared" si="16"/>
        <v>0.80660773052848944</v>
      </c>
      <c r="T126" s="1">
        <f t="shared" si="17"/>
        <v>8.9932520754300097E-2</v>
      </c>
    </row>
    <row r="127" spans="1:20" x14ac:dyDescent="0.2">
      <c r="A127" s="1" t="s">
        <v>93</v>
      </c>
      <c r="B127" s="1">
        <v>2010</v>
      </c>
      <c r="C127" s="1" t="s">
        <v>25</v>
      </c>
      <c r="D127" s="1">
        <v>79</v>
      </c>
      <c r="E127" s="1">
        <v>3</v>
      </c>
      <c r="F127" s="1" t="s">
        <v>32</v>
      </c>
      <c r="G127" s="1">
        <v>5</v>
      </c>
      <c r="H127" s="1">
        <f t="shared" si="9"/>
        <v>2.2360679774997898</v>
      </c>
      <c r="I127" s="1">
        <v>2</v>
      </c>
      <c r="J127" s="1">
        <f t="shared" si="10"/>
        <v>0.14189705460416391</v>
      </c>
      <c r="K127" s="1">
        <v>2</v>
      </c>
      <c r="L127" s="1">
        <f t="shared" si="11"/>
        <v>0.14189705460416391</v>
      </c>
      <c r="M127" s="1">
        <v>1.6816</v>
      </c>
      <c r="N127" s="1">
        <f t="shared" si="12"/>
        <v>0.22572528130304542</v>
      </c>
      <c r="O127" s="1">
        <v>4.0599999999999997E-2</v>
      </c>
      <c r="P127" s="1">
        <f t="shared" si="13"/>
        <v>-1.3913670105099631</v>
      </c>
      <c r="Q127" s="1">
        <f t="shared" si="14"/>
        <v>1.7222</v>
      </c>
      <c r="R127" s="1">
        <f t="shared" si="15"/>
        <v>0.23608610663015855</v>
      </c>
      <c r="S127" s="1">
        <f t="shared" si="16"/>
        <v>2.3574497735454649</v>
      </c>
      <c r="T127" s="1">
        <f t="shared" si="17"/>
        <v>0.15414965177026679</v>
      </c>
    </row>
    <row r="128" spans="1:20" x14ac:dyDescent="0.2">
      <c r="A128" s="1" t="s">
        <v>93</v>
      </c>
      <c r="B128" s="1">
        <v>2010</v>
      </c>
      <c r="C128" s="1" t="s">
        <v>43</v>
      </c>
      <c r="D128" s="1">
        <v>314</v>
      </c>
      <c r="E128" s="1">
        <v>3</v>
      </c>
      <c r="F128" s="1" t="s">
        <v>32</v>
      </c>
      <c r="G128" s="1">
        <v>4</v>
      </c>
      <c r="H128" s="1">
        <f t="shared" si="9"/>
        <v>2</v>
      </c>
      <c r="I128" s="1">
        <v>1</v>
      </c>
      <c r="J128" s="1">
        <f t="shared" si="10"/>
        <v>0.1001674211615598</v>
      </c>
      <c r="K128" s="1">
        <v>2</v>
      </c>
      <c r="L128" s="1">
        <f t="shared" si="11"/>
        <v>0.14189705460416391</v>
      </c>
      <c r="M128" s="1">
        <v>1.7735999999999998</v>
      </c>
      <c r="N128" s="1">
        <f t="shared" si="12"/>
        <v>0.2488581287603423</v>
      </c>
      <c r="O128" s="1">
        <v>2.47E-2</v>
      </c>
      <c r="P128" s="1">
        <f t="shared" si="13"/>
        <v>-1.6071272545979207</v>
      </c>
      <c r="Q128" s="1">
        <f t="shared" si="14"/>
        <v>1.7982999999999998</v>
      </c>
      <c r="R128" s="1">
        <f t="shared" si="15"/>
        <v>0.25486455930186969</v>
      </c>
      <c r="S128" s="1">
        <f t="shared" si="16"/>
        <v>1.3735194350219653</v>
      </c>
      <c r="T128" s="1">
        <f t="shared" si="17"/>
        <v>0.11746720524183729</v>
      </c>
    </row>
    <row r="129" spans="1:20" x14ac:dyDescent="0.2">
      <c r="A129" s="1" t="s">
        <v>93</v>
      </c>
      <c r="B129" s="1">
        <v>2010</v>
      </c>
      <c r="C129" s="1" t="s">
        <v>43</v>
      </c>
      <c r="D129" s="1">
        <v>225</v>
      </c>
      <c r="E129" s="1">
        <v>2</v>
      </c>
      <c r="F129" s="1" t="s">
        <v>30</v>
      </c>
      <c r="G129" s="1">
        <v>7</v>
      </c>
      <c r="H129" s="1">
        <f t="shared" si="9"/>
        <v>2.6457513110645907</v>
      </c>
      <c r="I129" s="1">
        <v>3</v>
      </c>
      <c r="J129" s="1">
        <f t="shared" si="10"/>
        <v>0.17408301063648043</v>
      </c>
      <c r="K129" s="1">
        <v>4</v>
      </c>
      <c r="L129" s="1">
        <f t="shared" si="11"/>
        <v>0.20135792079033082</v>
      </c>
      <c r="M129" s="1">
        <v>2.4747999999999997</v>
      </c>
      <c r="N129" s="1">
        <f t="shared" si="12"/>
        <v>0.39354186221140458</v>
      </c>
      <c r="O129" s="1">
        <v>3.8199999999999998E-2</v>
      </c>
      <c r="P129" s="1">
        <f t="shared" si="13"/>
        <v>-1.4178229623115912</v>
      </c>
      <c r="Q129" s="1">
        <f t="shared" si="14"/>
        <v>2.5129999999999995</v>
      </c>
      <c r="R129" s="1">
        <f t="shared" si="15"/>
        <v>0.40019421678047007</v>
      </c>
      <c r="S129" s="1">
        <f t="shared" si="16"/>
        <v>1.5200955033824117</v>
      </c>
      <c r="T129" s="1">
        <f t="shared" si="17"/>
        <v>0.12360666912841954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8710-A86B-FF45-A088-32EA13F70336}">
  <dimension ref="A1:W129"/>
  <sheetViews>
    <sheetView tabSelected="1" workbookViewId="0">
      <selection activeCell="C37" sqref="C37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91</v>
      </c>
      <c r="L1" s="3" t="s">
        <v>92</v>
      </c>
      <c r="M1" s="1" t="s">
        <v>12</v>
      </c>
      <c r="N1" s="3" t="s">
        <v>58</v>
      </c>
      <c r="O1" s="1" t="s">
        <v>14</v>
      </c>
      <c r="P1" s="3" t="s">
        <v>60</v>
      </c>
      <c r="Q1" s="1" t="s">
        <v>16</v>
      </c>
      <c r="R1" s="3" t="s">
        <v>17</v>
      </c>
      <c r="S1" s="1" t="s">
        <v>69</v>
      </c>
      <c r="T1" s="1" t="s">
        <v>70</v>
      </c>
      <c r="U1" s="1" t="s">
        <v>20</v>
      </c>
      <c r="V1" s="3" t="s">
        <v>21</v>
      </c>
      <c r="W1" s="5" t="s">
        <v>23</v>
      </c>
    </row>
    <row r="2" spans="1:23" x14ac:dyDescent="0.2">
      <c r="A2" s="1" t="s">
        <v>93</v>
      </c>
      <c r="B2" s="1">
        <v>2011</v>
      </c>
      <c r="C2" s="1" t="s">
        <v>25</v>
      </c>
      <c r="D2" s="1">
        <v>2</v>
      </c>
      <c r="E2" s="1">
        <v>6</v>
      </c>
      <c r="F2" s="1" t="s">
        <v>26</v>
      </c>
      <c r="G2" s="2">
        <v>1</v>
      </c>
      <c r="H2" s="1">
        <f t="shared" ref="H2:H13" si="0">ASIN(SQRT(G2/100))</f>
        <v>0.1001674211615598</v>
      </c>
      <c r="I2" s="2">
        <v>0.3</v>
      </c>
      <c r="J2" s="1">
        <f t="shared" ref="J2:J13" si="1">ASIN(SQRT(I2/100))</f>
        <v>5.4799678915819716E-2</v>
      </c>
      <c r="K2" s="1">
        <v>0</v>
      </c>
      <c r="L2" s="1">
        <f t="shared" ref="L2:L13" si="2">SQRT(K2)</f>
        <v>0</v>
      </c>
      <c r="M2" s="1">
        <v>0</v>
      </c>
      <c r="N2" s="1">
        <f t="shared" ref="N2:N13" si="3">LOG(M2+0.00001)</f>
        <v>-5</v>
      </c>
      <c r="O2" s="1">
        <v>0</v>
      </c>
      <c r="P2" s="1">
        <f t="shared" ref="P2:P13" si="4">LOG(O2+0.00001)</f>
        <v>-5</v>
      </c>
      <c r="Q2" s="1">
        <f t="shared" ref="Q2:Q13" si="5">M2+O2</f>
        <v>0</v>
      </c>
      <c r="R2" s="1">
        <f t="shared" ref="R2:R13" si="6">LOG10(Q2+0.00001)</f>
        <v>-5</v>
      </c>
      <c r="S2" s="1"/>
      <c r="T2" s="1"/>
      <c r="U2" s="1">
        <v>0.7</v>
      </c>
      <c r="V2" s="1">
        <f t="shared" ref="V2:V13" si="7">LOG10(U2+0.01)</f>
        <v>-0.14874165128092473</v>
      </c>
      <c r="W2" s="1"/>
    </row>
    <row r="3" spans="1:23" x14ac:dyDescent="0.2">
      <c r="A3" s="1" t="s">
        <v>93</v>
      </c>
      <c r="B3" s="1">
        <v>2011</v>
      </c>
      <c r="C3" s="1" t="s">
        <v>25</v>
      </c>
      <c r="D3" s="1">
        <v>6</v>
      </c>
      <c r="E3" s="1">
        <v>1</v>
      </c>
      <c r="F3" s="1" t="s">
        <v>27</v>
      </c>
      <c r="G3" s="2">
        <v>2</v>
      </c>
      <c r="H3" s="1">
        <f t="shared" si="0"/>
        <v>0.14189705460416391</v>
      </c>
      <c r="I3" s="2">
        <v>0.9</v>
      </c>
      <c r="J3" s="1">
        <f t="shared" si="1"/>
        <v>9.5011211731355322E-2</v>
      </c>
      <c r="K3" s="1">
        <v>1</v>
      </c>
      <c r="L3" s="1">
        <f t="shared" si="2"/>
        <v>1</v>
      </c>
      <c r="M3" s="1">
        <v>0.20130000000000001</v>
      </c>
      <c r="N3" s="1">
        <f t="shared" si="3"/>
        <v>-0.696134651157296</v>
      </c>
      <c r="O3" s="1">
        <v>1.1999999999999999E-3</v>
      </c>
      <c r="P3" s="1">
        <f t="shared" si="4"/>
        <v>-2.9172146296835502</v>
      </c>
      <c r="Q3" s="1">
        <f t="shared" si="5"/>
        <v>0.20250000000000001</v>
      </c>
      <c r="R3" s="1">
        <f t="shared" si="6"/>
        <v>-0.69355352633776024</v>
      </c>
      <c r="S3" s="1">
        <f>O3/Q3*100</f>
        <v>0.59259259259259245</v>
      </c>
      <c r="T3" s="1">
        <f>ASIN(SQRT(S3/100))</f>
        <v>7.7056269020851553E-2</v>
      </c>
      <c r="U3" s="1">
        <v>0.9</v>
      </c>
      <c r="V3" s="1">
        <f t="shared" si="7"/>
        <v>-4.0958607678906384E-2</v>
      </c>
      <c r="W3" s="1"/>
    </row>
    <row r="4" spans="1:23" x14ac:dyDescent="0.2">
      <c r="A4" s="1" t="s">
        <v>93</v>
      </c>
      <c r="B4" s="1">
        <v>2011</v>
      </c>
      <c r="C4" s="1" t="s">
        <v>25</v>
      </c>
      <c r="D4" s="1">
        <v>12</v>
      </c>
      <c r="E4" s="1">
        <v>4</v>
      </c>
      <c r="F4" s="1" t="s">
        <v>28</v>
      </c>
      <c r="G4" s="2">
        <v>0.1</v>
      </c>
      <c r="H4" s="1">
        <f t="shared" si="0"/>
        <v>3.1628049437571679E-2</v>
      </c>
      <c r="I4" s="2">
        <v>0.1</v>
      </c>
      <c r="J4" s="1">
        <f t="shared" si="1"/>
        <v>3.1628049437571679E-2</v>
      </c>
      <c r="K4" s="1">
        <v>0</v>
      </c>
      <c r="L4" s="1">
        <f t="shared" si="2"/>
        <v>0</v>
      </c>
      <c r="M4" s="1">
        <v>0</v>
      </c>
      <c r="N4" s="1">
        <f t="shared" si="3"/>
        <v>-5</v>
      </c>
      <c r="O4" s="1">
        <v>0</v>
      </c>
      <c r="P4" s="1">
        <f t="shared" si="4"/>
        <v>-5</v>
      </c>
      <c r="Q4" s="1">
        <f t="shared" si="5"/>
        <v>0</v>
      </c>
      <c r="R4" s="1">
        <f t="shared" si="6"/>
        <v>-5</v>
      </c>
      <c r="S4" s="1"/>
      <c r="T4" s="1"/>
      <c r="U4" s="1">
        <v>0.1</v>
      </c>
      <c r="V4" s="1">
        <f t="shared" si="7"/>
        <v>-0.95860731484177497</v>
      </c>
      <c r="W4" s="1"/>
    </row>
    <row r="5" spans="1:23" x14ac:dyDescent="0.2">
      <c r="A5" s="1" t="s">
        <v>93</v>
      </c>
      <c r="B5" s="1">
        <v>2011</v>
      </c>
      <c r="C5" s="1" t="s">
        <v>25</v>
      </c>
      <c r="D5" s="1">
        <v>13</v>
      </c>
      <c r="E5" s="1">
        <v>2</v>
      </c>
      <c r="F5" s="1" t="s">
        <v>30</v>
      </c>
      <c r="G5" s="2">
        <v>0.5</v>
      </c>
      <c r="H5" s="1">
        <f t="shared" si="0"/>
        <v>7.0769736662213617E-2</v>
      </c>
      <c r="I5" s="2">
        <v>1.5</v>
      </c>
      <c r="J5" s="1">
        <f t="shared" si="1"/>
        <v>0.12278275875764601</v>
      </c>
      <c r="K5" s="1">
        <v>1</v>
      </c>
      <c r="L5" s="1">
        <f t="shared" si="2"/>
        <v>1</v>
      </c>
      <c r="M5" s="1">
        <v>0.31979999999999997</v>
      </c>
      <c r="N5" s="1">
        <f t="shared" si="3"/>
        <v>-0.49510796061192452</v>
      </c>
      <c r="O5" s="1">
        <v>1.6999999999999999E-3</v>
      </c>
      <c r="P5" s="1">
        <f t="shared" si="4"/>
        <v>-2.7670038896078464</v>
      </c>
      <c r="Q5" s="1">
        <f t="shared" si="5"/>
        <v>0.32149999999999995</v>
      </c>
      <c r="R5" s="1">
        <f t="shared" si="6"/>
        <v>-0.49280551456781974</v>
      </c>
      <c r="S5" s="1">
        <f>O5/Q5*100</f>
        <v>0.52877138413685854</v>
      </c>
      <c r="T5" s="1">
        <f>ASIN(SQRT(S5/100))</f>
        <v>7.2780905373532864E-2</v>
      </c>
      <c r="U5" s="1">
        <v>1</v>
      </c>
      <c r="V5" s="1">
        <f t="shared" si="7"/>
        <v>4.3213737826425782E-3</v>
      </c>
      <c r="W5" s="1"/>
    </row>
    <row r="6" spans="1:23" x14ac:dyDescent="0.2">
      <c r="A6" s="1" t="s">
        <v>93</v>
      </c>
      <c r="B6" s="1">
        <v>2011</v>
      </c>
      <c r="C6" s="1" t="s">
        <v>25</v>
      </c>
      <c r="D6" s="1">
        <v>17</v>
      </c>
      <c r="E6" s="1">
        <v>2</v>
      </c>
      <c r="F6" s="1" t="s">
        <v>30</v>
      </c>
      <c r="G6" s="2">
        <v>1</v>
      </c>
      <c r="H6" s="1">
        <f t="shared" si="0"/>
        <v>0.1001674211615598</v>
      </c>
      <c r="I6" s="2">
        <v>1.3</v>
      </c>
      <c r="J6" s="1">
        <f t="shared" si="1"/>
        <v>0.11426603697381206</v>
      </c>
      <c r="K6" s="1">
        <v>0</v>
      </c>
      <c r="L6" s="1">
        <f t="shared" si="2"/>
        <v>0</v>
      </c>
      <c r="M6" s="1">
        <v>0</v>
      </c>
      <c r="N6" s="1">
        <f t="shared" si="3"/>
        <v>-5</v>
      </c>
      <c r="O6" s="1">
        <v>0</v>
      </c>
      <c r="P6" s="1">
        <f t="shared" si="4"/>
        <v>-5</v>
      </c>
      <c r="Q6" s="1">
        <f t="shared" si="5"/>
        <v>0</v>
      </c>
      <c r="R6" s="1">
        <f t="shared" si="6"/>
        <v>-5</v>
      </c>
      <c r="S6" s="1"/>
      <c r="T6" s="1"/>
      <c r="U6" s="1">
        <v>1</v>
      </c>
      <c r="V6" s="1">
        <f t="shared" si="7"/>
        <v>4.3213737826425782E-3</v>
      </c>
      <c r="W6" s="1"/>
    </row>
    <row r="7" spans="1:23" x14ac:dyDescent="0.2">
      <c r="A7" s="1" t="s">
        <v>93</v>
      </c>
      <c r="B7" s="1">
        <v>2011</v>
      </c>
      <c r="C7" s="1" t="s">
        <v>25</v>
      </c>
      <c r="D7" s="1">
        <v>21</v>
      </c>
      <c r="E7" s="1">
        <v>4</v>
      </c>
      <c r="F7" s="1" t="s">
        <v>28</v>
      </c>
      <c r="G7" s="2">
        <v>0.1</v>
      </c>
      <c r="H7" s="1">
        <f t="shared" si="0"/>
        <v>3.1628049437571679E-2</v>
      </c>
      <c r="I7" s="2">
        <v>0.05</v>
      </c>
      <c r="J7" s="1">
        <f t="shared" si="1"/>
        <v>2.2362543584366713E-2</v>
      </c>
      <c r="K7" s="1">
        <v>0</v>
      </c>
      <c r="L7" s="1">
        <f t="shared" si="2"/>
        <v>0</v>
      </c>
      <c r="M7" s="1">
        <v>0</v>
      </c>
      <c r="N7" s="1">
        <f t="shared" si="3"/>
        <v>-5</v>
      </c>
      <c r="O7" s="1">
        <v>0</v>
      </c>
      <c r="P7" s="1">
        <f t="shared" si="4"/>
        <v>-5</v>
      </c>
      <c r="Q7" s="1">
        <f t="shared" si="5"/>
        <v>0</v>
      </c>
      <c r="R7" s="1">
        <f t="shared" si="6"/>
        <v>-5</v>
      </c>
      <c r="S7" s="1"/>
      <c r="T7" s="1"/>
      <c r="U7" s="1">
        <v>0.2</v>
      </c>
      <c r="V7" s="1">
        <f t="shared" si="7"/>
        <v>-0.6777807052660807</v>
      </c>
      <c r="W7" s="1"/>
    </row>
    <row r="8" spans="1:23" x14ac:dyDescent="0.2">
      <c r="A8" s="1" t="s">
        <v>93</v>
      </c>
      <c r="B8" s="1">
        <v>2011</v>
      </c>
      <c r="C8" s="1" t="s">
        <v>25</v>
      </c>
      <c r="D8" s="1">
        <v>26</v>
      </c>
      <c r="E8" s="1">
        <v>5</v>
      </c>
      <c r="F8" s="1" t="s">
        <v>34</v>
      </c>
      <c r="G8" s="2">
        <v>0.8</v>
      </c>
      <c r="H8" s="1">
        <f t="shared" si="0"/>
        <v>8.9562407439444894E-2</v>
      </c>
      <c r="I8" s="2">
        <v>0.5</v>
      </c>
      <c r="J8" s="1">
        <f t="shared" si="1"/>
        <v>7.0769736662213617E-2</v>
      </c>
      <c r="K8" s="1">
        <v>0</v>
      </c>
      <c r="L8" s="1">
        <f t="shared" si="2"/>
        <v>0</v>
      </c>
      <c r="M8" s="1">
        <v>0</v>
      </c>
      <c r="N8" s="1">
        <f t="shared" si="3"/>
        <v>-5</v>
      </c>
      <c r="O8" s="1">
        <v>0</v>
      </c>
      <c r="P8" s="1">
        <f t="shared" si="4"/>
        <v>-5</v>
      </c>
      <c r="Q8" s="1">
        <f t="shared" si="5"/>
        <v>0</v>
      </c>
      <c r="R8" s="1">
        <f t="shared" si="6"/>
        <v>-5</v>
      </c>
      <c r="S8" s="1"/>
      <c r="T8" s="1"/>
      <c r="U8" s="1">
        <v>1.2</v>
      </c>
      <c r="V8" s="1">
        <f t="shared" si="7"/>
        <v>8.2785370316450071E-2</v>
      </c>
      <c r="W8" s="1" t="s">
        <v>94</v>
      </c>
    </row>
    <row r="9" spans="1:23" x14ac:dyDescent="0.2">
      <c r="A9" s="1" t="s">
        <v>93</v>
      </c>
      <c r="B9" s="1">
        <v>2011</v>
      </c>
      <c r="C9" s="1" t="s">
        <v>25</v>
      </c>
      <c r="D9" s="1">
        <v>31</v>
      </c>
      <c r="E9" s="1">
        <v>1</v>
      </c>
      <c r="F9" s="1" t="s">
        <v>27</v>
      </c>
      <c r="G9" s="2">
        <v>1</v>
      </c>
      <c r="H9" s="1">
        <f t="shared" si="0"/>
        <v>0.1001674211615598</v>
      </c>
      <c r="I9" s="2">
        <v>1.5</v>
      </c>
      <c r="J9" s="1">
        <f t="shared" si="1"/>
        <v>0.12278275875764601</v>
      </c>
      <c r="K9" s="1">
        <v>1</v>
      </c>
      <c r="L9" s="1">
        <f t="shared" si="2"/>
        <v>1</v>
      </c>
      <c r="M9" s="1">
        <v>0.2356</v>
      </c>
      <c r="N9" s="1">
        <f t="shared" si="3"/>
        <v>-0.62780628072426581</v>
      </c>
      <c r="O9" s="1">
        <v>2.9999999999999997E-4</v>
      </c>
      <c r="P9" s="1">
        <f t="shared" si="4"/>
        <v>-3.5086383061657274</v>
      </c>
      <c r="Q9" s="1">
        <f t="shared" si="5"/>
        <v>0.2359</v>
      </c>
      <c r="R9" s="1">
        <f t="shared" si="6"/>
        <v>-0.62725364939515449</v>
      </c>
      <c r="S9" s="1">
        <f>O9/Q9*100</f>
        <v>0.12717253073336157</v>
      </c>
      <c r="T9" s="1">
        <f>ASIN(SQRT(S9/100))</f>
        <v>3.5668820675229952E-2</v>
      </c>
      <c r="U9" s="1">
        <v>0.6</v>
      </c>
      <c r="V9" s="1">
        <f t="shared" si="7"/>
        <v>-0.21467016498923297</v>
      </c>
      <c r="W9" s="1"/>
    </row>
    <row r="10" spans="1:23" x14ac:dyDescent="0.2">
      <c r="A10" s="1" t="s">
        <v>93</v>
      </c>
      <c r="B10" s="1">
        <v>2011</v>
      </c>
      <c r="C10" s="1" t="s">
        <v>25</v>
      </c>
      <c r="D10" s="1">
        <v>51</v>
      </c>
      <c r="E10" s="1">
        <v>6</v>
      </c>
      <c r="F10" s="1" t="s">
        <v>26</v>
      </c>
      <c r="G10" s="2">
        <v>1.5</v>
      </c>
      <c r="H10" s="1">
        <f t="shared" si="0"/>
        <v>0.12278275875764601</v>
      </c>
      <c r="I10" s="2">
        <v>3</v>
      </c>
      <c r="J10" s="1">
        <f t="shared" si="1"/>
        <v>0.17408301063648043</v>
      </c>
      <c r="K10" s="1">
        <v>0</v>
      </c>
      <c r="L10" s="1">
        <f t="shared" si="2"/>
        <v>0</v>
      </c>
      <c r="M10" s="1">
        <v>0</v>
      </c>
      <c r="N10" s="1">
        <f t="shared" si="3"/>
        <v>-5</v>
      </c>
      <c r="O10" s="1">
        <v>0</v>
      </c>
      <c r="P10" s="1">
        <f t="shared" si="4"/>
        <v>-5</v>
      </c>
      <c r="Q10" s="1">
        <f t="shared" si="5"/>
        <v>0</v>
      </c>
      <c r="R10" s="1">
        <f t="shared" si="6"/>
        <v>-5</v>
      </c>
      <c r="S10" s="1"/>
      <c r="T10" s="1"/>
      <c r="U10" s="1">
        <v>1</v>
      </c>
      <c r="V10" s="1">
        <f t="shared" si="7"/>
        <v>4.3213737826425782E-3</v>
      </c>
      <c r="W10" s="1"/>
    </row>
    <row r="11" spans="1:23" x14ac:dyDescent="0.2">
      <c r="A11" s="1" t="s">
        <v>93</v>
      </c>
      <c r="B11" s="1">
        <v>2011</v>
      </c>
      <c r="C11" s="1" t="s">
        <v>25</v>
      </c>
      <c r="D11" s="1">
        <v>57</v>
      </c>
      <c r="E11" s="1">
        <v>1</v>
      </c>
      <c r="F11" s="1" t="s">
        <v>27</v>
      </c>
      <c r="G11" s="2">
        <v>1</v>
      </c>
      <c r="H11" s="1">
        <f t="shared" si="0"/>
        <v>0.1001674211615598</v>
      </c>
      <c r="I11" s="2">
        <v>1.5</v>
      </c>
      <c r="J11" s="1">
        <f t="shared" si="1"/>
        <v>0.12278275875764601</v>
      </c>
      <c r="K11" s="1">
        <v>0</v>
      </c>
      <c r="L11" s="1">
        <f t="shared" si="2"/>
        <v>0</v>
      </c>
      <c r="M11" s="1">
        <v>0</v>
      </c>
      <c r="N11" s="1">
        <f t="shared" si="3"/>
        <v>-5</v>
      </c>
      <c r="O11" s="1">
        <v>0</v>
      </c>
      <c r="P11" s="1">
        <f t="shared" si="4"/>
        <v>-5</v>
      </c>
      <c r="Q11" s="1">
        <f t="shared" si="5"/>
        <v>0</v>
      </c>
      <c r="R11" s="1">
        <f t="shared" si="6"/>
        <v>-5</v>
      </c>
      <c r="S11" s="1"/>
      <c r="T11" s="1"/>
      <c r="U11" s="1">
        <v>1.1000000000000001</v>
      </c>
      <c r="V11" s="1">
        <f t="shared" si="7"/>
        <v>4.5322978786657475E-2</v>
      </c>
      <c r="W11" s="1"/>
    </row>
    <row r="12" spans="1:23" x14ac:dyDescent="0.2">
      <c r="A12" s="1" t="s">
        <v>93</v>
      </c>
      <c r="B12" s="1">
        <v>2011</v>
      </c>
      <c r="C12" s="1" t="s">
        <v>25</v>
      </c>
      <c r="D12" s="1">
        <v>60</v>
      </c>
      <c r="E12" s="1">
        <v>8</v>
      </c>
      <c r="F12" s="1" t="s">
        <v>35</v>
      </c>
      <c r="G12" s="2">
        <v>1.5</v>
      </c>
      <c r="H12" s="1">
        <f t="shared" si="0"/>
        <v>0.12278275875764601</v>
      </c>
      <c r="I12" s="2">
        <v>1.5</v>
      </c>
      <c r="J12" s="1">
        <f t="shared" si="1"/>
        <v>0.12278275875764601</v>
      </c>
      <c r="K12" s="1">
        <v>0</v>
      </c>
      <c r="L12" s="1">
        <f t="shared" si="2"/>
        <v>0</v>
      </c>
      <c r="M12" s="1">
        <v>0</v>
      </c>
      <c r="N12" s="1">
        <f t="shared" si="3"/>
        <v>-5</v>
      </c>
      <c r="O12" s="1">
        <v>0</v>
      </c>
      <c r="P12" s="1">
        <f t="shared" si="4"/>
        <v>-5</v>
      </c>
      <c r="Q12" s="1">
        <f t="shared" si="5"/>
        <v>0</v>
      </c>
      <c r="R12" s="1">
        <f t="shared" si="6"/>
        <v>-5</v>
      </c>
      <c r="S12" s="1"/>
      <c r="T12" s="1"/>
      <c r="U12" s="1">
        <v>1.2</v>
      </c>
      <c r="V12" s="1">
        <f t="shared" si="7"/>
        <v>8.2785370316450071E-2</v>
      </c>
      <c r="W12" s="1"/>
    </row>
    <row r="13" spans="1:23" x14ac:dyDescent="0.2">
      <c r="A13" s="1" t="s">
        <v>93</v>
      </c>
      <c r="B13" s="1">
        <v>2011</v>
      </c>
      <c r="C13" s="1" t="s">
        <v>25</v>
      </c>
      <c r="D13" s="1">
        <v>63</v>
      </c>
      <c r="E13" s="1">
        <v>8</v>
      </c>
      <c r="F13" s="1" t="s">
        <v>35</v>
      </c>
      <c r="G13" s="2">
        <v>0.8</v>
      </c>
      <c r="H13" s="1">
        <f t="shared" si="0"/>
        <v>8.9562407439444894E-2</v>
      </c>
      <c r="I13" s="2">
        <v>1.5</v>
      </c>
      <c r="J13" s="1">
        <f t="shared" si="1"/>
        <v>0.12278275875764601</v>
      </c>
      <c r="K13" s="1">
        <v>1</v>
      </c>
      <c r="L13" s="1">
        <f t="shared" si="2"/>
        <v>1</v>
      </c>
      <c r="M13" s="1">
        <v>0</v>
      </c>
      <c r="N13" s="1">
        <f t="shared" si="3"/>
        <v>-5</v>
      </c>
      <c r="O13" s="1">
        <v>2.3E-3</v>
      </c>
      <c r="P13" s="1">
        <f t="shared" si="4"/>
        <v>-2.6363880201078556</v>
      </c>
      <c r="Q13" s="1">
        <f t="shared" si="5"/>
        <v>2.3E-3</v>
      </c>
      <c r="R13" s="1">
        <f t="shared" si="6"/>
        <v>-2.6363880201078556</v>
      </c>
      <c r="S13" s="1">
        <f>O13/Q13*100</f>
        <v>100</v>
      </c>
      <c r="T13" s="1">
        <f>ASIN(SQRT(S13/100))</f>
        <v>1.5707963267948966</v>
      </c>
      <c r="U13" s="1">
        <v>0.8</v>
      </c>
      <c r="V13" s="1">
        <f t="shared" si="7"/>
        <v>-9.1514981121350217E-2</v>
      </c>
      <c r="W13" s="1"/>
    </row>
    <row r="14" spans="1:23" x14ac:dyDescent="0.2">
      <c r="A14" s="1" t="s">
        <v>93</v>
      </c>
      <c r="B14" s="1">
        <v>2011</v>
      </c>
      <c r="C14" s="1" t="s">
        <v>25</v>
      </c>
      <c r="D14" s="1">
        <v>64</v>
      </c>
      <c r="E14" s="1">
        <v>7</v>
      </c>
      <c r="F14" s="1" t="s">
        <v>36</v>
      </c>
      <c r="G14" s="2"/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 t="s">
        <v>95</v>
      </c>
    </row>
    <row r="15" spans="1:23" x14ac:dyDescent="0.2">
      <c r="A15" s="1" t="s">
        <v>93</v>
      </c>
      <c r="B15" s="1">
        <v>2011</v>
      </c>
      <c r="C15" s="1" t="s">
        <v>25</v>
      </c>
      <c r="D15" s="1">
        <v>65</v>
      </c>
      <c r="E15" s="1">
        <v>4</v>
      </c>
      <c r="F15" s="1" t="s">
        <v>28</v>
      </c>
      <c r="G15" s="2">
        <v>0.5</v>
      </c>
      <c r="H15" s="1">
        <f t="shared" ref="H15:H78" si="8">ASIN(SQRT(G15/100))</f>
        <v>7.0769736662213617E-2</v>
      </c>
      <c r="I15" s="2">
        <v>0.7</v>
      </c>
      <c r="J15" s="1">
        <f t="shared" ref="J15:J78" si="9">ASIN(SQRT(I15/100))</f>
        <v>8.3763921749666764E-2</v>
      </c>
      <c r="K15" s="1">
        <v>0</v>
      </c>
      <c r="L15" s="1">
        <f t="shared" ref="L15:L78" si="10">SQRT(K15)</f>
        <v>0</v>
      </c>
      <c r="M15" s="1">
        <v>0</v>
      </c>
      <c r="N15" s="1">
        <f t="shared" ref="N15:N78" si="11">LOG(M15+0.00001)</f>
        <v>-5</v>
      </c>
      <c r="O15" s="1">
        <v>0</v>
      </c>
      <c r="P15" s="1">
        <f t="shared" ref="P15:P78" si="12">LOG(O15+0.00001)</f>
        <v>-5</v>
      </c>
      <c r="Q15" s="1">
        <f t="shared" ref="Q15:Q78" si="13">M15+O15</f>
        <v>0</v>
      </c>
      <c r="R15" s="1">
        <f t="shared" ref="R15:R78" si="14">LOG10(Q15+0.00001)</f>
        <v>-5</v>
      </c>
      <c r="S15" s="1"/>
      <c r="T15" s="1"/>
      <c r="U15" s="1">
        <v>0.6</v>
      </c>
      <c r="V15" s="1">
        <f t="shared" ref="V15:V46" si="15">LOG10(U15+0.01)</f>
        <v>-0.21467016498923297</v>
      </c>
      <c r="W15" s="1"/>
    </row>
    <row r="16" spans="1:23" x14ac:dyDescent="0.2">
      <c r="A16" s="1" t="s">
        <v>93</v>
      </c>
      <c r="B16" s="1">
        <v>2011</v>
      </c>
      <c r="C16" s="1" t="s">
        <v>25</v>
      </c>
      <c r="D16" s="1">
        <v>71</v>
      </c>
      <c r="E16" s="1">
        <v>6</v>
      </c>
      <c r="F16" s="1" t="s">
        <v>26</v>
      </c>
      <c r="G16" s="2">
        <v>0.5</v>
      </c>
      <c r="H16" s="1">
        <f t="shared" si="8"/>
        <v>7.0769736662213617E-2</v>
      </c>
      <c r="I16" s="2">
        <v>1.3</v>
      </c>
      <c r="J16" s="1">
        <f t="shared" si="9"/>
        <v>0.11426603697381206</v>
      </c>
      <c r="K16" s="1">
        <v>0</v>
      </c>
      <c r="L16" s="1">
        <f t="shared" si="10"/>
        <v>0</v>
      </c>
      <c r="M16" s="1">
        <v>0</v>
      </c>
      <c r="N16" s="1">
        <f t="shared" si="11"/>
        <v>-5</v>
      </c>
      <c r="O16" s="1">
        <v>0</v>
      </c>
      <c r="P16" s="1">
        <f t="shared" si="12"/>
        <v>-5</v>
      </c>
      <c r="Q16" s="1">
        <f t="shared" si="13"/>
        <v>0</v>
      </c>
      <c r="R16" s="1">
        <f t="shared" si="14"/>
        <v>-5</v>
      </c>
      <c r="S16" s="1"/>
      <c r="T16" s="1"/>
      <c r="U16" s="1">
        <v>1.7</v>
      </c>
      <c r="V16" s="1">
        <f t="shared" si="15"/>
        <v>0.23299611039215382</v>
      </c>
      <c r="W16" s="1"/>
    </row>
    <row r="17" spans="1:23" x14ac:dyDescent="0.2">
      <c r="A17" s="1" t="s">
        <v>93</v>
      </c>
      <c r="B17" s="1">
        <v>2011</v>
      </c>
      <c r="C17" s="1" t="s">
        <v>25</v>
      </c>
      <c r="D17" s="1">
        <v>74</v>
      </c>
      <c r="E17" s="1">
        <v>1</v>
      </c>
      <c r="F17" s="1" t="s">
        <v>27</v>
      </c>
      <c r="G17" s="2">
        <v>1.5</v>
      </c>
      <c r="H17" s="1">
        <f t="shared" si="8"/>
        <v>0.12278275875764601</v>
      </c>
      <c r="I17" s="2">
        <v>1.5</v>
      </c>
      <c r="J17" s="1">
        <f t="shared" si="9"/>
        <v>0.12278275875764601</v>
      </c>
      <c r="K17" s="1">
        <v>3</v>
      </c>
      <c r="L17" s="1">
        <f t="shared" si="10"/>
        <v>1.7320508075688772</v>
      </c>
      <c r="M17" s="1">
        <v>0</v>
      </c>
      <c r="N17" s="1">
        <f t="shared" si="11"/>
        <v>-5</v>
      </c>
      <c r="O17" s="1">
        <v>5.0000000000000001E-3</v>
      </c>
      <c r="P17" s="1">
        <f t="shared" si="12"/>
        <v>-2.3001622741327541</v>
      </c>
      <c r="Q17" s="1">
        <f t="shared" si="13"/>
        <v>5.0000000000000001E-3</v>
      </c>
      <c r="R17" s="1">
        <f t="shared" si="14"/>
        <v>-2.3001622741327541</v>
      </c>
      <c r="S17" s="1">
        <f t="shared" ref="S17:S22" si="16">O17/Q17*100</f>
        <v>100</v>
      </c>
      <c r="T17" s="1">
        <f t="shared" ref="T17:T22" si="17">ASIN(SQRT(S17/100))</f>
        <v>1.5707963267948966</v>
      </c>
      <c r="U17" s="1">
        <v>2</v>
      </c>
      <c r="V17" s="1">
        <f t="shared" si="15"/>
        <v>0.30319605742048883</v>
      </c>
      <c r="W17" s="1"/>
    </row>
    <row r="18" spans="1:23" x14ac:dyDescent="0.2">
      <c r="A18" s="1" t="s">
        <v>93</v>
      </c>
      <c r="B18" s="1">
        <v>2011</v>
      </c>
      <c r="C18" s="1" t="s">
        <v>25</v>
      </c>
      <c r="D18" s="1">
        <v>75</v>
      </c>
      <c r="E18" s="1">
        <v>3</v>
      </c>
      <c r="F18" s="1" t="s">
        <v>33</v>
      </c>
      <c r="G18" s="2">
        <v>2</v>
      </c>
      <c r="H18" s="1">
        <f t="shared" si="8"/>
        <v>0.14189705460416391</v>
      </c>
      <c r="I18" s="2">
        <v>2.5</v>
      </c>
      <c r="J18" s="1">
        <f t="shared" si="9"/>
        <v>0.15878021464576067</v>
      </c>
      <c r="K18" s="1">
        <v>4</v>
      </c>
      <c r="L18" s="1">
        <f t="shared" si="10"/>
        <v>2</v>
      </c>
      <c r="M18" s="1">
        <v>1.7043999999999999</v>
      </c>
      <c r="N18" s="1">
        <f t="shared" si="11"/>
        <v>0.23157407359933718</v>
      </c>
      <c r="O18" s="1">
        <v>1.77E-2</v>
      </c>
      <c r="P18" s="1">
        <f t="shared" si="12"/>
        <v>-1.7517814388099253</v>
      </c>
      <c r="Q18" s="1">
        <f t="shared" si="13"/>
        <v>1.7221</v>
      </c>
      <c r="R18" s="1">
        <f t="shared" si="14"/>
        <v>0.23606088862009994</v>
      </c>
      <c r="S18" s="1">
        <f t="shared" si="16"/>
        <v>1.0278148771848326</v>
      </c>
      <c r="T18" s="1">
        <f t="shared" si="17"/>
        <v>0.10155568193300554</v>
      </c>
      <c r="U18" s="1">
        <v>3.4</v>
      </c>
      <c r="V18" s="1">
        <f t="shared" si="15"/>
        <v>0.53275437899249767</v>
      </c>
      <c r="W18" s="1"/>
    </row>
    <row r="19" spans="1:23" x14ac:dyDescent="0.2">
      <c r="A19" s="1" t="s">
        <v>93</v>
      </c>
      <c r="B19" s="1">
        <v>2011</v>
      </c>
      <c r="C19" s="1" t="s">
        <v>25</v>
      </c>
      <c r="D19" s="1">
        <v>80</v>
      </c>
      <c r="E19" s="1">
        <v>3</v>
      </c>
      <c r="F19" s="1" t="s">
        <v>33</v>
      </c>
      <c r="G19" s="2">
        <v>2</v>
      </c>
      <c r="H19" s="1">
        <f t="shared" si="8"/>
        <v>0.14189705460416391</v>
      </c>
      <c r="I19" s="2">
        <v>4</v>
      </c>
      <c r="J19" s="1">
        <f t="shared" si="9"/>
        <v>0.20135792079033082</v>
      </c>
      <c r="K19" s="1">
        <v>5</v>
      </c>
      <c r="L19" s="1">
        <f t="shared" si="10"/>
        <v>2.2360679774997898</v>
      </c>
      <c r="M19" s="1">
        <v>0.14510000000000001</v>
      </c>
      <c r="N19" s="1">
        <f t="shared" si="11"/>
        <v>-0.8383026578918823</v>
      </c>
      <c r="O19" s="1">
        <v>0.14850000000000002</v>
      </c>
      <c r="P19" s="1">
        <f t="shared" si="12"/>
        <v>-0.82824430191176202</v>
      </c>
      <c r="Q19" s="1">
        <f t="shared" si="13"/>
        <v>0.29360000000000003</v>
      </c>
      <c r="R19" s="1">
        <f t="shared" si="14"/>
        <v>-0.5322291569614831</v>
      </c>
      <c r="S19" s="1">
        <f t="shared" si="16"/>
        <v>50.579019073569484</v>
      </c>
      <c r="T19" s="1">
        <f t="shared" si="17"/>
        <v>0.79118848355676852</v>
      </c>
      <c r="U19" s="1">
        <v>5.8</v>
      </c>
      <c r="V19" s="1">
        <f t="shared" si="15"/>
        <v>0.76417613239033066</v>
      </c>
      <c r="W19" s="1"/>
    </row>
    <row r="20" spans="1:23" x14ac:dyDescent="0.2">
      <c r="A20" s="1" t="s">
        <v>93</v>
      </c>
      <c r="B20" s="1">
        <v>2011</v>
      </c>
      <c r="C20" s="1" t="s">
        <v>25</v>
      </c>
      <c r="D20" s="1">
        <v>81</v>
      </c>
      <c r="E20" s="1">
        <v>3</v>
      </c>
      <c r="F20" s="1" t="s">
        <v>33</v>
      </c>
      <c r="G20" s="2">
        <v>1.7</v>
      </c>
      <c r="H20" s="1">
        <f t="shared" si="8"/>
        <v>0.13075632458015415</v>
      </c>
      <c r="I20" s="2">
        <v>1.2</v>
      </c>
      <c r="J20" s="1">
        <f t="shared" si="9"/>
        <v>0.10976479212496471</v>
      </c>
      <c r="K20" s="1">
        <v>5</v>
      </c>
      <c r="L20" s="1">
        <f t="shared" si="10"/>
        <v>2.2360679774997898</v>
      </c>
      <c r="M20" s="1">
        <v>0.18049999999999999</v>
      </c>
      <c r="N20" s="1">
        <f t="shared" si="11"/>
        <v>-0.7434987337886817</v>
      </c>
      <c r="O20" s="1">
        <v>2.64E-2</v>
      </c>
      <c r="P20" s="1">
        <f t="shared" si="12"/>
        <v>-1.578231598793076</v>
      </c>
      <c r="Q20" s="1">
        <f t="shared" si="13"/>
        <v>0.2069</v>
      </c>
      <c r="R20" s="1">
        <f t="shared" si="14"/>
        <v>-0.6842185192913961</v>
      </c>
      <c r="S20" s="1">
        <f t="shared" si="16"/>
        <v>12.759787336877718</v>
      </c>
      <c r="T20" s="1">
        <f t="shared" si="17"/>
        <v>0.36527744132012635</v>
      </c>
      <c r="U20" s="1">
        <v>2.2999999999999998</v>
      </c>
      <c r="V20" s="1">
        <f t="shared" si="15"/>
        <v>0.36361197989214422</v>
      </c>
      <c r="W20" s="1"/>
    </row>
    <row r="21" spans="1:23" x14ac:dyDescent="0.2">
      <c r="A21" s="1" t="s">
        <v>93</v>
      </c>
      <c r="B21" s="1">
        <v>2011</v>
      </c>
      <c r="C21" s="1" t="s">
        <v>25</v>
      </c>
      <c r="D21" s="1">
        <v>82</v>
      </c>
      <c r="E21" s="1">
        <v>2</v>
      </c>
      <c r="F21" s="1" t="s">
        <v>30</v>
      </c>
      <c r="G21" s="2">
        <v>0.5</v>
      </c>
      <c r="H21" s="1">
        <f t="shared" si="8"/>
        <v>7.0769736662213617E-2</v>
      </c>
      <c r="I21" s="2">
        <v>1.7</v>
      </c>
      <c r="J21" s="1">
        <f t="shared" si="9"/>
        <v>0.13075632458015415</v>
      </c>
      <c r="K21" s="1">
        <v>3</v>
      </c>
      <c r="L21" s="1">
        <f t="shared" si="10"/>
        <v>1.7320508075688772</v>
      </c>
      <c r="M21" s="1">
        <v>0.5474</v>
      </c>
      <c r="N21" s="1">
        <f t="shared" si="11"/>
        <v>-0.26168727322996777</v>
      </c>
      <c r="O21" s="1">
        <v>7.7000000000000002E-3</v>
      </c>
      <c r="P21" s="1">
        <f t="shared" si="12"/>
        <v>-2.1129456219490432</v>
      </c>
      <c r="Q21" s="1">
        <f t="shared" si="13"/>
        <v>0.55510000000000004</v>
      </c>
      <c r="R21" s="1">
        <f t="shared" si="14"/>
        <v>-0.25562094902248828</v>
      </c>
      <c r="S21" s="1">
        <f t="shared" si="16"/>
        <v>1.387137452711223</v>
      </c>
      <c r="T21" s="1">
        <f t="shared" si="17"/>
        <v>0.11805080111561893</v>
      </c>
      <c r="U21" s="1">
        <v>2.2999999999999998</v>
      </c>
      <c r="V21" s="1">
        <f t="shared" si="15"/>
        <v>0.36361197989214422</v>
      </c>
      <c r="W21" s="1"/>
    </row>
    <row r="22" spans="1:23" x14ac:dyDescent="0.2">
      <c r="A22" s="1" t="s">
        <v>93</v>
      </c>
      <c r="B22" s="1">
        <v>2011</v>
      </c>
      <c r="C22" s="1" t="s">
        <v>25</v>
      </c>
      <c r="D22" s="1">
        <v>83</v>
      </c>
      <c r="E22" s="1">
        <v>4</v>
      </c>
      <c r="F22" s="1" t="s">
        <v>28</v>
      </c>
      <c r="G22" s="2">
        <v>4</v>
      </c>
      <c r="H22" s="1">
        <f t="shared" si="8"/>
        <v>0.20135792079033082</v>
      </c>
      <c r="I22" s="2">
        <v>5</v>
      </c>
      <c r="J22" s="1">
        <f t="shared" si="9"/>
        <v>0.22551340589813121</v>
      </c>
      <c r="K22" s="1">
        <v>15</v>
      </c>
      <c r="L22" s="1">
        <f t="shared" si="10"/>
        <v>3.872983346207417</v>
      </c>
      <c r="M22" s="1">
        <v>2.2904</v>
      </c>
      <c r="N22" s="1">
        <f t="shared" si="11"/>
        <v>0.35991323116065116</v>
      </c>
      <c r="O22" s="1">
        <v>0.41070000000000001</v>
      </c>
      <c r="P22" s="1">
        <f t="shared" si="12"/>
        <v>-0.3864647227807585</v>
      </c>
      <c r="Q22" s="1">
        <f t="shared" si="13"/>
        <v>2.7010999999999998</v>
      </c>
      <c r="R22" s="1">
        <f t="shared" si="14"/>
        <v>0.43154227075548302</v>
      </c>
      <c r="S22" s="1">
        <f t="shared" si="16"/>
        <v>15.204916515493688</v>
      </c>
      <c r="T22" s="1">
        <f t="shared" si="17"/>
        <v>0.40056081045092062</v>
      </c>
      <c r="U22" s="1">
        <v>7.4</v>
      </c>
      <c r="V22" s="1">
        <f t="shared" si="15"/>
        <v>0.86981820797932818</v>
      </c>
      <c r="W22" s="1"/>
    </row>
    <row r="23" spans="1:23" x14ac:dyDescent="0.2">
      <c r="A23" s="1" t="s">
        <v>93</v>
      </c>
      <c r="B23" s="1">
        <v>2011</v>
      </c>
      <c r="C23" s="1" t="s">
        <v>25</v>
      </c>
      <c r="D23" s="1">
        <v>86</v>
      </c>
      <c r="E23" s="1">
        <v>6</v>
      </c>
      <c r="F23" s="1" t="s">
        <v>26</v>
      </c>
      <c r="G23" s="2">
        <v>1.2</v>
      </c>
      <c r="H23" s="1">
        <f t="shared" si="8"/>
        <v>0.10976479212496471</v>
      </c>
      <c r="I23" s="2">
        <v>1.8</v>
      </c>
      <c r="J23" s="1">
        <f t="shared" si="9"/>
        <v>0.13456986643727625</v>
      </c>
      <c r="K23" s="1">
        <v>0</v>
      </c>
      <c r="L23" s="1">
        <f t="shared" si="10"/>
        <v>0</v>
      </c>
      <c r="M23" s="1">
        <v>0</v>
      </c>
      <c r="N23" s="1">
        <f t="shared" si="11"/>
        <v>-5</v>
      </c>
      <c r="O23" s="1">
        <v>0</v>
      </c>
      <c r="P23" s="1">
        <f t="shared" si="12"/>
        <v>-5</v>
      </c>
      <c r="Q23" s="1">
        <f t="shared" si="13"/>
        <v>0</v>
      </c>
      <c r="R23" s="1">
        <f t="shared" si="14"/>
        <v>-5</v>
      </c>
      <c r="S23" s="1"/>
      <c r="T23" s="1"/>
      <c r="U23" s="1">
        <v>1.3</v>
      </c>
      <c r="V23" s="1">
        <f t="shared" si="15"/>
        <v>0.11727129565576427</v>
      </c>
      <c r="W23" s="1"/>
    </row>
    <row r="24" spans="1:23" x14ac:dyDescent="0.2">
      <c r="A24" s="1" t="s">
        <v>93</v>
      </c>
      <c r="B24" s="1">
        <v>2011</v>
      </c>
      <c r="C24" s="1" t="s">
        <v>25</v>
      </c>
      <c r="D24" s="1">
        <v>91</v>
      </c>
      <c r="E24" s="1">
        <v>8</v>
      </c>
      <c r="F24" s="1" t="s">
        <v>35</v>
      </c>
      <c r="G24" s="2">
        <v>4</v>
      </c>
      <c r="H24" s="1">
        <f t="shared" si="8"/>
        <v>0.20135792079033082</v>
      </c>
      <c r="I24" s="2">
        <v>3</v>
      </c>
      <c r="J24" s="1">
        <f t="shared" si="9"/>
        <v>0.17408301063648043</v>
      </c>
      <c r="K24" s="1">
        <v>4</v>
      </c>
      <c r="L24" s="1">
        <f t="shared" si="10"/>
        <v>2</v>
      </c>
      <c r="M24" s="1">
        <v>0</v>
      </c>
      <c r="N24" s="1">
        <f t="shared" si="11"/>
        <v>-5</v>
      </c>
      <c r="O24" s="1">
        <v>7.4000000000000003E-3</v>
      </c>
      <c r="P24" s="1">
        <f t="shared" si="12"/>
        <v>-2.130181792020672</v>
      </c>
      <c r="Q24" s="1">
        <f t="shared" si="13"/>
        <v>7.4000000000000003E-3</v>
      </c>
      <c r="R24" s="1">
        <f t="shared" si="14"/>
        <v>-2.130181792020672</v>
      </c>
      <c r="S24" s="1">
        <f>O24/Q24*100</f>
        <v>100</v>
      </c>
      <c r="T24" s="1">
        <f>ASIN(SQRT(S24/100))</f>
        <v>1.5707963267948966</v>
      </c>
      <c r="U24" s="1">
        <v>5.5</v>
      </c>
      <c r="V24" s="1">
        <f t="shared" si="15"/>
        <v>0.74115159885178505</v>
      </c>
      <c r="W24" s="1"/>
    </row>
    <row r="25" spans="1:23" x14ac:dyDescent="0.2">
      <c r="A25" s="1" t="s">
        <v>93</v>
      </c>
      <c r="B25" s="1">
        <v>2011</v>
      </c>
      <c r="C25" s="1" t="s">
        <v>25</v>
      </c>
      <c r="D25" s="1">
        <v>93</v>
      </c>
      <c r="E25" s="1">
        <v>7</v>
      </c>
      <c r="F25" s="1" t="s">
        <v>36</v>
      </c>
      <c r="G25" s="2">
        <v>1.5</v>
      </c>
      <c r="H25" s="1">
        <f t="shared" si="8"/>
        <v>0.12278275875764601</v>
      </c>
      <c r="I25" s="2">
        <v>2.5</v>
      </c>
      <c r="J25" s="1">
        <f t="shared" si="9"/>
        <v>0.15878021464576067</v>
      </c>
      <c r="K25" s="1">
        <v>0</v>
      </c>
      <c r="L25" s="1">
        <f t="shared" si="10"/>
        <v>0</v>
      </c>
      <c r="M25" s="1">
        <v>0</v>
      </c>
      <c r="N25" s="1">
        <f t="shared" si="11"/>
        <v>-5</v>
      </c>
      <c r="O25" s="1">
        <v>0</v>
      </c>
      <c r="P25" s="1">
        <f t="shared" si="12"/>
        <v>-5</v>
      </c>
      <c r="Q25" s="1">
        <f t="shared" si="13"/>
        <v>0</v>
      </c>
      <c r="R25" s="1">
        <f t="shared" si="14"/>
        <v>-5</v>
      </c>
      <c r="S25" s="1"/>
      <c r="T25" s="1"/>
      <c r="U25" s="1">
        <v>1.7</v>
      </c>
      <c r="V25" s="1">
        <f t="shared" si="15"/>
        <v>0.23299611039215382</v>
      </c>
      <c r="W25" s="1"/>
    </row>
    <row r="26" spans="1:23" x14ac:dyDescent="0.2">
      <c r="A26" s="1" t="s">
        <v>93</v>
      </c>
      <c r="B26" s="1">
        <v>2011</v>
      </c>
      <c r="C26" s="1" t="s">
        <v>25</v>
      </c>
      <c r="D26" s="1">
        <v>96</v>
      </c>
      <c r="E26" s="1">
        <v>7</v>
      </c>
      <c r="F26" s="1" t="s">
        <v>36</v>
      </c>
      <c r="G26" s="2">
        <v>0.8</v>
      </c>
      <c r="H26" s="1">
        <f t="shared" si="8"/>
        <v>8.9562407439444894E-2</v>
      </c>
      <c r="I26" s="2">
        <v>1.3</v>
      </c>
      <c r="J26" s="1">
        <f t="shared" si="9"/>
        <v>0.11426603697381206</v>
      </c>
      <c r="K26" s="1">
        <v>0</v>
      </c>
      <c r="L26" s="1">
        <f t="shared" si="10"/>
        <v>0</v>
      </c>
      <c r="M26" s="1">
        <v>0</v>
      </c>
      <c r="N26" s="1">
        <f t="shared" si="11"/>
        <v>-5</v>
      </c>
      <c r="O26" s="1">
        <v>0</v>
      </c>
      <c r="P26" s="1">
        <f t="shared" si="12"/>
        <v>-5</v>
      </c>
      <c r="Q26" s="1">
        <f t="shared" si="13"/>
        <v>0</v>
      </c>
      <c r="R26" s="1">
        <f t="shared" si="14"/>
        <v>-5</v>
      </c>
      <c r="S26" s="1"/>
      <c r="T26" s="1"/>
      <c r="U26" s="1">
        <v>1.5</v>
      </c>
      <c r="V26" s="1">
        <f t="shared" si="15"/>
        <v>0.17897694729316943</v>
      </c>
      <c r="W26" s="1"/>
    </row>
    <row r="27" spans="1:23" x14ac:dyDescent="0.2">
      <c r="A27" s="1" t="s">
        <v>93</v>
      </c>
      <c r="B27" s="1">
        <v>2011</v>
      </c>
      <c r="C27" s="1" t="s">
        <v>25</v>
      </c>
      <c r="D27" s="1">
        <v>100</v>
      </c>
      <c r="E27" s="1">
        <v>6</v>
      </c>
      <c r="F27" s="1" t="s">
        <v>26</v>
      </c>
      <c r="G27" s="2">
        <v>0.5</v>
      </c>
      <c r="H27" s="1">
        <f t="shared" si="8"/>
        <v>7.0769736662213617E-2</v>
      </c>
      <c r="I27" s="2">
        <v>0.7</v>
      </c>
      <c r="J27" s="1">
        <f t="shared" si="9"/>
        <v>8.3763921749666764E-2</v>
      </c>
      <c r="K27" s="1">
        <v>0</v>
      </c>
      <c r="L27" s="1">
        <f t="shared" si="10"/>
        <v>0</v>
      </c>
      <c r="M27" s="1">
        <v>0</v>
      </c>
      <c r="N27" s="1">
        <f t="shared" si="11"/>
        <v>-5</v>
      </c>
      <c r="O27" s="1">
        <v>0</v>
      </c>
      <c r="P27" s="1">
        <f t="shared" si="12"/>
        <v>-5</v>
      </c>
      <c r="Q27" s="1">
        <f t="shared" si="13"/>
        <v>0</v>
      </c>
      <c r="R27" s="1">
        <f t="shared" si="14"/>
        <v>-5</v>
      </c>
      <c r="S27" s="1"/>
      <c r="T27" s="1"/>
      <c r="U27" s="1">
        <v>0.8</v>
      </c>
      <c r="V27" s="1">
        <f t="shared" si="15"/>
        <v>-9.1514981121350217E-2</v>
      </c>
      <c r="W27" s="1"/>
    </row>
    <row r="28" spans="1:23" x14ac:dyDescent="0.2">
      <c r="A28" s="1" t="s">
        <v>93</v>
      </c>
      <c r="B28" s="1">
        <v>2011</v>
      </c>
      <c r="C28" s="1" t="s">
        <v>25</v>
      </c>
      <c r="D28" s="1">
        <v>101</v>
      </c>
      <c r="E28" s="1">
        <v>7</v>
      </c>
      <c r="F28" s="1" t="s">
        <v>36</v>
      </c>
      <c r="G28" s="2">
        <v>0.5</v>
      </c>
      <c r="H28" s="1">
        <f t="shared" si="8"/>
        <v>7.0769736662213617E-2</v>
      </c>
      <c r="I28" s="2">
        <v>1.5</v>
      </c>
      <c r="J28" s="1">
        <f t="shared" si="9"/>
        <v>0.12278275875764601</v>
      </c>
      <c r="K28" s="1">
        <v>0</v>
      </c>
      <c r="L28" s="1">
        <f t="shared" si="10"/>
        <v>0</v>
      </c>
      <c r="M28" s="1">
        <v>0</v>
      </c>
      <c r="N28" s="1">
        <f t="shared" si="11"/>
        <v>-5</v>
      </c>
      <c r="O28" s="1">
        <v>0</v>
      </c>
      <c r="P28" s="1">
        <f t="shared" si="12"/>
        <v>-5</v>
      </c>
      <c r="Q28" s="1">
        <f t="shared" si="13"/>
        <v>0</v>
      </c>
      <c r="R28" s="1">
        <f t="shared" si="14"/>
        <v>-5</v>
      </c>
      <c r="S28" s="1"/>
      <c r="T28" s="1"/>
      <c r="U28" s="1">
        <v>0.7</v>
      </c>
      <c r="V28" s="1">
        <f t="shared" si="15"/>
        <v>-0.14874165128092473</v>
      </c>
      <c r="W28" s="1"/>
    </row>
    <row r="29" spans="1:23" x14ac:dyDescent="0.2">
      <c r="A29" s="1" t="s">
        <v>93</v>
      </c>
      <c r="B29" s="1">
        <v>2011</v>
      </c>
      <c r="C29" s="1" t="s">
        <v>25</v>
      </c>
      <c r="D29" s="1">
        <v>102</v>
      </c>
      <c r="E29" s="1">
        <v>3</v>
      </c>
      <c r="F29" s="1" t="s">
        <v>33</v>
      </c>
      <c r="G29" s="2">
        <v>0.5</v>
      </c>
      <c r="H29" s="1">
        <f t="shared" si="8"/>
        <v>7.0769736662213617E-2</v>
      </c>
      <c r="I29" s="2">
        <v>0.7</v>
      </c>
      <c r="J29" s="1">
        <f t="shared" si="9"/>
        <v>8.3763921749666764E-2</v>
      </c>
      <c r="K29" s="1">
        <v>0</v>
      </c>
      <c r="L29" s="1">
        <f t="shared" si="10"/>
        <v>0</v>
      </c>
      <c r="M29" s="1">
        <v>0</v>
      </c>
      <c r="N29" s="1">
        <f t="shared" si="11"/>
        <v>-5</v>
      </c>
      <c r="O29" s="1">
        <v>0</v>
      </c>
      <c r="P29" s="1">
        <f t="shared" si="12"/>
        <v>-5</v>
      </c>
      <c r="Q29" s="1">
        <f t="shared" si="13"/>
        <v>0</v>
      </c>
      <c r="R29" s="1">
        <f t="shared" si="14"/>
        <v>-5</v>
      </c>
      <c r="S29" s="1"/>
      <c r="T29" s="1"/>
      <c r="U29" s="1">
        <v>0.6</v>
      </c>
      <c r="V29" s="1">
        <f t="shared" si="15"/>
        <v>-0.21467016498923297</v>
      </c>
      <c r="W29" s="1"/>
    </row>
    <row r="30" spans="1:23" x14ac:dyDescent="0.2">
      <c r="A30" s="1" t="s">
        <v>93</v>
      </c>
      <c r="B30" s="1">
        <v>2011</v>
      </c>
      <c r="C30" s="1" t="s">
        <v>25</v>
      </c>
      <c r="D30" s="1">
        <v>106</v>
      </c>
      <c r="E30" s="1">
        <v>2</v>
      </c>
      <c r="F30" s="1" t="s">
        <v>30</v>
      </c>
      <c r="G30" s="2">
        <v>2</v>
      </c>
      <c r="H30" s="1">
        <f t="shared" si="8"/>
        <v>0.14189705460416391</v>
      </c>
      <c r="I30" s="2">
        <v>3</v>
      </c>
      <c r="J30" s="1">
        <f t="shared" si="9"/>
        <v>0.17408301063648043</v>
      </c>
      <c r="K30" s="1">
        <v>0</v>
      </c>
      <c r="L30" s="1">
        <f t="shared" si="10"/>
        <v>0</v>
      </c>
      <c r="M30" s="1">
        <v>0</v>
      </c>
      <c r="N30" s="1">
        <f t="shared" si="11"/>
        <v>-5</v>
      </c>
      <c r="O30" s="1">
        <v>0</v>
      </c>
      <c r="P30" s="1">
        <f t="shared" si="12"/>
        <v>-5</v>
      </c>
      <c r="Q30" s="1">
        <f t="shared" si="13"/>
        <v>0</v>
      </c>
      <c r="R30" s="1">
        <f t="shared" si="14"/>
        <v>-5</v>
      </c>
      <c r="S30" s="1"/>
      <c r="T30" s="1"/>
      <c r="U30" s="1">
        <v>3.8</v>
      </c>
      <c r="V30" s="1">
        <f t="shared" si="15"/>
        <v>0.58092497567561929</v>
      </c>
      <c r="W30" s="1"/>
    </row>
    <row r="31" spans="1:23" x14ac:dyDescent="0.2">
      <c r="A31" s="1" t="s">
        <v>93</v>
      </c>
      <c r="B31" s="1">
        <v>2011</v>
      </c>
      <c r="C31" s="1" t="s">
        <v>25</v>
      </c>
      <c r="D31" s="1">
        <v>107</v>
      </c>
      <c r="E31" s="1">
        <v>5</v>
      </c>
      <c r="F31" s="1" t="s">
        <v>34</v>
      </c>
      <c r="G31" s="2">
        <v>1</v>
      </c>
      <c r="H31" s="1">
        <f t="shared" si="8"/>
        <v>0.1001674211615598</v>
      </c>
      <c r="I31" s="2">
        <v>1.3</v>
      </c>
      <c r="J31" s="1">
        <f t="shared" si="9"/>
        <v>0.11426603697381206</v>
      </c>
      <c r="K31" s="1">
        <v>0</v>
      </c>
      <c r="L31" s="1">
        <f t="shared" si="10"/>
        <v>0</v>
      </c>
      <c r="M31" s="1">
        <v>0</v>
      </c>
      <c r="N31" s="1">
        <f t="shared" si="11"/>
        <v>-5</v>
      </c>
      <c r="O31" s="1">
        <v>0</v>
      </c>
      <c r="P31" s="1">
        <f t="shared" si="12"/>
        <v>-5</v>
      </c>
      <c r="Q31" s="1">
        <f t="shared" si="13"/>
        <v>0</v>
      </c>
      <c r="R31" s="1">
        <f t="shared" si="14"/>
        <v>-5</v>
      </c>
      <c r="S31" s="1"/>
      <c r="T31" s="1"/>
      <c r="U31" s="1">
        <v>1.2</v>
      </c>
      <c r="V31" s="1">
        <f t="shared" si="15"/>
        <v>8.2785370316450071E-2</v>
      </c>
      <c r="W31" s="1"/>
    </row>
    <row r="32" spans="1:23" x14ac:dyDescent="0.2">
      <c r="A32" s="1" t="s">
        <v>93</v>
      </c>
      <c r="B32" s="1">
        <v>2011</v>
      </c>
      <c r="C32" s="1" t="s">
        <v>25</v>
      </c>
      <c r="D32" s="1">
        <v>111</v>
      </c>
      <c r="E32" s="1">
        <v>6</v>
      </c>
      <c r="F32" s="1" t="s">
        <v>26</v>
      </c>
      <c r="G32" s="2">
        <v>3</v>
      </c>
      <c r="H32" s="1">
        <f t="shared" si="8"/>
        <v>0.17408301063648043</v>
      </c>
      <c r="I32" s="2">
        <v>4</v>
      </c>
      <c r="J32" s="1">
        <f t="shared" si="9"/>
        <v>0.20135792079033082</v>
      </c>
      <c r="K32" s="1">
        <v>0</v>
      </c>
      <c r="L32" s="1">
        <f t="shared" si="10"/>
        <v>0</v>
      </c>
      <c r="M32" s="1">
        <v>0</v>
      </c>
      <c r="N32" s="1">
        <f t="shared" si="11"/>
        <v>-5</v>
      </c>
      <c r="O32" s="1">
        <v>0</v>
      </c>
      <c r="P32" s="1">
        <f t="shared" si="12"/>
        <v>-5</v>
      </c>
      <c r="Q32" s="1">
        <f t="shared" si="13"/>
        <v>0</v>
      </c>
      <c r="R32" s="1">
        <f t="shared" si="14"/>
        <v>-5</v>
      </c>
      <c r="S32" s="1"/>
      <c r="T32" s="1"/>
      <c r="U32" s="1">
        <v>4.8</v>
      </c>
      <c r="V32" s="1">
        <f t="shared" si="15"/>
        <v>0.6821450763738317</v>
      </c>
      <c r="W32" s="1"/>
    </row>
    <row r="33" spans="1:23" x14ac:dyDescent="0.2">
      <c r="A33" s="1" t="s">
        <v>93</v>
      </c>
      <c r="B33" s="1">
        <v>2011</v>
      </c>
      <c r="C33" s="1" t="s">
        <v>25</v>
      </c>
      <c r="D33" s="1">
        <v>113</v>
      </c>
      <c r="E33" s="1">
        <v>2</v>
      </c>
      <c r="F33" s="1" t="s">
        <v>30</v>
      </c>
      <c r="G33" s="2">
        <v>1.5</v>
      </c>
      <c r="H33" s="1">
        <f t="shared" si="8"/>
        <v>0.12278275875764601</v>
      </c>
      <c r="I33" s="2">
        <v>1.5</v>
      </c>
      <c r="J33" s="1">
        <f t="shared" si="9"/>
        <v>0.12278275875764601</v>
      </c>
      <c r="K33" s="1">
        <v>2</v>
      </c>
      <c r="L33" s="1">
        <f t="shared" si="10"/>
        <v>1.4142135623730951</v>
      </c>
      <c r="M33" s="1">
        <v>3.5999999999999997E-2</v>
      </c>
      <c r="N33" s="1">
        <f t="shared" si="11"/>
        <v>-1.4435768786287146</v>
      </c>
      <c r="O33" s="1">
        <v>0.193</v>
      </c>
      <c r="P33" s="1">
        <f t="shared" si="12"/>
        <v>-0.71442018927040551</v>
      </c>
      <c r="Q33" s="1">
        <f t="shared" si="13"/>
        <v>0.22900000000000001</v>
      </c>
      <c r="R33" s="1">
        <f t="shared" si="14"/>
        <v>-0.64014555324964184</v>
      </c>
      <c r="S33" s="1">
        <f>O33/Q33*100</f>
        <v>84.279475982532745</v>
      </c>
      <c r="T33" s="1">
        <f>ASIN(SQRT(S33/100))</f>
        <v>1.1631047549503619</v>
      </c>
      <c r="U33" s="1">
        <v>2</v>
      </c>
      <c r="V33" s="1">
        <f t="shared" si="15"/>
        <v>0.30319605742048883</v>
      </c>
      <c r="W33" s="1"/>
    </row>
    <row r="34" spans="1:23" x14ac:dyDescent="0.2">
      <c r="A34" s="1" t="s">
        <v>93</v>
      </c>
      <c r="B34" s="1">
        <v>2011</v>
      </c>
      <c r="C34" s="1" t="s">
        <v>25</v>
      </c>
      <c r="D34" s="1">
        <v>114</v>
      </c>
      <c r="E34" s="1">
        <v>1</v>
      </c>
      <c r="F34" s="1" t="s">
        <v>27</v>
      </c>
      <c r="G34" s="2">
        <v>3</v>
      </c>
      <c r="H34" s="1">
        <f t="shared" si="8"/>
        <v>0.17408301063648043</v>
      </c>
      <c r="I34" s="2">
        <v>3</v>
      </c>
      <c r="J34" s="1">
        <f t="shared" si="9"/>
        <v>0.17408301063648043</v>
      </c>
      <c r="K34" s="1">
        <v>5</v>
      </c>
      <c r="L34" s="1">
        <f t="shared" si="10"/>
        <v>2.2360679774997898</v>
      </c>
      <c r="M34" s="1">
        <v>1.4453</v>
      </c>
      <c r="N34" s="1">
        <f t="shared" si="11"/>
        <v>0.15996100754241896</v>
      </c>
      <c r="O34" s="1">
        <v>3.9899999999999998E-2</v>
      </c>
      <c r="P34" s="1">
        <f t="shared" si="12"/>
        <v>-1.3989182722159768</v>
      </c>
      <c r="Q34" s="1">
        <f t="shared" si="13"/>
        <v>1.4852000000000001</v>
      </c>
      <c r="R34" s="1">
        <f t="shared" si="14"/>
        <v>0.17178786469241808</v>
      </c>
      <c r="S34" s="1">
        <f>O34/Q34*100</f>
        <v>2.6865068677619171</v>
      </c>
      <c r="T34" s="1">
        <f>ASIN(SQRT(S34/100))</f>
        <v>0.16464857629232629</v>
      </c>
      <c r="U34" s="1">
        <v>3.6</v>
      </c>
      <c r="V34" s="1">
        <f t="shared" si="15"/>
        <v>0.55750720190565795</v>
      </c>
      <c r="W34" s="1"/>
    </row>
    <row r="35" spans="1:23" x14ac:dyDescent="0.2">
      <c r="A35" s="1" t="s">
        <v>93</v>
      </c>
      <c r="B35" s="1">
        <v>2011</v>
      </c>
      <c r="C35" s="1" t="s">
        <v>25</v>
      </c>
      <c r="D35" s="1">
        <v>116</v>
      </c>
      <c r="E35" s="1">
        <v>2</v>
      </c>
      <c r="F35" s="1" t="s">
        <v>30</v>
      </c>
      <c r="G35" s="2">
        <v>2.5</v>
      </c>
      <c r="H35" s="1">
        <f t="shared" si="8"/>
        <v>0.15878021464576067</v>
      </c>
      <c r="I35" s="2">
        <v>1.5</v>
      </c>
      <c r="J35" s="1">
        <f t="shared" si="9"/>
        <v>0.12278275875764601</v>
      </c>
      <c r="K35" s="1">
        <v>3</v>
      </c>
      <c r="L35" s="1">
        <f t="shared" si="10"/>
        <v>1.7320508075688772</v>
      </c>
      <c r="M35" s="1">
        <v>0.50349999999999995</v>
      </c>
      <c r="N35" s="1">
        <f t="shared" si="11"/>
        <v>-0.29799189968495704</v>
      </c>
      <c r="O35" s="1">
        <v>9.5999999999999992E-3</v>
      </c>
      <c r="P35" s="1">
        <f t="shared" si="12"/>
        <v>-2.0172766123314547</v>
      </c>
      <c r="Q35" s="1">
        <f t="shared" si="13"/>
        <v>0.5131</v>
      </c>
      <c r="R35" s="1">
        <f t="shared" si="14"/>
        <v>-0.28978952129764796</v>
      </c>
      <c r="S35" s="1">
        <f>O35/Q35*100</f>
        <v>1.8709803157279281</v>
      </c>
      <c r="T35" s="1">
        <f>ASIN(SQRT(S35/100))</f>
        <v>0.13721394711590237</v>
      </c>
      <c r="U35" s="1">
        <v>3.1</v>
      </c>
      <c r="V35" s="1">
        <f t="shared" si="15"/>
        <v>0.4927603890268375</v>
      </c>
      <c r="W35" s="1"/>
    </row>
    <row r="36" spans="1:23" x14ac:dyDescent="0.2">
      <c r="A36" s="1" t="s">
        <v>93</v>
      </c>
      <c r="B36" s="1">
        <v>2011</v>
      </c>
      <c r="C36" s="1" t="s">
        <v>25</v>
      </c>
      <c r="D36" s="1">
        <v>117</v>
      </c>
      <c r="E36" s="1">
        <v>5</v>
      </c>
      <c r="F36" s="1" t="s">
        <v>34</v>
      </c>
      <c r="G36" s="2">
        <v>2</v>
      </c>
      <c r="H36" s="1">
        <f t="shared" si="8"/>
        <v>0.14189705460416391</v>
      </c>
      <c r="I36" s="2">
        <v>1.5</v>
      </c>
      <c r="J36" s="1">
        <f t="shared" si="9"/>
        <v>0.12278275875764601</v>
      </c>
      <c r="K36" s="1">
        <v>0</v>
      </c>
      <c r="L36" s="1">
        <f t="shared" si="10"/>
        <v>0</v>
      </c>
      <c r="M36" s="1">
        <v>0</v>
      </c>
      <c r="N36" s="1">
        <f t="shared" si="11"/>
        <v>-5</v>
      </c>
      <c r="O36" s="1">
        <v>0</v>
      </c>
      <c r="P36" s="1">
        <f t="shared" si="12"/>
        <v>-5</v>
      </c>
      <c r="Q36" s="1">
        <f t="shared" si="13"/>
        <v>0</v>
      </c>
      <c r="R36" s="1">
        <f t="shared" si="14"/>
        <v>-5</v>
      </c>
      <c r="S36" s="1"/>
      <c r="T36" s="1"/>
      <c r="U36" s="1">
        <v>3.1</v>
      </c>
      <c r="V36" s="1">
        <f t="shared" si="15"/>
        <v>0.4927603890268375</v>
      </c>
      <c r="W36" s="1"/>
    </row>
    <row r="37" spans="1:23" x14ac:dyDescent="0.2">
      <c r="A37" s="1" t="s">
        <v>93</v>
      </c>
      <c r="B37" s="1">
        <v>2011</v>
      </c>
      <c r="C37" s="1" t="s">
        <v>25</v>
      </c>
      <c r="D37" s="1">
        <v>121</v>
      </c>
      <c r="E37" s="1">
        <v>6</v>
      </c>
      <c r="F37" s="1" t="s">
        <v>26</v>
      </c>
      <c r="G37" s="2">
        <v>1.5</v>
      </c>
      <c r="H37" s="1">
        <f t="shared" si="8"/>
        <v>0.12278275875764601</v>
      </c>
      <c r="I37" s="2">
        <v>2.5</v>
      </c>
      <c r="J37" s="1">
        <f t="shared" si="9"/>
        <v>0.15878021464576067</v>
      </c>
      <c r="K37" s="1">
        <v>9</v>
      </c>
      <c r="L37" s="1">
        <f t="shared" si="10"/>
        <v>3</v>
      </c>
      <c r="M37" s="1">
        <v>0</v>
      </c>
      <c r="N37" s="1">
        <f t="shared" si="11"/>
        <v>-5</v>
      </c>
      <c r="O37" s="1">
        <v>1.6999999999999999E-3</v>
      </c>
      <c r="P37" s="1">
        <f t="shared" si="12"/>
        <v>-2.7670038896078464</v>
      </c>
      <c r="Q37" s="1">
        <f t="shared" si="13"/>
        <v>1.6999999999999999E-3</v>
      </c>
      <c r="R37" s="1">
        <f t="shared" si="14"/>
        <v>-2.7670038896078464</v>
      </c>
      <c r="S37" s="1">
        <f>O37/Q37*100</f>
        <v>100</v>
      </c>
      <c r="T37" s="1">
        <f>ASIN(SQRT(S37/100))</f>
        <v>1.5707963267948966</v>
      </c>
      <c r="U37" s="1">
        <v>4.3</v>
      </c>
      <c r="V37" s="1">
        <f t="shared" si="15"/>
        <v>0.63447727016073152</v>
      </c>
      <c r="W37" s="1"/>
    </row>
    <row r="38" spans="1:23" x14ac:dyDescent="0.2">
      <c r="A38" s="1" t="s">
        <v>93</v>
      </c>
      <c r="B38" s="1">
        <v>2011</v>
      </c>
      <c r="C38" s="1" t="s">
        <v>25</v>
      </c>
      <c r="D38" s="1">
        <v>122</v>
      </c>
      <c r="E38" s="1">
        <v>4</v>
      </c>
      <c r="F38" s="1" t="s">
        <v>28</v>
      </c>
      <c r="G38" s="2">
        <v>0.3</v>
      </c>
      <c r="H38" s="1">
        <f t="shared" si="8"/>
        <v>5.4799678915819716E-2</v>
      </c>
      <c r="I38" s="2">
        <v>0.8</v>
      </c>
      <c r="J38" s="1">
        <f t="shared" si="9"/>
        <v>8.9562407439444894E-2</v>
      </c>
      <c r="K38" s="1">
        <v>2</v>
      </c>
      <c r="L38" s="1">
        <f t="shared" si="10"/>
        <v>1.4142135623730951</v>
      </c>
      <c r="M38" s="1">
        <v>1.032</v>
      </c>
      <c r="N38" s="1">
        <f t="shared" si="11"/>
        <v>1.3683905550667171E-2</v>
      </c>
      <c r="O38" s="1">
        <v>8.6E-3</v>
      </c>
      <c r="P38" s="1">
        <f t="shared" si="12"/>
        <v>-2.0649968485463455</v>
      </c>
      <c r="Q38" s="1">
        <f t="shared" si="13"/>
        <v>1.0406</v>
      </c>
      <c r="R38" s="1">
        <f t="shared" si="14"/>
        <v>1.7287995040655587E-2</v>
      </c>
      <c r="S38" s="1">
        <f>O38/Q38*100</f>
        <v>0.82644628099173556</v>
      </c>
      <c r="T38" s="1">
        <f>ASIN(SQRT(S38/100))</f>
        <v>9.1034778037415096E-2</v>
      </c>
      <c r="U38" s="1">
        <v>0.8</v>
      </c>
      <c r="V38" s="1">
        <f t="shared" si="15"/>
        <v>-9.1514981121350217E-2</v>
      </c>
      <c r="W38" s="1"/>
    </row>
    <row r="39" spans="1:23" x14ac:dyDescent="0.2">
      <c r="A39" s="1" t="s">
        <v>93</v>
      </c>
      <c r="B39" s="1">
        <v>2011</v>
      </c>
      <c r="C39" s="1" t="s">
        <v>25</v>
      </c>
      <c r="D39" s="1">
        <v>123</v>
      </c>
      <c r="E39" s="1">
        <v>5</v>
      </c>
      <c r="F39" s="1" t="s">
        <v>34</v>
      </c>
      <c r="G39" s="2">
        <v>3.5</v>
      </c>
      <c r="H39" s="1">
        <f t="shared" si="8"/>
        <v>0.18819174115886411</v>
      </c>
      <c r="I39" s="2">
        <v>3</v>
      </c>
      <c r="J39" s="1">
        <f t="shared" si="9"/>
        <v>0.17408301063648043</v>
      </c>
      <c r="K39" s="1">
        <v>0</v>
      </c>
      <c r="L39" s="1">
        <f t="shared" si="10"/>
        <v>0</v>
      </c>
      <c r="M39" s="1">
        <v>0</v>
      </c>
      <c r="N39" s="1">
        <f t="shared" si="11"/>
        <v>-5</v>
      </c>
      <c r="O39" s="1">
        <v>0</v>
      </c>
      <c r="P39" s="1">
        <f t="shared" si="12"/>
        <v>-5</v>
      </c>
      <c r="Q39" s="1">
        <f t="shared" si="13"/>
        <v>0</v>
      </c>
      <c r="R39" s="1">
        <f t="shared" si="14"/>
        <v>-5</v>
      </c>
      <c r="S39" s="1"/>
      <c r="T39" s="1"/>
      <c r="U39" s="1">
        <v>3</v>
      </c>
      <c r="V39" s="1">
        <f t="shared" si="15"/>
        <v>0.47856649559384334</v>
      </c>
      <c r="W39" s="1"/>
    </row>
    <row r="40" spans="1:23" x14ac:dyDescent="0.2">
      <c r="A40" s="1" t="s">
        <v>93</v>
      </c>
      <c r="B40" s="1">
        <v>2011</v>
      </c>
      <c r="C40" s="1" t="s">
        <v>25</v>
      </c>
      <c r="D40" s="1">
        <v>125</v>
      </c>
      <c r="E40" s="1">
        <v>2</v>
      </c>
      <c r="F40" s="1" t="s">
        <v>30</v>
      </c>
      <c r="G40" s="2">
        <v>1</v>
      </c>
      <c r="H40" s="1">
        <f t="shared" si="8"/>
        <v>0.1001674211615598</v>
      </c>
      <c r="I40" s="2">
        <v>1</v>
      </c>
      <c r="J40" s="1">
        <f t="shared" si="9"/>
        <v>0.1001674211615598</v>
      </c>
      <c r="K40" s="1">
        <v>0</v>
      </c>
      <c r="L40" s="1">
        <f t="shared" si="10"/>
        <v>0</v>
      </c>
      <c r="M40" s="1">
        <v>0</v>
      </c>
      <c r="N40" s="1">
        <f t="shared" si="11"/>
        <v>-5</v>
      </c>
      <c r="O40" s="1">
        <v>0</v>
      </c>
      <c r="P40" s="1">
        <f t="shared" si="12"/>
        <v>-5</v>
      </c>
      <c r="Q40" s="1">
        <f t="shared" si="13"/>
        <v>0</v>
      </c>
      <c r="R40" s="1">
        <f t="shared" si="14"/>
        <v>-5</v>
      </c>
      <c r="S40" s="1"/>
      <c r="T40" s="1"/>
      <c r="U40" s="1">
        <v>0.8</v>
      </c>
      <c r="V40" s="1">
        <f t="shared" si="15"/>
        <v>-9.1514981121350217E-2</v>
      </c>
      <c r="W40" s="1"/>
    </row>
    <row r="41" spans="1:23" x14ac:dyDescent="0.2">
      <c r="A41" s="1" t="s">
        <v>93</v>
      </c>
      <c r="B41" s="1">
        <v>2011</v>
      </c>
      <c r="C41" s="1" t="s">
        <v>25</v>
      </c>
      <c r="D41" s="1">
        <v>126</v>
      </c>
      <c r="E41" s="1">
        <v>1</v>
      </c>
      <c r="F41" s="1" t="s">
        <v>27</v>
      </c>
      <c r="G41" s="2">
        <v>2.5</v>
      </c>
      <c r="H41" s="1">
        <f t="shared" si="8"/>
        <v>0.15878021464576067</v>
      </c>
      <c r="I41" s="2">
        <v>2</v>
      </c>
      <c r="J41" s="1">
        <f t="shared" si="9"/>
        <v>0.14189705460416391</v>
      </c>
      <c r="K41" s="1">
        <v>0</v>
      </c>
      <c r="L41" s="1">
        <f t="shared" si="10"/>
        <v>0</v>
      </c>
      <c r="M41" s="1">
        <v>0</v>
      </c>
      <c r="N41" s="1">
        <f t="shared" si="11"/>
        <v>-5</v>
      </c>
      <c r="O41" s="1">
        <v>0</v>
      </c>
      <c r="P41" s="1">
        <f t="shared" si="12"/>
        <v>-5</v>
      </c>
      <c r="Q41" s="1">
        <f t="shared" si="13"/>
        <v>0</v>
      </c>
      <c r="R41" s="1">
        <f t="shared" si="14"/>
        <v>-5</v>
      </c>
      <c r="S41" s="1"/>
      <c r="T41" s="1"/>
      <c r="U41" s="1">
        <v>1.8</v>
      </c>
      <c r="V41" s="1">
        <f t="shared" si="15"/>
        <v>0.2576785748691845</v>
      </c>
      <c r="W41" s="1"/>
    </row>
    <row r="42" spans="1:23" x14ac:dyDescent="0.2">
      <c r="A42" s="1" t="s">
        <v>93</v>
      </c>
      <c r="B42" s="1">
        <v>2011</v>
      </c>
      <c r="C42" s="1" t="s">
        <v>25</v>
      </c>
      <c r="D42" s="1">
        <v>127</v>
      </c>
      <c r="E42" s="1">
        <v>3</v>
      </c>
      <c r="F42" s="1" t="s">
        <v>33</v>
      </c>
      <c r="G42" s="2">
        <v>1.3</v>
      </c>
      <c r="H42" s="1">
        <f t="shared" si="8"/>
        <v>0.11426603697381206</v>
      </c>
      <c r="I42" s="2">
        <v>2.5</v>
      </c>
      <c r="J42" s="1">
        <f t="shared" si="9"/>
        <v>0.15878021464576067</v>
      </c>
      <c r="K42" s="1">
        <v>0</v>
      </c>
      <c r="L42" s="1">
        <f t="shared" si="10"/>
        <v>0</v>
      </c>
      <c r="M42" s="1">
        <v>0</v>
      </c>
      <c r="N42" s="1">
        <f t="shared" si="11"/>
        <v>-5</v>
      </c>
      <c r="O42" s="1">
        <v>0</v>
      </c>
      <c r="P42" s="1">
        <f t="shared" si="12"/>
        <v>-5</v>
      </c>
      <c r="Q42" s="1">
        <f t="shared" si="13"/>
        <v>0</v>
      </c>
      <c r="R42" s="1">
        <f t="shared" si="14"/>
        <v>-5</v>
      </c>
      <c r="S42" s="1"/>
      <c r="T42" s="1"/>
      <c r="U42" s="1">
        <v>3.2</v>
      </c>
      <c r="V42" s="1">
        <f t="shared" si="15"/>
        <v>0.5065050324048721</v>
      </c>
      <c r="W42" s="1"/>
    </row>
    <row r="43" spans="1:23" x14ac:dyDescent="0.2">
      <c r="A43" s="1" t="s">
        <v>93</v>
      </c>
      <c r="B43" s="1">
        <v>2011</v>
      </c>
      <c r="C43" s="1" t="s">
        <v>25</v>
      </c>
      <c r="D43" s="1">
        <v>128</v>
      </c>
      <c r="E43" s="1">
        <v>4</v>
      </c>
      <c r="F43" s="1" t="s">
        <v>28</v>
      </c>
      <c r="G43" s="2">
        <v>0.1</v>
      </c>
      <c r="H43" s="1">
        <f t="shared" si="8"/>
        <v>3.1628049437571679E-2</v>
      </c>
      <c r="I43" s="2">
        <v>0.1</v>
      </c>
      <c r="J43" s="1">
        <f t="shared" si="9"/>
        <v>3.1628049437571679E-2</v>
      </c>
      <c r="K43" s="1">
        <v>0</v>
      </c>
      <c r="L43" s="1">
        <f t="shared" si="10"/>
        <v>0</v>
      </c>
      <c r="M43" s="1">
        <v>0</v>
      </c>
      <c r="N43" s="1">
        <f t="shared" si="11"/>
        <v>-5</v>
      </c>
      <c r="O43" s="1">
        <v>0</v>
      </c>
      <c r="P43" s="1">
        <f t="shared" si="12"/>
        <v>-5</v>
      </c>
      <c r="Q43" s="1">
        <f t="shared" si="13"/>
        <v>0</v>
      </c>
      <c r="R43" s="1">
        <f t="shared" si="14"/>
        <v>-5</v>
      </c>
      <c r="S43" s="1"/>
      <c r="T43" s="1"/>
      <c r="U43" s="1">
        <v>0.2</v>
      </c>
      <c r="V43" s="1">
        <f t="shared" si="15"/>
        <v>-0.6777807052660807</v>
      </c>
      <c r="W43" s="1"/>
    </row>
    <row r="44" spans="1:23" x14ac:dyDescent="0.2">
      <c r="A44" s="1" t="s">
        <v>93</v>
      </c>
      <c r="B44" s="1">
        <v>2011</v>
      </c>
      <c r="C44" s="1" t="s">
        <v>25</v>
      </c>
      <c r="D44" s="1">
        <v>131</v>
      </c>
      <c r="E44" s="1">
        <v>6</v>
      </c>
      <c r="F44" s="1" t="s">
        <v>26</v>
      </c>
      <c r="G44" s="2">
        <v>2.2000000000000002</v>
      </c>
      <c r="H44" s="1">
        <f t="shared" si="8"/>
        <v>0.14887328003763661</v>
      </c>
      <c r="I44" s="2">
        <v>2.5</v>
      </c>
      <c r="J44" s="1">
        <f t="shared" si="9"/>
        <v>0.15878021464576067</v>
      </c>
      <c r="K44" s="1">
        <v>0</v>
      </c>
      <c r="L44" s="1">
        <f t="shared" si="10"/>
        <v>0</v>
      </c>
      <c r="M44" s="1">
        <v>0</v>
      </c>
      <c r="N44" s="1">
        <f t="shared" si="11"/>
        <v>-5</v>
      </c>
      <c r="O44" s="1">
        <v>0</v>
      </c>
      <c r="P44" s="1">
        <f t="shared" si="12"/>
        <v>-5</v>
      </c>
      <c r="Q44" s="1">
        <f t="shared" si="13"/>
        <v>0</v>
      </c>
      <c r="R44" s="1">
        <f t="shared" si="14"/>
        <v>-5</v>
      </c>
      <c r="S44" s="1"/>
      <c r="T44" s="1"/>
      <c r="U44" s="1">
        <v>4</v>
      </c>
      <c r="V44" s="1">
        <f t="shared" si="15"/>
        <v>0.60314437262018228</v>
      </c>
      <c r="W44" s="1"/>
    </row>
    <row r="45" spans="1:23" x14ac:dyDescent="0.2">
      <c r="A45" s="1" t="s">
        <v>93</v>
      </c>
      <c r="B45" s="1">
        <v>2011</v>
      </c>
      <c r="C45" s="1" t="s">
        <v>25</v>
      </c>
      <c r="D45" s="1">
        <v>132</v>
      </c>
      <c r="E45" s="1">
        <v>8</v>
      </c>
      <c r="F45" s="1" t="s">
        <v>35</v>
      </c>
      <c r="G45" s="2">
        <v>0.2</v>
      </c>
      <c r="H45" s="1">
        <f t="shared" si="8"/>
        <v>4.4736280102247346E-2</v>
      </c>
      <c r="I45" s="2">
        <v>1</v>
      </c>
      <c r="J45" s="1">
        <f t="shared" si="9"/>
        <v>0.1001674211615598</v>
      </c>
      <c r="K45" s="1">
        <v>0</v>
      </c>
      <c r="L45" s="1">
        <f t="shared" si="10"/>
        <v>0</v>
      </c>
      <c r="M45" s="1">
        <v>0</v>
      </c>
      <c r="N45" s="1">
        <f t="shared" si="11"/>
        <v>-5</v>
      </c>
      <c r="O45" s="1">
        <v>0</v>
      </c>
      <c r="P45" s="1">
        <f t="shared" si="12"/>
        <v>-5</v>
      </c>
      <c r="Q45" s="1">
        <f t="shared" si="13"/>
        <v>0</v>
      </c>
      <c r="R45" s="1">
        <f t="shared" si="14"/>
        <v>-5</v>
      </c>
      <c r="S45" s="1"/>
      <c r="T45" s="1"/>
      <c r="U45" s="1">
        <v>0.7</v>
      </c>
      <c r="V45" s="1">
        <f t="shared" si="15"/>
        <v>-0.14874165128092473</v>
      </c>
      <c r="W45" s="1"/>
    </row>
    <row r="46" spans="1:23" x14ac:dyDescent="0.2">
      <c r="A46" s="1" t="s">
        <v>93</v>
      </c>
      <c r="B46" s="1">
        <v>2011</v>
      </c>
      <c r="C46" s="1" t="s">
        <v>25</v>
      </c>
      <c r="D46" s="1">
        <v>137</v>
      </c>
      <c r="E46" s="1">
        <v>3</v>
      </c>
      <c r="F46" s="1" t="s">
        <v>33</v>
      </c>
      <c r="G46" s="2">
        <v>1.2</v>
      </c>
      <c r="H46" s="1">
        <f t="shared" si="8"/>
        <v>0.10976479212496471</v>
      </c>
      <c r="I46" s="2">
        <v>1.7</v>
      </c>
      <c r="J46" s="1">
        <f t="shared" si="9"/>
        <v>0.13075632458015415</v>
      </c>
      <c r="K46" s="1">
        <v>2</v>
      </c>
      <c r="L46" s="1">
        <f t="shared" si="10"/>
        <v>1.4142135623730951</v>
      </c>
      <c r="M46" s="1">
        <v>0.38119999999999998</v>
      </c>
      <c r="N46" s="1">
        <f t="shared" si="11"/>
        <v>-0.41883571535832848</v>
      </c>
      <c r="O46" s="1">
        <v>2.5999999999999999E-3</v>
      </c>
      <c r="P46" s="1">
        <f t="shared" si="12"/>
        <v>-2.5833594926617192</v>
      </c>
      <c r="Q46" s="1">
        <f t="shared" si="13"/>
        <v>0.38379999999999997</v>
      </c>
      <c r="R46" s="1">
        <f t="shared" si="14"/>
        <v>-0.41588371410226227</v>
      </c>
      <c r="S46" s="1">
        <f>O46/Q46*100</f>
        <v>0.67743616466909851</v>
      </c>
      <c r="T46" s="1">
        <f>ASIN(SQRT(S46/100))</f>
        <v>8.2399723803649849E-2</v>
      </c>
      <c r="U46" s="1">
        <v>1.2</v>
      </c>
      <c r="V46" s="1">
        <f t="shared" si="15"/>
        <v>8.2785370316450071E-2</v>
      </c>
      <c r="W46" s="1"/>
    </row>
    <row r="47" spans="1:23" x14ac:dyDescent="0.2">
      <c r="A47" s="1" t="s">
        <v>93</v>
      </c>
      <c r="B47" s="1">
        <v>2011</v>
      </c>
      <c r="C47" s="1" t="s">
        <v>25</v>
      </c>
      <c r="D47" s="1">
        <v>143</v>
      </c>
      <c r="E47" s="1">
        <v>5</v>
      </c>
      <c r="F47" s="1" t="s">
        <v>34</v>
      </c>
      <c r="G47" s="2">
        <v>2</v>
      </c>
      <c r="H47" s="1">
        <f t="shared" si="8"/>
        <v>0.14189705460416391</v>
      </c>
      <c r="I47" s="2">
        <v>2.5</v>
      </c>
      <c r="J47" s="1">
        <f t="shared" si="9"/>
        <v>0.15878021464576067</v>
      </c>
      <c r="K47" s="1">
        <v>0</v>
      </c>
      <c r="L47" s="1">
        <f t="shared" si="10"/>
        <v>0</v>
      </c>
      <c r="M47" s="1">
        <v>0</v>
      </c>
      <c r="N47" s="1">
        <f t="shared" si="11"/>
        <v>-5</v>
      </c>
      <c r="O47" s="1">
        <v>0</v>
      </c>
      <c r="P47" s="1">
        <f t="shared" si="12"/>
        <v>-5</v>
      </c>
      <c r="Q47" s="1">
        <f t="shared" si="13"/>
        <v>0</v>
      </c>
      <c r="R47" s="1">
        <f t="shared" si="14"/>
        <v>-5</v>
      </c>
      <c r="S47" s="1"/>
      <c r="T47" s="1"/>
      <c r="U47" s="1"/>
      <c r="V47" s="1"/>
      <c r="W47" s="1" t="s">
        <v>96</v>
      </c>
    </row>
    <row r="48" spans="1:23" x14ac:dyDescent="0.2">
      <c r="A48" s="1" t="s">
        <v>93</v>
      </c>
      <c r="B48" s="1">
        <v>2011</v>
      </c>
      <c r="C48" s="1" t="s">
        <v>25</v>
      </c>
      <c r="D48" s="1">
        <v>156</v>
      </c>
      <c r="E48" s="1">
        <v>7</v>
      </c>
      <c r="F48" s="1" t="s">
        <v>36</v>
      </c>
      <c r="G48" s="2">
        <v>0.7</v>
      </c>
      <c r="H48" s="1">
        <f t="shared" si="8"/>
        <v>8.3763921749666764E-2</v>
      </c>
      <c r="I48" s="2">
        <v>1</v>
      </c>
      <c r="J48" s="1">
        <f t="shared" si="9"/>
        <v>0.1001674211615598</v>
      </c>
      <c r="K48" s="1">
        <v>0</v>
      </c>
      <c r="L48" s="1">
        <f t="shared" si="10"/>
        <v>0</v>
      </c>
      <c r="M48" s="1">
        <v>0</v>
      </c>
      <c r="N48" s="1">
        <f t="shared" si="11"/>
        <v>-5</v>
      </c>
      <c r="O48" s="1">
        <v>0</v>
      </c>
      <c r="P48" s="1">
        <f t="shared" si="12"/>
        <v>-5</v>
      </c>
      <c r="Q48" s="1">
        <f t="shared" si="13"/>
        <v>0</v>
      </c>
      <c r="R48" s="1">
        <f t="shared" si="14"/>
        <v>-5</v>
      </c>
      <c r="S48" s="1"/>
      <c r="T48" s="1"/>
      <c r="U48" s="1">
        <v>1</v>
      </c>
      <c r="V48" s="1">
        <f t="shared" ref="V48:V111" si="18">LOG10(U48+0.01)</f>
        <v>4.3213737826425782E-3</v>
      </c>
      <c r="W48" s="1"/>
    </row>
    <row r="49" spans="1:23" x14ac:dyDescent="0.2">
      <c r="A49" s="1" t="s">
        <v>93</v>
      </c>
      <c r="B49" s="1">
        <v>2011</v>
      </c>
      <c r="C49" s="1" t="s">
        <v>25</v>
      </c>
      <c r="D49" s="1">
        <v>158</v>
      </c>
      <c r="E49" s="1">
        <v>7</v>
      </c>
      <c r="F49" s="1" t="s">
        <v>36</v>
      </c>
      <c r="G49" s="2">
        <v>1.5</v>
      </c>
      <c r="H49" s="1">
        <f t="shared" si="8"/>
        <v>0.12278275875764601</v>
      </c>
      <c r="I49" s="2">
        <v>2</v>
      </c>
      <c r="J49" s="1">
        <f t="shared" si="9"/>
        <v>0.14189705460416391</v>
      </c>
      <c r="K49" s="1">
        <v>0</v>
      </c>
      <c r="L49" s="1">
        <f t="shared" si="10"/>
        <v>0</v>
      </c>
      <c r="M49" s="1">
        <v>0</v>
      </c>
      <c r="N49" s="1">
        <f t="shared" si="11"/>
        <v>-5</v>
      </c>
      <c r="O49" s="1">
        <v>0</v>
      </c>
      <c r="P49" s="1">
        <f t="shared" si="12"/>
        <v>-5</v>
      </c>
      <c r="Q49" s="1">
        <f t="shared" si="13"/>
        <v>0</v>
      </c>
      <c r="R49" s="1">
        <f t="shared" si="14"/>
        <v>-5</v>
      </c>
      <c r="S49" s="1"/>
      <c r="T49" s="1"/>
      <c r="U49" s="1">
        <v>1.5</v>
      </c>
      <c r="V49" s="1">
        <f t="shared" si="18"/>
        <v>0.17897694729316943</v>
      </c>
      <c r="W49" s="1"/>
    </row>
    <row r="50" spans="1:23" x14ac:dyDescent="0.2">
      <c r="A50" s="1" t="s">
        <v>93</v>
      </c>
      <c r="B50" s="1">
        <v>2011</v>
      </c>
      <c r="C50" s="1" t="s">
        <v>25</v>
      </c>
      <c r="D50" s="1">
        <v>168</v>
      </c>
      <c r="E50" s="1">
        <v>5</v>
      </c>
      <c r="F50" s="1" t="s">
        <v>34</v>
      </c>
      <c r="G50" s="2">
        <v>0.8</v>
      </c>
      <c r="H50" s="1">
        <f t="shared" si="8"/>
        <v>8.9562407439444894E-2</v>
      </c>
      <c r="I50" s="2">
        <v>0.5</v>
      </c>
      <c r="J50" s="1">
        <f t="shared" si="9"/>
        <v>7.0769736662213617E-2</v>
      </c>
      <c r="K50" s="1">
        <v>0</v>
      </c>
      <c r="L50" s="1">
        <f t="shared" si="10"/>
        <v>0</v>
      </c>
      <c r="M50" s="1">
        <v>0</v>
      </c>
      <c r="N50" s="1">
        <f t="shared" si="11"/>
        <v>-5</v>
      </c>
      <c r="O50" s="1">
        <v>0</v>
      </c>
      <c r="P50" s="1">
        <f t="shared" si="12"/>
        <v>-5</v>
      </c>
      <c r="Q50" s="1">
        <f t="shared" si="13"/>
        <v>0</v>
      </c>
      <c r="R50" s="1">
        <f t="shared" si="14"/>
        <v>-5</v>
      </c>
      <c r="S50" s="1"/>
      <c r="T50" s="1"/>
      <c r="U50" s="1">
        <v>0.6</v>
      </c>
      <c r="V50" s="1">
        <f t="shared" si="18"/>
        <v>-0.21467016498923297</v>
      </c>
      <c r="W50" s="1"/>
    </row>
    <row r="51" spans="1:23" x14ac:dyDescent="0.2">
      <c r="A51" s="1" t="s">
        <v>93</v>
      </c>
      <c r="B51" s="1">
        <v>2011</v>
      </c>
      <c r="C51" s="1" t="s">
        <v>25</v>
      </c>
      <c r="D51" s="1">
        <v>169</v>
      </c>
      <c r="E51" s="1">
        <v>8</v>
      </c>
      <c r="F51" s="1" t="s">
        <v>35</v>
      </c>
      <c r="G51" s="2">
        <v>2.5</v>
      </c>
      <c r="H51" s="1">
        <f t="shared" si="8"/>
        <v>0.15878021464576067</v>
      </c>
      <c r="I51" s="2">
        <v>1.8</v>
      </c>
      <c r="J51" s="1">
        <f t="shared" si="9"/>
        <v>0.13456986643727625</v>
      </c>
      <c r="K51" s="1">
        <v>0</v>
      </c>
      <c r="L51" s="1">
        <f t="shared" si="10"/>
        <v>0</v>
      </c>
      <c r="M51" s="1">
        <v>0</v>
      </c>
      <c r="N51" s="1">
        <f t="shared" si="11"/>
        <v>-5</v>
      </c>
      <c r="O51" s="1">
        <v>0</v>
      </c>
      <c r="P51" s="1">
        <f t="shared" si="12"/>
        <v>-5</v>
      </c>
      <c r="Q51" s="1">
        <f t="shared" si="13"/>
        <v>0</v>
      </c>
      <c r="R51" s="1">
        <f t="shared" si="14"/>
        <v>-5</v>
      </c>
      <c r="S51" s="1"/>
      <c r="T51" s="1"/>
      <c r="U51" s="1">
        <v>1.2</v>
      </c>
      <c r="V51" s="1">
        <f t="shared" si="18"/>
        <v>8.2785370316450071E-2</v>
      </c>
      <c r="W51" s="1"/>
    </row>
    <row r="52" spans="1:23" x14ac:dyDescent="0.2">
      <c r="A52" s="1" t="s">
        <v>93</v>
      </c>
      <c r="B52" s="1">
        <v>2011</v>
      </c>
      <c r="C52" s="1" t="s">
        <v>25</v>
      </c>
      <c r="D52" s="1">
        <v>171</v>
      </c>
      <c r="E52" s="1">
        <v>1</v>
      </c>
      <c r="F52" s="1" t="s">
        <v>27</v>
      </c>
      <c r="G52" s="2">
        <v>0.7</v>
      </c>
      <c r="H52" s="1">
        <f t="shared" si="8"/>
        <v>8.3763921749666764E-2</v>
      </c>
      <c r="I52" s="2">
        <v>0.5</v>
      </c>
      <c r="J52" s="1">
        <f t="shared" si="9"/>
        <v>7.0769736662213617E-2</v>
      </c>
      <c r="K52" s="1">
        <v>0</v>
      </c>
      <c r="L52" s="1">
        <f t="shared" si="10"/>
        <v>0</v>
      </c>
      <c r="M52" s="1">
        <v>0</v>
      </c>
      <c r="N52" s="1">
        <f t="shared" si="11"/>
        <v>-5</v>
      </c>
      <c r="O52" s="1">
        <v>0</v>
      </c>
      <c r="P52" s="1">
        <f t="shared" si="12"/>
        <v>-5</v>
      </c>
      <c r="Q52" s="1">
        <f t="shared" si="13"/>
        <v>0</v>
      </c>
      <c r="R52" s="1">
        <f t="shared" si="14"/>
        <v>-5</v>
      </c>
      <c r="S52" s="1"/>
      <c r="T52" s="1"/>
      <c r="U52" s="1">
        <v>0.6</v>
      </c>
      <c r="V52" s="1">
        <f t="shared" si="18"/>
        <v>-0.21467016498923297</v>
      </c>
      <c r="W52" s="1"/>
    </row>
    <row r="53" spans="1:23" x14ac:dyDescent="0.2">
      <c r="A53" s="1" t="s">
        <v>93</v>
      </c>
      <c r="B53" s="1">
        <v>2011</v>
      </c>
      <c r="C53" s="1" t="s">
        <v>25</v>
      </c>
      <c r="D53" s="1">
        <v>172</v>
      </c>
      <c r="E53" s="1">
        <v>5</v>
      </c>
      <c r="F53" s="1" t="s">
        <v>34</v>
      </c>
      <c r="G53" s="2">
        <v>0.5</v>
      </c>
      <c r="H53" s="1">
        <f t="shared" si="8"/>
        <v>7.0769736662213617E-2</v>
      </c>
      <c r="I53" s="2">
        <v>0.5</v>
      </c>
      <c r="J53" s="1">
        <f t="shared" si="9"/>
        <v>7.0769736662213617E-2</v>
      </c>
      <c r="K53" s="1">
        <v>0</v>
      </c>
      <c r="L53" s="1">
        <f t="shared" si="10"/>
        <v>0</v>
      </c>
      <c r="M53" s="1">
        <v>0</v>
      </c>
      <c r="N53" s="1">
        <f t="shared" si="11"/>
        <v>-5</v>
      </c>
      <c r="O53" s="1">
        <v>0</v>
      </c>
      <c r="P53" s="1">
        <f t="shared" si="12"/>
        <v>-5</v>
      </c>
      <c r="Q53" s="1">
        <f t="shared" si="13"/>
        <v>0</v>
      </c>
      <c r="R53" s="1">
        <f t="shared" si="14"/>
        <v>-5</v>
      </c>
      <c r="S53" s="1"/>
      <c r="T53" s="1"/>
      <c r="U53" s="1">
        <v>0.9</v>
      </c>
      <c r="V53" s="1">
        <f t="shared" si="18"/>
        <v>-4.0958607678906384E-2</v>
      </c>
      <c r="W53" s="1"/>
    </row>
    <row r="54" spans="1:23" x14ac:dyDescent="0.2">
      <c r="A54" s="1" t="s">
        <v>93</v>
      </c>
      <c r="B54" s="1">
        <v>2011</v>
      </c>
      <c r="C54" s="1" t="s">
        <v>25</v>
      </c>
      <c r="D54" s="1">
        <v>173</v>
      </c>
      <c r="E54" s="1">
        <v>8</v>
      </c>
      <c r="F54" s="1" t="s">
        <v>35</v>
      </c>
      <c r="G54" s="2">
        <v>2</v>
      </c>
      <c r="H54" s="1">
        <f t="shared" si="8"/>
        <v>0.14189705460416391</v>
      </c>
      <c r="I54" s="2">
        <v>2.5</v>
      </c>
      <c r="J54" s="1">
        <f t="shared" si="9"/>
        <v>0.15878021464576067</v>
      </c>
      <c r="K54" s="1">
        <v>2</v>
      </c>
      <c r="L54" s="1">
        <f t="shared" si="10"/>
        <v>1.4142135623730951</v>
      </c>
      <c r="M54" s="1">
        <v>0</v>
      </c>
      <c r="N54" s="1">
        <f t="shared" si="11"/>
        <v>-5</v>
      </c>
      <c r="O54" s="1">
        <v>0</v>
      </c>
      <c r="P54" s="1">
        <f t="shared" si="12"/>
        <v>-5</v>
      </c>
      <c r="Q54" s="1">
        <f t="shared" si="13"/>
        <v>0</v>
      </c>
      <c r="R54" s="1">
        <f t="shared" si="14"/>
        <v>-5</v>
      </c>
      <c r="S54" s="1"/>
      <c r="T54" s="1"/>
      <c r="U54" s="1">
        <v>3.9</v>
      </c>
      <c r="V54" s="1">
        <f t="shared" si="18"/>
        <v>0.59217675739586673</v>
      </c>
      <c r="W54" s="1"/>
    </row>
    <row r="55" spans="1:23" x14ac:dyDescent="0.2">
      <c r="A55" s="1" t="s">
        <v>93</v>
      </c>
      <c r="B55" s="1">
        <v>2011</v>
      </c>
      <c r="C55" s="1" t="s">
        <v>25</v>
      </c>
      <c r="D55" s="1">
        <v>174</v>
      </c>
      <c r="E55" s="1">
        <v>1</v>
      </c>
      <c r="F55" s="1" t="s">
        <v>27</v>
      </c>
      <c r="G55" s="2">
        <v>0.3</v>
      </c>
      <c r="H55" s="1">
        <f t="shared" si="8"/>
        <v>5.4799678915819716E-2</v>
      </c>
      <c r="I55" s="2">
        <v>0.2</v>
      </c>
      <c r="J55" s="1">
        <f t="shared" si="9"/>
        <v>4.4736280102247346E-2</v>
      </c>
      <c r="K55" s="1">
        <v>0</v>
      </c>
      <c r="L55" s="1">
        <f t="shared" si="10"/>
        <v>0</v>
      </c>
      <c r="M55" s="1">
        <v>0</v>
      </c>
      <c r="N55" s="1">
        <f t="shared" si="11"/>
        <v>-5</v>
      </c>
      <c r="O55" s="1">
        <v>0</v>
      </c>
      <c r="P55" s="1">
        <f t="shared" si="12"/>
        <v>-5</v>
      </c>
      <c r="Q55" s="1">
        <f t="shared" si="13"/>
        <v>0</v>
      </c>
      <c r="R55" s="1">
        <f t="shared" si="14"/>
        <v>-5</v>
      </c>
      <c r="S55" s="1"/>
      <c r="T55" s="1"/>
      <c r="U55" s="1">
        <v>0.3</v>
      </c>
      <c r="V55" s="1">
        <f t="shared" si="18"/>
        <v>-0.50863830616572736</v>
      </c>
      <c r="W55" s="1"/>
    </row>
    <row r="56" spans="1:23" x14ac:dyDescent="0.2">
      <c r="A56" s="1" t="s">
        <v>93</v>
      </c>
      <c r="B56" s="1">
        <v>2011</v>
      </c>
      <c r="C56" s="1" t="s">
        <v>25</v>
      </c>
      <c r="D56" s="1">
        <v>175</v>
      </c>
      <c r="E56" s="1">
        <v>7</v>
      </c>
      <c r="F56" s="1" t="s">
        <v>36</v>
      </c>
      <c r="G56" s="2">
        <v>2</v>
      </c>
      <c r="H56" s="1">
        <f t="shared" si="8"/>
        <v>0.14189705460416391</v>
      </c>
      <c r="I56" s="2">
        <v>2</v>
      </c>
      <c r="J56" s="1">
        <f t="shared" si="9"/>
        <v>0.14189705460416391</v>
      </c>
      <c r="K56" s="1">
        <v>3</v>
      </c>
      <c r="L56" s="1">
        <f t="shared" si="10"/>
        <v>1.7320508075688772</v>
      </c>
      <c r="M56" s="1">
        <v>0.1154</v>
      </c>
      <c r="N56" s="1">
        <f t="shared" si="11"/>
        <v>-0.93775655897352206</v>
      </c>
      <c r="O56" s="1">
        <v>0</v>
      </c>
      <c r="P56" s="1">
        <f t="shared" si="12"/>
        <v>-5</v>
      </c>
      <c r="Q56" s="1">
        <f t="shared" si="13"/>
        <v>0.1154</v>
      </c>
      <c r="R56" s="1">
        <f t="shared" si="14"/>
        <v>-0.93775655897352206</v>
      </c>
      <c r="S56" s="1">
        <f>O56/Q56*100</f>
        <v>0</v>
      </c>
      <c r="T56" s="1">
        <f>ASIN(SQRT(S56/100))</f>
        <v>0</v>
      </c>
      <c r="U56" s="1">
        <v>2.5</v>
      </c>
      <c r="V56" s="1">
        <f t="shared" si="18"/>
        <v>0.39967372148103808</v>
      </c>
      <c r="W56" s="1"/>
    </row>
    <row r="57" spans="1:23" x14ac:dyDescent="0.2">
      <c r="A57" s="1" t="s">
        <v>93</v>
      </c>
      <c r="B57" s="1">
        <v>2011</v>
      </c>
      <c r="C57" s="1" t="s">
        <v>25</v>
      </c>
      <c r="D57" s="1">
        <v>178</v>
      </c>
      <c r="E57" s="1">
        <v>4</v>
      </c>
      <c r="F57" s="1" t="s">
        <v>28</v>
      </c>
      <c r="G57" s="2">
        <v>2</v>
      </c>
      <c r="H57" s="1">
        <f t="shared" si="8"/>
        <v>0.14189705460416391</v>
      </c>
      <c r="I57" s="2">
        <v>2.5</v>
      </c>
      <c r="J57" s="1">
        <f t="shared" si="9"/>
        <v>0.15878021464576067</v>
      </c>
      <c r="K57" s="1">
        <v>0</v>
      </c>
      <c r="L57" s="1">
        <f t="shared" si="10"/>
        <v>0</v>
      </c>
      <c r="M57" s="1">
        <v>0</v>
      </c>
      <c r="N57" s="1">
        <f t="shared" si="11"/>
        <v>-5</v>
      </c>
      <c r="O57" s="1">
        <v>0</v>
      </c>
      <c r="P57" s="1">
        <f t="shared" si="12"/>
        <v>-5</v>
      </c>
      <c r="Q57" s="1">
        <f t="shared" si="13"/>
        <v>0</v>
      </c>
      <c r="R57" s="1">
        <f t="shared" si="14"/>
        <v>-5</v>
      </c>
      <c r="S57" s="1"/>
      <c r="T57" s="1"/>
      <c r="U57" s="1">
        <v>1.6</v>
      </c>
      <c r="V57" s="1">
        <f t="shared" si="18"/>
        <v>0.20682587603184974</v>
      </c>
      <c r="W57" s="1"/>
    </row>
    <row r="58" spans="1:23" x14ac:dyDescent="0.2">
      <c r="A58" s="1" t="s">
        <v>93</v>
      </c>
      <c r="B58" s="1">
        <v>2011</v>
      </c>
      <c r="C58" s="1" t="s">
        <v>25</v>
      </c>
      <c r="D58" s="1">
        <v>179</v>
      </c>
      <c r="E58" s="1">
        <v>8</v>
      </c>
      <c r="F58" s="1" t="s">
        <v>35</v>
      </c>
      <c r="G58" s="2">
        <v>1</v>
      </c>
      <c r="H58" s="1">
        <f t="shared" si="8"/>
        <v>0.1001674211615598</v>
      </c>
      <c r="I58" s="2">
        <v>0.5</v>
      </c>
      <c r="J58" s="1">
        <f t="shared" si="9"/>
        <v>7.0769736662213617E-2</v>
      </c>
      <c r="K58" s="1">
        <v>0</v>
      </c>
      <c r="L58" s="1">
        <f t="shared" si="10"/>
        <v>0</v>
      </c>
      <c r="M58" s="1">
        <v>0</v>
      </c>
      <c r="N58" s="1">
        <f t="shared" si="11"/>
        <v>-5</v>
      </c>
      <c r="O58" s="1">
        <v>0</v>
      </c>
      <c r="P58" s="1">
        <f t="shared" si="12"/>
        <v>-5</v>
      </c>
      <c r="Q58" s="1">
        <f t="shared" si="13"/>
        <v>0</v>
      </c>
      <c r="R58" s="1">
        <f t="shared" si="14"/>
        <v>-5</v>
      </c>
      <c r="S58" s="1"/>
      <c r="T58" s="1"/>
      <c r="U58" s="1">
        <v>0.7</v>
      </c>
      <c r="V58" s="1">
        <f t="shared" si="18"/>
        <v>-0.14874165128092473</v>
      </c>
      <c r="W58" s="1"/>
    </row>
    <row r="59" spans="1:23" x14ac:dyDescent="0.2">
      <c r="A59" s="1" t="s">
        <v>93</v>
      </c>
      <c r="B59" s="1">
        <v>2011</v>
      </c>
      <c r="C59" s="1" t="s">
        <v>25</v>
      </c>
      <c r="D59" s="1">
        <v>180</v>
      </c>
      <c r="E59" s="1">
        <v>3</v>
      </c>
      <c r="F59" s="1" t="s">
        <v>33</v>
      </c>
      <c r="G59" s="2">
        <v>1</v>
      </c>
      <c r="H59" s="1">
        <f t="shared" si="8"/>
        <v>0.1001674211615598</v>
      </c>
      <c r="I59" s="2">
        <v>1.5</v>
      </c>
      <c r="J59" s="1">
        <f t="shared" si="9"/>
        <v>0.12278275875764601</v>
      </c>
      <c r="K59" s="1">
        <v>0</v>
      </c>
      <c r="L59" s="1">
        <f t="shared" si="10"/>
        <v>0</v>
      </c>
      <c r="M59" s="1">
        <v>0</v>
      </c>
      <c r="N59" s="1">
        <f t="shared" si="11"/>
        <v>-5</v>
      </c>
      <c r="O59" s="1">
        <v>0</v>
      </c>
      <c r="P59" s="1">
        <f t="shared" si="12"/>
        <v>-5</v>
      </c>
      <c r="Q59" s="1">
        <f t="shared" si="13"/>
        <v>0</v>
      </c>
      <c r="R59" s="1">
        <f t="shared" si="14"/>
        <v>-5</v>
      </c>
      <c r="S59" s="1"/>
      <c r="T59" s="1"/>
      <c r="U59" s="1">
        <v>1.2</v>
      </c>
      <c r="V59" s="1">
        <f t="shared" si="18"/>
        <v>8.2785370316450071E-2</v>
      </c>
      <c r="W59" s="1"/>
    </row>
    <row r="60" spans="1:23" x14ac:dyDescent="0.2">
      <c r="A60" s="1" t="s">
        <v>93</v>
      </c>
      <c r="B60" s="1">
        <v>2011</v>
      </c>
      <c r="C60" s="1" t="s">
        <v>25</v>
      </c>
      <c r="D60" s="1">
        <v>181</v>
      </c>
      <c r="E60" s="1">
        <v>3</v>
      </c>
      <c r="F60" s="1" t="s">
        <v>33</v>
      </c>
      <c r="G60" s="2">
        <v>3</v>
      </c>
      <c r="H60" s="1">
        <f t="shared" si="8"/>
        <v>0.17408301063648043</v>
      </c>
      <c r="I60" s="2">
        <v>3</v>
      </c>
      <c r="J60" s="1">
        <f t="shared" si="9"/>
        <v>0.17408301063648043</v>
      </c>
      <c r="K60" s="1">
        <v>1</v>
      </c>
      <c r="L60" s="1">
        <f t="shared" si="10"/>
        <v>1</v>
      </c>
      <c r="M60" s="1">
        <v>0.1381</v>
      </c>
      <c r="N60" s="1">
        <f t="shared" si="11"/>
        <v>-0.85977487473355196</v>
      </c>
      <c r="O60" s="1">
        <v>0</v>
      </c>
      <c r="P60" s="1">
        <f t="shared" si="12"/>
        <v>-5</v>
      </c>
      <c r="Q60" s="1">
        <f t="shared" si="13"/>
        <v>0.1381</v>
      </c>
      <c r="R60" s="1">
        <f t="shared" si="14"/>
        <v>-0.85977487473355196</v>
      </c>
      <c r="S60" s="1">
        <f>O60/Q60*100</f>
        <v>0</v>
      </c>
      <c r="T60" s="1">
        <f>ASIN(SQRT(S60/100))</f>
        <v>0</v>
      </c>
      <c r="U60" s="1">
        <v>4.0999999999999996</v>
      </c>
      <c r="V60" s="1">
        <f t="shared" si="18"/>
        <v>0.61384182187606917</v>
      </c>
      <c r="W60" s="1"/>
    </row>
    <row r="61" spans="1:23" x14ac:dyDescent="0.2">
      <c r="A61" s="1" t="s">
        <v>93</v>
      </c>
      <c r="B61" s="1">
        <v>2011</v>
      </c>
      <c r="C61" s="1" t="s">
        <v>25</v>
      </c>
      <c r="D61" s="1">
        <v>183</v>
      </c>
      <c r="E61" s="1">
        <v>7</v>
      </c>
      <c r="F61" s="1" t="s">
        <v>36</v>
      </c>
      <c r="G61" s="2">
        <v>2</v>
      </c>
      <c r="H61" s="1">
        <f t="shared" si="8"/>
        <v>0.14189705460416391</v>
      </c>
      <c r="I61" s="2">
        <v>2</v>
      </c>
      <c r="J61" s="1">
        <f t="shared" si="9"/>
        <v>0.14189705460416391</v>
      </c>
      <c r="K61" s="1">
        <v>2</v>
      </c>
      <c r="L61" s="1">
        <f t="shared" si="10"/>
        <v>1.4142135623730951</v>
      </c>
      <c r="M61" s="1">
        <v>0.44829999999999998</v>
      </c>
      <c r="N61" s="1">
        <f t="shared" si="11"/>
        <v>-0.34842157365622056</v>
      </c>
      <c r="O61" s="1">
        <v>1.8800000000000001E-2</v>
      </c>
      <c r="P61" s="1">
        <f t="shared" si="12"/>
        <v>-1.725611204449621</v>
      </c>
      <c r="Q61" s="1">
        <f t="shared" si="13"/>
        <v>0.46709999999999996</v>
      </c>
      <c r="R61" s="1">
        <f t="shared" si="14"/>
        <v>-0.33058083513497194</v>
      </c>
      <c r="S61" s="1">
        <f>O61/Q61*100</f>
        <v>4.0248340826375513</v>
      </c>
      <c r="T61" s="1">
        <f>ASIN(SQRT(S61/100))</f>
        <v>0.2019906357042893</v>
      </c>
      <c r="U61" s="1">
        <v>0.4</v>
      </c>
      <c r="V61" s="1">
        <f t="shared" si="18"/>
        <v>-0.38721614328026449</v>
      </c>
      <c r="W61" s="1"/>
    </row>
    <row r="62" spans="1:23" x14ac:dyDescent="0.2">
      <c r="A62" s="1" t="s">
        <v>93</v>
      </c>
      <c r="B62" s="1">
        <v>2011</v>
      </c>
      <c r="C62" s="1" t="s">
        <v>25</v>
      </c>
      <c r="D62" s="1">
        <v>184</v>
      </c>
      <c r="E62" s="1">
        <v>2</v>
      </c>
      <c r="F62" s="1" t="s">
        <v>30</v>
      </c>
      <c r="G62" s="2">
        <v>2.5</v>
      </c>
      <c r="H62" s="1">
        <f t="shared" si="8"/>
        <v>0.15878021464576067</v>
      </c>
      <c r="I62" s="2">
        <v>2</v>
      </c>
      <c r="J62" s="1">
        <f t="shared" si="9"/>
        <v>0.14189705460416391</v>
      </c>
      <c r="K62" s="1">
        <v>3</v>
      </c>
      <c r="L62" s="1">
        <f t="shared" si="10"/>
        <v>1.7320508075688772</v>
      </c>
      <c r="M62" s="1">
        <v>0.33839999999999998</v>
      </c>
      <c r="N62" s="1">
        <f t="shared" si="11"/>
        <v>-0.47055681206134892</v>
      </c>
      <c r="O62" s="1">
        <v>2.8999999999999998E-3</v>
      </c>
      <c r="P62" s="1">
        <f t="shared" si="12"/>
        <v>-2.5361070110140926</v>
      </c>
      <c r="Q62" s="1">
        <f t="shared" si="13"/>
        <v>0.34129999999999999</v>
      </c>
      <c r="R62" s="1">
        <f t="shared" si="14"/>
        <v>-0.46685098719397555</v>
      </c>
      <c r="S62" s="1">
        <f>O62/Q62*100</f>
        <v>0.84969235276882504</v>
      </c>
      <c r="T62" s="1">
        <f>ASIN(SQRT(S62/100))</f>
        <v>9.2309799530956957E-2</v>
      </c>
      <c r="U62" s="1">
        <v>2.7</v>
      </c>
      <c r="V62" s="1">
        <f t="shared" si="18"/>
        <v>0.43296929087440572</v>
      </c>
      <c r="W62" s="1"/>
    </row>
    <row r="63" spans="1:23" x14ac:dyDescent="0.2">
      <c r="A63" s="1" t="s">
        <v>93</v>
      </c>
      <c r="B63" s="1">
        <v>2011</v>
      </c>
      <c r="C63" s="1" t="s">
        <v>25</v>
      </c>
      <c r="D63" s="1">
        <v>185</v>
      </c>
      <c r="E63" s="1">
        <v>5</v>
      </c>
      <c r="F63" s="1" t="s">
        <v>34</v>
      </c>
      <c r="G63" s="2">
        <v>1.3</v>
      </c>
      <c r="H63" s="1">
        <f t="shared" si="8"/>
        <v>0.11426603697381206</v>
      </c>
      <c r="I63" s="2">
        <v>1.5</v>
      </c>
      <c r="J63" s="1">
        <f t="shared" si="9"/>
        <v>0.12278275875764601</v>
      </c>
      <c r="K63" s="1">
        <v>0</v>
      </c>
      <c r="L63" s="1">
        <f t="shared" si="10"/>
        <v>0</v>
      </c>
      <c r="M63" s="1">
        <v>0</v>
      </c>
      <c r="N63" s="1">
        <f t="shared" si="11"/>
        <v>-5</v>
      </c>
      <c r="O63" s="1">
        <v>0</v>
      </c>
      <c r="P63" s="1">
        <f t="shared" si="12"/>
        <v>-5</v>
      </c>
      <c r="Q63" s="1">
        <f t="shared" si="13"/>
        <v>0</v>
      </c>
      <c r="R63" s="1">
        <f t="shared" si="14"/>
        <v>-5</v>
      </c>
      <c r="S63" s="1"/>
      <c r="T63" s="1"/>
      <c r="U63" s="1">
        <v>1.3</v>
      </c>
      <c r="V63" s="1">
        <f t="shared" si="18"/>
        <v>0.11727129565576427</v>
      </c>
      <c r="W63" s="1"/>
    </row>
    <row r="64" spans="1:23" x14ac:dyDescent="0.2">
      <c r="A64" s="1" t="s">
        <v>93</v>
      </c>
      <c r="B64" s="1">
        <v>2011</v>
      </c>
      <c r="C64" s="1" t="s">
        <v>25</v>
      </c>
      <c r="D64" s="1">
        <v>187</v>
      </c>
      <c r="E64" s="1">
        <v>8</v>
      </c>
      <c r="F64" s="1" t="s">
        <v>35</v>
      </c>
      <c r="G64" s="2">
        <v>1</v>
      </c>
      <c r="H64" s="1">
        <f t="shared" si="8"/>
        <v>0.1001674211615598</v>
      </c>
      <c r="I64" s="2">
        <v>1</v>
      </c>
      <c r="J64" s="1">
        <f t="shared" si="9"/>
        <v>0.1001674211615598</v>
      </c>
      <c r="K64" s="1">
        <v>1</v>
      </c>
      <c r="L64" s="1">
        <f t="shared" si="10"/>
        <v>1</v>
      </c>
      <c r="M64" s="1">
        <v>0.22450000000000001</v>
      </c>
      <c r="N64" s="1">
        <f t="shared" si="11"/>
        <v>-0.64876431012570446</v>
      </c>
      <c r="O64" s="1">
        <v>7.3000000000000001E-3</v>
      </c>
      <c r="P64" s="1">
        <f t="shared" si="12"/>
        <v>-2.1360826230421397</v>
      </c>
      <c r="Q64" s="1">
        <f t="shared" si="13"/>
        <v>0.23180000000000001</v>
      </c>
      <c r="R64" s="1">
        <f t="shared" si="14"/>
        <v>-0.6348678330353088</v>
      </c>
      <c r="S64" s="1">
        <f>O64/Q64*100</f>
        <v>3.1492666091458155</v>
      </c>
      <c r="T64" s="1">
        <f>ASIN(SQRT(S64/100))</f>
        <v>0.17840664172794771</v>
      </c>
      <c r="U64" s="1">
        <v>0.8</v>
      </c>
      <c r="V64" s="1">
        <f t="shared" si="18"/>
        <v>-9.1514981121350217E-2</v>
      </c>
      <c r="W64" s="1"/>
    </row>
    <row r="65" spans="1:23" x14ac:dyDescent="0.2">
      <c r="A65" s="1" t="s">
        <v>93</v>
      </c>
      <c r="B65" s="1">
        <v>2011</v>
      </c>
      <c r="C65" s="1" t="s">
        <v>25</v>
      </c>
      <c r="D65" s="1">
        <v>188</v>
      </c>
      <c r="E65" s="1">
        <v>4</v>
      </c>
      <c r="F65" s="1" t="s">
        <v>28</v>
      </c>
      <c r="G65" s="2">
        <v>1</v>
      </c>
      <c r="H65" s="1">
        <f t="shared" si="8"/>
        <v>0.1001674211615598</v>
      </c>
      <c r="I65" s="2">
        <v>1</v>
      </c>
      <c r="J65" s="1">
        <f t="shared" si="9"/>
        <v>0.1001674211615598</v>
      </c>
      <c r="K65" s="1">
        <v>1</v>
      </c>
      <c r="L65" s="1">
        <f t="shared" si="10"/>
        <v>1</v>
      </c>
      <c r="M65" s="1">
        <v>0.13400000000000001</v>
      </c>
      <c r="N65" s="1">
        <f t="shared" si="11"/>
        <v>-0.87286279280849888</v>
      </c>
      <c r="O65" s="1">
        <v>1.8E-3</v>
      </c>
      <c r="P65" s="1">
        <f t="shared" si="12"/>
        <v>-2.7423214251308154</v>
      </c>
      <c r="Q65" s="1">
        <f t="shared" si="13"/>
        <v>0.1358</v>
      </c>
      <c r="R65" s="1">
        <f t="shared" si="14"/>
        <v>-0.8670682507850852</v>
      </c>
      <c r="S65" s="1">
        <f>O65/Q65*100</f>
        <v>1.3254786450662739</v>
      </c>
      <c r="T65" s="1">
        <f>ASIN(SQRT(S65/100))</f>
        <v>0.11538529858139999</v>
      </c>
      <c r="U65" s="1">
        <v>1.1000000000000001</v>
      </c>
      <c r="V65" s="1">
        <f t="shared" si="18"/>
        <v>4.5322978786657475E-2</v>
      </c>
      <c r="W65" s="1"/>
    </row>
    <row r="66" spans="1:23" x14ac:dyDescent="0.2">
      <c r="A66" s="1" t="s">
        <v>93</v>
      </c>
      <c r="B66" s="1">
        <v>2011</v>
      </c>
      <c r="C66" s="1" t="s">
        <v>43</v>
      </c>
      <c r="D66" s="1">
        <v>203</v>
      </c>
      <c r="E66" s="1">
        <v>6</v>
      </c>
      <c r="F66" s="1" t="s">
        <v>26</v>
      </c>
      <c r="G66" s="2">
        <v>2.2000000000000002</v>
      </c>
      <c r="H66" s="1">
        <f t="shared" si="8"/>
        <v>0.14887328003763661</v>
      </c>
      <c r="I66" s="2">
        <v>2</v>
      </c>
      <c r="J66" s="1">
        <f t="shared" si="9"/>
        <v>0.14189705460416391</v>
      </c>
      <c r="K66" s="1">
        <v>0</v>
      </c>
      <c r="L66" s="1">
        <f t="shared" si="10"/>
        <v>0</v>
      </c>
      <c r="M66" s="1">
        <v>0</v>
      </c>
      <c r="N66" s="1">
        <f t="shared" si="11"/>
        <v>-5</v>
      </c>
      <c r="O66" s="1">
        <v>0</v>
      </c>
      <c r="P66" s="1">
        <f t="shared" si="12"/>
        <v>-5</v>
      </c>
      <c r="Q66" s="1">
        <f t="shared" si="13"/>
        <v>0</v>
      </c>
      <c r="R66" s="1">
        <f t="shared" si="14"/>
        <v>-5</v>
      </c>
      <c r="S66" s="1"/>
      <c r="T66" s="1"/>
      <c r="U66" s="1">
        <v>0.69999999999999929</v>
      </c>
      <c r="V66" s="1">
        <f t="shared" si="18"/>
        <v>-0.14874165128092515</v>
      </c>
      <c r="W66" s="1"/>
    </row>
    <row r="67" spans="1:23" x14ac:dyDescent="0.2">
      <c r="A67" s="1" t="s">
        <v>93</v>
      </c>
      <c r="B67" s="1">
        <v>2011</v>
      </c>
      <c r="C67" s="1" t="s">
        <v>43</v>
      </c>
      <c r="D67" s="1">
        <v>206</v>
      </c>
      <c r="E67" s="1">
        <v>8</v>
      </c>
      <c r="F67" s="1" t="s">
        <v>35</v>
      </c>
      <c r="G67" s="2">
        <v>1.3</v>
      </c>
      <c r="H67" s="1">
        <f t="shared" si="8"/>
        <v>0.11426603697381206</v>
      </c>
      <c r="I67" s="2">
        <v>1</v>
      </c>
      <c r="J67" s="1">
        <f t="shared" si="9"/>
        <v>0.1001674211615598</v>
      </c>
      <c r="K67" s="1">
        <v>0</v>
      </c>
      <c r="L67" s="1">
        <f t="shared" si="10"/>
        <v>0</v>
      </c>
      <c r="M67" s="1">
        <v>0</v>
      </c>
      <c r="N67" s="1">
        <f t="shared" si="11"/>
        <v>-5</v>
      </c>
      <c r="O67" s="1">
        <v>0</v>
      </c>
      <c r="P67" s="1">
        <f t="shared" si="12"/>
        <v>-5</v>
      </c>
      <c r="Q67" s="1">
        <f t="shared" si="13"/>
        <v>0</v>
      </c>
      <c r="R67" s="1">
        <f t="shared" si="14"/>
        <v>-5</v>
      </c>
      <c r="S67" s="1"/>
      <c r="T67" s="1"/>
      <c r="U67" s="1">
        <v>0.40000000000000036</v>
      </c>
      <c r="V67" s="1">
        <f t="shared" si="18"/>
        <v>-0.3872161432802641</v>
      </c>
      <c r="W67" s="1"/>
    </row>
    <row r="68" spans="1:23" x14ac:dyDescent="0.2">
      <c r="A68" s="1" t="s">
        <v>93</v>
      </c>
      <c r="B68" s="1">
        <v>2011</v>
      </c>
      <c r="C68" s="1" t="s">
        <v>43</v>
      </c>
      <c r="D68" s="1">
        <v>209</v>
      </c>
      <c r="E68" s="1">
        <v>2</v>
      </c>
      <c r="F68" s="1" t="s">
        <v>30</v>
      </c>
      <c r="G68" s="2">
        <v>2.5</v>
      </c>
      <c r="H68" s="1">
        <f t="shared" si="8"/>
        <v>0.15878021464576067</v>
      </c>
      <c r="I68" s="2">
        <v>3</v>
      </c>
      <c r="J68" s="1">
        <f t="shared" si="9"/>
        <v>0.17408301063648043</v>
      </c>
      <c r="K68" s="1">
        <v>3</v>
      </c>
      <c r="L68" s="1">
        <f t="shared" si="10"/>
        <v>1.7320508075688772</v>
      </c>
      <c r="M68" s="1">
        <v>1.4336</v>
      </c>
      <c r="N68" s="1">
        <f t="shared" si="11"/>
        <v>0.15643102170537709</v>
      </c>
      <c r="O68" s="1">
        <v>2.7099999999999999E-2</v>
      </c>
      <c r="P68" s="1">
        <f t="shared" si="12"/>
        <v>-1.5668704824195145</v>
      </c>
      <c r="Q68" s="1">
        <f t="shared" si="13"/>
        <v>1.4606999999999999</v>
      </c>
      <c r="R68" s="1">
        <f t="shared" si="14"/>
        <v>0.16456400244961447</v>
      </c>
      <c r="S68" s="1">
        <f>O68/Q68*100</f>
        <v>1.85527486821387</v>
      </c>
      <c r="T68" s="1">
        <f>ASIN(SQRT(S68/100))</f>
        <v>0.13663320427151956</v>
      </c>
      <c r="U68" s="1">
        <v>2.5999999999999996</v>
      </c>
      <c r="V68" s="1">
        <f t="shared" si="18"/>
        <v>0.41664050733828084</v>
      </c>
      <c r="W68" s="1"/>
    </row>
    <row r="69" spans="1:23" x14ac:dyDescent="0.2">
      <c r="A69" s="1" t="s">
        <v>93</v>
      </c>
      <c r="B69" s="1">
        <v>2011</v>
      </c>
      <c r="C69" s="1" t="s">
        <v>43</v>
      </c>
      <c r="D69" s="1">
        <v>210</v>
      </c>
      <c r="E69" s="1">
        <v>1</v>
      </c>
      <c r="F69" s="1" t="s">
        <v>27</v>
      </c>
      <c r="G69" s="2">
        <v>1.5</v>
      </c>
      <c r="H69" s="1">
        <f t="shared" si="8"/>
        <v>0.12278275875764601</v>
      </c>
      <c r="I69" s="2">
        <v>2</v>
      </c>
      <c r="J69" s="1">
        <f t="shared" si="9"/>
        <v>0.14189705460416391</v>
      </c>
      <c r="K69" s="1">
        <v>0</v>
      </c>
      <c r="L69" s="1">
        <f t="shared" si="10"/>
        <v>0</v>
      </c>
      <c r="M69" s="1">
        <v>0</v>
      </c>
      <c r="N69" s="1">
        <f t="shared" si="11"/>
        <v>-5</v>
      </c>
      <c r="O69" s="1">
        <v>0</v>
      </c>
      <c r="P69" s="1">
        <f t="shared" si="12"/>
        <v>-5</v>
      </c>
      <c r="Q69" s="1">
        <f t="shared" si="13"/>
        <v>0</v>
      </c>
      <c r="R69" s="1">
        <f t="shared" si="14"/>
        <v>-5</v>
      </c>
      <c r="S69" s="1"/>
      <c r="T69" s="1"/>
      <c r="U69" s="1">
        <v>0.69999999999999929</v>
      </c>
      <c r="V69" s="1">
        <f t="shared" si="18"/>
        <v>-0.14874165128092515</v>
      </c>
      <c r="W69" s="1"/>
    </row>
    <row r="70" spans="1:23" x14ac:dyDescent="0.2">
      <c r="A70" s="1" t="s">
        <v>93</v>
      </c>
      <c r="B70" s="1">
        <v>2011</v>
      </c>
      <c r="C70" s="1" t="s">
        <v>43</v>
      </c>
      <c r="D70" s="1">
        <v>224</v>
      </c>
      <c r="E70" s="1">
        <v>1</v>
      </c>
      <c r="F70" s="1" t="s">
        <v>27</v>
      </c>
      <c r="G70" s="2">
        <v>1.5</v>
      </c>
      <c r="H70" s="1">
        <f t="shared" si="8"/>
        <v>0.12278275875764601</v>
      </c>
      <c r="I70" s="2">
        <v>2</v>
      </c>
      <c r="J70" s="1">
        <f t="shared" si="9"/>
        <v>0.14189705460416391</v>
      </c>
      <c r="K70" s="1">
        <v>3</v>
      </c>
      <c r="L70" s="1">
        <f t="shared" si="10"/>
        <v>1.7320508075688772</v>
      </c>
      <c r="M70" s="1">
        <v>0.30930000000000002</v>
      </c>
      <c r="N70" s="1">
        <f t="shared" si="11"/>
        <v>-0.50960603901843582</v>
      </c>
      <c r="O70" s="1">
        <v>5.6099999999999997E-2</v>
      </c>
      <c r="P70" s="1">
        <f t="shared" si="12"/>
        <v>-1.2509597312965428</v>
      </c>
      <c r="Q70" s="1">
        <f t="shared" si="13"/>
        <v>0.3654</v>
      </c>
      <c r="R70" s="1">
        <f t="shared" si="14"/>
        <v>-0.43721957169231285</v>
      </c>
      <c r="S70" s="1">
        <f>O70/Q70*100</f>
        <v>15.353037766830868</v>
      </c>
      <c r="T70" s="1">
        <f>ASIN(SQRT(S70/100))</f>
        <v>0.40261928643492906</v>
      </c>
      <c r="U70" s="1">
        <v>3.3000000000000007</v>
      </c>
      <c r="V70" s="1">
        <f t="shared" si="18"/>
        <v>0.51982799377571876</v>
      </c>
      <c r="W70" s="1"/>
    </row>
    <row r="71" spans="1:23" x14ac:dyDescent="0.2">
      <c r="A71" s="1" t="s">
        <v>93</v>
      </c>
      <c r="B71" s="1">
        <v>2011</v>
      </c>
      <c r="C71" s="1" t="s">
        <v>43</v>
      </c>
      <c r="D71" s="1">
        <v>225</v>
      </c>
      <c r="E71" s="1">
        <v>1</v>
      </c>
      <c r="F71" s="1" t="s">
        <v>27</v>
      </c>
      <c r="G71" s="2">
        <v>2.5</v>
      </c>
      <c r="H71" s="1">
        <f t="shared" si="8"/>
        <v>0.15878021464576067</v>
      </c>
      <c r="I71" s="2">
        <v>2.5</v>
      </c>
      <c r="J71" s="1">
        <f t="shared" si="9"/>
        <v>0.15878021464576067</v>
      </c>
      <c r="K71" s="1">
        <v>1</v>
      </c>
      <c r="L71" s="1">
        <f t="shared" si="10"/>
        <v>1</v>
      </c>
      <c r="M71" s="1">
        <v>0.3614</v>
      </c>
      <c r="N71" s="1">
        <f t="shared" si="11"/>
        <v>-0.44199983493852046</v>
      </c>
      <c r="O71" s="1">
        <v>1.1000000000000001E-3</v>
      </c>
      <c r="P71" s="1">
        <f t="shared" si="12"/>
        <v>-2.9546770212133424</v>
      </c>
      <c r="Q71" s="1">
        <f t="shared" si="13"/>
        <v>0.36249999999999999</v>
      </c>
      <c r="R71" s="1">
        <f t="shared" si="14"/>
        <v>-0.44068000872080143</v>
      </c>
      <c r="S71" s="1">
        <f>O71/Q71*100</f>
        <v>0.30344827586206902</v>
      </c>
      <c r="T71" s="1">
        <f>ASIN(SQRT(S71/100))</f>
        <v>5.5114037210402388E-2</v>
      </c>
      <c r="U71" s="1">
        <v>4.3000000000000007</v>
      </c>
      <c r="V71" s="1">
        <f t="shared" si="18"/>
        <v>0.63447727016073163</v>
      </c>
      <c r="W71" s="1"/>
    </row>
    <row r="72" spans="1:23" x14ac:dyDescent="0.2">
      <c r="A72" s="1" t="s">
        <v>93</v>
      </c>
      <c r="B72" s="1">
        <v>2011</v>
      </c>
      <c r="C72" s="1" t="s">
        <v>43</v>
      </c>
      <c r="D72" s="1">
        <v>232</v>
      </c>
      <c r="E72" s="1">
        <v>1</v>
      </c>
      <c r="F72" s="1" t="s">
        <v>27</v>
      </c>
      <c r="G72" s="2">
        <v>3</v>
      </c>
      <c r="H72" s="1">
        <f t="shared" si="8"/>
        <v>0.17408301063648043</v>
      </c>
      <c r="I72" s="2">
        <v>4</v>
      </c>
      <c r="J72" s="1">
        <f t="shared" si="9"/>
        <v>0.20135792079033082</v>
      </c>
      <c r="K72" s="1">
        <v>2</v>
      </c>
      <c r="L72" s="1">
        <f t="shared" si="10"/>
        <v>1.4142135623730951</v>
      </c>
      <c r="M72" s="1">
        <v>0.97909999999999997</v>
      </c>
      <c r="N72" s="1">
        <f t="shared" si="11"/>
        <v>-9.1685138052707126E-3</v>
      </c>
      <c r="O72" s="1">
        <v>1.3699999999999999E-2</v>
      </c>
      <c r="P72" s="1">
        <f t="shared" si="12"/>
        <v>-1.8629625452104874</v>
      </c>
      <c r="Q72" s="1">
        <f t="shared" si="13"/>
        <v>0.99280000000000002</v>
      </c>
      <c r="R72" s="1">
        <f t="shared" si="14"/>
        <v>-3.1338570905645353E-3</v>
      </c>
      <c r="S72" s="1">
        <f>O72/Q72*100</f>
        <v>1.3799355358581786</v>
      </c>
      <c r="T72" s="1">
        <f>ASIN(SQRT(S72/100))</f>
        <v>0.11774251891527122</v>
      </c>
      <c r="U72" s="1">
        <v>1.8000000000000007</v>
      </c>
      <c r="V72" s="1">
        <f t="shared" si="18"/>
        <v>0.25767857486918466</v>
      </c>
      <c r="W72" s="1"/>
    </row>
    <row r="73" spans="1:23" x14ac:dyDescent="0.2">
      <c r="A73" s="1" t="s">
        <v>93</v>
      </c>
      <c r="B73" s="1">
        <v>2011</v>
      </c>
      <c r="C73" s="1" t="s">
        <v>43</v>
      </c>
      <c r="D73" s="1">
        <v>234</v>
      </c>
      <c r="E73" s="1">
        <v>6</v>
      </c>
      <c r="F73" s="1" t="s">
        <v>26</v>
      </c>
      <c r="G73" s="2">
        <v>4.5</v>
      </c>
      <c r="H73" s="1">
        <f t="shared" si="8"/>
        <v>0.2137561324724348</v>
      </c>
      <c r="I73" s="2">
        <v>3.5</v>
      </c>
      <c r="J73" s="1">
        <f t="shared" si="9"/>
        <v>0.18819174115886411</v>
      </c>
      <c r="K73" s="1">
        <v>0</v>
      </c>
      <c r="L73" s="1">
        <f t="shared" si="10"/>
        <v>0</v>
      </c>
      <c r="M73" s="1">
        <v>0</v>
      </c>
      <c r="N73" s="1">
        <f t="shared" si="11"/>
        <v>-5</v>
      </c>
      <c r="O73" s="1">
        <v>0</v>
      </c>
      <c r="P73" s="1">
        <f t="shared" si="12"/>
        <v>-5</v>
      </c>
      <c r="Q73" s="1">
        <f t="shared" si="13"/>
        <v>0</v>
      </c>
      <c r="R73" s="1">
        <f t="shared" si="14"/>
        <v>-5</v>
      </c>
      <c r="S73" s="1"/>
      <c r="T73" s="1"/>
      <c r="U73" s="1">
        <v>7.1999999999999993</v>
      </c>
      <c r="V73" s="1">
        <f t="shared" si="18"/>
        <v>0.85793526471942894</v>
      </c>
      <c r="W73" s="1"/>
    </row>
    <row r="74" spans="1:23" x14ac:dyDescent="0.2">
      <c r="A74" s="1" t="s">
        <v>93</v>
      </c>
      <c r="B74" s="1">
        <v>2011</v>
      </c>
      <c r="C74" s="1" t="s">
        <v>43</v>
      </c>
      <c r="D74" s="1">
        <v>236</v>
      </c>
      <c r="E74" s="1">
        <v>5</v>
      </c>
      <c r="F74" s="1" t="s">
        <v>34</v>
      </c>
      <c r="G74" s="2">
        <v>4</v>
      </c>
      <c r="H74" s="1">
        <f t="shared" si="8"/>
        <v>0.20135792079033082</v>
      </c>
      <c r="I74" s="2">
        <v>3</v>
      </c>
      <c r="J74" s="1">
        <f t="shared" si="9"/>
        <v>0.17408301063648043</v>
      </c>
      <c r="K74" s="1">
        <v>0</v>
      </c>
      <c r="L74" s="1">
        <f t="shared" si="10"/>
        <v>0</v>
      </c>
      <c r="M74" s="1">
        <v>0</v>
      </c>
      <c r="N74" s="1">
        <f t="shared" si="11"/>
        <v>-5</v>
      </c>
      <c r="O74" s="1">
        <v>0</v>
      </c>
      <c r="P74" s="1">
        <f t="shared" si="12"/>
        <v>-5</v>
      </c>
      <c r="Q74" s="1">
        <f t="shared" si="13"/>
        <v>0</v>
      </c>
      <c r="R74" s="1">
        <f t="shared" si="14"/>
        <v>-5</v>
      </c>
      <c r="S74" s="1"/>
      <c r="T74" s="1"/>
      <c r="U74" s="1">
        <v>5.3000000000000007</v>
      </c>
      <c r="V74" s="1">
        <f t="shared" si="18"/>
        <v>0.7250945210814691</v>
      </c>
      <c r="W74" s="1"/>
    </row>
    <row r="75" spans="1:23" x14ac:dyDescent="0.2">
      <c r="A75" s="1" t="s">
        <v>93</v>
      </c>
      <c r="B75" s="1">
        <v>2011</v>
      </c>
      <c r="C75" s="1" t="s">
        <v>43</v>
      </c>
      <c r="D75" s="1">
        <v>237</v>
      </c>
      <c r="E75" s="1">
        <v>7</v>
      </c>
      <c r="F75" s="1" t="s">
        <v>36</v>
      </c>
      <c r="G75" s="2">
        <v>4</v>
      </c>
      <c r="H75" s="1">
        <f t="shared" si="8"/>
        <v>0.20135792079033082</v>
      </c>
      <c r="I75" s="2">
        <v>2.5</v>
      </c>
      <c r="J75" s="1">
        <f t="shared" si="9"/>
        <v>0.15878021464576067</v>
      </c>
      <c r="K75" s="1">
        <v>0</v>
      </c>
      <c r="L75" s="1">
        <f t="shared" si="10"/>
        <v>0</v>
      </c>
      <c r="M75" s="1">
        <v>0</v>
      </c>
      <c r="N75" s="1">
        <f t="shared" si="11"/>
        <v>-5</v>
      </c>
      <c r="O75" s="1">
        <v>0</v>
      </c>
      <c r="P75" s="1">
        <f t="shared" si="12"/>
        <v>-5</v>
      </c>
      <c r="Q75" s="1">
        <f t="shared" si="13"/>
        <v>0</v>
      </c>
      <c r="R75" s="1">
        <f t="shared" si="14"/>
        <v>-5</v>
      </c>
      <c r="S75" s="1"/>
      <c r="T75" s="1"/>
      <c r="U75" s="1">
        <v>6.8000000000000007</v>
      </c>
      <c r="V75" s="1">
        <f t="shared" si="18"/>
        <v>0.83314711191278523</v>
      </c>
      <c r="W75" s="1"/>
    </row>
    <row r="76" spans="1:23" x14ac:dyDescent="0.2">
      <c r="A76" s="1" t="s">
        <v>93</v>
      </c>
      <c r="B76" s="1">
        <v>2011</v>
      </c>
      <c r="C76" s="1" t="s">
        <v>43</v>
      </c>
      <c r="D76" s="1">
        <v>247</v>
      </c>
      <c r="E76" s="1">
        <v>1</v>
      </c>
      <c r="F76" s="1" t="s">
        <v>27</v>
      </c>
      <c r="G76" s="2">
        <v>4</v>
      </c>
      <c r="H76" s="1">
        <f t="shared" si="8"/>
        <v>0.20135792079033082</v>
      </c>
      <c r="I76" s="2">
        <v>2.5</v>
      </c>
      <c r="J76" s="1">
        <f t="shared" si="9"/>
        <v>0.15878021464576067</v>
      </c>
      <c r="K76" s="1">
        <v>3</v>
      </c>
      <c r="L76" s="1">
        <f t="shared" si="10"/>
        <v>1.7320508075688772</v>
      </c>
      <c r="M76" s="1">
        <v>0.86509999999999998</v>
      </c>
      <c r="N76" s="1">
        <f t="shared" si="11"/>
        <v>-6.2928667846496963E-2</v>
      </c>
      <c r="O76" s="1">
        <v>1.1999999999999999E-3</v>
      </c>
      <c r="P76" s="1">
        <f t="shared" si="12"/>
        <v>-2.9172146296835502</v>
      </c>
      <c r="Q76" s="1">
        <f t="shared" si="13"/>
        <v>0.86629999999999996</v>
      </c>
      <c r="R76" s="1">
        <f t="shared" si="14"/>
        <v>-6.2326672418779573E-2</v>
      </c>
      <c r="S76" s="1">
        <f>O76/Q76*100</f>
        <v>0.13852014313748123</v>
      </c>
      <c r="T76" s="1">
        <f>ASIN(SQRT(S76/100))</f>
        <v>3.7226892143273044E-2</v>
      </c>
      <c r="U76" s="1">
        <v>3.1999999999999993</v>
      </c>
      <c r="V76" s="1">
        <f t="shared" si="18"/>
        <v>0.50650503240487199</v>
      </c>
      <c r="W76" s="1"/>
    </row>
    <row r="77" spans="1:23" x14ac:dyDescent="0.2">
      <c r="A77" s="1" t="s">
        <v>93</v>
      </c>
      <c r="B77" s="1">
        <v>2011</v>
      </c>
      <c r="C77" s="1" t="s">
        <v>43</v>
      </c>
      <c r="D77" s="1">
        <v>248</v>
      </c>
      <c r="E77" s="1">
        <v>5</v>
      </c>
      <c r="F77" s="1" t="s">
        <v>34</v>
      </c>
      <c r="G77" s="2">
        <v>7</v>
      </c>
      <c r="H77" s="1">
        <f t="shared" si="8"/>
        <v>0.26776332715719392</v>
      </c>
      <c r="I77" s="2">
        <v>4</v>
      </c>
      <c r="J77" s="1">
        <f t="shared" si="9"/>
        <v>0.20135792079033082</v>
      </c>
      <c r="K77" s="1">
        <v>2</v>
      </c>
      <c r="L77" s="1">
        <f t="shared" si="10"/>
        <v>1.4142135623730951</v>
      </c>
      <c r="M77" s="1">
        <v>0.2311</v>
      </c>
      <c r="N77" s="1">
        <f t="shared" si="11"/>
        <v>-0.6361812624358224</v>
      </c>
      <c r="O77" s="1">
        <v>4.3E-3</v>
      </c>
      <c r="P77" s="1">
        <f t="shared" si="12"/>
        <v>-2.3655227298392685</v>
      </c>
      <c r="Q77" s="1">
        <f t="shared" si="13"/>
        <v>0.2354</v>
      </c>
      <c r="R77" s="1">
        <f t="shared" si="14"/>
        <v>-0.6281750926711076</v>
      </c>
      <c r="S77" s="1">
        <f>O77/Q77*100</f>
        <v>1.826677994902294</v>
      </c>
      <c r="T77" s="1">
        <f>ASIN(SQRT(S77/100))</f>
        <v>0.13556954492267334</v>
      </c>
      <c r="U77" s="1">
        <v>7.5</v>
      </c>
      <c r="V77" s="1">
        <f t="shared" si="18"/>
        <v>0.87563993700416842</v>
      </c>
      <c r="W77" s="1"/>
    </row>
    <row r="78" spans="1:23" x14ac:dyDescent="0.2">
      <c r="A78" s="1" t="s">
        <v>93</v>
      </c>
      <c r="B78" s="1">
        <v>2011</v>
      </c>
      <c r="C78" s="1" t="s">
        <v>43</v>
      </c>
      <c r="D78" s="1">
        <v>252</v>
      </c>
      <c r="E78" s="1">
        <v>3</v>
      </c>
      <c r="F78" s="1" t="s">
        <v>33</v>
      </c>
      <c r="G78" s="2">
        <v>1.3</v>
      </c>
      <c r="H78" s="1">
        <f t="shared" si="8"/>
        <v>0.11426603697381206</v>
      </c>
      <c r="I78" s="2">
        <v>2</v>
      </c>
      <c r="J78" s="1">
        <f t="shared" si="9"/>
        <v>0.14189705460416391</v>
      </c>
      <c r="K78" s="1">
        <v>0</v>
      </c>
      <c r="L78" s="1">
        <f t="shared" si="10"/>
        <v>0</v>
      </c>
      <c r="M78" s="1">
        <v>0</v>
      </c>
      <c r="N78" s="1">
        <f t="shared" si="11"/>
        <v>-5</v>
      </c>
      <c r="O78" s="1">
        <v>0</v>
      </c>
      <c r="P78" s="1">
        <f t="shared" si="12"/>
        <v>-5</v>
      </c>
      <c r="Q78" s="1">
        <f t="shared" si="13"/>
        <v>0</v>
      </c>
      <c r="R78" s="1">
        <f t="shared" si="14"/>
        <v>-5</v>
      </c>
      <c r="S78" s="1"/>
      <c r="T78" s="1"/>
      <c r="U78" s="1">
        <v>2.3000000000000007</v>
      </c>
      <c r="V78" s="1">
        <f t="shared" si="18"/>
        <v>0.36361197989214439</v>
      </c>
      <c r="W78" s="1"/>
    </row>
    <row r="79" spans="1:23" x14ac:dyDescent="0.2">
      <c r="A79" s="1" t="s">
        <v>93</v>
      </c>
      <c r="B79" s="1">
        <v>2011</v>
      </c>
      <c r="C79" s="1" t="s">
        <v>43</v>
      </c>
      <c r="D79" s="1">
        <v>257</v>
      </c>
      <c r="E79" s="1">
        <v>7</v>
      </c>
      <c r="F79" s="1" t="s">
        <v>36</v>
      </c>
      <c r="G79" s="2">
        <v>1.5</v>
      </c>
      <c r="H79" s="1">
        <f t="shared" ref="H79:H129" si="19">ASIN(SQRT(G79/100))</f>
        <v>0.12278275875764601</v>
      </c>
      <c r="I79" s="2">
        <v>1.5</v>
      </c>
      <c r="J79" s="1">
        <f t="shared" ref="J79:J129" si="20">ASIN(SQRT(I79/100))</f>
        <v>0.12278275875764601</v>
      </c>
      <c r="K79" s="1">
        <v>0</v>
      </c>
      <c r="L79" s="1">
        <f t="shared" ref="L79:L129" si="21">SQRT(K79)</f>
        <v>0</v>
      </c>
      <c r="M79" s="1">
        <v>0</v>
      </c>
      <c r="N79" s="1">
        <f t="shared" ref="N79:N129" si="22">LOG(M79+0.00001)</f>
        <v>-5</v>
      </c>
      <c r="O79" s="1">
        <v>0</v>
      </c>
      <c r="P79" s="1">
        <f t="shared" ref="P79:P129" si="23">LOG(O79+0.00001)</f>
        <v>-5</v>
      </c>
      <c r="Q79" s="1">
        <f t="shared" ref="Q79:Q129" si="24">M79+O79</f>
        <v>0</v>
      </c>
      <c r="R79" s="1">
        <f t="shared" ref="R79:R129" si="25">LOG10(Q79+0.00001)</f>
        <v>-5</v>
      </c>
      <c r="S79" s="1"/>
      <c r="T79" s="1"/>
      <c r="U79" s="1">
        <v>0.59999999999999964</v>
      </c>
      <c r="V79" s="1">
        <f t="shared" si="18"/>
        <v>-0.21467016498923322</v>
      </c>
      <c r="W79" s="1"/>
    </row>
    <row r="80" spans="1:23" x14ac:dyDescent="0.2">
      <c r="A80" s="1" t="s">
        <v>93</v>
      </c>
      <c r="B80" s="1">
        <v>2011</v>
      </c>
      <c r="C80" s="1" t="s">
        <v>43</v>
      </c>
      <c r="D80" s="1">
        <v>258</v>
      </c>
      <c r="E80" s="1">
        <v>6</v>
      </c>
      <c r="F80" s="1" t="s">
        <v>26</v>
      </c>
      <c r="G80" s="2">
        <v>0.5</v>
      </c>
      <c r="H80" s="1">
        <f t="shared" si="19"/>
        <v>7.0769736662213617E-2</v>
      </c>
      <c r="I80" s="2">
        <v>0.5</v>
      </c>
      <c r="J80" s="1">
        <f t="shared" si="20"/>
        <v>7.0769736662213617E-2</v>
      </c>
      <c r="K80" s="1">
        <v>0</v>
      </c>
      <c r="L80" s="1">
        <f t="shared" si="21"/>
        <v>0</v>
      </c>
      <c r="M80" s="1">
        <v>0</v>
      </c>
      <c r="N80" s="1">
        <f t="shared" si="22"/>
        <v>-5</v>
      </c>
      <c r="O80" s="1">
        <v>0</v>
      </c>
      <c r="P80" s="1">
        <f t="shared" si="23"/>
        <v>-5</v>
      </c>
      <c r="Q80" s="1">
        <f t="shared" si="24"/>
        <v>0</v>
      </c>
      <c r="R80" s="1">
        <f t="shared" si="25"/>
        <v>-5</v>
      </c>
      <c r="S80" s="1"/>
      <c r="T80" s="1"/>
      <c r="U80" s="1">
        <v>1</v>
      </c>
      <c r="V80" s="1">
        <f t="shared" si="18"/>
        <v>4.3213737826425782E-3</v>
      </c>
      <c r="W80" s="1"/>
    </row>
    <row r="81" spans="1:23" x14ac:dyDescent="0.2">
      <c r="A81" s="1" t="s">
        <v>93</v>
      </c>
      <c r="B81" s="1">
        <v>2011</v>
      </c>
      <c r="C81" s="1" t="s">
        <v>43</v>
      </c>
      <c r="D81" s="1">
        <v>260</v>
      </c>
      <c r="E81" s="1">
        <v>5</v>
      </c>
      <c r="F81" s="1" t="s">
        <v>34</v>
      </c>
      <c r="G81" s="2">
        <v>1</v>
      </c>
      <c r="H81" s="1">
        <f t="shared" si="19"/>
        <v>0.1001674211615598</v>
      </c>
      <c r="I81" s="2">
        <v>1</v>
      </c>
      <c r="J81" s="1">
        <f t="shared" si="20"/>
        <v>0.1001674211615598</v>
      </c>
      <c r="K81" s="1">
        <v>0</v>
      </c>
      <c r="L81" s="1">
        <f t="shared" si="21"/>
        <v>0</v>
      </c>
      <c r="M81" s="1">
        <v>0</v>
      </c>
      <c r="N81" s="1">
        <f t="shared" si="22"/>
        <v>-5</v>
      </c>
      <c r="O81" s="1">
        <v>0</v>
      </c>
      <c r="P81" s="1">
        <f t="shared" si="23"/>
        <v>-5</v>
      </c>
      <c r="Q81" s="1">
        <f t="shared" si="24"/>
        <v>0</v>
      </c>
      <c r="R81" s="1">
        <f t="shared" si="25"/>
        <v>-5</v>
      </c>
      <c r="S81" s="1"/>
      <c r="T81" s="1"/>
      <c r="U81" s="1">
        <v>0.5</v>
      </c>
      <c r="V81" s="1">
        <f t="shared" si="18"/>
        <v>-0.29242982390206362</v>
      </c>
      <c r="W81" s="1"/>
    </row>
    <row r="82" spans="1:23" x14ac:dyDescent="0.2">
      <c r="A82" s="1" t="s">
        <v>93</v>
      </c>
      <c r="B82" s="1">
        <v>2011</v>
      </c>
      <c r="C82" s="1" t="s">
        <v>43</v>
      </c>
      <c r="D82" s="1">
        <v>261</v>
      </c>
      <c r="E82" s="1">
        <v>3</v>
      </c>
      <c r="F82" s="1" t="s">
        <v>33</v>
      </c>
      <c r="G82" s="2">
        <v>4</v>
      </c>
      <c r="H82" s="1">
        <f t="shared" si="19"/>
        <v>0.20135792079033082</v>
      </c>
      <c r="I82" s="2">
        <v>4</v>
      </c>
      <c r="J82" s="1">
        <f t="shared" si="20"/>
        <v>0.20135792079033082</v>
      </c>
      <c r="K82" s="1">
        <v>0</v>
      </c>
      <c r="L82" s="1">
        <f t="shared" si="21"/>
        <v>0</v>
      </c>
      <c r="M82" s="1">
        <v>0</v>
      </c>
      <c r="N82" s="1">
        <f t="shared" si="22"/>
        <v>-5</v>
      </c>
      <c r="O82" s="1">
        <v>0</v>
      </c>
      <c r="P82" s="1">
        <f t="shared" si="23"/>
        <v>-5</v>
      </c>
      <c r="Q82" s="1">
        <f t="shared" si="24"/>
        <v>0</v>
      </c>
      <c r="R82" s="1">
        <f t="shared" si="25"/>
        <v>-5</v>
      </c>
      <c r="S82" s="1"/>
      <c r="T82" s="1"/>
      <c r="U82" s="1">
        <v>3.6999999999999993</v>
      </c>
      <c r="V82" s="1">
        <f t="shared" si="18"/>
        <v>0.56937390961504575</v>
      </c>
      <c r="W82" s="1"/>
    </row>
    <row r="83" spans="1:23" x14ac:dyDescent="0.2">
      <c r="A83" s="1" t="s">
        <v>93</v>
      </c>
      <c r="B83" s="1">
        <v>2011</v>
      </c>
      <c r="C83" s="1" t="s">
        <v>43</v>
      </c>
      <c r="D83" s="1">
        <v>264</v>
      </c>
      <c r="E83" s="1">
        <v>5</v>
      </c>
      <c r="F83" s="1" t="s">
        <v>34</v>
      </c>
      <c r="G83" s="2">
        <v>2</v>
      </c>
      <c r="H83" s="1">
        <f t="shared" si="19"/>
        <v>0.14189705460416391</v>
      </c>
      <c r="I83" s="2">
        <v>4</v>
      </c>
      <c r="J83" s="1">
        <f t="shared" si="20"/>
        <v>0.20135792079033082</v>
      </c>
      <c r="K83" s="1">
        <v>1</v>
      </c>
      <c r="L83" s="1">
        <f t="shared" si="21"/>
        <v>1</v>
      </c>
      <c r="M83" s="1">
        <v>0.23050000000000001</v>
      </c>
      <c r="N83" s="1">
        <f t="shared" si="22"/>
        <v>-0.6373102292738354</v>
      </c>
      <c r="O83" s="1">
        <v>4.0000000000000002E-4</v>
      </c>
      <c r="P83" s="1">
        <f t="shared" si="23"/>
        <v>-3.3872161432802645</v>
      </c>
      <c r="Q83" s="1">
        <f t="shared" si="24"/>
        <v>0.23090000000000002</v>
      </c>
      <c r="R83" s="1">
        <f t="shared" si="25"/>
        <v>-0.63655725872085778</v>
      </c>
      <c r="S83" s="1">
        <f>O83/Q83*100</f>
        <v>0.17323516673884798</v>
      </c>
      <c r="T83" s="1">
        <f>ASIN(SQRT(S83/100))</f>
        <v>4.1633555458236979E-2</v>
      </c>
      <c r="U83" s="1">
        <v>1.0999999999999996</v>
      </c>
      <c r="V83" s="1">
        <f t="shared" si="18"/>
        <v>4.5322978786657302E-2</v>
      </c>
      <c r="W83" s="1"/>
    </row>
    <row r="84" spans="1:23" x14ac:dyDescent="0.2">
      <c r="A84" s="1" t="s">
        <v>93</v>
      </c>
      <c r="B84" s="1">
        <v>2011</v>
      </c>
      <c r="C84" s="1" t="s">
        <v>43</v>
      </c>
      <c r="D84" s="1">
        <v>265</v>
      </c>
      <c r="E84" s="1">
        <v>3</v>
      </c>
      <c r="F84" s="1" t="s">
        <v>33</v>
      </c>
      <c r="G84" s="2">
        <v>5</v>
      </c>
      <c r="H84" s="1">
        <f t="shared" si="19"/>
        <v>0.22551340589813121</v>
      </c>
      <c r="I84" s="2">
        <v>3.5</v>
      </c>
      <c r="J84" s="1">
        <f t="shared" si="20"/>
        <v>0.18819174115886411</v>
      </c>
      <c r="K84" s="1">
        <v>2</v>
      </c>
      <c r="L84" s="1">
        <f t="shared" si="21"/>
        <v>1.4142135623730951</v>
      </c>
      <c r="M84" s="1">
        <v>0.1757</v>
      </c>
      <c r="N84" s="1">
        <f t="shared" si="22"/>
        <v>-0.75520352125237755</v>
      </c>
      <c r="O84" s="1">
        <v>1E-4</v>
      </c>
      <c r="P84" s="1">
        <f t="shared" si="23"/>
        <v>-3.9586073148417751</v>
      </c>
      <c r="Q84" s="1">
        <f t="shared" si="24"/>
        <v>0.17579999999999998</v>
      </c>
      <c r="R84" s="1">
        <f t="shared" si="25"/>
        <v>-0.75495642606939006</v>
      </c>
      <c r="S84" s="1">
        <f>O84/Q84*100</f>
        <v>5.6882821387940846E-2</v>
      </c>
      <c r="T84" s="1">
        <f>ASIN(SQRT(S84/100))</f>
        <v>2.3852381470010849E-2</v>
      </c>
      <c r="U84" s="1">
        <v>2.6999999999999993</v>
      </c>
      <c r="V84" s="1">
        <f t="shared" si="18"/>
        <v>0.43296929087440555</v>
      </c>
      <c r="W84" s="1"/>
    </row>
    <row r="85" spans="1:23" x14ac:dyDescent="0.2">
      <c r="A85" s="1" t="s">
        <v>93</v>
      </c>
      <c r="B85" s="1">
        <v>2011</v>
      </c>
      <c r="C85" s="1" t="s">
        <v>43</v>
      </c>
      <c r="D85" s="1">
        <v>266</v>
      </c>
      <c r="E85" s="1">
        <v>4</v>
      </c>
      <c r="F85" s="1" t="s">
        <v>28</v>
      </c>
      <c r="G85" s="2">
        <v>4</v>
      </c>
      <c r="H85" s="1">
        <f t="shared" si="19"/>
        <v>0.20135792079033082</v>
      </c>
      <c r="I85" s="2">
        <v>4</v>
      </c>
      <c r="J85" s="1">
        <f t="shared" si="20"/>
        <v>0.20135792079033082</v>
      </c>
      <c r="K85" s="1">
        <v>1</v>
      </c>
      <c r="L85" s="1">
        <f t="shared" si="21"/>
        <v>1</v>
      </c>
      <c r="M85" s="1">
        <v>0.27289999999999998</v>
      </c>
      <c r="N85" s="1">
        <f t="shared" si="22"/>
        <v>-0.56398055056956586</v>
      </c>
      <c r="O85" s="1">
        <v>1.2999999999999999E-3</v>
      </c>
      <c r="P85" s="1">
        <f t="shared" si="23"/>
        <v>-2.8827287043442356</v>
      </c>
      <c r="Q85" s="1">
        <f t="shared" si="24"/>
        <v>0.2742</v>
      </c>
      <c r="R85" s="1">
        <f t="shared" si="25"/>
        <v>-0.56191671123276454</v>
      </c>
      <c r="S85" s="1">
        <f>O85/Q85*100</f>
        <v>0.47410649161196206</v>
      </c>
      <c r="T85" s="1">
        <f>ASIN(SQRT(S85/100))</f>
        <v>6.8909915723584417E-2</v>
      </c>
      <c r="U85" s="1">
        <v>4.0999999999999996</v>
      </c>
      <c r="V85" s="1">
        <f t="shared" si="18"/>
        <v>0.61384182187606917</v>
      </c>
      <c r="W85" s="1"/>
    </row>
    <row r="86" spans="1:23" x14ac:dyDescent="0.2">
      <c r="A86" s="1" t="s">
        <v>93</v>
      </c>
      <c r="B86" s="1">
        <v>2011</v>
      </c>
      <c r="C86" s="1" t="s">
        <v>43</v>
      </c>
      <c r="D86" s="1">
        <v>275</v>
      </c>
      <c r="E86" s="1">
        <v>6</v>
      </c>
      <c r="F86" s="1" t="s">
        <v>26</v>
      </c>
      <c r="G86" s="2">
        <v>1.5</v>
      </c>
      <c r="H86" s="1">
        <f t="shared" si="19"/>
        <v>0.12278275875764601</v>
      </c>
      <c r="I86" s="2">
        <v>1.5</v>
      </c>
      <c r="J86" s="1">
        <f t="shared" si="20"/>
        <v>0.12278275875764601</v>
      </c>
      <c r="K86" s="1">
        <v>0</v>
      </c>
      <c r="L86" s="1">
        <f t="shared" si="21"/>
        <v>0</v>
      </c>
      <c r="M86" s="1">
        <v>0</v>
      </c>
      <c r="N86" s="1">
        <f t="shared" si="22"/>
        <v>-5</v>
      </c>
      <c r="O86" s="1">
        <v>0</v>
      </c>
      <c r="P86" s="1">
        <f t="shared" si="23"/>
        <v>-5</v>
      </c>
      <c r="Q86" s="1">
        <f t="shared" si="24"/>
        <v>0</v>
      </c>
      <c r="R86" s="1">
        <f t="shared" si="25"/>
        <v>-5</v>
      </c>
      <c r="S86" s="1"/>
      <c r="T86" s="1"/>
      <c r="U86" s="1">
        <v>0.5</v>
      </c>
      <c r="V86" s="1">
        <f t="shared" si="18"/>
        <v>-0.29242982390206362</v>
      </c>
      <c r="W86" s="1"/>
    </row>
    <row r="87" spans="1:23" x14ac:dyDescent="0.2">
      <c r="A87" s="1" t="s">
        <v>93</v>
      </c>
      <c r="B87" s="1">
        <v>2011</v>
      </c>
      <c r="C87" s="1" t="s">
        <v>43</v>
      </c>
      <c r="D87" s="1">
        <v>277</v>
      </c>
      <c r="E87" s="1">
        <v>8</v>
      </c>
      <c r="F87" s="1" t="s">
        <v>35</v>
      </c>
      <c r="G87" s="2">
        <v>2</v>
      </c>
      <c r="H87" s="1">
        <f t="shared" si="19"/>
        <v>0.14189705460416391</v>
      </c>
      <c r="I87" s="2">
        <v>3</v>
      </c>
      <c r="J87" s="1">
        <f t="shared" si="20"/>
        <v>0.17408301063648043</v>
      </c>
      <c r="K87" s="1">
        <v>0</v>
      </c>
      <c r="L87" s="1">
        <f t="shared" si="21"/>
        <v>0</v>
      </c>
      <c r="M87" s="1">
        <v>0</v>
      </c>
      <c r="N87" s="1">
        <f t="shared" si="22"/>
        <v>-5</v>
      </c>
      <c r="O87" s="1">
        <v>0</v>
      </c>
      <c r="P87" s="1">
        <f t="shared" si="23"/>
        <v>-5</v>
      </c>
      <c r="Q87" s="1">
        <f t="shared" si="24"/>
        <v>0</v>
      </c>
      <c r="R87" s="1">
        <f t="shared" si="25"/>
        <v>-5</v>
      </c>
      <c r="S87" s="1"/>
      <c r="T87" s="1"/>
      <c r="U87" s="1">
        <v>0.80000000000000071</v>
      </c>
      <c r="V87" s="1">
        <f t="shared" si="18"/>
        <v>-9.151498112134987E-2</v>
      </c>
      <c r="W87" s="1"/>
    </row>
    <row r="88" spans="1:23" x14ac:dyDescent="0.2">
      <c r="A88" s="1" t="s">
        <v>93</v>
      </c>
      <c r="B88" s="1">
        <v>2011</v>
      </c>
      <c r="C88" s="1" t="s">
        <v>43</v>
      </c>
      <c r="D88" s="1">
        <v>278</v>
      </c>
      <c r="E88" s="1">
        <v>4</v>
      </c>
      <c r="F88" s="1" t="s">
        <v>28</v>
      </c>
      <c r="G88" s="2">
        <v>4</v>
      </c>
      <c r="H88" s="1">
        <f t="shared" si="19"/>
        <v>0.20135792079033082</v>
      </c>
      <c r="I88" s="2">
        <v>3</v>
      </c>
      <c r="J88" s="1">
        <f t="shared" si="20"/>
        <v>0.17408301063648043</v>
      </c>
      <c r="K88" s="1">
        <v>5</v>
      </c>
      <c r="L88" s="1">
        <f t="shared" si="21"/>
        <v>2.2360679774997898</v>
      </c>
      <c r="M88" s="1">
        <v>0.2515</v>
      </c>
      <c r="N88" s="1">
        <f t="shared" si="22"/>
        <v>-0.59944474278109361</v>
      </c>
      <c r="O88" s="1">
        <v>1.6800000000000002E-2</v>
      </c>
      <c r="P88" s="1">
        <f t="shared" si="23"/>
        <v>-1.7744322865605289</v>
      </c>
      <c r="Q88" s="1">
        <f t="shared" si="24"/>
        <v>0.26829999999999998</v>
      </c>
      <c r="R88" s="1">
        <f t="shared" si="25"/>
        <v>-0.57136314073139105</v>
      </c>
      <c r="S88" s="1">
        <f>O88/Q88*100</f>
        <v>6.2616474096161028</v>
      </c>
      <c r="T88" s="1">
        <f>ASIN(SQRT(S88/100))</f>
        <v>0.25292073848431984</v>
      </c>
      <c r="U88" s="1">
        <v>1.6999999999999993</v>
      </c>
      <c r="V88" s="1">
        <f t="shared" si="18"/>
        <v>0.23299611039215365</v>
      </c>
      <c r="W88" s="1"/>
    </row>
    <row r="89" spans="1:23" x14ac:dyDescent="0.2">
      <c r="A89" s="1" t="s">
        <v>93</v>
      </c>
      <c r="B89" s="1">
        <v>2011</v>
      </c>
      <c r="C89" s="1" t="s">
        <v>43</v>
      </c>
      <c r="D89" s="1">
        <v>281</v>
      </c>
      <c r="E89" s="1">
        <v>8</v>
      </c>
      <c r="F89" s="1" t="s">
        <v>35</v>
      </c>
      <c r="G89" s="2">
        <v>2</v>
      </c>
      <c r="H89" s="1">
        <f t="shared" si="19"/>
        <v>0.14189705460416391</v>
      </c>
      <c r="I89" s="2">
        <v>1.7</v>
      </c>
      <c r="J89" s="1">
        <f t="shared" si="20"/>
        <v>0.13075632458015415</v>
      </c>
      <c r="K89" s="1">
        <v>0</v>
      </c>
      <c r="L89" s="1">
        <f t="shared" si="21"/>
        <v>0</v>
      </c>
      <c r="M89" s="1">
        <v>0</v>
      </c>
      <c r="N89" s="1">
        <f t="shared" si="22"/>
        <v>-5</v>
      </c>
      <c r="O89" s="1">
        <v>0</v>
      </c>
      <c r="P89" s="1">
        <f t="shared" si="23"/>
        <v>-5</v>
      </c>
      <c r="Q89" s="1">
        <f t="shared" si="24"/>
        <v>0</v>
      </c>
      <c r="R89" s="1">
        <f t="shared" si="25"/>
        <v>-5</v>
      </c>
      <c r="S89" s="1"/>
      <c r="T89" s="1"/>
      <c r="U89" s="1">
        <v>1.3000000000000007</v>
      </c>
      <c r="V89" s="1">
        <f t="shared" si="18"/>
        <v>0.1172712956557645</v>
      </c>
      <c r="W89" s="1"/>
    </row>
    <row r="90" spans="1:23" x14ac:dyDescent="0.2">
      <c r="A90" s="1" t="s">
        <v>93</v>
      </c>
      <c r="B90" s="1">
        <v>2011</v>
      </c>
      <c r="C90" s="1" t="s">
        <v>43</v>
      </c>
      <c r="D90" s="1">
        <v>288</v>
      </c>
      <c r="E90" s="1">
        <v>3</v>
      </c>
      <c r="F90" s="1" t="s">
        <v>33</v>
      </c>
      <c r="G90" s="2">
        <v>10</v>
      </c>
      <c r="H90" s="1">
        <f t="shared" si="19"/>
        <v>0.32175055439664224</v>
      </c>
      <c r="I90" s="2">
        <v>8</v>
      </c>
      <c r="J90" s="1">
        <f t="shared" si="20"/>
        <v>0.28675655221154839</v>
      </c>
      <c r="K90" s="1">
        <v>8</v>
      </c>
      <c r="L90" s="1">
        <f t="shared" si="21"/>
        <v>2.8284271247461903</v>
      </c>
      <c r="M90" s="1">
        <v>1.4164000000000001</v>
      </c>
      <c r="N90" s="1">
        <f t="shared" si="22"/>
        <v>0.15118898426052152</v>
      </c>
      <c r="O90" s="1">
        <v>2.8999999999999998E-3</v>
      </c>
      <c r="P90" s="1">
        <f t="shared" si="23"/>
        <v>-2.5361070110140926</v>
      </c>
      <c r="Q90" s="1">
        <f t="shared" si="24"/>
        <v>1.4193</v>
      </c>
      <c r="R90" s="1">
        <f t="shared" si="25"/>
        <v>0.15207726267770391</v>
      </c>
      <c r="S90" s="1">
        <f>O90/Q90*100</f>
        <v>0.20432607623476359</v>
      </c>
      <c r="T90" s="1">
        <f>ASIN(SQRT(S90/100))</f>
        <v>4.5217849562379786E-2</v>
      </c>
      <c r="U90" s="1">
        <v>18.7</v>
      </c>
      <c r="V90" s="1">
        <f t="shared" si="18"/>
        <v>1.2720737875000099</v>
      </c>
      <c r="W90" s="1"/>
    </row>
    <row r="91" spans="1:23" x14ac:dyDescent="0.2">
      <c r="A91" s="1" t="s">
        <v>93</v>
      </c>
      <c r="B91" s="1">
        <v>2011</v>
      </c>
      <c r="C91" s="1" t="s">
        <v>43</v>
      </c>
      <c r="D91" s="1">
        <v>290</v>
      </c>
      <c r="E91" s="1">
        <v>2</v>
      </c>
      <c r="F91" s="1" t="s">
        <v>30</v>
      </c>
      <c r="G91" s="2">
        <v>2</v>
      </c>
      <c r="H91" s="1">
        <f t="shared" si="19"/>
        <v>0.14189705460416391</v>
      </c>
      <c r="I91" s="2">
        <v>1.5</v>
      </c>
      <c r="J91" s="1">
        <f t="shared" si="20"/>
        <v>0.12278275875764601</v>
      </c>
      <c r="K91" s="1">
        <v>4</v>
      </c>
      <c r="L91" s="1">
        <f t="shared" si="21"/>
        <v>2</v>
      </c>
      <c r="M91" s="1">
        <v>1.4169</v>
      </c>
      <c r="N91" s="1">
        <f t="shared" si="22"/>
        <v>0.15134226538881324</v>
      </c>
      <c r="O91" s="1">
        <v>9.4000000000000004E-3</v>
      </c>
      <c r="P91" s="1">
        <f t="shared" si="23"/>
        <v>-2.026410376572743</v>
      </c>
      <c r="Q91" s="1">
        <f t="shared" si="24"/>
        <v>1.4263000000000001</v>
      </c>
      <c r="R91" s="1">
        <f t="shared" si="25"/>
        <v>0.15421392709906889</v>
      </c>
      <c r="S91" s="1">
        <f>O91/Q91*100</f>
        <v>0.65904788613896093</v>
      </c>
      <c r="T91" s="1">
        <f>ASIN(SQRT(S91/100))</f>
        <v>8.1271200955455009E-2</v>
      </c>
      <c r="U91" s="1">
        <v>3</v>
      </c>
      <c r="V91" s="1">
        <f t="shared" si="18"/>
        <v>0.47856649559384334</v>
      </c>
      <c r="W91" s="1"/>
    </row>
    <row r="92" spans="1:23" x14ac:dyDescent="0.2">
      <c r="A92" s="1" t="s">
        <v>93</v>
      </c>
      <c r="B92" s="1">
        <v>2011</v>
      </c>
      <c r="C92" s="1" t="s">
        <v>43</v>
      </c>
      <c r="D92" s="1">
        <v>297</v>
      </c>
      <c r="E92" s="1">
        <v>6</v>
      </c>
      <c r="F92" s="1" t="s">
        <v>26</v>
      </c>
      <c r="G92" s="2">
        <v>5</v>
      </c>
      <c r="H92" s="1">
        <f t="shared" si="19"/>
        <v>0.22551340589813121</v>
      </c>
      <c r="I92" s="2">
        <v>3</v>
      </c>
      <c r="J92" s="1">
        <f t="shared" si="20"/>
        <v>0.17408301063648043</v>
      </c>
      <c r="K92" s="1">
        <v>0</v>
      </c>
      <c r="L92" s="1">
        <f t="shared" si="21"/>
        <v>0</v>
      </c>
      <c r="M92" s="1">
        <v>0</v>
      </c>
      <c r="N92" s="1">
        <f t="shared" si="22"/>
        <v>-5</v>
      </c>
      <c r="O92" s="1">
        <v>0</v>
      </c>
      <c r="P92" s="1">
        <f t="shared" si="23"/>
        <v>-5</v>
      </c>
      <c r="Q92" s="1">
        <f t="shared" si="24"/>
        <v>0</v>
      </c>
      <c r="R92" s="1">
        <f t="shared" si="25"/>
        <v>-5</v>
      </c>
      <c r="S92" s="1"/>
      <c r="T92" s="1"/>
      <c r="U92" s="1">
        <v>3.8000000000000007</v>
      </c>
      <c r="V92" s="1">
        <f t="shared" si="18"/>
        <v>0.5809249756756194</v>
      </c>
      <c r="W92" s="1"/>
    </row>
    <row r="93" spans="1:23" x14ac:dyDescent="0.2">
      <c r="A93" s="1" t="s">
        <v>93</v>
      </c>
      <c r="B93" s="1">
        <v>2011</v>
      </c>
      <c r="C93" s="1" t="s">
        <v>43</v>
      </c>
      <c r="D93" s="1">
        <v>300</v>
      </c>
      <c r="E93" s="1">
        <v>4</v>
      </c>
      <c r="F93" s="1" t="s">
        <v>28</v>
      </c>
      <c r="G93" s="2">
        <v>7</v>
      </c>
      <c r="H93" s="1">
        <f t="shared" si="19"/>
        <v>0.26776332715719392</v>
      </c>
      <c r="I93" s="2">
        <v>5</v>
      </c>
      <c r="J93" s="1">
        <f t="shared" si="20"/>
        <v>0.22551340589813121</v>
      </c>
      <c r="K93" s="1">
        <v>7</v>
      </c>
      <c r="L93" s="1">
        <f t="shared" si="21"/>
        <v>2.6457513110645907</v>
      </c>
      <c r="M93" s="1">
        <v>0.81989999999999996</v>
      </c>
      <c r="N93" s="1">
        <f t="shared" si="22"/>
        <v>-8.6233816699843466E-2</v>
      </c>
      <c r="O93" s="1">
        <v>4.4999999999999997E-3</v>
      </c>
      <c r="P93" s="1">
        <f t="shared" si="23"/>
        <v>-2.3458234581220396</v>
      </c>
      <c r="Q93" s="1">
        <f t="shared" si="24"/>
        <v>0.82439999999999991</v>
      </c>
      <c r="R93" s="1">
        <f t="shared" si="25"/>
        <v>-8.3856748917959203E-2</v>
      </c>
      <c r="S93" s="1">
        <f>O93/Q93*100</f>
        <v>0.54585152838427953</v>
      </c>
      <c r="T93" s="1">
        <f>ASIN(SQRT(S93/100))</f>
        <v>7.394914533374719E-2</v>
      </c>
      <c r="U93" s="1">
        <v>8</v>
      </c>
      <c r="V93" s="1">
        <f t="shared" si="18"/>
        <v>0.90363251608423767</v>
      </c>
      <c r="W93" s="1"/>
    </row>
    <row r="94" spans="1:23" x14ac:dyDescent="0.2">
      <c r="A94" s="1" t="s">
        <v>93</v>
      </c>
      <c r="B94" s="1">
        <v>2011</v>
      </c>
      <c r="C94" s="1" t="s">
        <v>43</v>
      </c>
      <c r="D94" s="1">
        <v>301</v>
      </c>
      <c r="E94" s="1">
        <v>7</v>
      </c>
      <c r="F94" s="1" t="s">
        <v>36</v>
      </c>
      <c r="G94" s="2">
        <v>4</v>
      </c>
      <c r="H94" s="1">
        <f t="shared" si="19"/>
        <v>0.20135792079033082</v>
      </c>
      <c r="I94" s="2">
        <v>4</v>
      </c>
      <c r="J94" s="1">
        <f t="shared" si="20"/>
        <v>0.20135792079033082</v>
      </c>
      <c r="K94" s="1">
        <v>4</v>
      </c>
      <c r="L94" s="1">
        <f t="shared" si="21"/>
        <v>2</v>
      </c>
      <c r="M94" s="1">
        <v>3.3300000000000003E-2</v>
      </c>
      <c r="N94" s="1">
        <f t="shared" si="22"/>
        <v>-1.4774253673088231</v>
      </c>
      <c r="O94" s="1">
        <v>1.3100000000000001E-2</v>
      </c>
      <c r="P94" s="1">
        <f t="shared" si="23"/>
        <v>-1.8823973083099157</v>
      </c>
      <c r="Q94" s="1">
        <f t="shared" si="24"/>
        <v>4.6400000000000004E-2</v>
      </c>
      <c r="R94" s="1">
        <f t="shared" si="25"/>
        <v>-1.3333884315809699</v>
      </c>
      <c r="S94" s="1">
        <f>O94/Q94*100</f>
        <v>28.232758620689651</v>
      </c>
      <c r="T94" s="1">
        <f>ASIN(SQRT(S94/100))</f>
        <v>0.5601875279910622</v>
      </c>
      <c r="U94" s="1">
        <v>8.6000000000000014</v>
      </c>
      <c r="V94" s="1">
        <f t="shared" si="18"/>
        <v>0.93500315145365487</v>
      </c>
      <c r="W94" s="1"/>
    </row>
    <row r="95" spans="1:23" x14ac:dyDescent="0.2">
      <c r="A95" s="1" t="s">
        <v>93</v>
      </c>
      <c r="B95" s="1">
        <v>2011</v>
      </c>
      <c r="C95" s="1" t="s">
        <v>43</v>
      </c>
      <c r="D95" s="1">
        <v>302</v>
      </c>
      <c r="E95" s="1">
        <v>8</v>
      </c>
      <c r="F95" s="1" t="s">
        <v>35</v>
      </c>
      <c r="G95" s="2">
        <v>4.5</v>
      </c>
      <c r="H95" s="1">
        <f t="shared" si="19"/>
        <v>0.2137561324724348</v>
      </c>
      <c r="I95" s="2">
        <v>5</v>
      </c>
      <c r="J95" s="1">
        <f t="shared" si="20"/>
        <v>0.22551340589813121</v>
      </c>
      <c r="K95" s="1">
        <v>0</v>
      </c>
      <c r="L95" s="1">
        <f t="shared" si="21"/>
        <v>0</v>
      </c>
      <c r="M95" s="1">
        <v>0</v>
      </c>
      <c r="N95" s="1">
        <f t="shared" si="22"/>
        <v>-5</v>
      </c>
      <c r="O95" s="1">
        <v>0</v>
      </c>
      <c r="P95" s="1">
        <f t="shared" si="23"/>
        <v>-5</v>
      </c>
      <c r="Q95" s="1">
        <f t="shared" si="24"/>
        <v>0</v>
      </c>
      <c r="R95" s="1">
        <f t="shared" si="25"/>
        <v>-5</v>
      </c>
      <c r="S95" s="1"/>
      <c r="T95" s="1"/>
      <c r="U95" s="1">
        <v>6.6999999999999993</v>
      </c>
      <c r="V95" s="1">
        <f t="shared" si="18"/>
        <v>0.82672252016899206</v>
      </c>
      <c r="W95" s="1"/>
    </row>
    <row r="96" spans="1:23" x14ac:dyDescent="0.2">
      <c r="A96" s="1" t="s">
        <v>93</v>
      </c>
      <c r="B96" s="1">
        <v>2011</v>
      </c>
      <c r="C96" s="1" t="s">
        <v>43</v>
      </c>
      <c r="D96" s="1">
        <v>303</v>
      </c>
      <c r="E96" s="1">
        <v>6</v>
      </c>
      <c r="F96" s="1" t="s">
        <v>26</v>
      </c>
      <c r="G96" s="2">
        <v>5</v>
      </c>
      <c r="H96" s="1">
        <f t="shared" si="19"/>
        <v>0.22551340589813121</v>
      </c>
      <c r="I96" s="2">
        <v>4</v>
      </c>
      <c r="J96" s="1">
        <f t="shared" si="20"/>
        <v>0.20135792079033082</v>
      </c>
      <c r="K96" s="1">
        <v>0</v>
      </c>
      <c r="L96" s="1">
        <f t="shared" si="21"/>
        <v>0</v>
      </c>
      <c r="M96" s="1">
        <v>0</v>
      </c>
      <c r="N96" s="1">
        <f t="shared" si="22"/>
        <v>-5</v>
      </c>
      <c r="O96" s="1">
        <v>0</v>
      </c>
      <c r="P96" s="1">
        <f t="shared" si="23"/>
        <v>-5</v>
      </c>
      <c r="Q96" s="1">
        <f t="shared" si="24"/>
        <v>0</v>
      </c>
      <c r="R96" s="1">
        <f t="shared" si="25"/>
        <v>-5</v>
      </c>
      <c r="S96" s="1"/>
      <c r="T96" s="1"/>
      <c r="U96" s="1">
        <v>11.2</v>
      </c>
      <c r="V96" s="1">
        <f t="shared" si="18"/>
        <v>1.0496056125949731</v>
      </c>
      <c r="W96" s="1"/>
    </row>
    <row r="97" spans="1:23" x14ac:dyDescent="0.2">
      <c r="A97" s="1" t="s">
        <v>93</v>
      </c>
      <c r="B97" s="1">
        <v>2011</v>
      </c>
      <c r="C97" s="1" t="s">
        <v>43</v>
      </c>
      <c r="D97" s="1">
        <v>304</v>
      </c>
      <c r="E97" s="1">
        <v>8</v>
      </c>
      <c r="F97" s="1" t="s">
        <v>35</v>
      </c>
      <c r="G97" s="2">
        <v>2.5</v>
      </c>
      <c r="H97" s="1">
        <f t="shared" si="19"/>
        <v>0.15878021464576067</v>
      </c>
      <c r="I97" s="2">
        <v>1.5</v>
      </c>
      <c r="J97" s="1">
        <f t="shared" si="20"/>
        <v>0.12278275875764601</v>
      </c>
      <c r="K97" s="1">
        <v>0</v>
      </c>
      <c r="L97" s="1">
        <f t="shared" si="21"/>
        <v>0</v>
      </c>
      <c r="M97" s="1">
        <v>0</v>
      </c>
      <c r="N97" s="1">
        <f t="shared" si="22"/>
        <v>-5</v>
      </c>
      <c r="O97" s="1">
        <v>0</v>
      </c>
      <c r="P97" s="1">
        <f t="shared" si="23"/>
        <v>-5</v>
      </c>
      <c r="Q97" s="1">
        <f t="shared" si="24"/>
        <v>0</v>
      </c>
      <c r="R97" s="1">
        <f t="shared" si="25"/>
        <v>-5</v>
      </c>
      <c r="S97" s="1"/>
      <c r="T97" s="1"/>
      <c r="U97" s="1">
        <v>3.3000000000000007</v>
      </c>
      <c r="V97" s="1">
        <f t="shared" si="18"/>
        <v>0.51982799377571876</v>
      </c>
      <c r="W97" s="1"/>
    </row>
    <row r="98" spans="1:23" x14ac:dyDescent="0.2">
      <c r="A98" s="1" t="s">
        <v>93</v>
      </c>
      <c r="B98" s="1">
        <v>2011</v>
      </c>
      <c r="C98" s="1" t="s">
        <v>43</v>
      </c>
      <c r="D98" s="1">
        <v>305</v>
      </c>
      <c r="E98" s="1">
        <v>5</v>
      </c>
      <c r="F98" s="1" t="s">
        <v>34</v>
      </c>
      <c r="G98" s="2">
        <v>4</v>
      </c>
      <c r="H98" s="1">
        <f t="shared" si="19"/>
        <v>0.20135792079033082</v>
      </c>
      <c r="I98" s="2">
        <v>3</v>
      </c>
      <c r="J98" s="1">
        <f t="shared" si="20"/>
        <v>0.17408301063648043</v>
      </c>
      <c r="K98" s="1">
        <v>3</v>
      </c>
      <c r="L98" s="1">
        <f t="shared" si="21"/>
        <v>1.7320508075688772</v>
      </c>
      <c r="M98" s="1">
        <v>0.2266</v>
      </c>
      <c r="N98" s="1">
        <f t="shared" si="22"/>
        <v>-0.64472092920786683</v>
      </c>
      <c r="O98" s="1">
        <v>1.04E-2</v>
      </c>
      <c r="P98" s="1">
        <f t="shared" si="23"/>
        <v>-1.9825492704894638</v>
      </c>
      <c r="Q98" s="1">
        <f t="shared" si="24"/>
        <v>0.23699999999999999</v>
      </c>
      <c r="R98" s="1">
        <f t="shared" si="25"/>
        <v>-0.62523332971479784</v>
      </c>
      <c r="S98" s="1">
        <f>O98/Q98*100</f>
        <v>4.3881856540084394</v>
      </c>
      <c r="T98" s="1">
        <f>ASIN(SQRT(S98/100))</f>
        <v>0.21104309654148209</v>
      </c>
      <c r="U98" s="1">
        <v>5.6999999999999993</v>
      </c>
      <c r="V98" s="1">
        <f t="shared" si="18"/>
        <v>0.75663610824584793</v>
      </c>
      <c r="W98" s="1"/>
    </row>
    <row r="99" spans="1:23" x14ac:dyDescent="0.2">
      <c r="A99" s="1" t="s">
        <v>93</v>
      </c>
      <c r="B99" s="1">
        <v>2011</v>
      </c>
      <c r="C99" s="1" t="s">
        <v>43</v>
      </c>
      <c r="D99" s="1">
        <v>309</v>
      </c>
      <c r="E99" s="1">
        <v>7</v>
      </c>
      <c r="F99" s="1" t="s">
        <v>36</v>
      </c>
      <c r="G99" s="2">
        <v>10</v>
      </c>
      <c r="H99" s="1">
        <f t="shared" si="19"/>
        <v>0.32175055439664224</v>
      </c>
      <c r="I99" s="2">
        <v>8.5</v>
      </c>
      <c r="J99" s="1">
        <f t="shared" si="20"/>
        <v>0.29584432121327198</v>
      </c>
      <c r="K99" s="1">
        <v>5</v>
      </c>
      <c r="L99" s="1">
        <f t="shared" si="21"/>
        <v>2.2360679774997898</v>
      </c>
      <c r="M99" s="1">
        <v>0</v>
      </c>
      <c r="N99" s="1">
        <f t="shared" si="22"/>
        <v>-5</v>
      </c>
      <c r="O99" s="1">
        <v>3.6000000000000004E-2</v>
      </c>
      <c r="P99" s="1">
        <f t="shared" si="23"/>
        <v>-1.4435768786287146</v>
      </c>
      <c r="Q99" s="1">
        <f t="shared" si="24"/>
        <v>3.6000000000000004E-2</v>
      </c>
      <c r="R99" s="1">
        <f t="shared" si="25"/>
        <v>-1.4435768786287146</v>
      </c>
      <c r="S99" s="1">
        <f>O99/Q99*100</f>
        <v>100</v>
      </c>
      <c r="T99" s="1">
        <f>ASIN(SQRT(S99/100))</f>
        <v>1.5707963267948966</v>
      </c>
      <c r="U99" s="1">
        <v>13.899999999999999</v>
      </c>
      <c r="V99" s="1">
        <f t="shared" si="18"/>
        <v>1.1433271299920464</v>
      </c>
      <c r="W99" s="1"/>
    </row>
    <row r="100" spans="1:23" x14ac:dyDescent="0.2">
      <c r="A100" s="1" t="s">
        <v>93</v>
      </c>
      <c r="B100" s="1">
        <v>2011</v>
      </c>
      <c r="C100" s="1" t="s">
        <v>43</v>
      </c>
      <c r="D100" s="1">
        <v>310</v>
      </c>
      <c r="E100" s="1">
        <v>1</v>
      </c>
      <c r="F100" s="1" t="s">
        <v>27</v>
      </c>
      <c r="G100" s="2">
        <v>0.5</v>
      </c>
      <c r="H100" s="1">
        <f t="shared" si="19"/>
        <v>7.0769736662213617E-2</v>
      </c>
      <c r="I100" s="2">
        <v>1</v>
      </c>
      <c r="J100" s="1">
        <f t="shared" si="20"/>
        <v>0.1001674211615598</v>
      </c>
      <c r="K100" s="1">
        <v>0</v>
      </c>
      <c r="L100" s="1">
        <f t="shared" si="21"/>
        <v>0</v>
      </c>
      <c r="M100" s="1">
        <v>0</v>
      </c>
      <c r="N100" s="1">
        <f t="shared" si="22"/>
        <v>-5</v>
      </c>
      <c r="O100" s="1">
        <v>0</v>
      </c>
      <c r="P100" s="1">
        <f t="shared" si="23"/>
        <v>-5</v>
      </c>
      <c r="Q100" s="1">
        <f t="shared" si="24"/>
        <v>0</v>
      </c>
      <c r="R100" s="1">
        <f t="shared" si="25"/>
        <v>-5</v>
      </c>
      <c r="S100" s="1"/>
      <c r="T100" s="1"/>
      <c r="U100" s="1">
        <v>1.8000000000000007</v>
      </c>
      <c r="V100" s="1">
        <f t="shared" si="18"/>
        <v>0.25767857486918466</v>
      </c>
      <c r="W100" s="1"/>
    </row>
    <row r="101" spans="1:23" x14ac:dyDescent="0.2">
      <c r="A101" s="1" t="s">
        <v>93</v>
      </c>
      <c r="B101" s="1">
        <v>2011</v>
      </c>
      <c r="C101" s="1" t="s">
        <v>43</v>
      </c>
      <c r="D101" s="1">
        <v>311</v>
      </c>
      <c r="E101" s="1">
        <v>3</v>
      </c>
      <c r="F101" s="1" t="s">
        <v>33</v>
      </c>
      <c r="G101" s="2">
        <v>1.4</v>
      </c>
      <c r="H101" s="1">
        <f t="shared" si="19"/>
        <v>0.11859943334659401</v>
      </c>
      <c r="I101" s="2">
        <v>2.5</v>
      </c>
      <c r="J101" s="1">
        <f t="shared" si="20"/>
        <v>0.15878021464576067</v>
      </c>
      <c r="K101" s="1">
        <v>1</v>
      </c>
      <c r="L101" s="1">
        <f t="shared" si="21"/>
        <v>1</v>
      </c>
      <c r="M101" s="1">
        <v>0</v>
      </c>
      <c r="N101" s="1">
        <f t="shared" si="22"/>
        <v>-5</v>
      </c>
      <c r="O101" s="1">
        <v>1.89E-2</v>
      </c>
      <c r="P101" s="1">
        <f t="shared" si="23"/>
        <v>-1.7233084711549602</v>
      </c>
      <c r="Q101" s="1">
        <f t="shared" si="24"/>
        <v>1.89E-2</v>
      </c>
      <c r="R101" s="1">
        <f t="shared" si="25"/>
        <v>-1.7233084711549602</v>
      </c>
      <c r="S101" s="1">
        <f>O101/Q101*100</f>
        <v>100</v>
      </c>
      <c r="T101" s="1">
        <f>ASIN(SQRT(S101/100))</f>
        <v>1.5707963267948966</v>
      </c>
      <c r="U101" s="1">
        <v>1.0999999999999996</v>
      </c>
      <c r="V101" s="1">
        <f t="shared" si="18"/>
        <v>4.5322978786657302E-2</v>
      </c>
      <c r="W101" s="1"/>
    </row>
    <row r="102" spans="1:23" x14ac:dyDescent="0.2">
      <c r="A102" s="1" t="s">
        <v>93</v>
      </c>
      <c r="B102" s="1">
        <v>2011</v>
      </c>
      <c r="C102" s="1" t="s">
        <v>43</v>
      </c>
      <c r="D102" s="1">
        <v>312</v>
      </c>
      <c r="E102" s="1">
        <v>7</v>
      </c>
      <c r="F102" s="1" t="s">
        <v>36</v>
      </c>
      <c r="G102" s="2">
        <v>1</v>
      </c>
      <c r="H102" s="1">
        <f t="shared" si="19"/>
        <v>0.1001674211615598</v>
      </c>
      <c r="I102" s="2">
        <v>2</v>
      </c>
      <c r="J102" s="1">
        <f t="shared" si="20"/>
        <v>0.14189705460416391</v>
      </c>
      <c r="K102" s="1">
        <v>0</v>
      </c>
      <c r="L102" s="1">
        <f t="shared" si="21"/>
        <v>0</v>
      </c>
      <c r="M102" s="1">
        <v>0</v>
      </c>
      <c r="N102" s="1">
        <f t="shared" si="22"/>
        <v>-5</v>
      </c>
      <c r="O102" s="1">
        <v>0</v>
      </c>
      <c r="P102" s="1">
        <f t="shared" si="23"/>
        <v>-5</v>
      </c>
      <c r="Q102" s="1">
        <f t="shared" si="24"/>
        <v>0</v>
      </c>
      <c r="R102" s="1">
        <f t="shared" si="25"/>
        <v>-5</v>
      </c>
      <c r="S102" s="1"/>
      <c r="T102" s="1"/>
      <c r="U102" s="1">
        <v>1.5999999999999996</v>
      </c>
      <c r="V102" s="1">
        <f t="shared" si="18"/>
        <v>0.20682587603184963</v>
      </c>
      <c r="W102" s="1"/>
    </row>
    <row r="103" spans="1:23" x14ac:dyDescent="0.2">
      <c r="A103" s="1" t="s">
        <v>93</v>
      </c>
      <c r="B103" s="1">
        <v>2011</v>
      </c>
      <c r="C103" s="1" t="s">
        <v>43</v>
      </c>
      <c r="D103" s="1">
        <v>319</v>
      </c>
      <c r="E103" s="1">
        <v>3</v>
      </c>
      <c r="F103" s="1" t="s">
        <v>33</v>
      </c>
      <c r="G103" s="2">
        <v>1.5</v>
      </c>
      <c r="H103" s="1">
        <f t="shared" si="19"/>
        <v>0.12278275875764601</v>
      </c>
      <c r="I103" s="2">
        <v>3</v>
      </c>
      <c r="J103" s="1">
        <f t="shared" si="20"/>
        <v>0.17408301063648043</v>
      </c>
      <c r="K103" s="1">
        <v>5</v>
      </c>
      <c r="L103" s="1">
        <f t="shared" si="21"/>
        <v>2.2360679774997898</v>
      </c>
      <c r="M103" s="1">
        <v>1.8785000000000001</v>
      </c>
      <c r="N103" s="1">
        <f t="shared" si="22"/>
        <v>0.27381351131489956</v>
      </c>
      <c r="O103" s="1">
        <v>4.6600000000000003E-2</v>
      </c>
      <c r="P103" s="1">
        <f t="shared" si="23"/>
        <v>-1.3315208970674144</v>
      </c>
      <c r="Q103" s="1">
        <f t="shared" si="24"/>
        <v>1.9251</v>
      </c>
      <c r="R103" s="1">
        <f t="shared" si="25"/>
        <v>0.28445554996303163</v>
      </c>
      <c r="S103" s="1">
        <f>O103/Q103*100</f>
        <v>2.4206534725468809</v>
      </c>
      <c r="T103" s="1">
        <f>ASIN(SQRT(S103/100))</f>
        <v>0.15621912502143773</v>
      </c>
      <c r="U103" s="1">
        <v>4.9000000000000004</v>
      </c>
      <c r="V103" s="1">
        <f t="shared" si="18"/>
        <v>0.69108149212296843</v>
      </c>
      <c r="W103" s="1"/>
    </row>
    <row r="104" spans="1:23" x14ac:dyDescent="0.2">
      <c r="A104" s="1" t="s">
        <v>93</v>
      </c>
      <c r="B104" s="1">
        <v>2011</v>
      </c>
      <c r="C104" s="1" t="s">
        <v>43</v>
      </c>
      <c r="D104" s="1">
        <v>320</v>
      </c>
      <c r="E104" s="1">
        <v>3</v>
      </c>
      <c r="F104" s="1" t="s">
        <v>33</v>
      </c>
      <c r="G104" s="2">
        <v>1</v>
      </c>
      <c r="H104" s="1">
        <f t="shared" si="19"/>
        <v>0.1001674211615598</v>
      </c>
      <c r="I104" s="2">
        <v>1.5</v>
      </c>
      <c r="J104" s="1">
        <f t="shared" si="20"/>
        <v>0.12278275875764601</v>
      </c>
      <c r="K104" s="1">
        <v>0</v>
      </c>
      <c r="L104" s="1">
        <f t="shared" si="21"/>
        <v>0</v>
      </c>
      <c r="M104" s="1">
        <v>0</v>
      </c>
      <c r="N104" s="1">
        <f t="shared" si="22"/>
        <v>-5</v>
      </c>
      <c r="O104" s="1">
        <v>0</v>
      </c>
      <c r="P104" s="1">
        <f t="shared" si="23"/>
        <v>-5</v>
      </c>
      <c r="Q104" s="1">
        <f t="shared" si="24"/>
        <v>0</v>
      </c>
      <c r="R104" s="1">
        <f t="shared" si="25"/>
        <v>-5</v>
      </c>
      <c r="S104" s="1"/>
      <c r="T104" s="1"/>
      <c r="U104" s="1">
        <v>2.4000000000000004</v>
      </c>
      <c r="V104" s="1">
        <f t="shared" si="18"/>
        <v>0.3820170425748684</v>
      </c>
      <c r="W104" s="1"/>
    </row>
    <row r="105" spans="1:23" x14ac:dyDescent="0.2">
      <c r="A105" s="1" t="s">
        <v>93</v>
      </c>
      <c r="B105" s="1">
        <v>2011</v>
      </c>
      <c r="C105" s="1" t="s">
        <v>43</v>
      </c>
      <c r="D105" s="1">
        <v>321</v>
      </c>
      <c r="E105" s="1">
        <v>8</v>
      </c>
      <c r="F105" s="1" t="s">
        <v>87</v>
      </c>
      <c r="G105" s="2">
        <v>2.5</v>
      </c>
      <c r="H105" s="1">
        <f t="shared" si="19"/>
        <v>0.15878021464576067</v>
      </c>
      <c r="I105" s="2">
        <v>2.5</v>
      </c>
      <c r="J105" s="1">
        <f t="shared" si="20"/>
        <v>0.15878021464576067</v>
      </c>
      <c r="K105" s="1">
        <v>0</v>
      </c>
      <c r="L105" s="1">
        <f t="shared" si="21"/>
        <v>0</v>
      </c>
      <c r="M105" s="1">
        <v>0</v>
      </c>
      <c r="N105" s="1">
        <f t="shared" si="22"/>
        <v>-5</v>
      </c>
      <c r="O105" s="1">
        <v>0</v>
      </c>
      <c r="P105" s="1">
        <f t="shared" si="23"/>
        <v>-5</v>
      </c>
      <c r="Q105" s="1">
        <f t="shared" si="24"/>
        <v>0</v>
      </c>
      <c r="R105" s="1">
        <f t="shared" si="25"/>
        <v>-5</v>
      </c>
      <c r="S105" s="1"/>
      <c r="T105" s="1"/>
      <c r="U105" s="1">
        <v>2.9000000000000004</v>
      </c>
      <c r="V105" s="1">
        <f t="shared" si="18"/>
        <v>0.46389298898590731</v>
      </c>
      <c r="W105" s="1"/>
    </row>
    <row r="106" spans="1:23" x14ac:dyDescent="0.2">
      <c r="A106" s="1" t="s">
        <v>93</v>
      </c>
      <c r="B106" s="1">
        <v>2011</v>
      </c>
      <c r="C106" s="1" t="s">
        <v>43</v>
      </c>
      <c r="D106" s="1">
        <v>324</v>
      </c>
      <c r="E106" s="1">
        <v>1</v>
      </c>
      <c r="F106" s="1" t="s">
        <v>27</v>
      </c>
      <c r="G106" s="2">
        <v>1</v>
      </c>
      <c r="H106" s="1">
        <f t="shared" si="19"/>
        <v>0.1001674211615598</v>
      </c>
      <c r="I106" s="2">
        <v>1.5</v>
      </c>
      <c r="J106" s="1">
        <f t="shared" si="20"/>
        <v>0.12278275875764601</v>
      </c>
      <c r="K106" s="1">
        <v>0</v>
      </c>
      <c r="L106" s="1">
        <f t="shared" si="21"/>
        <v>0</v>
      </c>
      <c r="M106" s="1">
        <v>0</v>
      </c>
      <c r="N106" s="1">
        <f t="shared" si="22"/>
        <v>-5</v>
      </c>
      <c r="O106" s="1">
        <v>0</v>
      </c>
      <c r="P106" s="1">
        <f t="shared" si="23"/>
        <v>-5</v>
      </c>
      <c r="Q106" s="1">
        <f t="shared" si="24"/>
        <v>0</v>
      </c>
      <c r="R106" s="1">
        <f t="shared" si="25"/>
        <v>-5</v>
      </c>
      <c r="S106" s="1"/>
      <c r="T106" s="1"/>
      <c r="U106" s="1">
        <v>1.3000000000000007</v>
      </c>
      <c r="V106" s="1">
        <f t="shared" si="18"/>
        <v>0.1172712956557645</v>
      </c>
      <c r="W106" s="1"/>
    </row>
    <row r="107" spans="1:23" x14ac:dyDescent="0.2">
      <c r="A107" s="1" t="s">
        <v>93</v>
      </c>
      <c r="B107" s="1">
        <v>2011</v>
      </c>
      <c r="C107" s="1" t="s">
        <v>43</v>
      </c>
      <c r="D107" s="1">
        <v>326</v>
      </c>
      <c r="E107" s="1">
        <v>2</v>
      </c>
      <c r="F107" s="1" t="s">
        <v>30</v>
      </c>
      <c r="G107" s="2">
        <v>1.3</v>
      </c>
      <c r="H107" s="1">
        <f t="shared" si="19"/>
        <v>0.11426603697381206</v>
      </c>
      <c r="I107" s="2">
        <v>3</v>
      </c>
      <c r="J107" s="1">
        <f t="shared" si="20"/>
        <v>0.17408301063648043</v>
      </c>
      <c r="K107" s="1">
        <v>3</v>
      </c>
      <c r="L107" s="1">
        <f t="shared" si="21"/>
        <v>1.7320508075688772</v>
      </c>
      <c r="M107" s="1">
        <v>0.69090000000000007</v>
      </c>
      <c r="N107" s="1">
        <f t="shared" si="22"/>
        <v>-0.16057852143770185</v>
      </c>
      <c r="O107" s="1">
        <v>8.0600000000000005E-2</v>
      </c>
      <c r="P107" s="1">
        <f t="shared" si="23"/>
        <v>-1.0936110788471691</v>
      </c>
      <c r="Q107" s="1">
        <f t="shared" si="24"/>
        <v>0.77150000000000007</v>
      </c>
      <c r="R107" s="1">
        <f t="shared" si="25"/>
        <v>-0.11265844041525525</v>
      </c>
      <c r="S107" s="1">
        <f>O107/Q107*100</f>
        <v>10.447180816591056</v>
      </c>
      <c r="T107" s="1">
        <f>ASIN(SQRT(S107/100))</f>
        <v>0.32913120534691087</v>
      </c>
      <c r="U107" s="1">
        <v>6.3000000000000007</v>
      </c>
      <c r="V107" s="1">
        <f t="shared" si="18"/>
        <v>0.80002935924413432</v>
      </c>
      <c r="W107" s="1"/>
    </row>
    <row r="108" spans="1:23" x14ac:dyDescent="0.2">
      <c r="A108" s="1" t="s">
        <v>93</v>
      </c>
      <c r="B108" s="1">
        <v>2011</v>
      </c>
      <c r="C108" s="1" t="s">
        <v>43</v>
      </c>
      <c r="D108" s="1">
        <v>327</v>
      </c>
      <c r="E108" s="1">
        <v>2</v>
      </c>
      <c r="F108" s="1" t="s">
        <v>30</v>
      </c>
      <c r="G108" s="2">
        <v>1.3</v>
      </c>
      <c r="H108" s="1">
        <f t="shared" si="19"/>
        <v>0.11426603697381206</v>
      </c>
      <c r="I108" s="2">
        <v>2</v>
      </c>
      <c r="J108" s="1">
        <f t="shared" si="20"/>
        <v>0.14189705460416391</v>
      </c>
      <c r="K108" s="1">
        <v>0</v>
      </c>
      <c r="L108" s="1">
        <f t="shared" si="21"/>
        <v>0</v>
      </c>
      <c r="M108" s="1">
        <v>0</v>
      </c>
      <c r="N108" s="1">
        <f t="shared" si="22"/>
        <v>-5</v>
      </c>
      <c r="O108" s="1">
        <v>0</v>
      </c>
      <c r="P108" s="1">
        <f t="shared" si="23"/>
        <v>-5</v>
      </c>
      <c r="Q108" s="1">
        <f t="shared" si="24"/>
        <v>0</v>
      </c>
      <c r="R108" s="1">
        <f t="shared" si="25"/>
        <v>-5</v>
      </c>
      <c r="S108" s="1"/>
      <c r="T108" s="1"/>
      <c r="U108" s="1">
        <v>2.8000000000000007</v>
      </c>
      <c r="V108" s="1">
        <f t="shared" si="18"/>
        <v>0.44870631990507998</v>
      </c>
      <c r="W108" s="1"/>
    </row>
    <row r="109" spans="1:23" x14ac:dyDescent="0.2">
      <c r="A109" s="1" t="s">
        <v>93</v>
      </c>
      <c r="B109" s="1">
        <v>2011</v>
      </c>
      <c r="C109" s="1" t="s">
        <v>43</v>
      </c>
      <c r="D109" s="1">
        <v>328</v>
      </c>
      <c r="E109" s="1">
        <v>4</v>
      </c>
      <c r="F109" s="1" t="s">
        <v>28</v>
      </c>
      <c r="G109" s="2">
        <v>0.7</v>
      </c>
      <c r="H109" s="1">
        <f t="shared" si="19"/>
        <v>8.3763921749666764E-2</v>
      </c>
      <c r="I109" s="2">
        <v>1</v>
      </c>
      <c r="J109" s="1">
        <f t="shared" si="20"/>
        <v>0.1001674211615598</v>
      </c>
      <c r="K109" s="1">
        <v>0</v>
      </c>
      <c r="L109" s="1">
        <f t="shared" si="21"/>
        <v>0</v>
      </c>
      <c r="M109" s="1">
        <v>0</v>
      </c>
      <c r="N109" s="1">
        <f t="shared" si="22"/>
        <v>-5</v>
      </c>
      <c r="O109" s="1">
        <v>0</v>
      </c>
      <c r="P109" s="1">
        <f t="shared" si="23"/>
        <v>-5</v>
      </c>
      <c r="Q109" s="1">
        <f t="shared" si="24"/>
        <v>0</v>
      </c>
      <c r="R109" s="1">
        <f t="shared" si="25"/>
        <v>-5</v>
      </c>
      <c r="S109" s="1"/>
      <c r="T109" s="1"/>
      <c r="U109" s="1">
        <v>0.59999999999999964</v>
      </c>
      <c r="V109" s="1">
        <f t="shared" si="18"/>
        <v>-0.21467016498923322</v>
      </c>
      <c r="W109" s="1"/>
    </row>
    <row r="110" spans="1:23" x14ac:dyDescent="0.2">
      <c r="A110" s="1" t="s">
        <v>93</v>
      </c>
      <c r="B110" s="1">
        <v>2011</v>
      </c>
      <c r="C110" s="1" t="s">
        <v>43</v>
      </c>
      <c r="D110" s="1">
        <v>329</v>
      </c>
      <c r="E110" s="1">
        <v>6</v>
      </c>
      <c r="F110" s="1" t="s">
        <v>26</v>
      </c>
      <c r="G110" s="2">
        <v>1</v>
      </c>
      <c r="H110" s="1">
        <f t="shared" si="19"/>
        <v>0.1001674211615598</v>
      </c>
      <c r="I110" s="2">
        <v>1.8</v>
      </c>
      <c r="J110" s="1">
        <f t="shared" si="20"/>
        <v>0.13456986643727625</v>
      </c>
      <c r="K110" s="1">
        <v>0</v>
      </c>
      <c r="L110" s="1">
        <f t="shared" si="21"/>
        <v>0</v>
      </c>
      <c r="M110" s="1">
        <v>0</v>
      </c>
      <c r="N110" s="1">
        <f t="shared" si="22"/>
        <v>-5</v>
      </c>
      <c r="O110" s="1">
        <v>0</v>
      </c>
      <c r="P110" s="1">
        <f t="shared" si="23"/>
        <v>-5</v>
      </c>
      <c r="Q110" s="1">
        <f t="shared" si="24"/>
        <v>0</v>
      </c>
      <c r="R110" s="1">
        <f t="shared" si="25"/>
        <v>-5</v>
      </c>
      <c r="S110" s="1"/>
      <c r="T110" s="1"/>
      <c r="U110" s="1">
        <v>1</v>
      </c>
      <c r="V110" s="1">
        <f t="shared" si="18"/>
        <v>4.3213737826425782E-3</v>
      </c>
      <c r="W110" s="1"/>
    </row>
    <row r="111" spans="1:23" x14ac:dyDescent="0.2">
      <c r="A111" s="1" t="s">
        <v>93</v>
      </c>
      <c r="B111" s="1">
        <v>2011</v>
      </c>
      <c r="C111" s="1" t="s">
        <v>43</v>
      </c>
      <c r="D111" s="1">
        <v>330</v>
      </c>
      <c r="E111" s="1">
        <v>8</v>
      </c>
      <c r="F111" s="1" t="s">
        <v>35</v>
      </c>
      <c r="G111" s="2">
        <v>5</v>
      </c>
      <c r="H111" s="1">
        <f t="shared" si="19"/>
        <v>0.22551340589813121</v>
      </c>
      <c r="I111" s="2">
        <v>8</v>
      </c>
      <c r="J111" s="1">
        <f t="shared" si="20"/>
        <v>0.28675655221154839</v>
      </c>
      <c r="K111" s="1">
        <v>0</v>
      </c>
      <c r="L111" s="1">
        <f t="shared" si="21"/>
        <v>0</v>
      </c>
      <c r="M111" s="1">
        <v>0</v>
      </c>
      <c r="N111" s="1">
        <f t="shared" si="22"/>
        <v>-5</v>
      </c>
      <c r="O111" s="1">
        <v>0</v>
      </c>
      <c r="P111" s="1">
        <f t="shared" si="23"/>
        <v>-5</v>
      </c>
      <c r="Q111" s="1">
        <f t="shared" si="24"/>
        <v>0</v>
      </c>
      <c r="R111" s="1">
        <f t="shared" si="25"/>
        <v>-5</v>
      </c>
      <c r="S111" s="1"/>
      <c r="T111" s="1"/>
      <c r="U111" s="1">
        <v>7.1999999999999993</v>
      </c>
      <c r="V111" s="1">
        <f t="shared" si="18"/>
        <v>0.85793526471942894</v>
      </c>
      <c r="W111" s="1"/>
    </row>
    <row r="112" spans="1:23" x14ac:dyDescent="0.2">
      <c r="A112" s="1" t="s">
        <v>93</v>
      </c>
      <c r="B112" s="1">
        <v>2011</v>
      </c>
      <c r="C112" s="1" t="s">
        <v>43</v>
      </c>
      <c r="D112" s="1">
        <v>331</v>
      </c>
      <c r="E112" s="1">
        <v>5</v>
      </c>
      <c r="F112" s="1" t="s">
        <v>34</v>
      </c>
      <c r="G112" s="2">
        <v>1.5</v>
      </c>
      <c r="H112" s="1">
        <f t="shared" si="19"/>
        <v>0.12278275875764601</v>
      </c>
      <c r="I112" s="2">
        <v>2.5</v>
      </c>
      <c r="J112" s="1">
        <f t="shared" si="20"/>
        <v>0.15878021464576067</v>
      </c>
      <c r="K112" s="1">
        <v>0</v>
      </c>
      <c r="L112" s="1">
        <f t="shared" si="21"/>
        <v>0</v>
      </c>
      <c r="M112" s="1">
        <v>0</v>
      </c>
      <c r="N112" s="1">
        <f t="shared" si="22"/>
        <v>-5</v>
      </c>
      <c r="O112" s="1">
        <v>0</v>
      </c>
      <c r="P112" s="1">
        <f t="shared" si="23"/>
        <v>-5</v>
      </c>
      <c r="Q112" s="1">
        <f t="shared" si="24"/>
        <v>0</v>
      </c>
      <c r="R112" s="1">
        <f t="shared" si="25"/>
        <v>-5</v>
      </c>
      <c r="S112" s="1"/>
      <c r="T112" s="1"/>
      <c r="U112" s="1">
        <v>2.3000000000000007</v>
      </c>
      <c r="V112" s="1">
        <f t="shared" ref="V112:V129" si="26">LOG10(U112+0.01)</f>
        <v>0.36361197989214439</v>
      </c>
      <c r="W112" s="1"/>
    </row>
    <row r="113" spans="1:23" x14ac:dyDescent="0.2">
      <c r="A113" s="1" t="s">
        <v>93</v>
      </c>
      <c r="B113" s="1">
        <v>2011</v>
      </c>
      <c r="C113" s="1" t="s">
        <v>43</v>
      </c>
      <c r="D113" s="1">
        <v>332</v>
      </c>
      <c r="E113" s="1">
        <v>5</v>
      </c>
      <c r="F113" s="1" t="s">
        <v>34</v>
      </c>
      <c r="G113" s="2">
        <v>0.3</v>
      </c>
      <c r="H113" s="1">
        <f t="shared" si="19"/>
        <v>5.4799678915819716E-2</v>
      </c>
      <c r="I113" s="2">
        <v>1</v>
      </c>
      <c r="J113" s="1">
        <f t="shared" si="20"/>
        <v>0.1001674211615598</v>
      </c>
      <c r="K113" s="1">
        <v>0</v>
      </c>
      <c r="L113" s="1">
        <f t="shared" si="21"/>
        <v>0</v>
      </c>
      <c r="M113" s="1">
        <v>0</v>
      </c>
      <c r="N113" s="1">
        <f t="shared" si="22"/>
        <v>-5</v>
      </c>
      <c r="O113" s="1">
        <v>0</v>
      </c>
      <c r="P113" s="1">
        <f t="shared" si="23"/>
        <v>-5</v>
      </c>
      <c r="Q113" s="1">
        <f t="shared" si="24"/>
        <v>0</v>
      </c>
      <c r="R113" s="1">
        <f t="shared" si="25"/>
        <v>-5</v>
      </c>
      <c r="S113" s="1"/>
      <c r="T113" s="1"/>
      <c r="U113" s="1">
        <v>0</v>
      </c>
      <c r="V113" s="1">
        <f t="shared" si="26"/>
        <v>-2</v>
      </c>
      <c r="W113" s="1"/>
    </row>
    <row r="114" spans="1:23" x14ac:dyDescent="0.2">
      <c r="A114" s="1" t="s">
        <v>93</v>
      </c>
      <c r="B114" s="1">
        <v>2011</v>
      </c>
      <c r="C114" s="1" t="s">
        <v>43</v>
      </c>
      <c r="D114" s="1">
        <v>333</v>
      </c>
      <c r="E114" s="1">
        <v>7</v>
      </c>
      <c r="F114" s="1" t="s">
        <v>36</v>
      </c>
      <c r="G114" s="2">
        <v>4</v>
      </c>
      <c r="H114" s="1">
        <f t="shared" si="19"/>
        <v>0.20135792079033082</v>
      </c>
      <c r="I114" s="2">
        <v>3.5</v>
      </c>
      <c r="J114" s="1">
        <f t="shared" si="20"/>
        <v>0.18819174115886411</v>
      </c>
      <c r="K114" s="1">
        <v>8</v>
      </c>
      <c r="L114" s="1">
        <f t="shared" si="21"/>
        <v>2.8284271247461903</v>
      </c>
      <c r="M114" s="1">
        <v>6.6500000000000004E-2</v>
      </c>
      <c r="N114" s="1">
        <f t="shared" si="22"/>
        <v>-1.1771130521658495</v>
      </c>
      <c r="O114" s="1">
        <v>2.9499999999999998E-2</v>
      </c>
      <c r="P114" s="1">
        <f t="shared" si="23"/>
        <v>-1.5300307905000405</v>
      </c>
      <c r="Q114" s="1">
        <f t="shared" si="24"/>
        <v>9.6000000000000002E-2</v>
      </c>
      <c r="R114" s="1">
        <f t="shared" si="25"/>
        <v>-1.0176835303079348</v>
      </c>
      <c r="S114" s="1">
        <f>O114/Q114*100</f>
        <v>30.729166666666664</v>
      </c>
      <c r="T114" s="1">
        <f>ASIN(SQRT(S114/100))</f>
        <v>0.5875684971951215</v>
      </c>
      <c r="U114" s="1">
        <v>9.8000000000000007</v>
      </c>
      <c r="V114" s="1">
        <f t="shared" si="26"/>
        <v>0.99166900737994856</v>
      </c>
      <c r="W114" s="1"/>
    </row>
    <row r="115" spans="1:23" x14ac:dyDescent="0.2">
      <c r="A115" s="1" t="s">
        <v>93</v>
      </c>
      <c r="B115" s="1">
        <v>2011</v>
      </c>
      <c r="C115" s="1" t="s">
        <v>43</v>
      </c>
      <c r="D115" s="1">
        <v>351</v>
      </c>
      <c r="E115" s="1">
        <v>2</v>
      </c>
      <c r="F115" s="1" t="s">
        <v>30</v>
      </c>
      <c r="G115" s="2">
        <v>3</v>
      </c>
      <c r="H115" s="1">
        <f t="shared" si="19"/>
        <v>0.17408301063648043</v>
      </c>
      <c r="I115" s="2">
        <v>4</v>
      </c>
      <c r="J115" s="1">
        <f t="shared" si="20"/>
        <v>0.20135792079033082</v>
      </c>
      <c r="K115" s="1">
        <v>2</v>
      </c>
      <c r="L115" s="1">
        <f t="shared" si="21"/>
        <v>1.4142135623730951</v>
      </c>
      <c r="M115" s="1">
        <v>0.67270000000000008</v>
      </c>
      <c r="N115" s="1">
        <f t="shared" si="22"/>
        <v>-0.17217211637466859</v>
      </c>
      <c r="O115" s="1">
        <v>5.8999999999999999E-3</v>
      </c>
      <c r="P115" s="1">
        <f t="shared" si="23"/>
        <v>-2.2284125191187445</v>
      </c>
      <c r="Q115" s="1">
        <f t="shared" si="24"/>
        <v>0.67860000000000009</v>
      </c>
      <c r="R115" s="1">
        <f t="shared" si="25"/>
        <v>-0.16837974487831625</v>
      </c>
      <c r="S115" s="1">
        <f>O115/Q115*100</f>
        <v>0.86943707633362799</v>
      </c>
      <c r="T115" s="1">
        <f>ASIN(SQRT(S115/100))</f>
        <v>9.3379256912570929E-2</v>
      </c>
      <c r="U115" s="1">
        <v>4.9000000000000004</v>
      </c>
      <c r="V115" s="1">
        <f t="shared" si="26"/>
        <v>0.69108149212296843</v>
      </c>
      <c r="W115" s="1"/>
    </row>
    <row r="116" spans="1:23" x14ac:dyDescent="0.2">
      <c r="A116" s="1" t="s">
        <v>93</v>
      </c>
      <c r="B116" s="1">
        <v>2011</v>
      </c>
      <c r="C116" s="1" t="s">
        <v>43</v>
      </c>
      <c r="D116" s="1">
        <v>354</v>
      </c>
      <c r="E116" s="1">
        <v>7</v>
      </c>
      <c r="F116" s="1" t="s">
        <v>36</v>
      </c>
      <c r="G116" s="2">
        <v>2</v>
      </c>
      <c r="H116" s="1">
        <f t="shared" si="19"/>
        <v>0.14189705460416391</v>
      </c>
      <c r="I116" s="2">
        <v>2</v>
      </c>
      <c r="J116" s="1">
        <f t="shared" si="20"/>
        <v>0.14189705460416391</v>
      </c>
      <c r="K116" s="1">
        <v>0</v>
      </c>
      <c r="L116" s="1">
        <f t="shared" si="21"/>
        <v>0</v>
      </c>
      <c r="M116" s="1">
        <v>0</v>
      </c>
      <c r="N116" s="1">
        <f t="shared" si="22"/>
        <v>-5</v>
      </c>
      <c r="O116" s="1">
        <v>0</v>
      </c>
      <c r="P116" s="1">
        <f t="shared" si="23"/>
        <v>-5</v>
      </c>
      <c r="Q116" s="1">
        <f t="shared" si="24"/>
        <v>0</v>
      </c>
      <c r="R116" s="1">
        <f t="shared" si="25"/>
        <v>-5</v>
      </c>
      <c r="S116" s="1"/>
      <c r="T116" s="1"/>
      <c r="U116" s="1">
        <v>1.5999999999999996</v>
      </c>
      <c r="V116" s="1">
        <f t="shared" si="26"/>
        <v>0.20682587603184963</v>
      </c>
      <c r="W116" s="1"/>
    </row>
    <row r="117" spans="1:23" x14ac:dyDescent="0.2">
      <c r="A117" s="1" t="s">
        <v>93</v>
      </c>
      <c r="B117" s="1">
        <v>2011</v>
      </c>
      <c r="C117" s="1" t="s">
        <v>43</v>
      </c>
      <c r="D117" s="1">
        <v>355</v>
      </c>
      <c r="E117" s="1">
        <v>7</v>
      </c>
      <c r="F117" s="1" t="s">
        <v>36</v>
      </c>
      <c r="G117" s="2">
        <v>8</v>
      </c>
      <c r="H117" s="1">
        <f t="shared" si="19"/>
        <v>0.28675655221154839</v>
      </c>
      <c r="I117" s="2">
        <v>6.5</v>
      </c>
      <c r="J117" s="1">
        <f t="shared" si="20"/>
        <v>0.25779700312304527</v>
      </c>
      <c r="K117" s="1">
        <v>0</v>
      </c>
      <c r="L117" s="1">
        <f t="shared" si="21"/>
        <v>0</v>
      </c>
      <c r="M117" s="1">
        <v>0</v>
      </c>
      <c r="N117" s="1">
        <f t="shared" si="22"/>
        <v>-5</v>
      </c>
      <c r="O117" s="1">
        <v>0</v>
      </c>
      <c r="P117" s="1">
        <f t="shared" si="23"/>
        <v>-5</v>
      </c>
      <c r="Q117" s="1">
        <f t="shared" si="24"/>
        <v>0</v>
      </c>
      <c r="R117" s="1">
        <f t="shared" si="25"/>
        <v>-5</v>
      </c>
      <c r="S117" s="1"/>
      <c r="T117" s="1"/>
      <c r="U117" s="1">
        <v>14.100000000000001</v>
      </c>
      <c r="V117" s="1">
        <f t="shared" si="26"/>
        <v>1.1495270137543478</v>
      </c>
      <c r="W117" s="1"/>
    </row>
    <row r="118" spans="1:23" x14ac:dyDescent="0.2">
      <c r="A118" s="1" t="s">
        <v>93</v>
      </c>
      <c r="B118" s="1">
        <v>2011</v>
      </c>
      <c r="C118" s="1" t="s">
        <v>43</v>
      </c>
      <c r="D118" s="1">
        <v>356</v>
      </c>
      <c r="E118" s="1">
        <v>2</v>
      </c>
      <c r="F118" s="1" t="s">
        <v>30</v>
      </c>
      <c r="G118" s="2">
        <v>1</v>
      </c>
      <c r="H118" s="1">
        <f t="shared" si="19"/>
        <v>0.1001674211615598</v>
      </c>
      <c r="I118" s="2">
        <v>2.5</v>
      </c>
      <c r="J118" s="1">
        <f t="shared" si="20"/>
        <v>0.15878021464576067</v>
      </c>
      <c r="K118" s="1">
        <v>0</v>
      </c>
      <c r="L118" s="1">
        <f t="shared" si="21"/>
        <v>0</v>
      </c>
      <c r="M118" s="1">
        <v>0</v>
      </c>
      <c r="N118" s="1">
        <f t="shared" si="22"/>
        <v>-5</v>
      </c>
      <c r="O118" s="1">
        <v>0</v>
      </c>
      <c r="P118" s="1">
        <f t="shared" si="23"/>
        <v>-5</v>
      </c>
      <c r="Q118" s="1">
        <f t="shared" si="24"/>
        <v>0</v>
      </c>
      <c r="R118" s="1">
        <f t="shared" si="25"/>
        <v>-5</v>
      </c>
      <c r="S118" s="1"/>
      <c r="T118" s="1"/>
      <c r="U118" s="1">
        <v>2.5</v>
      </c>
      <c r="V118" s="1">
        <f t="shared" si="26"/>
        <v>0.39967372148103808</v>
      </c>
      <c r="W118" s="1"/>
    </row>
    <row r="119" spans="1:23" x14ac:dyDescent="0.2">
      <c r="A119" s="1" t="s">
        <v>93</v>
      </c>
      <c r="B119" s="1">
        <v>2011</v>
      </c>
      <c r="C119" s="1" t="s">
        <v>43</v>
      </c>
      <c r="D119" s="1">
        <v>359</v>
      </c>
      <c r="E119" s="1">
        <v>4</v>
      </c>
      <c r="F119" s="1" t="s">
        <v>28</v>
      </c>
      <c r="G119" s="2">
        <v>5</v>
      </c>
      <c r="H119" s="1">
        <f t="shared" si="19"/>
        <v>0.22551340589813121</v>
      </c>
      <c r="I119" s="2">
        <v>3</v>
      </c>
      <c r="J119" s="1">
        <f t="shared" si="20"/>
        <v>0.17408301063648043</v>
      </c>
      <c r="K119" s="1">
        <v>13</v>
      </c>
      <c r="L119" s="1">
        <f t="shared" si="21"/>
        <v>3.6055512754639891</v>
      </c>
      <c r="M119" s="1">
        <v>0.80830000000000002</v>
      </c>
      <c r="N119" s="1">
        <f t="shared" si="22"/>
        <v>-9.2422048297880366E-2</v>
      </c>
      <c r="O119" s="1">
        <v>2.5599999999999998E-2</v>
      </c>
      <c r="P119" s="1">
        <f t="shared" si="23"/>
        <v>-1.5915904215315704</v>
      </c>
      <c r="Q119" s="1">
        <f t="shared" si="24"/>
        <v>0.83389999999999997</v>
      </c>
      <c r="R119" s="1">
        <f t="shared" si="25"/>
        <v>-7.8880818202197805E-2</v>
      </c>
      <c r="S119" s="1">
        <f>O119/Q119*100</f>
        <v>3.0699124595275213</v>
      </c>
      <c r="T119" s="1">
        <f>ASIN(SQRT(S119/100))</f>
        <v>0.17612074621961482</v>
      </c>
      <c r="U119" s="1">
        <v>9.8000000000000007</v>
      </c>
      <c r="V119" s="1">
        <f t="shared" si="26"/>
        <v>0.99166900737994856</v>
      </c>
      <c r="W119" s="1"/>
    </row>
    <row r="120" spans="1:23" x14ac:dyDescent="0.2">
      <c r="A120" s="1" t="s">
        <v>93</v>
      </c>
      <c r="B120" s="1">
        <v>2011</v>
      </c>
      <c r="C120" s="1" t="s">
        <v>43</v>
      </c>
      <c r="D120" s="1">
        <v>363</v>
      </c>
      <c r="E120" s="1">
        <v>5</v>
      </c>
      <c r="F120" s="1" t="s">
        <v>34</v>
      </c>
      <c r="G120" s="2">
        <v>0.7</v>
      </c>
      <c r="H120" s="1">
        <f t="shared" si="19"/>
        <v>8.3763921749666764E-2</v>
      </c>
      <c r="I120" s="2">
        <v>1</v>
      </c>
      <c r="J120" s="1">
        <f t="shared" si="20"/>
        <v>0.1001674211615598</v>
      </c>
      <c r="K120" s="1">
        <v>0</v>
      </c>
      <c r="L120" s="1">
        <f t="shared" si="21"/>
        <v>0</v>
      </c>
      <c r="M120" s="1">
        <v>0</v>
      </c>
      <c r="N120" s="1">
        <f t="shared" si="22"/>
        <v>-5</v>
      </c>
      <c r="O120" s="1">
        <v>0</v>
      </c>
      <c r="P120" s="1">
        <f t="shared" si="23"/>
        <v>-5</v>
      </c>
      <c r="Q120" s="1">
        <f t="shared" si="24"/>
        <v>0</v>
      </c>
      <c r="R120" s="1">
        <f t="shared" si="25"/>
        <v>-5</v>
      </c>
      <c r="S120" s="1"/>
      <c r="T120" s="1"/>
      <c r="U120" s="1">
        <v>0.80000000000000071</v>
      </c>
      <c r="V120" s="1">
        <f t="shared" si="26"/>
        <v>-9.151498112134987E-2</v>
      </c>
      <c r="W120" s="1"/>
    </row>
    <row r="121" spans="1:23" x14ac:dyDescent="0.2">
      <c r="A121" s="1" t="s">
        <v>93</v>
      </c>
      <c r="B121" s="1">
        <v>2011</v>
      </c>
      <c r="C121" s="1" t="s">
        <v>43</v>
      </c>
      <c r="D121" s="1">
        <v>364</v>
      </c>
      <c r="E121" s="1">
        <v>4</v>
      </c>
      <c r="F121" s="1" t="s">
        <v>28</v>
      </c>
      <c r="G121" s="2">
        <v>3.5</v>
      </c>
      <c r="H121" s="1">
        <f t="shared" si="19"/>
        <v>0.18819174115886411</v>
      </c>
      <c r="I121" s="2">
        <v>4</v>
      </c>
      <c r="J121" s="1">
        <f t="shared" si="20"/>
        <v>0.20135792079033082</v>
      </c>
      <c r="K121" s="1">
        <v>0</v>
      </c>
      <c r="L121" s="1">
        <f t="shared" si="21"/>
        <v>0</v>
      </c>
      <c r="M121" s="1">
        <v>0</v>
      </c>
      <c r="N121" s="1">
        <f t="shared" si="22"/>
        <v>-5</v>
      </c>
      <c r="O121" s="1">
        <v>0</v>
      </c>
      <c r="P121" s="1">
        <f t="shared" si="23"/>
        <v>-5</v>
      </c>
      <c r="Q121" s="1">
        <f t="shared" si="24"/>
        <v>0</v>
      </c>
      <c r="R121" s="1">
        <f t="shared" si="25"/>
        <v>-5</v>
      </c>
      <c r="S121" s="1"/>
      <c r="T121" s="1"/>
      <c r="U121" s="1">
        <v>6.6999999999999993</v>
      </c>
      <c r="V121" s="1">
        <f t="shared" si="26"/>
        <v>0.82672252016899206</v>
      </c>
      <c r="W121" s="1"/>
    </row>
    <row r="122" spans="1:23" x14ac:dyDescent="0.2">
      <c r="A122" s="1" t="s">
        <v>93</v>
      </c>
      <c r="B122" s="1">
        <v>2011</v>
      </c>
      <c r="C122" s="1" t="s">
        <v>43</v>
      </c>
      <c r="D122" s="1">
        <v>366</v>
      </c>
      <c r="E122" s="1">
        <v>1</v>
      </c>
      <c r="F122" s="1" t="s">
        <v>27</v>
      </c>
      <c r="G122" s="2">
        <v>1</v>
      </c>
      <c r="H122" s="1">
        <f t="shared" si="19"/>
        <v>0.1001674211615598</v>
      </c>
      <c r="I122" s="2">
        <v>1.5</v>
      </c>
      <c r="J122" s="1">
        <f t="shared" si="20"/>
        <v>0.12278275875764601</v>
      </c>
      <c r="K122" s="1">
        <v>2</v>
      </c>
      <c r="L122" s="1">
        <f t="shared" si="21"/>
        <v>1.4142135623730951</v>
      </c>
      <c r="M122" s="1">
        <v>0.46229999999999999</v>
      </c>
      <c r="N122" s="1">
        <f t="shared" si="22"/>
        <v>-0.3350667124501972</v>
      </c>
      <c r="O122" s="1">
        <v>5.3E-3</v>
      </c>
      <c r="P122" s="1">
        <f t="shared" si="23"/>
        <v>-2.274905478918531</v>
      </c>
      <c r="Q122" s="1">
        <f t="shared" si="24"/>
        <v>0.46760000000000002</v>
      </c>
      <c r="R122" s="1">
        <f t="shared" si="25"/>
        <v>-0.33011620987465207</v>
      </c>
      <c r="S122" s="1">
        <f>O122/Q122*100</f>
        <v>1.133447390932421</v>
      </c>
      <c r="T122" s="1">
        <f>ASIN(SQRT(S122/100))</f>
        <v>0.10666563698654787</v>
      </c>
      <c r="U122" s="1">
        <v>1.9000000000000004</v>
      </c>
      <c r="V122" s="1">
        <f t="shared" si="26"/>
        <v>0.28103336724772759</v>
      </c>
      <c r="W122" s="1"/>
    </row>
    <row r="123" spans="1:23" x14ac:dyDescent="0.2">
      <c r="A123" s="1" t="s">
        <v>93</v>
      </c>
      <c r="B123" s="1">
        <v>2011</v>
      </c>
      <c r="C123" s="1" t="s">
        <v>43</v>
      </c>
      <c r="D123" s="1">
        <v>368</v>
      </c>
      <c r="E123" s="1">
        <v>2</v>
      </c>
      <c r="F123" s="1" t="s">
        <v>30</v>
      </c>
      <c r="G123" s="2">
        <v>1.5</v>
      </c>
      <c r="H123" s="1">
        <f t="shared" si="19"/>
        <v>0.12278275875764601</v>
      </c>
      <c r="I123" s="2">
        <v>1.5</v>
      </c>
      <c r="J123" s="1">
        <f t="shared" si="20"/>
        <v>0.12278275875764601</v>
      </c>
      <c r="K123" s="1">
        <v>0</v>
      </c>
      <c r="L123" s="1">
        <f t="shared" si="21"/>
        <v>0</v>
      </c>
      <c r="M123" s="1">
        <v>0</v>
      </c>
      <c r="N123" s="1">
        <f t="shared" si="22"/>
        <v>-5</v>
      </c>
      <c r="O123" s="1">
        <v>0</v>
      </c>
      <c r="P123" s="1">
        <f t="shared" si="23"/>
        <v>-5</v>
      </c>
      <c r="Q123" s="1">
        <f t="shared" si="24"/>
        <v>0</v>
      </c>
      <c r="R123" s="1">
        <f t="shared" si="25"/>
        <v>-5</v>
      </c>
      <c r="S123" s="1"/>
      <c r="T123" s="1"/>
      <c r="U123" s="1">
        <v>1.3000000000000007</v>
      </c>
      <c r="V123" s="1">
        <f t="shared" si="26"/>
        <v>0.1172712956557645</v>
      </c>
      <c r="W123" s="1"/>
    </row>
    <row r="124" spans="1:23" x14ac:dyDescent="0.2">
      <c r="A124" s="1" t="s">
        <v>93</v>
      </c>
      <c r="B124" s="1">
        <v>2011</v>
      </c>
      <c r="C124" s="1" t="s">
        <v>43</v>
      </c>
      <c r="D124" s="1">
        <v>369</v>
      </c>
      <c r="E124" s="1">
        <v>6</v>
      </c>
      <c r="F124" s="1" t="s">
        <v>26</v>
      </c>
      <c r="G124" s="2">
        <v>0.5</v>
      </c>
      <c r="H124" s="1">
        <f t="shared" si="19"/>
        <v>7.0769736662213617E-2</v>
      </c>
      <c r="I124" s="2">
        <v>1</v>
      </c>
      <c r="J124" s="1">
        <f t="shared" si="20"/>
        <v>0.1001674211615598</v>
      </c>
      <c r="K124" s="1">
        <v>0</v>
      </c>
      <c r="L124" s="1">
        <f t="shared" si="21"/>
        <v>0</v>
      </c>
      <c r="M124" s="1">
        <v>0</v>
      </c>
      <c r="N124" s="1">
        <f t="shared" si="22"/>
        <v>-5</v>
      </c>
      <c r="O124" s="1">
        <v>0</v>
      </c>
      <c r="P124" s="1">
        <f t="shared" si="23"/>
        <v>-5</v>
      </c>
      <c r="Q124" s="1">
        <f t="shared" si="24"/>
        <v>0</v>
      </c>
      <c r="R124" s="1">
        <f t="shared" si="25"/>
        <v>-5</v>
      </c>
      <c r="S124" s="1"/>
      <c r="T124" s="1"/>
      <c r="U124" s="1">
        <v>0.80000000000000071</v>
      </c>
      <c r="V124" s="1">
        <f t="shared" si="26"/>
        <v>-9.151498112134987E-2</v>
      </c>
      <c r="W124" s="1"/>
    </row>
    <row r="125" spans="1:23" x14ac:dyDescent="0.2">
      <c r="A125" s="1" t="s">
        <v>93</v>
      </c>
      <c r="B125" s="1">
        <v>2011</v>
      </c>
      <c r="C125" s="1" t="s">
        <v>43</v>
      </c>
      <c r="D125" s="1">
        <v>370</v>
      </c>
      <c r="E125" s="1">
        <v>8</v>
      </c>
      <c r="F125" s="1" t="s">
        <v>35</v>
      </c>
      <c r="G125" s="2">
        <v>3</v>
      </c>
      <c r="H125" s="1">
        <f t="shared" si="19"/>
        <v>0.17408301063648043</v>
      </c>
      <c r="I125" s="2">
        <v>4</v>
      </c>
      <c r="J125" s="1">
        <f t="shared" si="20"/>
        <v>0.20135792079033082</v>
      </c>
      <c r="K125" s="1">
        <v>0</v>
      </c>
      <c r="L125" s="1">
        <f t="shared" si="21"/>
        <v>0</v>
      </c>
      <c r="M125" s="1">
        <v>0</v>
      </c>
      <c r="N125" s="1">
        <f t="shared" si="22"/>
        <v>-5</v>
      </c>
      <c r="O125" s="1">
        <v>0</v>
      </c>
      <c r="P125" s="1">
        <f t="shared" si="23"/>
        <v>-5</v>
      </c>
      <c r="Q125" s="1">
        <f t="shared" si="24"/>
        <v>0</v>
      </c>
      <c r="R125" s="1">
        <f t="shared" si="25"/>
        <v>-5</v>
      </c>
      <c r="S125" s="1"/>
      <c r="T125" s="1"/>
      <c r="U125" s="1">
        <v>4.4000000000000004</v>
      </c>
      <c r="V125" s="1">
        <f t="shared" si="26"/>
        <v>0.6444385894678385</v>
      </c>
      <c r="W125" s="1"/>
    </row>
    <row r="126" spans="1:23" x14ac:dyDescent="0.2">
      <c r="A126" s="1" t="s">
        <v>93</v>
      </c>
      <c r="B126" s="1">
        <v>2011</v>
      </c>
      <c r="C126" s="1" t="s">
        <v>43</v>
      </c>
      <c r="D126" s="1">
        <v>377</v>
      </c>
      <c r="E126" s="1">
        <v>3</v>
      </c>
      <c r="F126" s="1" t="s">
        <v>33</v>
      </c>
      <c r="G126" s="2">
        <v>4</v>
      </c>
      <c r="H126" s="1">
        <f t="shared" si="19"/>
        <v>0.20135792079033082</v>
      </c>
      <c r="I126" s="2">
        <v>2</v>
      </c>
      <c r="J126" s="1">
        <f t="shared" si="20"/>
        <v>0.14189705460416391</v>
      </c>
      <c r="K126" s="1">
        <v>0</v>
      </c>
      <c r="L126" s="1">
        <f t="shared" si="21"/>
        <v>0</v>
      </c>
      <c r="M126" s="1">
        <v>0</v>
      </c>
      <c r="N126" s="1">
        <f t="shared" si="22"/>
        <v>-5</v>
      </c>
      <c r="O126" s="1">
        <v>0</v>
      </c>
      <c r="P126" s="1">
        <f t="shared" si="23"/>
        <v>-5</v>
      </c>
      <c r="Q126" s="1">
        <f t="shared" si="24"/>
        <v>0</v>
      </c>
      <c r="R126" s="1">
        <f t="shared" si="25"/>
        <v>-5</v>
      </c>
      <c r="S126" s="1"/>
      <c r="T126" s="1"/>
      <c r="U126" s="1">
        <v>7.8000000000000007</v>
      </c>
      <c r="V126" s="1">
        <f t="shared" si="26"/>
        <v>0.89265103387730038</v>
      </c>
      <c r="W126" s="1"/>
    </row>
    <row r="127" spans="1:23" x14ac:dyDescent="0.2">
      <c r="A127" s="1" t="s">
        <v>93</v>
      </c>
      <c r="B127" s="1">
        <v>2011</v>
      </c>
      <c r="C127" s="1" t="s">
        <v>43</v>
      </c>
      <c r="D127" s="1">
        <v>379</v>
      </c>
      <c r="E127" s="1">
        <v>4</v>
      </c>
      <c r="F127" s="1" t="s">
        <v>28</v>
      </c>
      <c r="G127" s="2">
        <v>2.2000000000000002</v>
      </c>
      <c r="H127" s="1">
        <f t="shared" si="19"/>
        <v>0.14887328003763661</v>
      </c>
      <c r="I127" s="2">
        <v>2.5</v>
      </c>
      <c r="J127" s="1">
        <f t="shared" si="20"/>
        <v>0.15878021464576067</v>
      </c>
      <c r="K127" s="1">
        <v>0</v>
      </c>
      <c r="L127" s="1">
        <f t="shared" si="21"/>
        <v>0</v>
      </c>
      <c r="M127" s="1">
        <v>0</v>
      </c>
      <c r="N127" s="1">
        <f t="shared" si="22"/>
        <v>-5</v>
      </c>
      <c r="O127" s="1">
        <v>0</v>
      </c>
      <c r="P127" s="1">
        <f t="shared" si="23"/>
        <v>-5</v>
      </c>
      <c r="Q127" s="1">
        <f t="shared" si="24"/>
        <v>0</v>
      </c>
      <c r="R127" s="1">
        <f t="shared" si="25"/>
        <v>-5</v>
      </c>
      <c r="S127" s="1"/>
      <c r="T127" s="1"/>
      <c r="U127" s="1">
        <v>3.3000000000000007</v>
      </c>
      <c r="V127" s="1">
        <f t="shared" si="26"/>
        <v>0.51982799377571876</v>
      </c>
      <c r="W127" s="1"/>
    </row>
    <row r="128" spans="1:23" x14ac:dyDescent="0.2">
      <c r="A128" s="1" t="s">
        <v>93</v>
      </c>
      <c r="B128" s="1">
        <v>2011</v>
      </c>
      <c r="C128" s="1" t="s">
        <v>43</v>
      </c>
      <c r="D128" s="1">
        <v>380</v>
      </c>
      <c r="E128" s="1">
        <v>2</v>
      </c>
      <c r="F128" s="1" t="s">
        <v>30</v>
      </c>
      <c r="G128" s="2">
        <v>1.5</v>
      </c>
      <c r="H128" s="1">
        <f t="shared" si="19"/>
        <v>0.12278275875764601</v>
      </c>
      <c r="I128" s="2">
        <v>3</v>
      </c>
      <c r="J128" s="1">
        <f t="shared" si="20"/>
        <v>0.17408301063648043</v>
      </c>
      <c r="K128" s="1">
        <v>1</v>
      </c>
      <c r="L128" s="1">
        <f t="shared" si="21"/>
        <v>1</v>
      </c>
      <c r="M128" s="1">
        <v>0.51880000000000004</v>
      </c>
      <c r="N128" s="1">
        <f t="shared" si="22"/>
        <v>-0.28499166153367089</v>
      </c>
      <c r="O128" s="1">
        <v>5.4999999999999997E-3</v>
      </c>
      <c r="P128" s="1">
        <f t="shared" si="23"/>
        <v>-2.2588484011482151</v>
      </c>
      <c r="Q128" s="1">
        <f t="shared" si="24"/>
        <v>0.52429999999999999</v>
      </c>
      <c r="R128" s="1">
        <f t="shared" si="25"/>
        <v>-0.28041185904499705</v>
      </c>
      <c r="S128" s="1">
        <f>O128/Q128*100</f>
        <v>1.0490177379362959</v>
      </c>
      <c r="T128" s="1">
        <f>ASIN(SQRT(S128/100))</f>
        <v>0.10260148766229282</v>
      </c>
      <c r="U128" s="1">
        <v>3.3000000000000007</v>
      </c>
      <c r="V128" s="1">
        <f t="shared" si="26"/>
        <v>0.51982799377571876</v>
      </c>
      <c r="W128" s="1"/>
    </row>
    <row r="129" spans="1:23" x14ac:dyDescent="0.2">
      <c r="A129" s="1" t="s">
        <v>93</v>
      </c>
      <c r="B129" s="1">
        <v>2011</v>
      </c>
      <c r="C129" s="1" t="s">
        <v>43</v>
      </c>
      <c r="D129" s="1">
        <v>382</v>
      </c>
      <c r="E129" s="1">
        <v>4</v>
      </c>
      <c r="F129" s="1" t="s">
        <v>28</v>
      </c>
      <c r="G129" s="2">
        <v>1</v>
      </c>
      <c r="H129" s="1">
        <f t="shared" si="19"/>
        <v>0.1001674211615598</v>
      </c>
      <c r="I129" s="2">
        <v>2</v>
      </c>
      <c r="J129" s="1">
        <f t="shared" si="20"/>
        <v>0.14189705460416391</v>
      </c>
      <c r="K129" s="1">
        <v>0</v>
      </c>
      <c r="L129" s="1">
        <f t="shared" si="21"/>
        <v>0</v>
      </c>
      <c r="M129" s="1">
        <v>0</v>
      </c>
      <c r="N129" s="1">
        <f t="shared" si="22"/>
        <v>-5</v>
      </c>
      <c r="O129" s="1">
        <v>0</v>
      </c>
      <c r="P129" s="1">
        <f t="shared" si="23"/>
        <v>-5</v>
      </c>
      <c r="Q129" s="1">
        <f t="shared" si="24"/>
        <v>0</v>
      </c>
      <c r="R129" s="1">
        <f t="shared" si="25"/>
        <v>-5</v>
      </c>
      <c r="S129" s="1"/>
      <c r="T129" s="1"/>
      <c r="U129" s="1">
        <v>2.5</v>
      </c>
      <c r="V129" s="1">
        <f t="shared" si="26"/>
        <v>0.39967372148103808</v>
      </c>
      <c r="W1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EC15-8327-BF43-88B1-487D6927DF0A}">
  <dimension ref="A1:U129"/>
  <sheetViews>
    <sheetView workbookViewId="0">
      <selection sqref="A1:XFD1048576"/>
    </sheetView>
  </sheetViews>
  <sheetFormatPr baseColWidth="10" defaultColWidth="9.1640625" defaultRowHeight="15" x14ac:dyDescent="0.2"/>
  <cols>
    <col min="1" max="5" width="9.1640625" style="1"/>
    <col min="6" max="6" width="15.1640625" style="1" customWidth="1"/>
    <col min="7" max="9" width="9.1640625" style="1"/>
    <col min="10" max="10" width="12" style="1" customWidth="1"/>
    <col min="11" max="11" width="9.1640625" style="1"/>
    <col min="12" max="12" width="12" style="1" customWidth="1"/>
    <col min="13" max="19" width="9.1640625" style="1"/>
    <col min="20" max="20" width="12" style="1" customWidth="1"/>
    <col min="21" max="261" width="9.1640625" style="1"/>
    <col min="262" max="262" width="15.1640625" style="1" customWidth="1"/>
    <col min="263" max="265" width="9.1640625" style="1"/>
    <col min="266" max="266" width="12" style="1" customWidth="1"/>
    <col min="267" max="267" width="9.1640625" style="1"/>
    <col min="268" max="268" width="12" style="1" customWidth="1"/>
    <col min="269" max="275" width="9.1640625" style="1"/>
    <col min="276" max="276" width="12" style="1" customWidth="1"/>
    <col min="277" max="517" width="9.1640625" style="1"/>
    <col min="518" max="518" width="15.1640625" style="1" customWidth="1"/>
    <col min="519" max="521" width="9.1640625" style="1"/>
    <col min="522" max="522" width="12" style="1" customWidth="1"/>
    <col min="523" max="523" width="9.1640625" style="1"/>
    <col min="524" max="524" width="12" style="1" customWidth="1"/>
    <col min="525" max="531" width="9.1640625" style="1"/>
    <col min="532" max="532" width="12" style="1" customWidth="1"/>
    <col min="533" max="773" width="9.1640625" style="1"/>
    <col min="774" max="774" width="15.1640625" style="1" customWidth="1"/>
    <col min="775" max="777" width="9.1640625" style="1"/>
    <col min="778" max="778" width="12" style="1" customWidth="1"/>
    <col min="779" max="779" width="9.1640625" style="1"/>
    <col min="780" max="780" width="12" style="1" customWidth="1"/>
    <col min="781" max="787" width="9.1640625" style="1"/>
    <col min="788" max="788" width="12" style="1" customWidth="1"/>
    <col min="789" max="1029" width="9.1640625" style="1"/>
    <col min="1030" max="1030" width="15.1640625" style="1" customWidth="1"/>
    <col min="1031" max="1033" width="9.1640625" style="1"/>
    <col min="1034" max="1034" width="12" style="1" customWidth="1"/>
    <col min="1035" max="1035" width="9.1640625" style="1"/>
    <col min="1036" max="1036" width="12" style="1" customWidth="1"/>
    <col min="1037" max="1043" width="9.1640625" style="1"/>
    <col min="1044" max="1044" width="12" style="1" customWidth="1"/>
    <col min="1045" max="1285" width="9.1640625" style="1"/>
    <col min="1286" max="1286" width="15.1640625" style="1" customWidth="1"/>
    <col min="1287" max="1289" width="9.1640625" style="1"/>
    <col min="1290" max="1290" width="12" style="1" customWidth="1"/>
    <col min="1291" max="1291" width="9.1640625" style="1"/>
    <col min="1292" max="1292" width="12" style="1" customWidth="1"/>
    <col min="1293" max="1299" width="9.1640625" style="1"/>
    <col min="1300" max="1300" width="12" style="1" customWidth="1"/>
    <col min="1301" max="1541" width="9.1640625" style="1"/>
    <col min="1542" max="1542" width="15.1640625" style="1" customWidth="1"/>
    <col min="1543" max="1545" width="9.1640625" style="1"/>
    <col min="1546" max="1546" width="12" style="1" customWidth="1"/>
    <col min="1547" max="1547" width="9.1640625" style="1"/>
    <col min="1548" max="1548" width="12" style="1" customWidth="1"/>
    <col min="1549" max="1555" width="9.1640625" style="1"/>
    <col min="1556" max="1556" width="12" style="1" customWidth="1"/>
    <col min="1557" max="1797" width="9.1640625" style="1"/>
    <col min="1798" max="1798" width="15.1640625" style="1" customWidth="1"/>
    <col min="1799" max="1801" width="9.1640625" style="1"/>
    <col min="1802" max="1802" width="12" style="1" customWidth="1"/>
    <col min="1803" max="1803" width="9.1640625" style="1"/>
    <col min="1804" max="1804" width="12" style="1" customWidth="1"/>
    <col min="1805" max="1811" width="9.1640625" style="1"/>
    <col min="1812" max="1812" width="12" style="1" customWidth="1"/>
    <col min="1813" max="2053" width="9.1640625" style="1"/>
    <col min="2054" max="2054" width="15.1640625" style="1" customWidth="1"/>
    <col min="2055" max="2057" width="9.1640625" style="1"/>
    <col min="2058" max="2058" width="12" style="1" customWidth="1"/>
    <col min="2059" max="2059" width="9.1640625" style="1"/>
    <col min="2060" max="2060" width="12" style="1" customWidth="1"/>
    <col min="2061" max="2067" width="9.1640625" style="1"/>
    <col min="2068" max="2068" width="12" style="1" customWidth="1"/>
    <col min="2069" max="2309" width="9.1640625" style="1"/>
    <col min="2310" max="2310" width="15.1640625" style="1" customWidth="1"/>
    <col min="2311" max="2313" width="9.1640625" style="1"/>
    <col min="2314" max="2314" width="12" style="1" customWidth="1"/>
    <col min="2315" max="2315" width="9.1640625" style="1"/>
    <col min="2316" max="2316" width="12" style="1" customWidth="1"/>
    <col min="2317" max="2323" width="9.1640625" style="1"/>
    <col min="2324" max="2324" width="12" style="1" customWidth="1"/>
    <col min="2325" max="2565" width="9.1640625" style="1"/>
    <col min="2566" max="2566" width="15.1640625" style="1" customWidth="1"/>
    <col min="2567" max="2569" width="9.1640625" style="1"/>
    <col min="2570" max="2570" width="12" style="1" customWidth="1"/>
    <col min="2571" max="2571" width="9.1640625" style="1"/>
    <col min="2572" max="2572" width="12" style="1" customWidth="1"/>
    <col min="2573" max="2579" width="9.1640625" style="1"/>
    <col min="2580" max="2580" width="12" style="1" customWidth="1"/>
    <col min="2581" max="2821" width="9.1640625" style="1"/>
    <col min="2822" max="2822" width="15.1640625" style="1" customWidth="1"/>
    <col min="2823" max="2825" width="9.1640625" style="1"/>
    <col min="2826" max="2826" width="12" style="1" customWidth="1"/>
    <col min="2827" max="2827" width="9.1640625" style="1"/>
    <col min="2828" max="2828" width="12" style="1" customWidth="1"/>
    <col min="2829" max="2835" width="9.1640625" style="1"/>
    <col min="2836" max="2836" width="12" style="1" customWidth="1"/>
    <col min="2837" max="3077" width="9.1640625" style="1"/>
    <col min="3078" max="3078" width="15.1640625" style="1" customWidth="1"/>
    <col min="3079" max="3081" width="9.1640625" style="1"/>
    <col min="3082" max="3082" width="12" style="1" customWidth="1"/>
    <col min="3083" max="3083" width="9.1640625" style="1"/>
    <col min="3084" max="3084" width="12" style="1" customWidth="1"/>
    <col min="3085" max="3091" width="9.1640625" style="1"/>
    <col min="3092" max="3092" width="12" style="1" customWidth="1"/>
    <col min="3093" max="3333" width="9.1640625" style="1"/>
    <col min="3334" max="3334" width="15.1640625" style="1" customWidth="1"/>
    <col min="3335" max="3337" width="9.1640625" style="1"/>
    <col min="3338" max="3338" width="12" style="1" customWidth="1"/>
    <col min="3339" max="3339" width="9.1640625" style="1"/>
    <col min="3340" max="3340" width="12" style="1" customWidth="1"/>
    <col min="3341" max="3347" width="9.1640625" style="1"/>
    <col min="3348" max="3348" width="12" style="1" customWidth="1"/>
    <col min="3349" max="3589" width="9.1640625" style="1"/>
    <col min="3590" max="3590" width="15.1640625" style="1" customWidth="1"/>
    <col min="3591" max="3593" width="9.1640625" style="1"/>
    <col min="3594" max="3594" width="12" style="1" customWidth="1"/>
    <col min="3595" max="3595" width="9.1640625" style="1"/>
    <col min="3596" max="3596" width="12" style="1" customWidth="1"/>
    <col min="3597" max="3603" width="9.1640625" style="1"/>
    <col min="3604" max="3604" width="12" style="1" customWidth="1"/>
    <col min="3605" max="3845" width="9.1640625" style="1"/>
    <col min="3846" max="3846" width="15.1640625" style="1" customWidth="1"/>
    <col min="3847" max="3849" width="9.1640625" style="1"/>
    <col min="3850" max="3850" width="12" style="1" customWidth="1"/>
    <col min="3851" max="3851" width="9.1640625" style="1"/>
    <col min="3852" max="3852" width="12" style="1" customWidth="1"/>
    <col min="3853" max="3859" width="9.1640625" style="1"/>
    <col min="3860" max="3860" width="12" style="1" customWidth="1"/>
    <col min="3861" max="4101" width="9.1640625" style="1"/>
    <col min="4102" max="4102" width="15.1640625" style="1" customWidth="1"/>
    <col min="4103" max="4105" width="9.1640625" style="1"/>
    <col min="4106" max="4106" width="12" style="1" customWidth="1"/>
    <col min="4107" max="4107" width="9.1640625" style="1"/>
    <col min="4108" max="4108" width="12" style="1" customWidth="1"/>
    <col min="4109" max="4115" width="9.1640625" style="1"/>
    <col min="4116" max="4116" width="12" style="1" customWidth="1"/>
    <col min="4117" max="4357" width="9.1640625" style="1"/>
    <col min="4358" max="4358" width="15.1640625" style="1" customWidth="1"/>
    <col min="4359" max="4361" width="9.1640625" style="1"/>
    <col min="4362" max="4362" width="12" style="1" customWidth="1"/>
    <col min="4363" max="4363" width="9.1640625" style="1"/>
    <col min="4364" max="4364" width="12" style="1" customWidth="1"/>
    <col min="4365" max="4371" width="9.1640625" style="1"/>
    <col min="4372" max="4372" width="12" style="1" customWidth="1"/>
    <col min="4373" max="4613" width="9.1640625" style="1"/>
    <col min="4614" max="4614" width="15.1640625" style="1" customWidth="1"/>
    <col min="4615" max="4617" width="9.1640625" style="1"/>
    <col min="4618" max="4618" width="12" style="1" customWidth="1"/>
    <col min="4619" max="4619" width="9.1640625" style="1"/>
    <col min="4620" max="4620" width="12" style="1" customWidth="1"/>
    <col min="4621" max="4627" width="9.1640625" style="1"/>
    <col min="4628" max="4628" width="12" style="1" customWidth="1"/>
    <col min="4629" max="4869" width="9.1640625" style="1"/>
    <col min="4870" max="4870" width="15.1640625" style="1" customWidth="1"/>
    <col min="4871" max="4873" width="9.1640625" style="1"/>
    <col min="4874" max="4874" width="12" style="1" customWidth="1"/>
    <col min="4875" max="4875" width="9.1640625" style="1"/>
    <col min="4876" max="4876" width="12" style="1" customWidth="1"/>
    <col min="4877" max="4883" width="9.1640625" style="1"/>
    <col min="4884" max="4884" width="12" style="1" customWidth="1"/>
    <col min="4885" max="5125" width="9.1640625" style="1"/>
    <col min="5126" max="5126" width="15.1640625" style="1" customWidth="1"/>
    <col min="5127" max="5129" width="9.1640625" style="1"/>
    <col min="5130" max="5130" width="12" style="1" customWidth="1"/>
    <col min="5131" max="5131" width="9.1640625" style="1"/>
    <col min="5132" max="5132" width="12" style="1" customWidth="1"/>
    <col min="5133" max="5139" width="9.1640625" style="1"/>
    <col min="5140" max="5140" width="12" style="1" customWidth="1"/>
    <col min="5141" max="5381" width="9.1640625" style="1"/>
    <col min="5382" max="5382" width="15.1640625" style="1" customWidth="1"/>
    <col min="5383" max="5385" width="9.1640625" style="1"/>
    <col min="5386" max="5386" width="12" style="1" customWidth="1"/>
    <col min="5387" max="5387" width="9.1640625" style="1"/>
    <col min="5388" max="5388" width="12" style="1" customWidth="1"/>
    <col min="5389" max="5395" width="9.1640625" style="1"/>
    <col min="5396" max="5396" width="12" style="1" customWidth="1"/>
    <col min="5397" max="5637" width="9.1640625" style="1"/>
    <col min="5638" max="5638" width="15.1640625" style="1" customWidth="1"/>
    <col min="5639" max="5641" width="9.1640625" style="1"/>
    <col min="5642" max="5642" width="12" style="1" customWidth="1"/>
    <col min="5643" max="5643" width="9.1640625" style="1"/>
    <col min="5644" max="5644" width="12" style="1" customWidth="1"/>
    <col min="5645" max="5651" width="9.1640625" style="1"/>
    <col min="5652" max="5652" width="12" style="1" customWidth="1"/>
    <col min="5653" max="5893" width="9.1640625" style="1"/>
    <col min="5894" max="5894" width="15.1640625" style="1" customWidth="1"/>
    <col min="5895" max="5897" width="9.1640625" style="1"/>
    <col min="5898" max="5898" width="12" style="1" customWidth="1"/>
    <col min="5899" max="5899" width="9.1640625" style="1"/>
    <col min="5900" max="5900" width="12" style="1" customWidth="1"/>
    <col min="5901" max="5907" width="9.1640625" style="1"/>
    <col min="5908" max="5908" width="12" style="1" customWidth="1"/>
    <col min="5909" max="6149" width="9.1640625" style="1"/>
    <col min="6150" max="6150" width="15.1640625" style="1" customWidth="1"/>
    <col min="6151" max="6153" width="9.1640625" style="1"/>
    <col min="6154" max="6154" width="12" style="1" customWidth="1"/>
    <col min="6155" max="6155" width="9.1640625" style="1"/>
    <col min="6156" max="6156" width="12" style="1" customWidth="1"/>
    <col min="6157" max="6163" width="9.1640625" style="1"/>
    <col min="6164" max="6164" width="12" style="1" customWidth="1"/>
    <col min="6165" max="6405" width="9.1640625" style="1"/>
    <col min="6406" max="6406" width="15.1640625" style="1" customWidth="1"/>
    <col min="6407" max="6409" width="9.1640625" style="1"/>
    <col min="6410" max="6410" width="12" style="1" customWidth="1"/>
    <col min="6411" max="6411" width="9.1640625" style="1"/>
    <col min="6412" max="6412" width="12" style="1" customWidth="1"/>
    <col min="6413" max="6419" width="9.1640625" style="1"/>
    <col min="6420" max="6420" width="12" style="1" customWidth="1"/>
    <col min="6421" max="6661" width="9.1640625" style="1"/>
    <col min="6662" max="6662" width="15.1640625" style="1" customWidth="1"/>
    <col min="6663" max="6665" width="9.1640625" style="1"/>
    <col min="6666" max="6666" width="12" style="1" customWidth="1"/>
    <col min="6667" max="6667" width="9.1640625" style="1"/>
    <col min="6668" max="6668" width="12" style="1" customWidth="1"/>
    <col min="6669" max="6675" width="9.1640625" style="1"/>
    <col min="6676" max="6676" width="12" style="1" customWidth="1"/>
    <col min="6677" max="6917" width="9.1640625" style="1"/>
    <col min="6918" max="6918" width="15.1640625" style="1" customWidth="1"/>
    <col min="6919" max="6921" width="9.1640625" style="1"/>
    <col min="6922" max="6922" width="12" style="1" customWidth="1"/>
    <col min="6923" max="6923" width="9.1640625" style="1"/>
    <col min="6924" max="6924" width="12" style="1" customWidth="1"/>
    <col min="6925" max="6931" width="9.1640625" style="1"/>
    <col min="6932" max="6932" width="12" style="1" customWidth="1"/>
    <col min="6933" max="7173" width="9.1640625" style="1"/>
    <col min="7174" max="7174" width="15.1640625" style="1" customWidth="1"/>
    <col min="7175" max="7177" width="9.1640625" style="1"/>
    <col min="7178" max="7178" width="12" style="1" customWidth="1"/>
    <col min="7179" max="7179" width="9.1640625" style="1"/>
    <col min="7180" max="7180" width="12" style="1" customWidth="1"/>
    <col min="7181" max="7187" width="9.1640625" style="1"/>
    <col min="7188" max="7188" width="12" style="1" customWidth="1"/>
    <col min="7189" max="7429" width="9.1640625" style="1"/>
    <col min="7430" max="7430" width="15.1640625" style="1" customWidth="1"/>
    <col min="7431" max="7433" width="9.1640625" style="1"/>
    <col min="7434" max="7434" width="12" style="1" customWidth="1"/>
    <col min="7435" max="7435" width="9.1640625" style="1"/>
    <col min="7436" max="7436" width="12" style="1" customWidth="1"/>
    <col min="7437" max="7443" width="9.1640625" style="1"/>
    <col min="7444" max="7444" width="12" style="1" customWidth="1"/>
    <col min="7445" max="7685" width="9.1640625" style="1"/>
    <col min="7686" max="7686" width="15.1640625" style="1" customWidth="1"/>
    <col min="7687" max="7689" width="9.1640625" style="1"/>
    <col min="7690" max="7690" width="12" style="1" customWidth="1"/>
    <col min="7691" max="7691" width="9.1640625" style="1"/>
    <col min="7692" max="7692" width="12" style="1" customWidth="1"/>
    <col min="7693" max="7699" width="9.1640625" style="1"/>
    <col min="7700" max="7700" width="12" style="1" customWidth="1"/>
    <col min="7701" max="7941" width="9.1640625" style="1"/>
    <col min="7942" max="7942" width="15.1640625" style="1" customWidth="1"/>
    <col min="7943" max="7945" width="9.1640625" style="1"/>
    <col min="7946" max="7946" width="12" style="1" customWidth="1"/>
    <col min="7947" max="7947" width="9.1640625" style="1"/>
    <col min="7948" max="7948" width="12" style="1" customWidth="1"/>
    <col min="7949" max="7955" width="9.1640625" style="1"/>
    <col min="7956" max="7956" width="12" style="1" customWidth="1"/>
    <col min="7957" max="8197" width="9.1640625" style="1"/>
    <col min="8198" max="8198" width="15.1640625" style="1" customWidth="1"/>
    <col min="8199" max="8201" width="9.1640625" style="1"/>
    <col min="8202" max="8202" width="12" style="1" customWidth="1"/>
    <col min="8203" max="8203" width="9.1640625" style="1"/>
    <col min="8204" max="8204" width="12" style="1" customWidth="1"/>
    <col min="8205" max="8211" width="9.1640625" style="1"/>
    <col min="8212" max="8212" width="12" style="1" customWidth="1"/>
    <col min="8213" max="8453" width="9.1640625" style="1"/>
    <col min="8454" max="8454" width="15.1640625" style="1" customWidth="1"/>
    <col min="8455" max="8457" width="9.1640625" style="1"/>
    <col min="8458" max="8458" width="12" style="1" customWidth="1"/>
    <col min="8459" max="8459" width="9.1640625" style="1"/>
    <col min="8460" max="8460" width="12" style="1" customWidth="1"/>
    <col min="8461" max="8467" width="9.1640625" style="1"/>
    <col min="8468" max="8468" width="12" style="1" customWidth="1"/>
    <col min="8469" max="8709" width="9.1640625" style="1"/>
    <col min="8710" max="8710" width="15.1640625" style="1" customWidth="1"/>
    <col min="8711" max="8713" width="9.1640625" style="1"/>
    <col min="8714" max="8714" width="12" style="1" customWidth="1"/>
    <col min="8715" max="8715" width="9.1640625" style="1"/>
    <col min="8716" max="8716" width="12" style="1" customWidth="1"/>
    <col min="8717" max="8723" width="9.1640625" style="1"/>
    <col min="8724" max="8724" width="12" style="1" customWidth="1"/>
    <col min="8725" max="8965" width="9.1640625" style="1"/>
    <col min="8966" max="8966" width="15.1640625" style="1" customWidth="1"/>
    <col min="8967" max="8969" width="9.1640625" style="1"/>
    <col min="8970" max="8970" width="12" style="1" customWidth="1"/>
    <col min="8971" max="8971" width="9.1640625" style="1"/>
    <col min="8972" max="8972" width="12" style="1" customWidth="1"/>
    <col min="8973" max="8979" width="9.1640625" style="1"/>
    <col min="8980" max="8980" width="12" style="1" customWidth="1"/>
    <col min="8981" max="9221" width="9.1640625" style="1"/>
    <col min="9222" max="9222" width="15.1640625" style="1" customWidth="1"/>
    <col min="9223" max="9225" width="9.1640625" style="1"/>
    <col min="9226" max="9226" width="12" style="1" customWidth="1"/>
    <col min="9227" max="9227" width="9.1640625" style="1"/>
    <col min="9228" max="9228" width="12" style="1" customWidth="1"/>
    <col min="9229" max="9235" width="9.1640625" style="1"/>
    <col min="9236" max="9236" width="12" style="1" customWidth="1"/>
    <col min="9237" max="9477" width="9.1640625" style="1"/>
    <col min="9478" max="9478" width="15.1640625" style="1" customWidth="1"/>
    <col min="9479" max="9481" width="9.1640625" style="1"/>
    <col min="9482" max="9482" width="12" style="1" customWidth="1"/>
    <col min="9483" max="9483" width="9.1640625" style="1"/>
    <col min="9484" max="9484" width="12" style="1" customWidth="1"/>
    <col min="9485" max="9491" width="9.1640625" style="1"/>
    <col min="9492" max="9492" width="12" style="1" customWidth="1"/>
    <col min="9493" max="9733" width="9.1640625" style="1"/>
    <col min="9734" max="9734" width="15.1640625" style="1" customWidth="1"/>
    <col min="9735" max="9737" width="9.1640625" style="1"/>
    <col min="9738" max="9738" width="12" style="1" customWidth="1"/>
    <col min="9739" max="9739" width="9.1640625" style="1"/>
    <col min="9740" max="9740" width="12" style="1" customWidth="1"/>
    <col min="9741" max="9747" width="9.1640625" style="1"/>
    <col min="9748" max="9748" width="12" style="1" customWidth="1"/>
    <col min="9749" max="9989" width="9.1640625" style="1"/>
    <col min="9990" max="9990" width="15.1640625" style="1" customWidth="1"/>
    <col min="9991" max="9993" width="9.1640625" style="1"/>
    <col min="9994" max="9994" width="12" style="1" customWidth="1"/>
    <col min="9995" max="9995" width="9.1640625" style="1"/>
    <col min="9996" max="9996" width="12" style="1" customWidth="1"/>
    <col min="9997" max="10003" width="9.1640625" style="1"/>
    <col min="10004" max="10004" width="12" style="1" customWidth="1"/>
    <col min="10005" max="10245" width="9.1640625" style="1"/>
    <col min="10246" max="10246" width="15.1640625" style="1" customWidth="1"/>
    <col min="10247" max="10249" width="9.1640625" style="1"/>
    <col min="10250" max="10250" width="12" style="1" customWidth="1"/>
    <col min="10251" max="10251" width="9.1640625" style="1"/>
    <col min="10252" max="10252" width="12" style="1" customWidth="1"/>
    <col min="10253" max="10259" width="9.1640625" style="1"/>
    <col min="10260" max="10260" width="12" style="1" customWidth="1"/>
    <col min="10261" max="10501" width="9.1640625" style="1"/>
    <col min="10502" max="10502" width="15.1640625" style="1" customWidth="1"/>
    <col min="10503" max="10505" width="9.1640625" style="1"/>
    <col min="10506" max="10506" width="12" style="1" customWidth="1"/>
    <col min="10507" max="10507" width="9.1640625" style="1"/>
    <col min="10508" max="10508" width="12" style="1" customWidth="1"/>
    <col min="10509" max="10515" width="9.1640625" style="1"/>
    <col min="10516" max="10516" width="12" style="1" customWidth="1"/>
    <col min="10517" max="10757" width="9.1640625" style="1"/>
    <col min="10758" max="10758" width="15.1640625" style="1" customWidth="1"/>
    <col min="10759" max="10761" width="9.1640625" style="1"/>
    <col min="10762" max="10762" width="12" style="1" customWidth="1"/>
    <col min="10763" max="10763" width="9.1640625" style="1"/>
    <col min="10764" max="10764" width="12" style="1" customWidth="1"/>
    <col min="10765" max="10771" width="9.1640625" style="1"/>
    <col min="10772" max="10772" width="12" style="1" customWidth="1"/>
    <col min="10773" max="11013" width="9.1640625" style="1"/>
    <col min="11014" max="11014" width="15.1640625" style="1" customWidth="1"/>
    <col min="11015" max="11017" width="9.1640625" style="1"/>
    <col min="11018" max="11018" width="12" style="1" customWidth="1"/>
    <col min="11019" max="11019" width="9.1640625" style="1"/>
    <col min="11020" max="11020" width="12" style="1" customWidth="1"/>
    <col min="11021" max="11027" width="9.1640625" style="1"/>
    <col min="11028" max="11028" width="12" style="1" customWidth="1"/>
    <col min="11029" max="11269" width="9.1640625" style="1"/>
    <col min="11270" max="11270" width="15.1640625" style="1" customWidth="1"/>
    <col min="11271" max="11273" width="9.1640625" style="1"/>
    <col min="11274" max="11274" width="12" style="1" customWidth="1"/>
    <col min="11275" max="11275" width="9.1640625" style="1"/>
    <col min="11276" max="11276" width="12" style="1" customWidth="1"/>
    <col min="11277" max="11283" width="9.1640625" style="1"/>
    <col min="11284" max="11284" width="12" style="1" customWidth="1"/>
    <col min="11285" max="11525" width="9.1640625" style="1"/>
    <col min="11526" max="11526" width="15.1640625" style="1" customWidth="1"/>
    <col min="11527" max="11529" width="9.1640625" style="1"/>
    <col min="11530" max="11530" width="12" style="1" customWidth="1"/>
    <col min="11531" max="11531" width="9.1640625" style="1"/>
    <col min="11532" max="11532" width="12" style="1" customWidth="1"/>
    <col min="11533" max="11539" width="9.1640625" style="1"/>
    <col min="11540" max="11540" width="12" style="1" customWidth="1"/>
    <col min="11541" max="11781" width="9.1640625" style="1"/>
    <col min="11782" max="11782" width="15.1640625" style="1" customWidth="1"/>
    <col min="11783" max="11785" width="9.1640625" style="1"/>
    <col min="11786" max="11786" width="12" style="1" customWidth="1"/>
    <col min="11787" max="11787" width="9.1640625" style="1"/>
    <col min="11788" max="11788" width="12" style="1" customWidth="1"/>
    <col min="11789" max="11795" width="9.1640625" style="1"/>
    <col min="11796" max="11796" width="12" style="1" customWidth="1"/>
    <col min="11797" max="12037" width="9.1640625" style="1"/>
    <col min="12038" max="12038" width="15.1640625" style="1" customWidth="1"/>
    <col min="12039" max="12041" width="9.1640625" style="1"/>
    <col min="12042" max="12042" width="12" style="1" customWidth="1"/>
    <col min="12043" max="12043" width="9.1640625" style="1"/>
    <col min="12044" max="12044" width="12" style="1" customWidth="1"/>
    <col min="12045" max="12051" width="9.1640625" style="1"/>
    <col min="12052" max="12052" width="12" style="1" customWidth="1"/>
    <col min="12053" max="12293" width="9.1640625" style="1"/>
    <col min="12294" max="12294" width="15.1640625" style="1" customWidth="1"/>
    <col min="12295" max="12297" width="9.1640625" style="1"/>
    <col min="12298" max="12298" width="12" style="1" customWidth="1"/>
    <col min="12299" max="12299" width="9.1640625" style="1"/>
    <col min="12300" max="12300" width="12" style="1" customWidth="1"/>
    <col min="12301" max="12307" width="9.1640625" style="1"/>
    <col min="12308" max="12308" width="12" style="1" customWidth="1"/>
    <col min="12309" max="12549" width="9.1640625" style="1"/>
    <col min="12550" max="12550" width="15.1640625" style="1" customWidth="1"/>
    <col min="12551" max="12553" width="9.1640625" style="1"/>
    <col min="12554" max="12554" width="12" style="1" customWidth="1"/>
    <col min="12555" max="12555" width="9.1640625" style="1"/>
    <col min="12556" max="12556" width="12" style="1" customWidth="1"/>
    <col min="12557" max="12563" width="9.1640625" style="1"/>
    <col min="12564" max="12564" width="12" style="1" customWidth="1"/>
    <col min="12565" max="12805" width="9.1640625" style="1"/>
    <col min="12806" max="12806" width="15.1640625" style="1" customWidth="1"/>
    <col min="12807" max="12809" width="9.1640625" style="1"/>
    <col min="12810" max="12810" width="12" style="1" customWidth="1"/>
    <col min="12811" max="12811" width="9.1640625" style="1"/>
    <col min="12812" max="12812" width="12" style="1" customWidth="1"/>
    <col min="12813" max="12819" width="9.1640625" style="1"/>
    <col min="12820" max="12820" width="12" style="1" customWidth="1"/>
    <col min="12821" max="13061" width="9.1640625" style="1"/>
    <col min="13062" max="13062" width="15.1640625" style="1" customWidth="1"/>
    <col min="13063" max="13065" width="9.1640625" style="1"/>
    <col min="13066" max="13066" width="12" style="1" customWidth="1"/>
    <col min="13067" max="13067" width="9.1640625" style="1"/>
    <col min="13068" max="13068" width="12" style="1" customWidth="1"/>
    <col min="13069" max="13075" width="9.1640625" style="1"/>
    <col min="13076" max="13076" width="12" style="1" customWidth="1"/>
    <col min="13077" max="13317" width="9.1640625" style="1"/>
    <col min="13318" max="13318" width="15.1640625" style="1" customWidth="1"/>
    <col min="13319" max="13321" width="9.1640625" style="1"/>
    <col min="13322" max="13322" width="12" style="1" customWidth="1"/>
    <col min="13323" max="13323" width="9.1640625" style="1"/>
    <col min="13324" max="13324" width="12" style="1" customWidth="1"/>
    <col min="13325" max="13331" width="9.1640625" style="1"/>
    <col min="13332" max="13332" width="12" style="1" customWidth="1"/>
    <col min="13333" max="13573" width="9.1640625" style="1"/>
    <col min="13574" max="13574" width="15.1640625" style="1" customWidth="1"/>
    <col min="13575" max="13577" width="9.1640625" style="1"/>
    <col min="13578" max="13578" width="12" style="1" customWidth="1"/>
    <col min="13579" max="13579" width="9.1640625" style="1"/>
    <col min="13580" max="13580" width="12" style="1" customWidth="1"/>
    <col min="13581" max="13587" width="9.1640625" style="1"/>
    <col min="13588" max="13588" width="12" style="1" customWidth="1"/>
    <col min="13589" max="13829" width="9.1640625" style="1"/>
    <col min="13830" max="13830" width="15.1640625" style="1" customWidth="1"/>
    <col min="13831" max="13833" width="9.1640625" style="1"/>
    <col min="13834" max="13834" width="12" style="1" customWidth="1"/>
    <col min="13835" max="13835" width="9.1640625" style="1"/>
    <col min="13836" max="13836" width="12" style="1" customWidth="1"/>
    <col min="13837" max="13843" width="9.1640625" style="1"/>
    <col min="13844" max="13844" width="12" style="1" customWidth="1"/>
    <col min="13845" max="14085" width="9.1640625" style="1"/>
    <col min="14086" max="14086" width="15.1640625" style="1" customWidth="1"/>
    <col min="14087" max="14089" width="9.1640625" style="1"/>
    <col min="14090" max="14090" width="12" style="1" customWidth="1"/>
    <col min="14091" max="14091" width="9.1640625" style="1"/>
    <col min="14092" max="14092" width="12" style="1" customWidth="1"/>
    <col min="14093" max="14099" width="9.1640625" style="1"/>
    <col min="14100" max="14100" width="12" style="1" customWidth="1"/>
    <col min="14101" max="14341" width="9.1640625" style="1"/>
    <col min="14342" max="14342" width="15.1640625" style="1" customWidth="1"/>
    <col min="14343" max="14345" width="9.1640625" style="1"/>
    <col min="14346" max="14346" width="12" style="1" customWidth="1"/>
    <col min="14347" max="14347" width="9.1640625" style="1"/>
    <col min="14348" max="14348" width="12" style="1" customWidth="1"/>
    <col min="14349" max="14355" width="9.1640625" style="1"/>
    <col min="14356" max="14356" width="12" style="1" customWidth="1"/>
    <col min="14357" max="14597" width="9.1640625" style="1"/>
    <col min="14598" max="14598" width="15.1640625" style="1" customWidth="1"/>
    <col min="14599" max="14601" width="9.1640625" style="1"/>
    <col min="14602" max="14602" width="12" style="1" customWidth="1"/>
    <col min="14603" max="14603" width="9.1640625" style="1"/>
    <col min="14604" max="14604" width="12" style="1" customWidth="1"/>
    <col min="14605" max="14611" width="9.1640625" style="1"/>
    <col min="14612" max="14612" width="12" style="1" customWidth="1"/>
    <col min="14613" max="14853" width="9.1640625" style="1"/>
    <col min="14854" max="14854" width="15.1640625" style="1" customWidth="1"/>
    <col min="14855" max="14857" width="9.1640625" style="1"/>
    <col min="14858" max="14858" width="12" style="1" customWidth="1"/>
    <col min="14859" max="14859" width="9.1640625" style="1"/>
    <col min="14860" max="14860" width="12" style="1" customWidth="1"/>
    <col min="14861" max="14867" width="9.1640625" style="1"/>
    <col min="14868" max="14868" width="12" style="1" customWidth="1"/>
    <col min="14869" max="15109" width="9.1640625" style="1"/>
    <col min="15110" max="15110" width="15.1640625" style="1" customWidth="1"/>
    <col min="15111" max="15113" width="9.1640625" style="1"/>
    <col min="15114" max="15114" width="12" style="1" customWidth="1"/>
    <col min="15115" max="15115" width="9.1640625" style="1"/>
    <col min="15116" max="15116" width="12" style="1" customWidth="1"/>
    <col min="15117" max="15123" width="9.1640625" style="1"/>
    <col min="15124" max="15124" width="12" style="1" customWidth="1"/>
    <col min="15125" max="15365" width="9.1640625" style="1"/>
    <col min="15366" max="15366" width="15.1640625" style="1" customWidth="1"/>
    <col min="15367" max="15369" width="9.1640625" style="1"/>
    <col min="15370" max="15370" width="12" style="1" customWidth="1"/>
    <col min="15371" max="15371" width="9.1640625" style="1"/>
    <col min="15372" max="15372" width="12" style="1" customWidth="1"/>
    <col min="15373" max="15379" width="9.1640625" style="1"/>
    <col min="15380" max="15380" width="12" style="1" customWidth="1"/>
    <col min="15381" max="15621" width="9.1640625" style="1"/>
    <col min="15622" max="15622" width="15.1640625" style="1" customWidth="1"/>
    <col min="15623" max="15625" width="9.1640625" style="1"/>
    <col min="15626" max="15626" width="12" style="1" customWidth="1"/>
    <col min="15627" max="15627" width="9.1640625" style="1"/>
    <col min="15628" max="15628" width="12" style="1" customWidth="1"/>
    <col min="15629" max="15635" width="9.1640625" style="1"/>
    <col min="15636" max="15636" width="12" style="1" customWidth="1"/>
    <col min="15637" max="15877" width="9.1640625" style="1"/>
    <col min="15878" max="15878" width="15.1640625" style="1" customWidth="1"/>
    <col min="15879" max="15881" width="9.1640625" style="1"/>
    <col min="15882" max="15882" width="12" style="1" customWidth="1"/>
    <col min="15883" max="15883" width="9.1640625" style="1"/>
    <col min="15884" max="15884" width="12" style="1" customWidth="1"/>
    <col min="15885" max="15891" width="9.1640625" style="1"/>
    <col min="15892" max="15892" width="12" style="1" customWidth="1"/>
    <col min="15893" max="16133" width="9.1640625" style="1"/>
    <col min="16134" max="16134" width="15.1640625" style="1" customWidth="1"/>
    <col min="16135" max="16137" width="9.1640625" style="1"/>
    <col min="16138" max="16138" width="12" style="1" customWidth="1"/>
    <col min="16139" max="16139" width="9.1640625" style="1"/>
    <col min="16140" max="16140" width="12" style="1" customWidth="1"/>
    <col min="16141" max="16147" width="9.1640625" style="1"/>
    <col min="16148" max="16148" width="12" style="1" customWidth="1"/>
    <col min="16149" max="16384" width="9.1640625" style="1"/>
  </cols>
  <sheetData>
    <row r="1" spans="1:21" x14ac:dyDescent="0.2">
      <c r="A1" s="1" t="s">
        <v>1</v>
      </c>
      <c r="B1" s="1" t="s">
        <v>54</v>
      </c>
      <c r="C1" s="1" t="s">
        <v>2</v>
      </c>
      <c r="D1" s="1" t="s">
        <v>55</v>
      </c>
      <c r="E1" s="1" t="s">
        <v>4</v>
      </c>
      <c r="F1" s="1" t="s">
        <v>5</v>
      </c>
      <c r="G1" s="1" t="s">
        <v>255</v>
      </c>
      <c r="H1" s="1" t="s">
        <v>256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57</v>
      </c>
      <c r="N1" s="1" t="s">
        <v>257</v>
      </c>
      <c r="O1" s="1" t="s">
        <v>59</v>
      </c>
      <c r="P1" s="1" t="s">
        <v>258</v>
      </c>
      <c r="Q1" s="1" t="s">
        <v>16</v>
      </c>
      <c r="R1" s="1" t="s">
        <v>259</v>
      </c>
      <c r="S1" s="1" t="s">
        <v>69</v>
      </c>
      <c r="T1" s="1" t="s">
        <v>70</v>
      </c>
      <c r="U1" s="1" t="s">
        <v>260</v>
      </c>
    </row>
    <row r="2" spans="1:21" x14ac:dyDescent="0.2">
      <c r="A2" s="1">
        <v>2010</v>
      </c>
      <c r="B2" s="1" t="s">
        <v>253</v>
      </c>
      <c r="C2" s="1" t="s">
        <v>25</v>
      </c>
      <c r="D2" s="1">
        <v>4</v>
      </c>
      <c r="E2" s="1">
        <v>6</v>
      </c>
      <c r="F2" s="1" t="s">
        <v>34</v>
      </c>
      <c r="G2" s="1">
        <v>0</v>
      </c>
      <c r="H2" s="1">
        <f t="shared" ref="H2:H65" si="0">SQRT(G2)</f>
        <v>0</v>
      </c>
      <c r="I2" s="1">
        <v>5</v>
      </c>
      <c r="J2" s="1">
        <f t="shared" ref="J2:J65" si="1">ASIN(SQRT(I2/100))</f>
        <v>0.22551340589813121</v>
      </c>
      <c r="K2" s="1">
        <v>6</v>
      </c>
      <c r="L2" s="1">
        <f t="shared" ref="L2:L65" si="2">ASIN(SQRT(K2/100))</f>
        <v>0.24746706317044773</v>
      </c>
      <c r="M2" s="1">
        <v>0</v>
      </c>
      <c r="N2" s="1">
        <f t="shared" ref="N2:N65" si="3">LOG(M2+0.00001)</f>
        <v>-5</v>
      </c>
      <c r="O2" s="1">
        <v>0</v>
      </c>
      <c r="P2" s="1">
        <f t="shared" ref="P2:P65" si="4">LOG(O2+0.00001)</f>
        <v>-5</v>
      </c>
      <c r="Q2" s="1">
        <f t="shared" ref="Q2:Q65" si="5">M2+O2</f>
        <v>0</v>
      </c>
      <c r="R2" s="1">
        <f t="shared" ref="R2:R65" si="6">LOG(Q2+0.00001)</f>
        <v>-5</v>
      </c>
    </row>
    <row r="3" spans="1:21" x14ac:dyDescent="0.2">
      <c r="A3" s="1">
        <v>2010</v>
      </c>
      <c r="B3" s="1" t="s">
        <v>253</v>
      </c>
      <c r="C3" s="1" t="s">
        <v>25</v>
      </c>
      <c r="D3" s="1">
        <v>12</v>
      </c>
      <c r="E3" s="1">
        <v>7</v>
      </c>
      <c r="F3" s="1" t="s">
        <v>44</v>
      </c>
      <c r="G3" s="1">
        <v>0</v>
      </c>
      <c r="H3" s="1">
        <f t="shared" si="0"/>
        <v>0</v>
      </c>
      <c r="I3" s="1">
        <v>4</v>
      </c>
      <c r="J3" s="1">
        <f t="shared" si="1"/>
        <v>0.20135792079033082</v>
      </c>
      <c r="K3" s="1">
        <v>5</v>
      </c>
      <c r="L3" s="1">
        <f t="shared" si="2"/>
        <v>0.22551340589813121</v>
      </c>
      <c r="M3" s="1">
        <v>0</v>
      </c>
      <c r="N3" s="1">
        <f t="shared" si="3"/>
        <v>-5</v>
      </c>
      <c r="O3" s="1">
        <v>0</v>
      </c>
      <c r="P3" s="1">
        <f t="shared" si="4"/>
        <v>-5</v>
      </c>
      <c r="Q3" s="1">
        <f t="shared" si="5"/>
        <v>0</v>
      </c>
      <c r="R3" s="1">
        <f t="shared" si="6"/>
        <v>-5</v>
      </c>
    </row>
    <row r="4" spans="1:21" x14ac:dyDescent="0.2">
      <c r="A4" s="1">
        <v>2010</v>
      </c>
      <c r="B4" s="1" t="s">
        <v>253</v>
      </c>
      <c r="C4" s="1" t="s">
        <v>25</v>
      </c>
      <c r="D4" s="1">
        <v>13</v>
      </c>
      <c r="E4" s="1">
        <v>5</v>
      </c>
      <c r="F4" s="1" t="s">
        <v>31</v>
      </c>
      <c r="G4" s="1">
        <v>0</v>
      </c>
      <c r="H4" s="1">
        <f t="shared" si="0"/>
        <v>0</v>
      </c>
      <c r="I4" s="1">
        <v>3</v>
      </c>
      <c r="J4" s="1">
        <f t="shared" si="1"/>
        <v>0.17408301063648043</v>
      </c>
      <c r="K4" s="1">
        <v>2</v>
      </c>
      <c r="L4" s="1">
        <f t="shared" si="2"/>
        <v>0.14189705460416391</v>
      </c>
      <c r="M4" s="1">
        <v>0</v>
      </c>
      <c r="N4" s="1">
        <f t="shared" si="3"/>
        <v>-5</v>
      </c>
      <c r="O4" s="1">
        <v>0</v>
      </c>
      <c r="P4" s="1">
        <f t="shared" si="4"/>
        <v>-5</v>
      </c>
      <c r="Q4" s="1">
        <f t="shared" si="5"/>
        <v>0</v>
      </c>
      <c r="R4" s="1">
        <f t="shared" si="6"/>
        <v>-5</v>
      </c>
    </row>
    <row r="5" spans="1:21" x14ac:dyDescent="0.2">
      <c r="A5" s="1">
        <v>2010</v>
      </c>
      <c r="B5" s="1" t="s">
        <v>253</v>
      </c>
      <c r="C5" s="1" t="s">
        <v>25</v>
      </c>
      <c r="D5" s="1">
        <v>15</v>
      </c>
      <c r="E5" s="1">
        <v>1</v>
      </c>
      <c r="F5" s="1" t="s">
        <v>27</v>
      </c>
      <c r="G5" s="1">
        <v>0</v>
      </c>
      <c r="H5" s="1">
        <f t="shared" si="0"/>
        <v>0</v>
      </c>
      <c r="I5" s="1">
        <v>1</v>
      </c>
      <c r="J5" s="1">
        <f t="shared" si="1"/>
        <v>0.1001674211615598</v>
      </c>
      <c r="K5" s="1">
        <v>2</v>
      </c>
      <c r="L5" s="1">
        <f t="shared" si="2"/>
        <v>0.14189705460416391</v>
      </c>
      <c r="M5" s="1">
        <v>0</v>
      </c>
      <c r="N5" s="1">
        <f t="shared" si="3"/>
        <v>-5</v>
      </c>
      <c r="O5" s="1">
        <v>0</v>
      </c>
      <c r="P5" s="1">
        <f t="shared" si="4"/>
        <v>-5</v>
      </c>
      <c r="Q5" s="1">
        <f t="shared" si="5"/>
        <v>0</v>
      </c>
      <c r="R5" s="1">
        <f t="shared" si="6"/>
        <v>-5</v>
      </c>
    </row>
    <row r="6" spans="1:21" x14ac:dyDescent="0.2">
      <c r="A6" s="1">
        <v>2010</v>
      </c>
      <c r="B6" s="1" t="s">
        <v>253</v>
      </c>
      <c r="C6" s="1" t="s">
        <v>25</v>
      </c>
      <c r="D6" s="1">
        <v>17</v>
      </c>
      <c r="E6" s="1">
        <v>3</v>
      </c>
      <c r="F6" s="1" t="s">
        <v>32</v>
      </c>
      <c r="G6" s="1">
        <v>0</v>
      </c>
      <c r="H6" s="1">
        <f t="shared" si="0"/>
        <v>0</v>
      </c>
      <c r="I6" s="1">
        <v>5</v>
      </c>
      <c r="J6" s="1">
        <f t="shared" si="1"/>
        <v>0.22551340589813121</v>
      </c>
      <c r="K6" s="1">
        <v>5</v>
      </c>
      <c r="L6" s="1">
        <f t="shared" si="2"/>
        <v>0.22551340589813121</v>
      </c>
      <c r="M6" s="1">
        <v>0</v>
      </c>
      <c r="N6" s="1">
        <f t="shared" si="3"/>
        <v>-5</v>
      </c>
      <c r="O6" s="1">
        <v>0</v>
      </c>
      <c r="P6" s="1">
        <f t="shared" si="4"/>
        <v>-5</v>
      </c>
      <c r="Q6" s="1">
        <f t="shared" si="5"/>
        <v>0</v>
      </c>
      <c r="R6" s="1">
        <f t="shared" si="6"/>
        <v>-5</v>
      </c>
    </row>
    <row r="7" spans="1:21" x14ac:dyDescent="0.2">
      <c r="A7" s="1">
        <v>2010</v>
      </c>
      <c r="B7" s="1" t="s">
        <v>253</v>
      </c>
      <c r="C7" s="1" t="s">
        <v>25</v>
      </c>
      <c r="D7" s="1">
        <v>21</v>
      </c>
      <c r="E7" s="1">
        <v>4</v>
      </c>
      <c r="F7" s="1" t="s">
        <v>33</v>
      </c>
      <c r="G7" s="1">
        <v>0</v>
      </c>
      <c r="H7" s="1">
        <f t="shared" si="0"/>
        <v>0</v>
      </c>
      <c r="I7" s="1">
        <v>3</v>
      </c>
      <c r="J7" s="1">
        <f t="shared" si="1"/>
        <v>0.17408301063648043</v>
      </c>
      <c r="K7" s="1">
        <v>3</v>
      </c>
      <c r="L7" s="1">
        <f t="shared" si="2"/>
        <v>0.17408301063648043</v>
      </c>
      <c r="M7" s="1">
        <v>0</v>
      </c>
      <c r="N7" s="1">
        <f t="shared" si="3"/>
        <v>-5</v>
      </c>
      <c r="O7" s="1">
        <v>0</v>
      </c>
      <c r="P7" s="1">
        <f t="shared" si="4"/>
        <v>-5</v>
      </c>
      <c r="Q7" s="1">
        <f t="shared" si="5"/>
        <v>0</v>
      </c>
      <c r="R7" s="1">
        <f t="shared" si="6"/>
        <v>-5</v>
      </c>
    </row>
    <row r="8" spans="1:21" x14ac:dyDescent="0.2">
      <c r="A8" s="1">
        <v>2010</v>
      </c>
      <c r="B8" s="1" t="s">
        <v>253</v>
      </c>
      <c r="C8" s="1" t="s">
        <v>25</v>
      </c>
      <c r="D8" s="1">
        <v>29</v>
      </c>
      <c r="E8" s="1">
        <v>2</v>
      </c>
      <c r="F8" s="1" t="s">
        <v>30</v>
      </c>
      <c r="G8" s="1">
        <v>0</v>
      </c>
      <c r="H8" s="1">
        <f t="shared" si="0"/>
        <v>0</v>
      </c>
      <c r="I8" s="1">
        <v>3</v>
      </c>
      <c r="J8" s="1">
        <f t="shared" si="1"/>
        <v>0.17408301063648043</v>
      </c>
      <c r="K8" s="1">
        <v>4</v>
      </c>
      <c r="L8" s="1">
        <f t="shared" si="2"/>
        <v>0.20135792079033082</v>
      </c>
      <c r="M8" s="1">
        <v>0</v>
      </c>
      <c r="N8" s="1">
        <f t="shared" si="3"/>
        <v>-5</v>
      </c>
      <c r="O8" s="1">
        <v>0</v>
      </c>
      <c r="P8" s="1">
        <f t="shared" si="4"/>
        <v>-5</v>
      </c>
      <c r="Q8" s="1">
        <f t="shared" si="5"/>
        <v>0</v>
      </c>
      <c r="R8" s="1">
        <f t="shared" si="6"/>
        <v>-5</v>
      </c>
    </row>
    <row r="9" spans="1:21" x14ac:dyDescent="0.2">
      <c r="A9" s="1">
        <v>2010</v>
      </c>
      <c r="B9" s="1" t="s">
        <v>253</v>
      </c>
      <c r="C9" s="1" t="s">
        <v>25</v>
      </c>
      <c r="D9" s="1">
        <v>36</v>
      </c>
      <c r="E9" s="1">
        <v>7</v>
      </c>
      <c r="F9" s="1" t="s">
        <v>44</v>
      </c>
      <c r="G9" s="1">
        <v>0</v>
      </c>
      <c r="H9" s="1">
        <f t="shared" si="0"/>
        <v>0</v>
      </c>
      <c r="I9" s="1">
        <v>3</v>
      </c>
      <c r="J9" s="1">
        <f t="shared" si="1"/>
        <v>0.17408301063648043</v>
      </c>
      <c r="K9" s="1">
        <v>4</v>
      </c>
      <c r="L9" s="1">
        <f t="shared" si="2"/>
        <v>0.20135792079033082</v>
      </c>
      <c r="M9" s="1">
        <v>0</v>
      </c>
      <c r="N9" s="1">
        <f t="shared" si="3"/>
        <v>-5</v>
      </c>
      <c r="O9" s="1">
        <v>0</v>
      </c>
      <c r="P9" s="1">
        <f t="shared" si="4"/>
        <v>-5</v>
      </c>
      <c r="Q9" s="1">
        <f t="shared" si="5"/>
        <v>0</v>
      </c>
      <c r="R9" s="1">
        <f t="shared" si="6"/>
        <v>-5</v>
      </c>
    </row>
    <row r="10" spans="1:21" x14ac:dyDescent="0.2">
      <c r="A10" s="1">
        <v>2010</v>
      </c>
      <c r="B10" s="1" t="s">
        <v>253</v>
      </c>
      <c r="C10" s="1" t="s">
        <v>25</v>
      </c>
      <c r="D10" s="1">
        <v>39</v>
      </c>
      <c r="E10" s="1">
        <v>7</v>
      </c>
      <c r="F10" s="1" t="s">
        <v>44</v>
      </c>
      <c r="G10" s="1">
        <v>0</v>
      </c>
      <c r="H10" s="1">
        <f t="shared" si="0"/>
        <v>0</v>
      </c>
      <c r="I10" s="1">
        <v>2</v>
      </c>
      <c r="J10" s="1">
        <f t="shared" si="1"/>
        <v>0.14189705460416391</v>
      </c>
      <c r="K10" s="1">
        <v>3</v>
      </c>
      <c r="L10" s="1">
        <f t="shared" si="2"/>
        <v>0.17408301063648043</v>
      </c>
      <c r="M10" s="1">
        <v>0</v>
      </c>
      <c r="N10" s="1">
        <f t="shared" si="3"/>
        <v>-5</v>
      </c>
      <c r="O10" s="1">
        <v>0</v>
      </c>
      <c r="P10" s="1">
        <f t="shared" si="4"/>
        <v>-5</v>
      </c>
      <c r="Q10" s="1">
        <f t="shared" si="5"/>
        <v>0</v>
      </c>
      <c r="R10" s="1">
        <f t="shared" si="6"/>
        <v>-5</v>
      </c>
    </row>
    <row r="11" spans="1:21" x14ac:dyDescent="0.2">
      <c r="A11" s="1">
        <v>2010</v>
      </c>
      <c r="B11" s="1" t="s">
        <v>253</v>
      </c>
      <c r="C11" s="1" t="s">
        <v>25</v>
      </c>
      <c r="D11" s="1">
        <v>40</v>
      </c>
      <c r="E11" s="1">
        <v>3</v>
      </c>
      <c r="F11" s="1" t="s">
        <v>32</v>
      </c>
      <c r="G11" s="1">
        <v>0</v>
      </c>
      <c r="H11" s="1">
        <f t="shared" si="0"/>
        <v>0</v>
      </c>
      <c r="I11" s="1">
        <v>2</v>
      </c>
      <c r="J11" s="1">
        <f t="shared" si="1"/>
        <v>0.14189705460416391</v>
      </c>
      <c r="K11" s="1">
        <v>2</v>
      </c>
      <c r="L11" s="1">
        <f t="shared" si="2"/>
        <v>0.14189705460416391</v>
      </c>
      <c r="M11" s="1">
        <v>0</v>
      </c>
      <c r="N11" s="1">
        <f t="shared" si="3"/>
        <v>-5</v>
      </c>
      <c r="O11" s="1">
        <v>0</v>
      </c>
      <c r="P11" s="1">
        <f t="shared" si="4"/>
        <v>-5</v>
      </c>
      <c r="Q11" s="1">
        <f t="shared" si="5"/>
        <v>0</v>
      </c>
      <c r="R11" s="1">
        <f t="shared" si="6"/>
        <v>-5</v>
      </c>
    </row>
    <row r="12" spans="1:21" x14ac:dyDescent="0.2">
      <c r="A12" s="1">
        <v>2010</v>
      </c>
      <c r="B12" s="1" t="s">
        <v>253</v>
      </c>
      <c r="C12" s="1" t="s">
        <v>25</v>
      </c>
      <c r="D12" s="1">
        <v>41</v>
      </c>
      <c r="E12" s="1">
        <v>2</v>
      </c>
      <c r="F12" s="1" t="s">
        <v>30</v>
      </c>
      <c r="G12" s="1">
        <v>6</v>
      </c>
      <c r="H12" s="1">
        <f t="shared" si="0"/>
        <v>2.4494897427831779</v>
      </c>
      <c r="I12" s="1">
        <v>3</v>
      </c>
      <c r="J12" s="1">
        <f t="shared" si="1"/>
        <v>0.17408301063648043</v>
      </c>
      <c r="K12" s="1">
        <v>4</v>
      </c>
      <c r="L12" s="1">
        <f t="shared" si="2"/>
        <v>0.20135792079033082</v>
      </c>
      <c r="M12" s="1">
        <v>0</v>
      </c>
      <c r="N12" s="1">
        <f t="shared" si="3"/>
        <v>-5</v>
      </c>
      <c r="O12" s="1">
        <v>2.9999999999999997E-4</v>
      </c>
      <c r="P12" s="1">
        <f t="shared" si="4"/>
        <v>-3.5086383061657274</v>
      </c>
      <c r="Q12" s="1">
        <f t="shared" si="5"/>
        <v>2.9999999999999997E-4</v>
      </c>
      <c r="R12" s="1">
        <f t="shared" si="6"/>
        <v>-3.5086383061657274</v>
      </c>
      <c r="S12" s="1">
        <f>O12/Q12*100</f>
        <v>100</v>
      </c>
      <c r="T12" s="1">
        <f>ASIN(SQRT(S12/100))</f>
        <v>1.5707963267948966</v>
      </c>
    </row>
    <row r="13" spans="1:21" x14ac:dyDescent="0.2">
      <c r="A13" s="1">
        <v>2010</v>
      </c>
      <c r="B13" s="1" t="s">
        <v>253</v>
      </c>
      <c r="C13" s="1" t="s">
        <v>25</v>
      </c>
      <c r="D13" s="1">
        <v>49</v>
      </c>
      <c r="E13" s="1">
        <v>8</v>
      </c>
      <c r="F13" s="1" t="s">
        <v>52</v>
      </c>
      <c r="G13" s="1">
        <v>0</v>
      </c>
      <c r="H13" s="1">
        <f t="shared" si="0"/>
        <v>0</v>
      </c>
      <c r="I13" s="1">
        <v>5</v>
      </c>
      <c r="J13" s="1">
        <f t="shared" si="1"/>
        <v>0.22551340589813121</v>
      </c>
      <c r="K13" s="1">
        <v>3</v>
      </c>
      <c r="L13" s="1">
        <f t="shared" si="2"/>
        <v>0.17408301063648043</v>
      </c>
      <c r="M13" s="1">
        <v>0</v>
      </c>
      <c r="N13" s="1">
        <f t="shared" si="3"/>
        <v>-5</v>
      </c>
      <c r="O13" s="1">
        <v>0</v>
      </c>
      <c r="P13" s="1">
        <f t="shared" si="4"/>
        <v>-5</v>
      </c>
      <c r="Q13" s="1">
        <f t="shared" si="5"/>
        <v>0</v>
      </c>
      <c r="R13" s="1">
        <f t="shared" si="6"/>
        <v>-5</v>
      </c>
    </row>
    <row r="14" spans="1:21" x14ac:dyDescent="0.2">
      <c r="A14" s="1">
        <v>2010</v>
      </c>
      <c r="B14" s="1" t="s">
        <v>253</v>
      </c>
      <c r="C14" s="1" t="s">
        <v>25</v>
      </c>
      <c r="D14" s="1">
        <v>51</v>
      </c>
      <c r="E14" s="1">
        <v>4</v>
      </c>
      <c r="F14" s="1" t="s">
        <v>33</v>
      </c>
      <c r="G14" s="1">
        <v>0</v>
      </c>
      <c r="H14" s="1">
        <f t="shared" si="0"/>
        <v>0</v>
      </c>
      <c r="I14" s="1">
        <v>2</v>
      </c>
      <c r="J14" s="1">
        <f t="shared" si="1"/>
        <v>0.14189705460416391</v>
      </c>
      <c r="K14" s="1">
        <v>2</v>
      </c>
      <c r="L14" s="1">
        <f t="shared" si="2"/>
        <v>0.14189705460416391</v>
      </c>
      <c r="M14" s="1">
        <v>0</v>
      </c>
      <c r="N14" s="1">
        <f t="shared" si="3"/>
        <v>-5</v>
      </c>
      <c r="O14" s="1">
        <v>0</v>
      </c>
      <c r="P14" s="1">
        <f t="shared" si="4"/>
        <v>-5</v>
      </c>
      <c r="Q14" s="1">
        <f t="shared" si="5"/>
        <v>0</v>
      </c>
      <c r="R14" s="1">
        <f t="shared" si="6"/>
        <v>-5</v>
      </c>
    </row>
    <row r="15" spans="1:21" x14ac:dyDescent="0.2">
      <c r="A15" s="1">
        <v>2010</v>
      </c>
      <c r="B15" s="1" t="s">
        <v>253</v>
      </c>
      <c r="C15" s="1" t="s">
        <v>25</v>
      </c>
      <c r="D15" s="1">
        <v>62</v>
      </c>
      <c r="E15" s="1">
        <v>4</v>
      </c>
      <c r="F15" s="1" t="s">
        <v>33</v>
      </c>
      <c r="G15" s="1">
        <v>0</v>
      </c>
      <c r="H15" s="1">
        <f t="shared" si="0"/>
        <v>0</v>
      </c>
      <c r="I15" s="1">
        <v>3</v>
      </c>
      <c r="J15" s="1">
        <f t="shared" si="1"/>
        <v>0.17408301063648043</v>
      </c>
      <c r="K15" s="1">
        <v>5</v>
      </c>
      <c r="L15" s="1">
        <f t="shared" si="2"/>
        <v>0.22551340589813121</v>
      </c>
      <c r="M15" s="1">
        <v>0</v>
      </c>
      <c r="N15" s="1">
        <f t="shared" si="3"/>
        <v>-5</v>
      </c>
      <c r="O15" s="1">
        <v>0</v>
      </c>
      <c r="P15" s="1">
        <f t="shared" si="4"/>
        <v>-5</v>
      </c>
      <c r="Q15" s="1">
        <f t="shared" si="5"/>
        <v>0</v>
      </c>
      <c r="R15" s="1">
        <f t="shared" si="6"/>
        <v>-5</v>
      </c>
    </row>
    <row r="16" spans="1:21" x14ac:dyDescent="0.2">
      <c r="A16" s="1">
        <v>2010</v>
      </c>
      <c r="B16" s="1" t="s">
        <v>253</v>
      </c>
      <c r="C16" s="1" t="s">
        <v>25</v>
      </c>
      <c r="D16" s="1">
        <v>70</v>
      </c>
      <c r="E16" s="1">
        <v>2</v>
      </c>
      <c r="F16" s="1" t="s">
        <v>30</v>
      </c>
      <c r="G16" s="1">
        <v>0</v>
      </c>
      <c r="H16" s="1">
        <f t="shared" si="0"/>
        <v>0</v>
      </c>
      <c r="I16" s="1">
        <v>5</v>
      </c>
      <c r="J16" s="1">
        <f t="shared" si="1"/>
        <v>0.22551340589813121</v>
      </c>
      <c r="K16" s="1">
        <v>6</v>
      </c>
      <c r="L16" s="1">
        <f t="shared" si="2"/>
        <v>0.24746706317044773</v>
      </c>
      <c r="M16" s="1">
        <v>0</v>
      </c>
      <c r="N16" s="1">
        <f t="shared" si="3"/>
        <v>-5</v>
      </c>
      <c r="O16" s="1">
        <v>0</v>
      </c>
      <c r="P16" s="1">
        <f t="shared" si="4"/>
        <v>-5</v>
      </c>
      <c r="Q16" s="1">
        <f t="shared" si="5"/>
        <v>0</v>
      </c>
      <c r="R16" s="1">
        <f t="shared" si="6"/>
        <v>-5</v>
      </c>
    </row>
    <row r="17" spans="1:20" x14ac:dyDescent="0.2">
      <c r="A17" s="1">
        <v>2010</v>
      </c>
      <c r="B17" s="1" t="s">
        <v>253</v>
      </c>
      <c r="C17" s="1" t="s">
        <v>25</v>
      </c>
      <c r="D17" s="1">
        <v>71</v>
      </c>
      <c r="E17" s="1">
        <v>4</v>
      </c>
      <c r="F17" s="1" t="s">
        <v>33</v>
      </c>
      <c r="G17" s="1">
        <v>13</v>
      </c>
      <c r="H17" s="1">
        <f t="shared" si="0"/>
        <v>3.6055512754639891</v>
      </c>
      <c r="I17" s="1">
        <v>4</v>
      </c>
      <c r="J17" s="1">
        <f t="shared" si="1"/>
        <v>0.20135792079033082</v>
      </c>
      <c r="K17" s="1">
        <v>3</v>
      </c>
      <c r="L17" s="1">
        <f t="shared" si="2"/>
        <v>0.17408301063648043</v>
      </c>
      <c r="M17" s="1">
        <v>1.1599999999999999E-2</v>
      </c>
      <c r="N17" s="1">
        <f t="shared" si="3"/>
        <v>-1.9351677802614262</v>
      </c>
      <c r="O17" s="1">
        <v>1.4E-3</v>
      </c>
      <c r="P17" s="1">
        <f t="shared" si="4"/>
        <v>-2.8507808873446199</v>
      </c>
      <c r="Q17" s="1">
        <f t="shared" si="5"/>
        <v>1.2999999999999999E-2</v>
      </c>
      <c r="R17" s="1">
        <f t="shared" si="6"/>
        <v>-1.8857227034384139</v>
      </c>
      <c r="S17" s="1">
        <f>O17/Q17*100</f>
        <v>10.76923076923077</v>
      </c>
      <c r="T17" s="1">
        <f>ASIN(SQRT(S17/100))</f>
        <v>0.33436040404785378</v>
      </c>
    </row>
    <row r="18" spans="1:20" x14ac:dyDescent="0.2">
      <c r="A18" s="1">
        <v>2010</v>
      </c>
      <c r="B18" s="1" t="s">
        <v>253</v>
      </c>
      <c r="C18" s="1" t="s">
        <v>25</v>
      </c>
      <c r="D18" s="1">
        <v>72</v>
      </c>
      <c r="E18" s="1">
        <v>3</v>
      </c>
      <c r="F18" s="1" t="s">
        <v>32</v>
      </c>
      <c r="G18" s="1">
        <v>0</v>
      </c>
      <c r="H18" s="1">
        <f t="shared" si="0"/>
        <v>0</v>
      </c>
      <c r="I18" s="1">
        <v>2</v>
      </c>
      <c r="J18" s="1">
        <f t="shared" si="1"/>
        <v>0.14189705460416391</v>
      </c>
      <c r="K18" s="1">
        <v>3</v>
      </c>
      <c r="L18" s="1">
        <f t="shared" si="2"/>
        <v>0.17408301063648043</v>
      </c>
      <c r="M18" s="1">
        <v>0</v>
      </c>
      <c r="N18" s="1">
        <f t="shared" si="3"/>
        <v>-5</v>
      </c>
      <c r="O18" s="1">
        <v>0</v>
      </c>
      <c r="P18" s="1">
        <f t="shared" si="4"/>
        <v>-5</v>
      </c>
      <c r="Q18" s="1">
        <f t="shared" si="5"/>
        <v>0</v>
      </c>
      <c r="R18" s="1">
        <f t="shared" si="6"/>
        <v>-5</v>
      </c>
    </row>
    <row r="19" spans="1:20" x14ac:dyDescent="0.2">
      <c r="A19" s="1">
        <v>2010</v>
      </c>
      <c r="B19" s="1" t="s">
        <v>253</v>
      </c>
      <c r="C19" s="1" t="s">
        <v>25</v>
      </c>
      <c r="D19" s="1">
        <v>73</v>
      </c>
      <c r="E19" s="1">
        <v>2</v>
      </c>
      <c r="F19" s="1" t="s">
        <v>30</v>
      </c>
      <c r="G19" s="1">
        <v>0</v>
      </c>
      <c r="H19" s="1">
        <f t="shared" si="0"/>
        <v>0</v>
      </c>
      <c r="I19" s="1">
        <v>3</v>
      </c>
      <c r="J19" s="1">
        <f t="shared" si="1"/>
        <v>0.17408301063648043</v>
      </c>
      <c r="K19" s="1">
        <v>4</v>
      </c>
      <c r="L19" s="1">
        <f t="shared" si="2"/>
        <v>0.20135792079033082</v>
      </c>
      <c r="M19" s="1">
        <v>0</v>
      </c>
      <c r="N19" s="1">
        <f t="shared" si="3"/>
        <v>-5</v>
      </c>
      <c r="O19" s="1">
        <v>0</v>
      </c>
      <c r="P19" s="1">
        <f t="shared" si="4"/>
        <v>-5</v>
      </c>
      <c r="Q19" s="1">
        <f t="shared" si="5"/>
        <v>0</v>
      </c>
      <c r="R19" s="1">
        <f t="shared" si="6"/>
        <v>-5</v>
      </c>
    </row>
    <row r="20" spans="1:20" x14ac:dyDescent="0.2">
      <c r="A20" s="1">
        <v>2010</v>
      </c>
      <c r="B20" s="1" t="s">
        <v>253</v>
      </c>
      <c r="C20" s="1" t="s">
        <v>25</v>
      </c>
      <c r="D20" s="1">
        <v>79</v>
      </c>
      <c r="E20" s="1">
        <v>3</v>
      </c>
      <c r="F20" s="1" t="s">
        <v>32</v>
      </c>
      <c r="G20" s="1">
        <v>0</v>
      </c>
      <c r="H20" s="1">
        <f t="shared" si="0"/>
        <v>0</v>
      </c>
      <c r="I20" s="1">
        <v>2</v>
      </c>
      <c r="J20" s="1">
        <f t="shared" si="1"/>
        <v>0.14189705460416391</v>
      </c>
      <c r="K20" s="1">
        <v>3</v>
      </c>
      <c r="L20" s="1">
        <f t="shared" si="2"/>
        <v>0.17408301063648043</v>
      </c>
      <c r="M20" s="1">
        <v>0</v>
      </c>
      <c r="N20" s="1">
        <f t="shared" si="3"/>
        <v>-5</v>
      </c>
      <c r="O20" s="1">
        <v>0</v>
      </c>
      <c r="P20" s="1">
        <f t="shared" si="4"/>
        <v>-5</v>
      </c>
      <c r="Q20" s="1">
        <f t="shared" si="5"/>
        <v>0</v>
      </c>
      <c r="R20" s="1">
        <f t="shared" si="6"/>
        <v>-5</v>
      </c>
    </row>
    <row r="21" spans="1:20" x14ac:dyDescent="0.2">
      <c r="A21" s="1">
        <v>2010</v>
      </c>
      <c r="B21" s="1" t="s">
        <v>253</v>
      </c>
      <c r="C21" s="1" t="s">
        <v>25</v>
      </c>
      <c r="D21" s="1">
        <v>83</v>
      </c>
      <c r="E21" s="1">
        <v>8</v>
      </c>
      <c r="F21" s="1" t="s">
        <v>52</v>
      </c>
      <c r="G21" s="1">
        <v>0</v>
      </c>
      <c r="H21" s="1">
        <f t="shared" si="0"/>
        <v>0</v>
      </c>
      <c r="I21" s="1">
        <v>2</v>
      </c>
      <c r="J21" s="1">
        <f t="shared" si="1"/>
        <v>0.14189705460416391</v>
      </c>
      <c r="K21" s="1">
        <v>2</v>
      </c>
      <c r="L21" s="1">
        <f t="shared" si="2"/>
        <v>0.14189705460416391</v>
      </c>
      <c r="M21" s="1">
        <v>0</v>
      </c>
      <c r="N21" s="1">
        <f t="shared" si="3"/>
        <v>-5</v>
      </c>
      <c r="O21" s="1">
        <v>0</v>
      </c>
      <c r="P21" s="1">
        <f t="shared" si="4"/>
        <v>-5</v>
      </c>
      <c r="Q21" s="1">
        <f t="shared" si="5"/>
        <v>0</v>
      </c>
      <c r="R21" s="1">
        <f t="shared" si="6"/>
        <v>-5</v>
      </c>
    </row>
    <row r="22" spans="1:20" x14ac:dyDescent="0.2">
      <c r="A22" s="1">
        <v>2010</v>
      </c>
      <c r="B22" s="1" t="s">
        <v>253</v>
      </c>
      <c r="C22" s="1" t="s">
        <v>25</v>
      </c>
      <c r="D22" s="1">
        <v>85</v>
      </c>
      <c r="E22" s="1">
        <v>6</v>
      </c>
      <c r="F22" s="1" t="s">
        <v>34</v>
      </c>
      <c r="G22" s="1">
        <v>0</v>
      </c>
      <c r="H22" s="1">
        <f t="shared" si="0"/>
        <v>0</v>
      </c>
      <c r="I22" s="1">
        <v>2</v>
      </c>
      <c r="J22" s="1">
        <f t="shared" si="1"/>
        <v>0.14189705460416391</v>
      </c>
      <c r="K22" s="1">
        <v>2</v>
      </c>
      <c r="L22" s="1">
        <f t="shared" si="2"/>
        <v>0.14189705460416391</v>
      </c>
      <c r="M22" s="1">
        <v>0</v>
      </c>
      <c r="N22" s="1">
        <f t="shared" si="3"/>
        <v>-5</v>
      </c>
      <c r="O22" s="1">
        <v>0</v>
      </c>
      <c r="P22" s="1">
        <f t="shared" si="4"/>
        <v>-5</v>
      </c>
      <c r="Q22" s="1">
        <f t="shared" si="5"/>
        <v>0</v>
      </c>
      <c r="R22" s="1">
        <f t="shared" si="6"/>
        <v>-5</v>
      </c>
    </row>
    <row r="23" spans="1:20" x14ac:dyDescent="0.2">
      <c r="A23" s="1">
        <v>2010</v>
      </c>
      <c r="B23" s="1" t="s">
        <v>253</v>
      </c>
      <c r="C23" s="1" t="s">
        <v>25</v>
      </c>
      <c r="D23" s="1">
        <v>92</v>
      </c>
      <c r="E23" s="1">
        <v>2</v>
      </c>
      <c r="F23" s="1" t="s">
        <v>30</v>
      </c>
      <c r="G23" s="1">
        <v>27</v>
      </c>
      <c r="H23" s="1">
        <f t="shared" si="0"/>
        <v>5.196152422706632</v>
      </c>
      <c r="I23" s="1">
        <v>4</v>
      </c>
      <c r="J23" s="1">
        <f t="shared" si="1"/>
        <v>0.20135792079033082</v>
      </c>
      <c r="K23" s="1">
        <v>5</v>
      </c>
      <c r="L23" s="1">
        <f t="shared" si="2"/>
        <v>0.22551340589813121</v>
      </c>
      <c r="M23" s="1">
        <v>2.7E-2</v>
      </c>
      <c r="N23" s="1">
        <f t="shared" si="3"/>
        <v>-1.5684754158125491</v>
      </c>
      <c r="O23" s="1">
        <v>8.9999999999999998E-4</v>
      </c>
      <c r="P23" s="1">
        <f t="shared" si="4"/>
        <v>-3.0409586076789066</v>
      </c>
      <c r="Q23" s="1">
        <f t="shared" si="5"/>
        <v>2.7900000000000001E-2</v>
      </c>
      <c r="R23" s="1">
        <f t="shared" si="6"/>
        <v>-1.554240163511369</v>
      </c>
      <c r="S23" s="1">
        <f>O23/Q23*100</f>
        <v>3.225806451612903</v>
      </c>
      <c r="T23" s="1">
        <f>ASIN(SQRT(S23/100))</f>
        <v>0.18058521419069812</v>
      </c>
    </row>
    <row r="24" spans="1:20" x14ac:dyDescent="0.2">
      <c r="A24" s="1">
        <v>2010</v>
      </c>
      <c r="B24" s="1" t="s">
        <v>253</v>
      </c>
      <c r="C24" s="1" t="s">
        <v>25</v>
      </c>
      <c r="D24" s="1">
        <v>93</v>
      </c>
      <c r="E24" s="1">
        <v>8</v>
      </c>
      <c r="F24" s="1" t="s">
        <v>52</v>
      </c>
      <c r="G24" s="1">
        <v>0</v>
      </c>
      <c r="H24" s="1">
        <f t="shared" si="0"/>
        <v>0</v>
      </c>
      <c r="I24" s="1">
        <v>3</v>
      </c>
      <c r="J24" s="1">
        <f t="shared" si="1"/>
        <v>0.17408301063648043</v>
      </c>
      <c r="K24" s="1">
        <v>2</v>
      </c>
      <c r="L24" s="1">
        <f t="shared" si="2"/>
        <v>0.14189705460416391</v>
      </c>
      <c r="M24" s="1">
        <v>0</v>
      </c>
      <c r="N24" s="1">
        <f t="shared" si="3"/>
        <v>-5</v>
      </c>
      <c r="O24" s="1">
        <v>0</v>
      </c>
      <c r="P24" s="1">
        <f t="shared" si="4"/>
        <v>-5</v>
      </c>
      <c r="Q24" s="1">
        <f t="shared" si="5"/>
        <v>0</v>
      </c>
      <c r="R24" s="1">
        <f t="shared" si="6"/>
        <v>-5</v>
      </c>
    </row>
    <row r="25" spans="1:20" x14ac:dyDescent="0.2">
      <c r="A25" s="1">
        <v>2010</v>
      </c>
      <c r="B25" s="1" t="s">
        <v>253</v>
      </c>
      <c r="C25" s="1" t="s">
        <v>25</v>
      </c>
      <c r="D25" s="1">
        <v>100</v>
      </c>
      <c r="E25" s="1">
        <v>7</v>
      </c>
      <c r="F25" s="1" t="s">
        <v>44</v>
      </c>
      <c r="G25" s="1">
        <v>9</v>
      </c>
      <c r="H25" s="1">
        <f t="shared" si="0"/>
        <v>3</v>
      </c>
      <c r="I25" s="1">
        <v>3</v>
      </c>
      <c r="J25" s="1">
        <f t="shared" si="1"/>
        <v>0.17408301063648043</v>
      </c>
      <c r="K25" s="1">
        <v>2</v>
      </c>
      <c r="L25" s="1">
        <f t="shared" si="2"/>
        <v>0.14189705460416391</v>
      </c>
      <c r="M25" s="1">
        <v>1E-4</v>
      </c>
      <c r="N25" s="1">
        <f t="shared" si="3"/>
        <v>-3.9586073148417751</v>
      </c>
      <c r="O25" s="1">
        <v>8.0000000000000004E-4</v>
      </c>
      <c r="P25" s="1">
        <f t="shared" si="4"/>
        <v>-3.09151498112135</v>
      </c>
      <c r="Q25" s="1">
        <f t="shared" si="5"/>
        <v>9.0000000000000008E-4</v>
      </c>
      <c r="R25" s="1">
        <f t="shared" si="6"/>
        <v>-3.0409586076789061</v>
      </c>
      <c r="S25" s="1">
        <f>O25/Q25*100</f>
        <v>88.888888888888886</v>
      </c>
      <c r="T25" s="1">
        <f>ASIN(SQRT(S25/100))</f>
        <v>1.2309594173407747</v>
      </c>
    </row>
    <row r="26" spans="1:20" x14ac:dyDescent="0.2">
      <c r="A26" s="1">
        <v>2010</v>
      </c>
      <c r="B26" s="1" t="s">
        <v>253</v>
      </c>
      <c r="C26" s="1" t="s">
        <v>25</v>
      </c>
      <c r="D26" s="1">
        <v>101</v>
      </c>
      <c r="E26" s="1">
        <v>3</v>
      </c>
      <c r="F26" s="1" t="s">
        <v>32</v>
      </c>
      <c r="G26" s="1">
        <v>0</v>
      </c>
      <c r="H26" s="1">
        <f t="shared" si="0"/>
        <v>0</v>
      </c>
      <c r="I26" s="1">
        <v>3</v>
      </c>
      <c r="J26" s="1">
        <f t="shared" si="1"/>
        <v>0.17408301063648043</v>
      </c>
      <c r="K26" s="1">
        <v>3</v>
      </c>
      <c r="L26" s="1">
        <f t="shared" si="2"/>
        <v>0.17408301063648043</v>
      </c>
      <c r="M26" s="1">
        <v>0</v>
      </c>
      <c r="N26" s="1">
        <f t="shared" si="3"/>
        <v>-5</v>
      </c>
      <c r="O26" s="1">
        <v>0</v>
      </c>
      <c r="P26" s="1">
        <f t="shared" si="4"/>
        <v>-5</v>
      </c>
      <c r="Q26" s="1">
        <f t="shared" si="5"/>
        <v>0</v>
      </c>
      <c r="R26" s="1">
        <f t="shared" si="6"/>
        <v>-5</v>
      </c>
    </row>
    <row r="27" spans="1:20" x14ac:dyDescent="0.2">
      <c r="A27" s="1">
        <v>2010</v>
      </c>
      <c r="B27" s="1" t="s">
        <v>253</v>
      </c>
      <c r="C27" s="1" t="s">
        <v>25</v>
      </c>
      <c r="D27" s="1">
        <v>102</v>
      </c>
      <c r="E27" s="1">
        <v>1</v>
      </c>
      <c r="F27" s="1" t="s">
        <v>27</v>
      </c>
      <c r="G27" s="1">
        <v>0</v>
      </c>
      <c r="H27" s="1">
        <f t="shared" si="0"/>
        <v>0</v>
      </c>
      <c r="I27" s="1">
        <v>3</v>
      </c>
      <c r="J27" s="1">
        <f t="shared" si="1"/>
        <v>0.17408301063648043</v>
      </c>
      <c r="K27" s="1">
        <v>2</v>
      </c>
      <c r="L27" s="1">
        <f t="shared" si="2"/>
        <v>0.14189705460416391</v>
      </c>
      <c r="M27" s="1">
        <v>0</v>
      </c>
      <c r="N27" s="1">
        <f t="shared" si="3"/>
        <v>-5</v>
      </c>
      <c r="O27" s="1">
        <v>0</v>
      </c>
      <c r="P27" s="1">
        <f t="shared" si="4"/>
        <v>-5</v>
      </c>
      <c r="Q27" s="1">
        <f t="shared" si="5"/>
        <v>0</v>
      </c>
      <c r="R27" s="1">
        <f t="shared" si="6"/>
        <v>-5</v>
      </c>
    </row>
    <row r="28" spans="1:20" x14ac:dyDescent="0.2">
      <c r="A28" s="1">
        <v>2010</v>
      </c>
      <c r="B28" s="1" t="s">
        <v>253</v>
      </c>
      <c r="C28" s="1" t="s">
        <v>25</v>
      </c>
      <c r="D28" s="1">
        <v>103</v>
      </c>
      <c r="E28" s="1">
        <v>5</v>
      </c>
      <c r="F28" s="1" t="s">
        <v>31</v>
      </c>
      <c r="G28" s="1">
        <v>0</v>
      </c>
      <c r="H28" s="1">
        <f t="shared" si="0"/>
        <v>0</v>
      </c>
      <c r="I28" s="1">
        <v>4</v>
      </c>
      <c r="J28" s="1">
        <f t="shared" si="1"/>
        <v>0.20135792079033082</v>
      </c>
      <c r="K28" s="1">
        <v>3</v>
      </c>
      <c r="L28" s="1">
        <f t="shared" si="2"/>
        <v>0.17408301063648043</v>
      </c>
      <c r="M28" s="1">
        <v>0</v>
      </c>
      <c r="N28" s="1">
        <f t="shared" si="3"/>
        <v>-5</v>
      </c>
      <c r="O28" s="1">
        <v>0</v>
      </c>
      <c r="P28" s="1">
        <f t="shared" si="4"/>
        <v>-5</v>
      </c>
      <c r="Q28" s="1">
        <f t="shared" si="5"/>
        <v>0</v>
      </c>
      <c r="R28" s="1">
        <f t="shared" si="6"/>
        <v>-5</v>
      </c>
    </row>
    <row r="29" spans="1:20" x14ac:dyDescent="0.2">
      <c r="A29" s="1">
        <v>2010</v>
      </c>
      <c r="B29" s="1" t="s">
        <v>253</v>
      </c>
      <c r="C29" s="1" t="s">
        <v>25</v>
      </c>
      <c r="D29" s="1">
        <v>104</v>
      </c>
      <c r="E29" s="1">
        <v>8</v>
      </c>
      <c r="F29" s="1" t="s">
        <v>52</v>
      </c>
      <c r="G29" s="1">
        <v>0</v>
      </c>
      <c r="H29" s="1">
        <f t="shared" si="0"/>
        <v>0</v>
      </c>
      <c r="I29" s="1">
        <v>3</v>
      </c>
      <c r="J29" s="1">
        <f t="shared" si="1"/>
        <v>0.17408301063648043</v>
      </c>
      <c r="K29" s="1">
        <v>3</v>
      </c>
      <c r="L29" s="1">
        <f t="shared" si="2"/>
        <v>0.17408301063648043</v>
      </c>
      <c r="M29" s="1">
        <v>0</v>
      </c>
      <c r="N29" s="1">
        <f t="shared" si="3"/>
        <v>-5</v>
      </c>
      <c r="O29" s="1">
        <v>0</v>
      </c>
      <c r="P29" s="1">
        <f t="shared" si="4"/>
        <v>-5</v>
      </c>
      <c r="Q29" s="1">
        <f t="shared" si="5"/>
        <v>0</v>
      </c>
      <c r="R29" s="1">
        <f t="shared" si="6"/>
        <v>-5</v>
      </c>
    </row>
    <row r="30" spans="1:20" x14ac:dyDescent="0.2">
      <c r="A30" s="1">
        <v>2010</v>
      </c>
      <c r="B30" s="1" t="s">
        <v>253</v>
      </c>
      <c r="C30" s="1" t="s">
        <v>25</v>
      </c>
      <c r="D30" s="1">
        <v>105</v>
      </c>
      <c r="E30" s="1">
        <v>1</v>
      </c>
      <c r="F30" s="1" t="s">
        <v>27</v>
      </c>
      <c r="G30" s="1">
        <v>0</v>
      </c>
      <c r="H30" s="1">
        <f t="shared" si="0"/>
        <v>0</v>
      </c>
      <c r="I30" s="1">
        <v>1</v>
      </c>
      <c r="J30" s="1">
        <f t="shared" si="1"/>
        <v>0.1001674211615598</v>
      </c>
      <c r="K30" s="1">
        <v>3</v>
      </c>
      <c r="L30" s="1">
        <f t="shared" si="2"/>
        <v>0.17408301063648043</v>
      </c>
      <c r="M30" s="1">
        <v>0</v>
      </c>
      <c r="N30" s="1">
        <f t="shared" si="3"/>
        <v>-5</v>
      </c>
      <c r="O30" s="1">
        <v>0</v>
      </c>
      <c r="P30" s="1">
        <f t="shared" si="4"/>
        <v>-5</v>
      </c>
      <c r="Q30" s="1">
        <f t="shared" si="5"/>
        <v>0</v>
      </c>
      <c r="R30" s="1">
        <f t="shared" si="6"/>
        <v>-5</v>
      </c>
    </row>
    <row r="31" spans="1:20" x14ac:dyDescent="0.2">
      <c r="A31" s="1">
        <v>2010</v>
      </c>
      <c r="B31" s="1" t="s">
        <v>253</v>
      </c>
      <c r="C31" s="1" t="s">
        <v>25</v>
      </c>
      <c r="D31" s="1">
        <v>106</v>
      </c>
      <c r="E31" s="1">
        <v>3</v>
      </c>
      <c r="F31" s="1" t="s">
        <v>32</v>
      </c>
      <c r="G31" s="1">
        <v>0</v>
      </c>
      <c r="H31" s="1">
        <f t="shared" si="0"/>
        <v>0</v>
      </c>
      <c r="I31" s="1">
        <v>3</v>
      </c>
      <c r="J31" s="1">
        <f t="shared" si="1"/>
        <v>0.17408301063648043</v>
      </c>
      <c r="K31" s="1">
        <v>4</v>
      </c>
      <c r="L31" s="1">
        <f t="shared" si="2"/>
        <v>0.20135792079033082</v>
      </c>
      <c r="M31" s="1">
        <v>0</v>
      </c>
      <c r="N31" s="1">
        <f t="shared" si="3"/>
        <v>-5</v>
      </c>
      <c r="O31" s="1">
        <v>0</v>
      </c>
      <c r="P31" s="1">
        <f t="shared" si="4"/>
        <v>-5</v>
      </c>
      <c r="Q31" s="1">
        <f t="shared" si="5"/>
        <v>0</v>
      </c>
      <c r="R31" s="1">
        <f t="shared" si="6"/>
        <v>-5</v>
      </c>
    </row>
    <row r="32" spans="1:20" x14ac:dyDescent="0.2">
      <c r="A32" s="1">
        <v>2010</v>
      </c>
      <c r="B32" s="1" t="s">
        <v>253</v>
      </c>
      <c r="C32" s="1" t="s">
        <v>25</v>
      </c>
      <c r="D32" s="1">
        <v>107</v>
      </c>
      <c r="E32" s="1">
        <v>3</v>
      </c>
      <c r="F32" s="1" t="s">
        <v>32</v>
      </c>
      <c r="G32" s="1">
        <v>0</v>
      </c>
      <c r="H32" s="1">
        <f t="shared" si="0"/>
        <v>0</v>
      </c>
      <c r="I32" s="1">
        <v>3</v>
      </c>
      <c r="J32" s="1">
        <f t="shared" si="1"/>
        <v>0.17408301063648043</v>
      </c>
      <c r="K32" s="1">
        <v>4</v>
      </c>
      <c r="L32" s="1">
        <f t="shared" si="2"/>
        <v>0.20135792079033082</v>
      </c>
      <c r="M32" s="1">
        <v>0</v>
      </c>
      <c r="N32" s="1">
        <f t="shared" si="3"/>
        <v>-5</v>
      </c>
      <c r="O32" s="1">
        <v>0</v>
      </c>
      <c r="P32" s="1">
        <f t="shared" si="4"/>
        <v>-5</v>
      </c>
      <c r="Q32" s="1">
        <f t="shared" si="5"/>
        <v>0</v>
      </c>
      <c r="R32" s="1">
        <f t="shared" si="6"/>
        <v>-5</v>
      </c>
    </row>
    <row r="33" spans="1:20" x14ac:dyDescent="0.2">
      <c r="A33" s="1">
        <v>2010</v>
      </c>
      <c r="B33" s="1" t="s">
        <v>253</v>
      </c>
      <c r="C33" s="1" t="s">
        <v>25</v>
      </c>
      <c r="D33" s="1">
        <v>110</v>
      </c>
      <c r="E33" s="1">
        <v>4</v>
      </c>
      <c r="F33" s="1" t="s">
        <v>33</v>
      </c>
      <c r="G33" s="1">
        <v>0</v>
      </c>
      <c r="H33" s="1">
        <f t="shared" si="0"/>
        <v>0</v>
      </c>
      <c r="I33" s="1">
        <v>9</v>
      </c>
      <c r="J33" s="1">
        <f t="shared" si="1"/>
        <v>0.30469265401539752</v>
      </c>
      <c r="K33" s="1">
        <v>7</v>
      </c>
      <c r="L33" s="1">
        <f t="shared" si="2"/>
        <v>0.26776332715719392</v>
      </c>
      <c r="M33" s="1">
        <v>0</v>
      </c>
      <c r="N33" s="1">
        <f t="shared" si="3"/>
        <v>-5</v>
      </c>
      <c r="O33" s="1">
        <v>0</v>
      </c>
      <c r="P33" s="1">
        <f t="shared" si="4"/>
        <v>-5</v>
      </c>
      <c r="Q33" s="1">
        <f t="shared" si="5"/>
        <v>0</v>
      </c>
      <c r="R33" s="1">
        <f t="shared" si="6"/>
        <v>-5</v>
      </c>
    </row>
    <row r="34" spans="1:20" x14ac:dyDescent="0.2">
      <c r="A34" s="1">
        <v>2010</v>
      </c>
      <c r="B34" s="1" t="s">
        <v>253</v>
      </c>
      <c r="C34" s="1" t="s">
        <v>25</v>
      </c>
      <c r="D34" s="1">
        <v>111</v>
      </c>
      <c r="E34" s="1">
        <v>8</v>
      </c>
      <c r="F34" s="1" t="s">
        <v>52</v>
      </c>
      <c r="G34" s="1">
        <v>0</v>
      </c>
      <c r="H34" s="1">
        <f t="shared" si="0"/>
        <v>0</v>
      </c>
      <c r="I34" s="1">
        <v>2</v>
      </c>
      <c r="J34" s="1">
        <f t="shared" si="1"/>
        <v>0.14189705460416391</v>
      </c>
      <c r="K34" s="1">
        <v>2</v>
      </c>
      <c r="L34" s="1">
        <f t="shared" si="2"/>
        <v>0.14189705460416391</v>
      </c>
      <c r="M34" s="1">
        <v>0</v>
      </c>
      <c r="N34" s="1">
        <f t="shared" si="3"/>
        <v>-5</v>
      </c>
      <c r="O34" s="1">
        <v>0</v>
      </c>
      <c r="P34" s="1">
        <f t="shared" si="4"/>
        <v>-5</v>
      </c>
      <c r="Q34" s="1">
        <f t="shared" si="5"/>
        <v>0</v>
      </c>
      <c r="R34" s="1">
        <f t="shared" si="6"/>
        <v>-5</v>
      </c>
    </row>
    <row r="35" spans="1:20" x14ac:dyDescent="0.2">
      <c r="A35" s="1">
        <v>2010</v>
      </c>
      <c r="B35" s="1" t="s">
        <v>253</v>
      </c>
      <c r="C35" s="1" t="s">
        <v>25</v>
      </c>
      <c r="D35" s="1">
        <v>113</v>
      </c>
      <c r="E35" s="1">
        <v>4</v>
      </c>
      <c r="F35" s="1" t="s">
        <v>33</v>
      </c>
      <c r="G35" s="1">
        <v>48</v>
      </c>
      <c r="H35" s="1">
        <f t="shared" si="0"/>
        <v>6.9282032302755088</v>
      </c>
      <c r="I35" s="1">
        <v>7</v>
      </c>
      <c r="J35" s="1">
        <f t="shared" si="1"/>
        <v>0.26776332715719392</v>
      </c>
      <c r="K35" s="1">
        <v>6</v>
      </c>
      <c r="L35" s="1">
        <f t="shared" si="2"/>
        <v>0.24746706317044773</v>
      </c>
      <c r="M35" s="1">
        <v>1.6400000000000001E-2</v>
      </c>
      <c r="N35" s="1">
        <f t="shared" si="3"/>
        <v>-1.7848914189469067</v>
      </c>
      <c r="O35" s="1">
        <v>2.8999999999999998E-3</v>
      </c>
      <c r="P35" s="1">
        <f t="shared" si="4"/>
        <v>-2.5361070110140926</v>
      </c>
      <c r="Q35" s="1">
        <f t="shared" si="5"/>
        <v>1.9300000000000001E-2</v>
      </c>
      <c r="R35" s="1">
        <f t="shared" si="6"/>
        <v>-1.7142177262206053</v>
      </c>
      <c r="S35" s="1">
        <f>O35/Q35*100</f>
        <v>15.025906735751294</v>
      </c>
      <c r="T35" s="1">
        <f>ASIN(SQRT(S35/100))</f>
        <v>0.3980620530830481</v>
      </c>
    </row>
    <row r="36" spans="1:20" x14ac:dyDescent="0.2">
      <c r="A36" s="1">
        <v>2010</v>
      </c>
      <c r="B36" s="1" t="s">
        <v>253</v>
      </c>
      <c r="C36" s="1" t="s">
        <v>25</v>
      </c>
      <c r="D36" s="1">
        <v>114</v>
      </c>
      <c r="E36" s="1">
        <v>2</v>
      </c>
      <c r="F36" s="1" t="s">
        <v>30</v>
      </c>
      <c r="G36" s="1">
        <v>0</v>
      </c>
      <c r="H36" s="1">
        <f t="shared" si="0"/>
        <v>0</v>
      </c>
      <c r="I36" s="1">
        <v>4</v>
      </c>
      <c r="J36" s="1">
        <f t="shared" si="1"/>
        <v>0.20135792079033082</v>
      </c>
      <c r="K36" s="1">
        <v>4</v>
      </c>
      <c r="L36" s="1">
        <f t="shared" si="2"/>
        <v>0.20135792079033082</v>
      </c>
      <c r="M36" s="1">
        <v>0</v>
      </c>
      <c r="N36" s="1">
        <f t="shared" si="3"/>
        <v>-5</v>
      </c>
      <c r="O36" s="1">
        <v>0</v>
      </c>
      <c r="P36" s="1">
        <f t="shared" si="4"/>
        <v>-5</v>
      </c>
      <c r="Q36" s="1">
        <f t="shared" si="5"/>
        <v>0</v>
      </c>
      <c r="R36" s="1">
        <f t="shared" si="6"/>
        <v>-5</v>
      </c>
    </row>
    <row r="37" spans="1:20" x14ac:dyDescent="0.2">
      <c r="A37" s="1">
        <v>2010</v>
      </c>
      <c r="B37" s="1" t="s">
        <v>253</v>
      </c>
      <c r="C37" s="1" t="s">
        <v>25</v>
      </c>
      <c r="D37" s="1">
        <v>115</v>
      </c>
      <c r="E37" s="1">
        <v>6</v>
      </c>
      <c r="F37" s="1" t="s">
        <v>34</v>
      </c>
      <c r="G37" s="1">
        <v>0</v>
      </c>
      <c r="H37" s="1">
        <f t="shared" si="0"/>
        <v>0</v>
      </c>
      <c r="I37" s="1">
        <v>3</v>
      </c>
      <c r="J37" s="1">
        <f t="shared" si="1"/>
        <v>0.17408301063648043</v>
      </c>
      <c r="K37" s="1">
        <v>3</v>
      </c>
      <c r="L37" s="1">
        <f t="shared" si="2"/>
        <v>0.17408301063648043</v>
      </c>
      <c r="M37" s="1">
        <v>0</v>
      </c>
      <c r="N37" s="1">
        <f t="shared" si="3"/>
        <v>-5</v>
      </c>
      <c r="O37" s="1">
        <v>0</v>
      </c>
      <c r="P37" s="1">
        <f t="shared" si="4"/>
        <v>-5</v>
      </c>
      <c r="Q37" s="1">
        <f t="shared" si="5"/>
        <v>0</v>
      </c>
      <c r="R37" s="1">
        <f t="shared" si="6"/>
        <v>-5</v>
      </c>
    </row>
    <row r="38" spans="1:20" x14ac:dyDescent="0.2">
      <c r="A38" s="1">
        <v>2010</v>
      </c>
      <c r="B38" s="1" t="s">
        <v>253</v>
      </c>
      <c r="C38" s="1" t="s">
        <v>25</v>
      </c>
      <c r="D38" s="1">
        <v>121</v>
      </c>
      <c r="E38" s="1">
        <v>7</v>
      </c>
      <c r="F38" s="1" t="s">
        <v>44</v>
      </c>
      <c r="G38" s="1">
        <v>0</v>
      </c>
      <c r="H38" s="1">
        <f t="shared" si="0"/>
        <v>0</v>
      </c>
      <c r="I38" s="1">
        <v>3</v>
      </c>
      <c r="J38" s="1">
        <f t="shared" si="1"/>
        <v>0.17408301063648043</v>
      </c>
      <c r="K38" s="1">
        <v>3</v>
      </c>
      <c r="L38" s="1">
        <f t="shared" si="2"/>
        <v>0.17408301063648043</v>
      </c>
      <c r="M38" s="1">
        <v>0</v>
      </c>
      <c r="N38" s="1">
        <f t="shared" si="3"/>
        <v>-5</v>
      </c>
      <c r="O38" s="1">
        <v>0</v>
      </c>
      <c r="P38" s="1">
        <f t="shared" si="4"/>
        <v>-5</v>
      </c>
      <c r="Q38" s="1">
        <f t="shared" si="5"/>
        <v>0</v>
      </c>
      <c r="R38" s="1">
        <f t="shared" si="6"/>
        <v>-5</v>
      </c>
    </row>
    <row r="39" spans="1:20" x14ac:dyDescent="0.2">
      <c r="A39" s="1">
        <v>2010</v>
      </c>
      <c r="B39" s="1" t="s">
        <v>253</v>
      </c>
      <c r="C39" s="1" t="s">
        <v>25</v>
      </c>
      <c r="D39" s="1">
        <v>124</v>
      </c>
      <c r="E39" s="1">
        <v>1</v>
      </c>
      <c r="F39" s="1" t="s">
        <v>27</v>
      </c>
      <c r="G39" s="1">
        <v>16</v>
      </c>
      <c r="H39" s="1">
        <f t="shared" si="0"/>
        <v>4</v>
      </c>
      <c r="I39" s="1">
        <v>4</v>
      </c>
      <c r="J39" s="1">
        <f t="shared" si="1"/>
        <v>0.20135792079033082</v>
      </c>
      <c r="K39" s="1">
        <v>5</v>
      </c>
      <c r="L39" s="1">
        <f t="shared" si="2"/>
        <v>0.22551340589813121</v>
      </c>
      <c r="M39" s="1">
        <v>2.1600000000000001E-2</v>
      </c>
      <c r="N39" s="1">
        <f t="shared" si="3"/>
        <v>-1.6653452331167586</v>
      </c>
      <c r="O39" s="1">
        <v>4.4999999999999997E-3</v>
      </c>
      <c r="P39" s="1">
        <f t="shared" si="4"/>
        <v>-2.3458234581220396</v>
      </c>
      <c r="Q39" s="1">
        <f t="shared" si="5"/>
        <v>2.6100000000000002E-2</v>
      </c>
      <c r="R39" s="1">
        <f t="shared" si="6"/>
        <v>-1.5831931281770555</v>
      </c>
      <c r="S39" s="1">
        <f>O39/Q39*100</f>
        <v>17.241379310344826</v>
      </c>
      <c r="T39" s="1">
        <f>ASIN(SQRT(S39/100))</f>
        <v>0.42819275558194081</v>
      </c>
    </row>
    <row r="40" spans="1:20" x14ac:dyDescent="0.2">
      <c r="A40" s="1">
        <v>2010</v>
      </c>
      <c r="B40" s="1" t="s">
        <v>253</v>
      </c>
      <c r="C40" s="1" t="s">
        <v>25</v>
      </c>
      <c r="D40" s="1">
        <v>125</v>
      </c>
      <c r="E40" s="1">
        <v>8</v>
      </c>
      <c r="F40" s="1" t="s">
        <v>52</v>
      </c>
      <c r="G40" s="1">
        <v>0</v>
      </c>
      <c r="H40" s="1">
        <f t="shared" si="0"/>
        <v>0</v>
      </c>
      <c r="I40" s="1">
        <v>4</v>
      </c>
      <c r="J40" s="1">
        <f t="shared" si="1"/>
        <v>0.20135792079033082</v>
      </c>
      <c r="K40" s="1">
        <v>3</v>
      </c>
      <c r="L40" s="1">
        <f t="shared" si="2"/>
        <v>0.17408301063648043</v>
      </c>
      <c r="M40" s="1">
        <v>0</v>
      </c>
      <c r="N40" s="1">
        <f t="shared" si="3"/>
        <v>-5</v>
      </c>
      <c r="O40" s="1">
        <v>0</v>
      </c>
      <c r="P40" s="1">
        <f t="shared" si="4"/>
        <v>-5</v>
      </c>
      <c r="Q40" s="1">
        <f t="shared" si="5"/>
        <v>0</v>
      </c>
      <c r="R40" s="1">
        <f t="shared" si="6"/>
        <v>-5</v>
      </c>
    </row>
    <row r="41" spans="1:20" x14ac:dyDescent="0.2">
      <c r="A41" s="1">
        <v>2010</v>
      </c>
      <c r="B41" s="1" t="s">
        <v>253</v>
      </c>
      <c r="C41" s="1" t="s">
        <v>25</v>
      </c>
      <c r="D41" s="1">
        <v>126</v>
      </c>
      <c r="E41" s="1">
        <v>7</v>
      </c>
      <c r="F41" s="1" t="s">
        <v>44</v>
      </c>
      <c r="G41" s="1">
        <v>0</v>
      </c>
      <c r="H41" s="1">
        <f t="shared" si="0"/>
        <v>0</v>
      </c>
      <c r="I41" s="1">
        <v>2</v>
      </c>
      <c r="J41" s="1">
        <f t="shared" si="1"/>
        <v>0.14189705460416391</v>
      </c>
      <c r="K41" s="1">
        <v>2</v>
      </c>
      <c r="L41" s="1">
        <f t="shared" si="2"/>
        <v>0.14189705460416391</v>
      </c>
      <c r="M41" s="1">
        <v>0</v>
      </c>
      <c r="N41" s="1">
        <f t="shared" si="3"/>
        <v>-5</v>
      </c>
      <c r="O41" s="1">
        <v>0</v>
      </c>
      <c r="P41" s="1">
        <f t="shared" si="4"/>
        <v>-5</v>
      </c>
      <c r="Q41" s="1">
        <f t="shared" si="5"/>
        <v>0</v>
      </c>
      <c r="R41" s="1">
        <f t="shared" si="6"/>
        <v>-5</v>
      </c>
    </row>
    <row r="42" spans="1:20" x14ac:dyDescent="0.2">
      <c r="A42" s="1">
        <v>2010</v>
      </c>
      <c r="B42" s="1" t="s">
        <v>253</v>
      </c>
      <c r="C42" s="1" t="s">
        <v>25</v>
      </c>
      <c r="D42" s="1">
        <v>128</v>
      </c>
      <c r="E42" s="1">
        <v>6</v>
      </c>
      <c r="F42" s="1" t="s">
        <v>34</v>
      </c>
      <c r="G42" s="1">
        <v>0</v>
      </c>
      <c r="H42" s="1">
        <f t="shared" si="0"/>
        <v>0</v>
      </c>
      <c r="I42" s="1">
        <v>3</v>
      </c>
      <c r="J42" s="1">
        <f t="shared" si="1"/>
        <v>0.17408301063648043</v>
      </c>
      <c r="K42" s="1">
        <v>3</v>
      </c>
      <c r="L42" s="1">
        <f t="shared" si="2"/>
        <v>0.17408301063648043</v>
      </c>
      <c r="M42" s="1">
        <v>0</v>
      </c>
      <c r="N42" s="1">
        <f t="shared" si="3"/>
        <v>-5</v>
      </c>
      <c r="O42" s="1">
        <v>0</v>
      </c>
      <c r="P42" s="1">
        <f t="shared" si="4"/>
        <v>-5</v>
      </c>
      <c r="Q42" s="1">
        <f t="shared" si="5"/>
        <v>0</v>
      </c>
      <c r="R42" s="1">
        <f t="shared" si="6"/>
        <v>-5</v>
      </c>
    </row>
    <row r="43" spans="1:20" x14ac:dyDescent="0.2">
      <c r="A43" s="1">
        <v>2010</v>
      </c>
      <c r="B43" s="1" t="s">
        <v>253</v>
      </c>
      <c r="C43" s="1" t="s">
        <v>25</v>
      </c>
      <c r="D43" s="1">
        <v>132</v>
      </c>
      <c r="E43" s="1">
        <v>1</v>
      </c>
      <c r="F43" s="1" t="s">
        <v>27</v>
      </c>
      <c r="G43" s="1">
        <v>0</v>
      </c>
      <c r="H43" s="1">
        <f t="shared" si="0"/>
        <v>0</v>
      </c>
      <c r="I43" s="1">
        <v>4</v>
      </c>
      <c r="J43" s="1">
        <f t="shared" si="1"/>
        <v>0.20135792079033082</v>
      </c>
      <c r="K43" s="1">
        <v>4</v>
      </c>
      <c r="L43" s="1">
        <f t="shared" si="2"/>
        <v>0.20135792079033082</v>
      </c>
      <c r="M43" s="1">
        <v>0</v>
      </c>
      <c r="N43" s="1">
        <f t="shared" si="3"/>
        <v>-5</v>
      </c>
      <c r="O43" s="1">
        <v>0</v>
      </c>
      <c r="P43" s="1">
        <f t="shared" si="4"/>
        <v>-5</v>
      </c>
      <c r="Q43" s="1">
        <f t="shared" si="5"/>
        <v>0</v>
      </c>
      <c r="R43" s="1">
        <f t="shared" si="6"/>
        <v>-5</v>
      </c>
    </row>
    <row r="44" spans="1:20" x14ac:dyDescent="0.2">
      <c r="A44" s="1">
        <v>2010</v>
      </c>
      <c r="B44" s="1" t="s">
        <v>253</v>
      </c>
      <c r="C44" s="1" t="s">
        <v>25</v>
      </c>
      <c r="D44" s="1">
        <v>135</v>
      </c>
      <c r="E44" s="1">
        <v>6</v>
      </c>
      <c r="F44" s="1" t="s">
        <v>34</v>
      </c>
      <c r="G44" s="1">
        <v>0</v>
      </c>
      <c r="H44" s="1">
        <f t="shared" si="0"/>
        <v>0</v>
      </c>
      <c r="I44" s="1">
        <v>2</v>
      </c>
      <c r="J44" s="1">
        <f t="shared" si="1"/>
        <v>0.14189705460416391</v>
      </c>
      <c r="K44" s="1">
        <v>4</v>
      </c>
      <c r="L44" s="1">
        <f t="shared" si="2"/>
        <v>0.20135792079033082</v>
      </c>
      <c r="M44" s="1">
        <v>0</v>
      </c>
      <c r="N44" s="1">
        <f t="shared" si="3"/>
        <v>-5</v>
      </c>
      <c r="O44" s="1">
        <v>0</v>
      </c>
      <c r="P44" s="1">
        <f t="shared" si="4"/>
        <v>-5</v>
      </c>
      <c r="Q44" s="1">
        <f t="shared" si="5"/>
        <v>0</v>
      </c>
      <c r="R44" s="1">
        <f t="shared" si="6"/>
        <v>-5</v>
      </c>
    </row>
    <row r="45" spans="1:20" x14ac:dyDescent="0.2">
      <c r="A45" s="1">
        <v>2010</v>
      </c>
      <c r="B45" s="1" t="s">
        <v>253</v>
      </c>
      <c r="C45" s="1" t="s">
        <v>25</v>
      </c>
      <c r="D45" s="1">
        <v>138</v>
      </c>
      <c r="E45" s="1">
        <v>1</v>
      </c>
      <c r="F45" s="1" t="s">
        <v>27</v>
      </c>
      <c r="G45" s="1">
        <v>0</v>
      </c>
      <c r="H45" s="1">
        <f t="shared" si="0"/>
        <v>0</v>
      </c>
      <c r="I45" s="1">
        <v>3</v>
      </c>
      <c r="J45" s="1">
        <f t="shared" si="1"/>
        <v>0.17408301063648043</v>
      </c>
      <c r="K45" s="1">
        <v>3</v>
      </c>
      <c r="L45" s="1">
        <f t="shared" si="2"/>
        <v>0.17408301063648043</v>
      </c>
      <c r="M45" s="1">
        <v>0</v>
      </c>
      <c r="N45" s="1">
        <f t="shared" si="3"/>
        <v>-5</v>
      </c>
      <c r="O45" s="1">
        <v>0</v>
      </c>
      <c r="P45" s="1">
        <f t="shared" si="4"/>
        <v>-5</v>
      </c>
      <c r="Q45" s="1">
        <f t="shared" si="5"/>
        <v>0</v>
      </c>
      <c r="R45" s="1">
        <f t="shared" si="6"/>
        <v>-5</v>
      </c>
    </row>
    <row r="46" spans="1:20" x14ac:dyDescent="0.2">
      <c r="A46" s="1">
        <v>2010</v>
      </c>
      <c r="B46" s="1" t="s">
        <v>253</v>
      </c>
      <c r="C46" s="1" t="s">
        <v>25</v>
      </c>
      <c r="D46" s="1">
        <v>141</v>
      </c>
      <c r="E46" s="1">
        <v>7</v>
      </c>
      <c r="F46" s="1" t="s">
        <v>44</v>
      </c>
      <c r="G46" s="1">
        <v>0</v>
      </c>
      <c r="H46" s="1">
        <f t="shared" si="0"/>
        <v>0</v>
      </c>
      <c r="I46" s="1">
        <v>4</v>
      </c>
      <c r="J46" s="1">
        <f t="shared" si="1"/>
        <v>0.20135792079033082</v>
      </c>
      <c r="K46" s="1">
        <v>4</v>
      </c>
      <c r="L46" s="1">
        <f t="shared" si="2"/>
        <v>0.20135792079033082</v>
      </c>
      <c r="M46" s="1">
        <v>0</v>
      </c>
      <c r="N46" s="1">
        <f t="shared" si="3"/>
        <v>-5</v>
      </c>
      <c r="O46" s="1">
        <v>0</v>
      </c>
      <c r="P46" s="1">
        <f t="shared" si="4"/>
        <v>-5</v>
      </c>
      <c r="Q46" s="1">
        <f t="shared" si="5"/>
        <v>0</v>
      </c>
      <c r="R46" s="1">
        <f t="shared" si="6"/>
        <v>-5</v>
      </c>
    </row>
    <row r="47" spans="1:20" x14ac:dyDescent="0.2">
      <c r="A47" s="1">
        <v>2010</v>
      </c>
      <c r="B47" s="1" t="s">
        <v>253</v>
      </c>
      <c r="C47" s="1" t="s">
        <v>25</v>
      </c>
      <c r="D47" s="1">
        <v>142</v>
      </c>
      <c r="E47" s="1">
        <v>1</v>
      </c>
      <c r="F47" s="1" t="s">
        <v>27</v>
      </c>
      <c r="G47" s="1">
        <v>0</v>
      </c>
      <c r="H47" s="1">
        <f t="shared" si="0"/>
        <v>0</v>
      </c>
      <c r="I47" s="1">
        <v>2</v>
      </c>
      <c r="J47" s="1">
        <f t="shared" si="1"/>
        <v>0.14189705460416391</v>
      </c>
      <c r="K47" s="1">
        <v>2</v>
      </c>
      <c r="L47" s="1">
        <f t="shared" si="2"/>
        <v>0.14189705460416391</v>
      </c>
      <c r="M47" s="1">
        <v>0</v>
      </c>
      <c r="N47" s="1">
        <f t="shared" si="3"/>
        <v>-5</v>
      </c>
      <c r="O47" s="1">
        <v>0</v>
      </c>
      <c r="P47" s="1">
        <f t="shared" si="4"/>
        <v>-5</v>
      </c>
      <c r="Q47" s="1">
        <f t="shared" si="5"/>
        <v>0</v>
      </c>
      <c r="R47" s="1">
        <f t="shared" si="6"/>
        <v>-5</v>
      </c>
    </row>
    <row r="48" spans="1:20" x14ac:dyDescent="0.2">
      <c r="A48" s="1">
        <v>2010</v>
      </c>
      <c r="B48" s="1" t="s">
        <v>253</v>
      </c>
      <c r="C48" s="1" t="s">
        <v>25</v>
      </c>
      <c r="D48" s="1">
        <v>143</v>
      </c>
      <c r="E48" s="1">
        <v>7</v>
      </c>
      <c r="F48" s="1" t="s">
        <v>44</v>
      </c>
      <c r="G48" s="1">
        <v>0</v>
      </c>
      <c r="H48" s="1">
        <f t="shared" si="0"/>
        <v>0</v>
      </c>
      <c r="I48" s="1">
        <v>3</v>
      </c>
      <c r="J48" s="1">
        <f t="shared" si="1"/>
        <v>0.17408301063648043</v>
      </c>
      <c r="K48" s="1">
        <v>3</v>
      </c>
      <c r="L48" s="1">
        <f t="shared" si="2"/>
        <v>0.17408301063648043</v>
      </c>
      <c r="M48" s="1">
        <v>0</v>
      </c>
      <c r="N48" s="1">
        <f t="shared" si="3"/>
        <v>-5</v>
      </c>
      <c r="O48" s="1">
        <v>0</v>
      </c>
      <c r="P48" s="1">
        <f t="shared" si="4"/>
        <v>-5</v>
      </c>
      <c r="Q48" s="1">
        <f t="shared" si="5"/>
        <v>0</v>
      </c>
      <c r="R48" s="1">
        <f t="shared" si="6"/>
        <v>-5</v>
      </c>
    </row>
    <row r="49" spans="1:20" x14ac:dyDescent="0.2">
      <c r="A49" s="1">
        <v>2010</v>
      </c>
      <c r="B49" s="1" t="s">
        <v>253</v>
      </c>
      <c r="C49" s="1" t="s">
        <v>25</v>
      </c>
      <c r="D49" s="1">
        <v>144</v>
      </c>
      <c r="E49" s="1">
        <v>5</v>
      </c>
      <c r="F49" s="1" t="s">
        <v>31</v>
      </c>
      <c r="G49" s="1">
        <v>0</v>
      </c>
      <c r="H49" s="1">
        <f t="shared" si="0"/>
        <v>0</v>
      </c>
      <c r="I49" s="1">
        <v>2</v>
      </c>
      <c r="J49" s="1">
        <f t="shared" si="1"/>
        <v>0.14189705460416391</v>
      </c>
      <c r="K49" s="1">
        <v>2</v>
      </c>
      <c r="L49" s="1">
        <f t="shared" si="2"/>
        <v>0.14189705460416391</v>
      </c>
      <c r="M49" s="1">
        <v>0</v>
      </c>
      <c r="N49" s="1">
        <f t="shared" si="3"/>
        <v>-5</v>
      </c>
      <c r="O49" s="1">
        <v>0</v>
      </c>
      <c r="P49" s="1">
        <f t="shared" si="4"/>
        <v>-5</v>
      </c>
      <c r="Q49" s="1">
        <f t="shared" si="5"/>
        <v>0</v>
      </c>
      <c r="R49" s="1">
        <f t="shared" si="6"/>
        <v>-5</v>
      </c>
    </row>
    <row r="50" spans="1:20" x14ac:dyDescent="0.2">
      <c r="A50" s="1">
        <v>2010</v>
      </c>
      <c r="B50" s="1" t="s">
        <v>253</v>
      </c>
      <c r="C50" s="1" t="s">
        <v>25</v>
      </c>
      <c r="D50" s="1">
        <v>146</v>
      </c>
      <c r="E50" s="1">
        <v>2</v>
      </c>
      <c r="F50" s="1" t="s">
        <v>30</v>
      </c>
      <c r="G50" s="1">
        <v>0</v>
      </c>
      <c r="H50" s="1">
        <f t="shared" si="0"/>
        <v>0</v>
      </c>
      <c r="I50" s="1">
        <v>1</v>
      </c>
      <c r="J50" s="1">
        <f t="shared" si="1"/>
        <v>0.1001674211615598</v>
      </c>
      <c r="K50" s="1">
        <v>1</v>
      </c>
      <c r="L50" s="1">
        <f t="shared" si="2"/>
        <v>0.1001674211615598</v>
      </c>
      <c r="M50" s="1">
        <v>0</v>
      </c>
      <c r="N50" s="1">
        <f t="shared" si="3"/>
        <v>-5</v>
      </c>
      <c r="O50" s="1">
        <v>0</v>
      </c>
      <c r="P50" s="1">
        <f t="shared" si="4"/>
        <v>-5</v>
      </c>
      <c r="Q50" s="1">
        <f t="shared" si="5"/>
        <v>0</v>
      </c>
      <c r="R50" s="1">
        <f t="shared" si="6"/>
        <v>-5</v>
      </c>
    </row>
    <row r="51" spans="1:20" x14ac:dyDescent="0.2">
      <c r="A51" s="1">
        <v>2010</v>
      </c>
      <c r="B51" s="1" t="s">
        <v>253</v>
      </c>
      <c r="C51" s="1" t="s">
        <v>25</v>
      </c>
      <c r="D51" s="1">
        <v>147</v>
      </c>
      <c r="E51" s="1">
        <v>8</v>
      </c>
      <c r="F51" s="1" t="s">
        <v>52</v>
      </c>
      <c r="G51" s="1">
        <v>0</v>
      </c>
      <c r="H51" s="1">
        <f t="shared" si="0"/>
        <v>0</v>
      </c>
      <c r="I51" s="1">
        <v>2</v>
      </c>
      <c r="J51" s="1">
        <f t="shared" si="1"/>
        <v>0.14189705460416391</v>
      </c>
      <c r="K51" s="1">
        <v>1</v>
      </c>
      <c r="L51" s="1">
        <f t="shared" si="2"/>
        <v>0.1001674211615598</v>
      </c>
      <c r="M51" s="1">
        <v>0</v>
      </c>
      <c r="N51" s="1">
        <f t="shared" si="3"/>
        <v>-5</v>
      </c>
      <c r="O51" s="1">
        <v>0</v>
      </c>
      <c r="P51" s="1">
        <f t="shared" si="4"/>
        <v>-5</v>
      </c>
      <c r="Q51" s="1">
        <f t="shared" si="5"/>
        <v>0</v>
      </c>
      <c r="R51" s="1">
        <f t="shared" si="6"/>
        <v>-5</v>
      </c>
    </row>
    <row r="52" spans="1:20" x14ac:dyDescent="0.2">
      <c r="A52" s="1">
        <v>2010</v>
      </c>
      <c r="B52" s="1" t="s">
        <v>253</v>
      </c>
      <c r="C52" s="1" t="s">
        <v>25</v>
      </c>
      <c r="D52" s="1">
        <v>163</v>
      </c>
      <c r="E52" s="1">
        <v>6</v>
      </c>
      <c r="F52" s="1" t="s">
        <v>34</v>
      </c>
      <c r="G52" s="1">
        <v>0</v>
      </c>
      <c r="H52" s="1">
        <f t="shared" si="0"/>
        <v>0</v>
      </c>
      <c r="I52" s="1">
        <v>2</v>
      </c>
      <c r="J52" s="1">
        <f t="shared" si="1"/>
        <v>0.14189705460416391</v>
      </c>
      <c r="K52" s="1">
        <v>2</v>
      </c>
      <c r="L52" s="1">
        <f t="shared" si="2"/>
        <v>0.14189705460416391</v>
      </c>
      <c r="M52" s="1">
        <v>0</v>
      </c>
      <c r="N52" s="1">
        <f t="shared" si="3"/>
        <v>-5</v>
      </c>
      <c r="O52" s="1">
        <v>0</v>
      </c>
      <c r="P52" s="1">
        <f t="shared" si="4"/>
        <v>-5</v>
      </c>
      <c r="Q52" s="1">
        <f t="shared" si="5"/>
        <v>0</v>
      </c>
      <c r="R52" s="1">
        <f t="shared" si="6"/>
        <v>-5</v>
      </c>
    </row>
    <row r="53" spans="1:20" x14ac:dyDescent="0.2">
      <c r="A53" s="1">
        <v>2010</v>
      </c>
      <c r="B53" s="1" t="s">
        <v>253</v>
      </c>
      <c r="C53" s="1" t="s">
        <v>25</v>
      </c>
      <c r="D53" s="1">
        <v>164</v>
      </c>
      <c r="E53" s="1">
        <v>1</v>
      </c>
      <c r="F53" s="1" t="s">
        <v>27</v>
      </c>
      <c r="G53" s="1">
        <v>17</v>
      </c>
      <c r="H53" s="1">
        <f t="shared" si="0"/>
        <v>4.1231056256176606</v>
      </c>
      <c r="I53" s="1">
        <v>2</v>
      </c>
      <c r="J53" s="1">
        <f t="shared" si="1"/>
        <v>0.14189705460416391</v>
      </c>
      <c r="K53" s="1">
        <v>3</v>
      </c>
      <c r="L53" s="1">
        <f t="shared" si="2"/>
        <v>0.17408301063648043</v>
      </c>
      <c r="M53" s="1">
        <v>5.5800000000000002E-2</v>
      </c>
      <c r="N53" s="1">
        <f t="shared" si="3"/>
        <v>-1.2532879774833394</v>
      </c>
      <c r="O53" s="1">
        <v>3.8999999999999998E-3</v>
      </c>
      <c r="P53" s="1">
        <f t="shared" si="4"/>
        <v>-2.4078232426041333</v>
      </c>
      <c r="Q53" s="1">
        <f t="shared" si="5"/>
        <v>5.9700000000000003E-2</v>
      </c>
      <c r="R53" s="1">
        <f t="shared" si="6"/>
        <v>-1.22395292881822</v>
      </c>
      <c r="S53" s="1">
        <f>O53/Q53*100</f>
        <v>6.532663316582914</v>
      </c>
      <c r="T53" s="1">
        <f>ASIN(SQRT(S53/100))</f>
        <v>0.25845870314379787</v>
      </c>
    </row>
    <row r="54" spans="1:20" x14ac:dyDescent="0.2">
      <c r="A54" s="1">
        <v>2010</v>
      </c>
      <c r="B54" s="1" t="s">
        <v>253</v>
      </c>
      <c r="C54" s="1" t="s">
        <v>25</v>
      </c>
      <c r="D54" s="1">
        <v>170</v>
      </c>
      <c r="E54" s="1">
        <v>6</v>
      </c>
      <c r="F54" s="1" t="s">
        <v>34</v>
      </c>
      <c r="G54" s="1">
        <v>0</v>
      </c>
      <c r="H54" s="1">
        <f t="shared" si="0"/>
        <v>0</v>
      </c>
      <c r="I54" s="1">
        <v>3</v>
      </c>
      <c r="J54" s="1">
        <f t="shared" si="1"/>
        <v>0.17408301063648043</v>
      </c>
      <c r="K54" s="1">
        <v>5</v>
      </c>
      <c r="L54" s="1">
        <f t="shared" si="2"/>
        <v>0.22551340589813121</v>
      </c>
      <c r="M54" s="1">
        <v>0</v>
      </c>
      <c r="N54" s="1">
        <f t="shared" si="3"/>
        <v>-5</v>
      </c>
      <c r="O54" s="1">
        <v>0</v>
      </c>
      <c r="P54" s="1">
        <f t="shared" si="4"/>
        <v>-5</v>
      </c>
      <c r="Q54" s="1">
        <f t="shared" si="5"/>
        <v>0</v>
      </c>
      <c r="R54" s="1">
        <f t="shared" si="6"/>
        <v>-5</v>
      </c>
    </row>
    <row r="55" spans="1:20" x14ac:dyDescent="0.2">
      <c r="A55" s="1">
        <v>2010</v>
      </c>
      <c r="B55" s="1" t="s">
        <v>253</v>
      </c>
      <c r="C55" s="1" t="s">
        <v>25</v>
      </c>
      <c r="D55" s="1">
        <v>177</v>
      </c>
      <c r="E55" s="1">
        <v>5</v>
      </c>
      <c r="F55" s="1" t="s">
        <v>31</v>
      </c>
      <c r="G55" s="1">
        <v>0</v>
      </c>
      <c r="H55" s="1">
        <f t="shared" si="0"/>
        <v>0</v>
      </c>
      <c r="I55" s="1">
        <v>5</v>
      </c>
      <c r="J55" s="1">
        <f t="shared" si="1"/>
        <v>0.22551340589813121</v>
      </c>
      <c r="K55" s="1">
        <v>4</v>
      </c>
      <c r="L55" s="1">
        <f t="shared" si="2"/>
        <v>0.20135792079033082</v>
      </c>
      <c r="M55" s="1">
        <v>0</v>
      </c>
      <c r="N55" s="1">
        <f t="shared" si="3"/>
        <v>-5</v>
      </c>
      <c r="O55" s="1">
        <v>0</v>
      </c>
      <c r="P55" s="1">
        <f t="shared" si="4"/>
        <v>-5</v>
      </c>
      <c r="Q55" s="1">
        <f t="shared" si="5"/>
        <v>0</v>
      </c>
      <c r="R55" s="1">
        <f t="shared" si="6"/>
        <v>-5</v>
      </c>
    </row>
    <row r="56" spans="1:20" x14ac:dyDescent="0.2">
      <c r="A56" s="1">
        <v>2010</v>
      </c>
      <c r="B56" s="1" t="s">
        <v>253</v>
      </c>
      <c r="C56" s="1" t="s">
        <v>25</v>
      </c>
      <c r="D56" s="1">
        <v>179</v>
      </c>
      <c r="E56" s="1">
        <v>5</v>
      </c>
      <c r="F56" s="1" t="s">
        <v>31</v>
      </c>
      <c r="G56" s="1">
        <v>5</v>
      </c>
      <c r="H56" s="1">
        <f t="shared" si="0"/>
        <v>2.2360679774997898</v>
      </c>
      <c r="I56" s="1">
        <v>3</v>
      </c>
      <c r="J56" s="1">
        <f t="shared" si="1"/>
        <v>0.17408301063648043</v>
      </c>
      <c r="K56" s="1">
        <v>5</v>
      </c>
      <c r="L56" s="1">
        <f t="shared" si="2"/>
        <v>0.22551340589813121</v>
      </c>
      <c r="M56" s="1">
        <v>5.4000000000000003E-3</v>
      </c>
      <c r="N56" s="1">
        <f t="shared" si="3"/>
        <v>-2.2668027348934308</v>
      </c>
      <c r="O56" s="1">
        <v>8.9999999999999998E-4</v>
      </c>
      <c r="P56" s="1">
        <f t="shared" si="4"/>
        <v>-3.0409586076789066</v>
      </c>
      <c r="Q56" s="1">
        <f t="shared" si="5"/>
        <v>6.3E-3</v>
      </c>
      <c r="R56" s="1">
        <f t="shared" si="6"/>
        <v>-2.1999706407558657</v>
      </c>
      <c r="S56" s="1">
        <f>O56/Q56*100</f>
        <v>14.285714285714285</v>
      </c>
      <c r="T56" s="1">
        <f>ASIN(SQRT(S56/100))</f>
        <v>0.3875966866551806</v>
      </c>
    </row>
    <row r="57" spans="1:20" x14ac:dyDescent="0.2">
      <c r="A57" s="1">
        <v>2010</v>
      </c>
      <c r="B57" s="1" t="s">
        <v>253</v>
      </c>
      <c r="C57" s="1" t="s">
        <v>25</v>
      </c>
      <c r="D57" s="1">
        <v>181</v>
      </c>
      <c r="E57" s="1">
        <v>5</v>
      </c>
      <c r="F57" s="1" t="s">
        <v>31</v>
      </c>
      <c r="G57" s="1">
        <v>0</v>
      </c>
      <c r="H57" s="1">
        <f t="shared" si="0"/>
        <v>0</v>
      </c>
      <c r="I57" s="1">
        <v>3</v>
      </c>
      <c r="J57" s="1">
        <f t="shared" si="1"/>
        <v>0.17408301063648043</v>
      </c>
      <c r="K57" s="1">
        <v>3</v>
      </c>
      <c r="L57" s="1">
        <f t="shared" si="2"/>
        <v>0.17408301063648043</v>
      </c>
      <c r="M57" s="1">
        <v>0</v>
      </c>
      <c r="N57" s="1">
        <f t="shared" si="3"/>
        <v>-5</v>
      </c>
      <c r="O57" s="1">
        <v>0</v>
      </c>
      <c r="P57" s="1">
        <f t="shared" si="4"/>
        <v>-5</v>
      </c>
      <c r="Q57" s="1">
        <f t="shared" si="5"/>
        <v>0</v>
      </c>
      <c r="R57" s="1">
        <f t="shared" si="6"/>
        <v>-5</v>
      </c>
    </row>
    <row r="58" spans="1:20" x14ac:dyDescent="0.2">
      <c r="A58" s="1">
        <v>2010</v>
      </c>
      <c r="B58" s="1" t="s">
        <v>253</v>
      </c>
      <c r="C58" s="1" t="s">
        <v>25</v>
      </c>
      <c r="D58" s="1">
        <v>185</v>
      </c>
      <c r="E58" s="1">
        <v>4</v>
      </c>
      <c r="F58" s="1" t="s">
        <v>33</v>
      </c>
      <c r="G58" s="1">
        <v>0</v>
      </c>
      <c r="H58" s="1">
        <f t="shared" si="0"/>
        <v>0</v>
      </c>
      <c r="I58" s="1">
        <v>3</v>
      </c>
      <c r="J58" s="1">
        <f t="shared" si="1"/>
        <v>0.17408301063648043</v>
      </c>
      <c r="K58" s="1">
        <v>3</v>
      </c>
      <c r="L58" s="1">
        <f t="shared" si="2"/>
        <v>0.17408301063648043</v>
      </c>
      <c r="M58" s="1">
        <v>0</v>
      </c>
      <c r="N58" s="1">
        <f t="shared" si="3"/>
        <v>-5</v>
      </c>
      <c r="O58" s="1">
        <v>0</v>
      </c>
      <c r="P58" s="1">
        <f t="shared" si="4"/>
        <v>-5</v>
      </c>
      <c r="Q58" s="1">
        <f t="shared" si="5"/>
        <v>0</v>
      </c>
      <c r="R58" s="1">
        <f t="shared" si="6"/>
        <v>-5</v>
      </c>
    </row>
    <row r="59" spans="1:20" x14ac:dyDescent="0.2">
      <c r="A59" s="1">
        <v>2010</v>
      </c>
      <c r="B59" s="1" t="s">
        <v>253</v>
      </c>
      <c r="C59" s="1" t="s">
        <v>25</v>
      </c>
      <c r="D59" s="1">
        <v>186</v>
      </c>
      <c r="E59" s="1">
        <v>4</v>
      </c>
      <c r="F59" s="1" t="s">
        <v>33</v>
      </c>
      <c r="G59" s="1">
        <v>0</v>
      </c>
      <c r="H59" s="1">
        <f t="shared" si="0"/>
        <v>0</v>
      </c>
      <c r="I59" s="1">
        <v>4</v>
      </c>
      <c r="J59" s="1">
        <f t="shared" si="1"/>
        <v>0.20135792079033082</v>
      </c>
      <c r="K59" s="1">
        <v>5</v>
      </c>
      <c r="L59" s="1">
        <f t="shared" si="2"/>
        <v>0.22551340589813121</v>
      </c>
      <c r="M59" s="1">
        <v>0</v>
      </c>
      <c r="N59" s="1">
        <f t="shared" si="3"/>
        <v>-5</v>
      </c>
      <c r="O59" s="1">
        <v>0</v>
      </c>
      <c r="P59" s="1">
        <f t="shared" si="4"/>
        <v>-5</v>
      </c>
      <c r="Q59" s="1">
        <f t="shared" si="5"/>
        <v>0</v>
      </c>
      <c r="R59" s="1">
        <f t="shared" si="6"/>
        <v>-5</v>
      </c>
    </row>
    <row r="60" spans="1:20" x14ac:dyDescent="0.2">
      <c r="A60" s="1">
        <v>2010</v>
      </c>
      <c r="B60" s="1" t="s">
        <v>253</v>
      </c>
      <c r="C60" s="1" t="s">
        <v>25</v>
      </c>
      <c r="D60" s="1">
        <v>187</v>
      </c>
      <c r="E60" s="1">
        <v>2</v>
      </c>
      <c r="F60" s="1" t="s">
        <v>30</v>
      </c>
      <c r="G60" s="1">
        <v>0</v>
      </c>
      <c r="H60" s="1">
        <f t="shared" si="0"/>
        <v>0</v>
      </c>
      <c r="I60" s="1">
        <v>3</v>
      </c>
      <c r="J60" s="1">
        <f t="shared" si="1"/>
        <v>0.17408301063648043</v>
      </c>
      <c r="K60" s="1">
        <v>4</v>
      </c>
      <c r="L60" s="1">
        <f t="shared" si="2"/>
        <v>0.20135792079033082</v>
      </c>
      <c r="M60" s="1">
        <v>0</v>
      </c>
      <c r="N60" s="1">
        <f t="shared" si="3"/>
        <v>-5</v>
      </c>
      <c r="O60" s="1">
        <v>0</v>
      </c>
      <c r="P60" s="1">
        <f t="shared" si="4"/>
        <v>-5</v>
      </c>
      <c r="Q60" s="1">
        <f t="shared" si="5"/>
        <v>0</v>
      </c>
      <c r="R60" s="1">
        <f t="shared" si="6"/>
        <v>-5</v>
      </c>
    </row>
    <row r="61" spans="1:20" x14ac:dyDescent="0.2">
      <c r="A61" s="1">
        <v>2010</v>
      </c>
      <c r="B61" s="1" t="s">
        <v>253</v>
      </c>
      <c r="C61" s="1" t="s">
        <v>25</v>
      </c>
      <c r="D61" s="1">
        <v>188</v>
      </c>
      <c r="E61" s="1">
        <v>5</v>
      </c>
      <c r="F61" s="1" t="s">
        <v>31</v>
      </c>
      <c r="G61" s="1">
        <v>0</v>
      </c>
      <c r="H61" s="1">
        <f t="shared" si="0"/>
        <v>0</v>
      </c>
      <c r="I61" s="1">
        <v>2</v>
      </c>
      <c r="J61" s="1">
        <f t="shared" si="1"/>
        <v>0.14189705460416391</v>
      </c>
      <c r="K61" s="1">
        <v>2</v>
      </c>
      <c r="L61" s="1">
        <f t="shared" si="2"/>
        <v>0.14189705460416391</v>
      </c>
      <c r="M61" s="1">
        <v>0</v>
      </c>
      <c r="N61" s="1">
        <f t="shared" si="3"/>
        <v>-5</v>
      </c>
      <c r="O61" s="1">
        <v>0</v>
      </c>
      <c r="P61" s="1">
        <f t="shared" si="4"/>
        <v>-5</v>
      </c>
      <c r="Q61" s="1">
        <f t="shared" si="5"/>
        <v>0</v>
      </c>
      <c r="R61" s="1">
        <f t="shared" si="6"/>
        <v>-5</v>
      </c>
    </row>
    <row r="62" spans="1:20" x14ac:dyDescent="0.2">
      <c r="A62" s="1">
        <v>2010</v>
      </c>
      <c r="B62" s="1" t="s">
        <v>253</v>
      </c>
      <c r="C62" s="1" t="s">
        <v>25</v>
      </c>
      <c r="D62" s="1">
        <v>193</v>
      </c>
      <c r="E62" s="1">
        <v>3</v>
      </c>
      <c r="F62" s="1" t="s">
        <v>32</v>
      </c>
      <c r="G62" s="1">
        <v>0</v>
      </c>
      <c r="H62" s="1">
        <f t="shared" si="0"/>
        <v>0</v>
      </c>
      <c r="I62" s="1">
        <v>2</v>
      </c>
      <c r="J62" s="1">
        <f t="shared" si="1"/>
        <v>0.14189705460416391</v>
      </c>
      <c r="K62" s="1">
        <v>3</v>
      </c>
      <c r="L62" s="1">
        <f t="shared" si="2"/>
        <v>0.17408301063648043</v>
      </c>
      <c r="M62" s="1">
        <v>0</v>
      </c>
      <c r="N62" s="1">
        <f t="shared" si="3"/>
        <v>-5</v>
      </c>
      <c r="O62" s="1">
        <v>0</v>
      </c>
      <c r="P62" s="1">
        <f t="shared" si="4"/>
        <v>-5</v>
      </c>
      <c r="Q62" s="1">
        <f t="shared" si="5"/>
        <v>0</v>
      </c>
      <c r="R62" s="1">
        <f t="shared" si="6"/>
        <v>-5</v>
      </c>
    </row>
    <row r="63" spans="1:20" x14ac:dyDescent="0.2">
      <c r="A63" s="1">
        <v>2010</v>
      </c>
      <c r="B63" s="1" t="s">
        <v>253</v>
      </c>
      <c r="C63" s="1" t="s">
        <v>25</v>
      </c>
      <c r="D63" s="1">
        <v>198</v>
      </c>
      <c r="E63" s="1">
        <v>8</v>
      </c>
      <c r="F63" s="1" t="s">
        <v>52</v>
      </c>
      <c r="G63" s="1">
        <v>0</v>
      </c>
      <c r="H63" s="1">
        <f t="shared" si="0"/>
        <v>0</v>
      </c>
      <c r="I63" s="1">
        <v>3</v>
      </c>
      <c r="J63" s="1">
        <f t="shared" si="1"/>
        <v>0.17408301063648043</v>
      </c>
      <c r="K63" s="1">
        <v>3</v>
      </c>
      <c r="L63" s="1">
        <f t="shared" si="2"/>
        <v>0.17408301063648043</v>
      </c>
      <c r="M63" s="1">
        <v>0</v>
      </c>
      <c r="N63" s="1">
        <f t="shared" si="3"/>
        <v>-5</v>
      </c>
      <c r="O63" s="1">
        <v>0</v>
      </c>
      <c r="P63" s="1">
        <f t="shared" si="4"/>
        <v>-5</v>
      </c>
      <c r="Q63" s="1">
        <f t="shared" si="5"/>
        <v>0</v>
      </c>
      <c r="R63" s="1">
        <f t="shared" si="6"/>
        <v>-5</v>
      </c>
    </row>
    <row r="64" spans="1:20" x14ac:dyDescent="0.2">
      <c r="A64" s="1">
        <v>2010</v>
      </c>
      <c r="B64" s="1" t="s">
        <v>253</v>
      </c>
      <c r="C64" s="1" t="s">
        <v>25</v>
      </c>
      <c r="D64" s="1">
        <v>199</v>
      </c>
      <c r="E64" s="1">
        <v>5</v>
      </c>
      <c r="F64" s="1" t="s">
        <v>31</v>
      </c>
      <c r="G64" s="1">
        <v>0</v>
      </c>
      <c r="H64" s="1">
        <f t="shared" si="0"/>
        <v>0</v>
      </c>
      <c r="I64" s="1">
        <v>3</v>
      </c>
      <c r="J64" s="1">
        <f t="shared" si="1"/>
        <v>0.17408301063648043</v>
      </c>
      <c r="K64" s="1">
        <v>4</v>
      </c>
      <c r="L64" s="1">
        <f t="shared" si="2"/>
        <v>0.20135792079033082</v>
      </c>
      <c r="M64" s="1">
        <v>0</v>
      </c>
      <c r="N64" s="1">
        <f t="shared" si="3"/>
        <v>-5</v>
      </c>
      <c r="O64" s="1">
        <v>0</v>
      </c>
      <c r="P64" s="1">
        <f t="shared" si="4"/>
        <v>-5</v>
      </c>
      <c r="Q64" s="1">
        <f t="shared" si="5"/>
        <v>0</v>
      </c>
      <c r="R64" s="1">
        <f t="shared" si="6"/>
        <v>-5</v>
      </c>
    </row>
    <row r="65" spans="1:18" x14ac:dyDescent="0.2">
      <c r="A65" s="1">
        <v>2010</v>
      </c>
      <c r="B65" s="1" t="s">
        <v>253</v>
      </c>
      <c r="C65" s="1" t="s">
        <v>25</v>
      </c>
      <c r="D65" s="1">
        <v>200</v>
      </c>
      <c r="E65" s="1">
        <v>6</v>
      </c>
      <c r="F65" s="1" t="s">
        <v>34</v>
      </c>
      <c r="G65" s="1">
        <v>0</v>
      </c>
      <c r="H65" s="1">
        <f t="shared" si="0"/>
        <v>0</v>
      </c>
      <c r="I65" s="1">
        <v>3</v>
      </c>
      <c r="J65" s="1">
        <f t="shared" si="1"/>
        <v>0.17408301063648043</v>
      </c>
      <c r="K65" s="1">
        <v>4</v>
      </c>
      <c r="L65" s="1">
        <f t="shared" si="2"/>
        <v>0.20135792079033082</v>
      </c>
      <c r="M65" s="1">
        <v>0</v>
      </c>
      <c r="N65" s="1">
        <f t="shared" si="3"/>
        <v>-5</v>
      </c>
      <c r="O65" s="1">
        <v>0</v>
      </c>
      <c r="P65" s="1">
        <f t="shared" si="4"/>
        <v>-5</v>
      </c>
      <c r="Q65" s="1">
        <f t="shared" si="5"/>
        <v>0</v>
      </c>
      <c r="R65" s="1">
        <f t="shared" si="6"/>
        <v>-5</v>
      </c>
    </row>
    <row r="66" spans="1:18" x14ac:dyDescent="0.2">
      <c r="A66" s="1">
        <v>2010</v>
      </c>
      <c r="B66" s="1" t="s">
        <v>253</v>
      </c>
      <c r="C66" s="1" t="s">
        <v>43</v>
      </c>
      <c r="D66" s="1">
        <v>206</v>
      </c>
      <c r="E66" s="1">
        <v>7</v>
      </c>
      <c r="F66" s="1" t="s">
        <v>44</v>
      </c>
      <c r="G66" s="1">
        <v>0</v>
      </c>
      <c r="H66" s="1">
        <f t="shared" ref="H66:H129" si="7">SQRT(G66)</f>
        <v>0</v>
      </c>
      <c r="I66" s="1">
        <v>3</v>
      </c>
      <c r="J66" s="1">
        <f t="shared" ref="J66:J129" si="8">ASIN(SQRT(I66/100))</f>
        <v>0.17408301063648043</v>
      </c>
      <c r="K66" s="1">
        <v>3</v>
      </c>
      <c r="L66" s="1">
        <f t="shared" ref="L66:L129" si="9">ASIN(SQRT(K66/100))</f>
        <v>0.17408301063648043</v>
      </c>
      <c r="M66" s="1">
        <v>0</v>
      </c>
      <c r="N66" s="1">
        <f t="shared" ref="N66:N129" si="10">LOG(M66+0.00001)</f>
        <v>-5</v>
      </c>
      <c r="O66" s="1">
        <v>0</v>
      </c>
      <c r="P66" s="1">
        <f t="shared" ref="P66:P129" si="11">LOG(O66+0.00001)</f>
        <v>-5</v>
      </c>
      <c r="Q66" s="1">
        <f t="shared" ref="Q66:Q129" si="12">M66+O66</f>
        <v>0</v>
      </c>
      <c r="R66" s="1">
        <f t="shared" ref="R66:R129" si="13">LOG(Q66+0.00001)</f>
        <v>-5</v>
      </c>
    </row>
    <row r="67" spans="1:18" x14ac:dyDescent="0.2">
      <c r="A67" s="1">
        <v>2010</v>
      </c>
      <c r="B67" s="1" t="s">
        <v>253</v>
      </c>
      <c r="C67" s="1" t="s">
        <v>43</v>
      </c>
      <c r="D67" s="1">
        <v>210</v>
      </c>
      <c r="E67" s="1">
        <v>4</v>
      </c>
      <c r="F67" s="1" t="s">
        <v>33</v>
      </c>
      <c r="G67" s="1">
        <v>0</v>
      </c>
      <c r="H67" s="1">
        <f t="shared" si="7"/>
        <v>0</v>
      </c>
      <c r="I67" s="1">
        <v>3</v>
      </c>
      <c r="J67" s="1">
        <f t="shared" si="8"/>
        <v>0.17408301063648043</v>
      </c>
      <c r="K67" s="1">
        <v>3</v>
      </c>
      <c r="L67" s="1">
        <f t="shared" si="9"/>
        <v>0.17408301063648043</v>
      </c>
      <c r="M67" s="1">
        <v>0</v>
      </c>
      <c r="N67" s="1">
        <f t="shared" si="10"/>
        <v>-5</v>
      </c>
      <c r="O67" s="1">
        <v>0</v>
      </c>
      <c r="P67" s="1">
        <f t="shared" si="11"/>
        <v>-5</v>
      </c>
      <c r="Q67" s="1">
        <f t="shared" si="12"/>
        <v>0</v>
      </c>
      <c r="R67" s="1">
        <f t="shared" si="13"/>
        <v>-5</v>
      </c>
    </row>
    <row r="68" spans="1:18" x14ac:dyDescent="0.2">
      <c r="A68" s="1">
        <v>2010</v>
      </c>
      <c r="B68" s="1" t="s">
        <v>253</v>
      </c>
      <c r="C68" s="1" t="s">
        <v>43</v>
      </c>
      <c r="D68" s="1">
        <v>217</v>
      </c>
      <c r="E68" s="1">
        <v>6</v>
      </c>
      <c r="F68" s="1" t="s">
        <v>34</v>
      </c>
      <c r="G68" s="1">
        <v>0</v>
      </c>
      <c r="H68" s="1">
        <f t="shared" si="7"/>
        <v>0</v>
      </c>
      <c r="I68" s="1">
        <v>1</v>
      </c>
      <c r="J68" s="1">
        <f t="shared" si="8"/>
        <v>0.1001674211615598</v>
      </c>
      <c r="K68" s="1">
        <v>1</v>
      </c>
      <c r="L68" s="1">
        <f t="shared" si="9"/>
        <v>0.1001674211615598</v>
      </c>
      <c r="M68" s="1">
        <v>0</v>
      </c>
      <c r="N68" s="1">
        <f t="shared" si="10"/>
        <v>-5</v>
      </c>
      <c r="O68" s="1">
        <v>0</v>
      </c>
      <c r="P68" s="1">
        <f t="shared" si="11"/>
        <v>-5</v>
      </c>
      <c r="Q68" s="1">
        <f t="shared" si="12"/>
        <v>0</v>
      </c>
      <c r="R68" s="1">
        <f t="shared" si="13"/>
        <v>-5</v>
      </c>
    </row>
    <row r="69" spans="1:18" x14ac:dyDescent="0.2">
      <c r="A69" s="1">
        <v>2010</v>
      </c>
      <c r="B69" s="1" t="s">
        <v>253</v>
      </c>
      <c r="C69" s="1" t="s">
        <v>43</v>
      </c>
      <c r="D69" s="1">
        <v>224</v>
      </c>
      <c r="E69" s="1">
        <v>3</v>
      </c>
      <c r="F69" s="1" t="s">
        <v>32</v>
      </c>
      <c r="G69" s="1">
        <v>0</v>
      </c>
      <c r="H69" s="1">
        <f t="shared" si="7"/>
        <v>0</v>
      </c>
      <c r="I69" s="1">
        <v>2</v>
      </c>
      <c r="J69" s="1">
        <f t="shared" si="8"/>
        <v>0.14189705460416391</v>
      </c>
      <c r="K69" s="1">
        <v>3</v>
      </c>
      <c r="L69" s="1">
        <f t="shared" si="9"/>
        <v>0.17408301063648043</v>
      </c>
      <c r="M69" s="1">
        <v>0</v>
      </c>
      <c r="N69" s="1">
        <f t="shared" si="10"/>
        <v>-5</v>
      </c>
      <c r="O69" s="1">
        <v>0</v>
      </c>
      <c r="P69" s="1">
        <f t="shared" si="11"/>
        <v>-5</v>
      </c>
      <c r="Q69" s="1">
        <f t="shared" si="12"/>
        <v>0</v>
      </c>
      <c r="R69" s="1">
        <f t="shared" si="13"/>
        <v>-5</v>
      </c>
    </row>
    <row r="70" spans="1:18" x14ac:dyDescent="0.2">
      <c r="A70" s="1">
        <v>2010</v>
      </c>
      <c r="B70" s="1" t="s">
        <v>253</v>
      </c>
      <c r="C70" s="1" t="s">
        <v>43</v>
      </c>
      <c r="D70" s="1">
        <v>225</v>
      </c>
      <c r="E70" s="1">
        <v>2</v>
      </c>
      <c r="F70" s="1" t="s">
        <v>30</v>
      </c>
      <c r="G70" s="1">
        <v>0</v>
      </c>
      <c r="H70" s="1">
        <f t="shared" si="7"/>
        <v>0</v>
      </c>
      <c r="I70" s="1">
        <v>5</v>
      </c>
      <c r="J70" s="1">
        <f t="shared" si="8"/>
        <v>0.22551340589813121</v>
      </c>
      <c r="K70" s="1">
        <v>5</v>
      </c>
      <c r="L70" s="1">
        <f t="shared" si="9"/>
        <v>0.22551340589813121</v>
      </c>
      <c r="M70" s="1">
        <v>0</v>
      </c>
      <c r="N70" s="1">
        <f t="shared" si="10"/>
        <v>-5</v>
      </c>
      <c r="O70" s="1">
        <v>0</v>
      </c>
      <c r="P70" s="1">
        <f t="shared" si="11"/>
        <v>-5</v>
      </c>
      <c r="Q70" s="1">
        <f t="shared" si="12"/>
        <v>0</v>
      </c>
      <c r="R70" s="1">
        <f t="shared" si="13"/>
        <v>-5</v>
      </c>
    </row>
    <row r="71" spans="1:18" x14ac:dyDescent="0.2">
      <c r="A71" s="1">
        <v>2010</v>
      </c>
      <c r="B71" s="1" t="s">
        <v>253</v>
      </c>
      <c r="C71" s="1" t="s">
        <v>43</v>
      </c>
      <c r="D71" s="1">
        <v>255</v>
      </c>
      <c r="E71" s="1">
        <v>6</v>
      </c>
      <c r="F71" s="1" t="s">
        <v>34</v>
      </c>
      <c r="G71" s="1">
        <v>0</v>
      </c>
      <c r="H71" s="1">
        <f t="shared" si="7"/>
        <v>0</v>
      </c>
      <c r="I71" s="1">
        <v>5</v>
      </c>
      <c r="J71" s="1">
        <f t="shared" si="8"/>
        <v>0.22551340589813121</v>
      </c>
      <c r="K71" s="1">
        <v>4</v>
      </c>
      <c r="L71" s="1">
        <f t="shared" si="9"/>
        <v>0.20135792079033082</v>
      </c>
      <c r="M71" s="1">
        <v>0</v>
      </c>
      <c r="N71" s="1">
        <f t="shared" si="10"/>
        <v>-5</v>
      </c>
      <c r="O71" s="1">
        <v>0</v>
      </c>
      <c r="P71" s="1">
        <f t="shared" si="11"/>
        <v>-5</v>
      </c>
      <c r="Q71" s="1">
        <f t="shared" si="12"/>
        <v>0</v>
      </c>
      <c r="R71" s="1">
        <f t="shared" si="13"/>
        <v>-5</v>
      </c>
    </row>
    <row r="72" spans="1:18" x14ac:dyDescent="0.2">
      <c r="A72" s="1">
        <v>2010</v>
      </c>
      <c r="B72" s="1" t="s">
        <v>253</v>
      </c>
      <c r="C72" s="1" t="s">
        <v>43</v>
      </c>
      <c r="D72" s="1">
        <v>258</v>
      </c>
      <c r="E72" s="1">
        <v>1</v>
      </c>
      <c r="F72" s="1" t="s">
        <v>27</v>
      </c>
      <c r="G72" s="1">
        <v>0</v>
      </c>
      <c r="H72" s="1">
        <f t="shared" si="7"/>
        <v>0</v>
      </c>
      <c r="I72" s="1">
        <v>5</v>
      </c>
      <c r="J72" s="1">
        <f t="shared" si="8"/>
        <v>0.22551340589813121</v>
      </c>
      <c r="K72" s="1">
        <v>5</v>
      </c>
      <c r="L72" s="1">
        <f t="shared" si="9"/>
        <v>0.22551340589813121</v>
      </c>
      <c r="M72" s="1">
        <v>0</v>
      </c>
      <c r="N72" s="1">
        <f t="shared" si="10"/>
        <v>-5</v>
      </c>
      <c r="O72" s="1">
        <v>0</v>
      </c>
      <c r="P72" s="1">
        <f t="shared" si="11"/>
        <v>-5</v>
      </c>
      <c r="Q72" s="1">
        <f t="shared" si="12"/>
        <v>0</v>
      </c>
      <c r="R72" s="1">
        <f t="shared" si="13"/>
        <v>-5</v>
      </c>
    </row>
    <row r="73" spans="1:18" x14ac:dyDescent="0.2">
      <c r="A73" s="1">
        <v>2010</v>
      </c>
      <c r="B73" s="1" t="s">
        <v>253</v>
      </c>
      <c r="C73" s="1" t="s">
        <v>43</v>
      </c>
      <c r="D73" s="1">
        <v>260</v>
      </c>
      <c r="E73" s="1">
        <v>2</v>
      </c>
      <c r="F73" s="1" t="s">
        <v>30</v>
      </c>
      <c r="G73" s="1">
        <v>0</v>
      </c>
      <c r="H73" s="1">
        <f t="shared" si="7"/>
        <v>0</v>
      </c>
      <c r="I73" s="1">
        <v>1</v>
      </c>
      <c r="J73" s="1">
        <f t="shared" si="8"/>
        <v>0.1001674211615598</v>
      </c>
      <c r="K73" s="1">
        <v>1</v>
      </c>
      <c r="L73" s="1">
        <f t="shared" si="9"/>
        <v>0.1001674211615598</v>
      </c>
      <c r="M73" s="1">
        <v>0</v>
      </c>
      <c r="N73" s="1">
        <f t="shared" si="10"/>
        <v>-5</v>
      </c>
      <c r="O73" s="1">
        <v>0</v>
      </c>
      <c r="P73" s="1">
        <f t="shared" si="11"/>
        <v>-5</v>
      </c>
      <c r="Q73" s="1">
        <f t="shared" si="12"/>
        <v>0</v>
      </c>
      <c r="R73" s="1">
        <f t="shared" si="13"/>
        <v>-5</v>
      </c>
    </row>
    <row r="74" spans="1:18" x14ac:dyDescent="0.2">
      <c r="A74" s="1">
        <v>2010</v>
      </c>
      <c r="B74" s="1" t="s">
        <v>253</v>
      </c>
      <c r="C74" s="1" t="s">
        <v>43</v>
      </c>
      <c r="D74" s="1">
        <v>261</v>
      </c>
      <c r="E74" s="1">
        <v>4</v>
      </c>
      <c r="F74" s="1" t="s">
        <v>33</v>
      </c>
      <c r="G74" s="1">
        <v>0</v>
      </c>
      <c r="H74" s="1">
        <f t="shared" si="7"/>
        <v>0</v>
      </c>
      <c r="I74" s="1">
        <v>4</v>
      </c>
      <c r="J74" s="1">
        <f t="shared" si="8"/>
        <v>0.20135792079033082</v>
      </c>
      <c r="K74" s="1">
        <v>1</v>
      </c>
      <c r="L74" s="1">
        <f t="shared" si="9"/>
        <v>0.1001674211615598</v>
      </c>
      <c r="M74" s="1">
        <v>0</v>
      </c>
      <c r="N74" s="1">
        <f t="shared" si="10"/>
        <v>-5</v>
      </c>
      <c r="O74" s="1">
        <v>0</v>
      </c>
      <c r="P74" s="1">
        <f t="shared" si="11"/>
        <v>-5</v>
      </c>
      <c r="Q74" s="1">
        <f t="shared" si="12"/>
        <v>0</v>
      </c>
      <c r="R74" s="1">
        <f t="shared" si="13"/>
        <v>-5</v>
      </c>
    </row>
    <row r="75" spans="1:18" x14ac:dyDescent="0.2">
      <c r="A75" s="1">
        <v>2010</v>
      </c>
      <c r="B75" s="1" t="s">
        <v>253</v>
      </c>
      <c r="C75" s="1" t="s">
        <v>43</v>
      </c>
      <c r="D75" s="1">
        <v>265</v>
      </c>
      <c r="E75" s="1">
        <v>5</v>
      </c>
      <c r="F75" s="1" t="s">
        <v>31</v>
      </c>
      <c r="G75" s="1">
        <v>0</v>
      </c>
      <c r="H75" s="1">
        <f t="shared" si="7"/>
        <v>0</v>
      </c>
      <c r="I75" s="1">
        <v>3</v>
      </c>
      <c r="J75" s="1">
        <f t="shared" si="8"/>
        <v>0.17408301063648043</v>
      </c>
      <c r="K75" s="1">
        <v>2</v>
      </c>
      <c r="L75" s="1">
        <f t="shared" si="9"/>
        <v>0.14189705460416391</v>
      </c>
      <c r="M75" s="1">
        <v>0</v>
      </c>
      <c r="N75" s="1">
        <f t="shared" si="10"/>
        <v>-5</v>
      </c>
      <c r="O75" s="1">
        <v>0</v>
      </c>
      <c r="P75" s="1">
        <f t="shared" si="11"/>
        <v>-5</v>
      </c>
      <c r="Q75" s="1">
        <f t="shared" si="12"/>
        <v>0</v>
      </c>
      <c r="R75" s="1">
        <f t="shared" si="13"/>
        <v>-5</v>
      </c>
    </row>
    <row r="76" spans="1:18" x14ac:dyDescent="0.2">
      <c r="A76" s="1">
        <v>2010</v>
      </c>
      <c r="B76" s="1" t="s">
        <v>253</v>
      </c>
      <c r="C76" s="1" t="s">
        <v>43</v>
      </c>
      <c r="D76" s="1">
        <v>274</v>
      </c>
      <c r="E76" s="1">
        <v>3</v>
      </c>
      <c r="F76" s="1" t="s">
        <v>32</v>
      </c>
      <c r="G76" s="1">
        <v>0</v>
      </c>
      <c r="H76" s="1">
        <f t="shared" si="7"/>
        <v>0</v>
      </c>
      <c r="I76" s="1">
        <v>6</v>
      </c>
      <c r="J76" s="1">
        <f t="shared" si="8"/>
        <v>0.24746706317044773</v>
      </c>
      <c r="K76" s="1">
        <v>9</v>
      </c>
      <c r="L76" s="1">
        <f t="shared" si="9"/>
        <v>0.30469265401539752</v>
      </c>
      <c r="M76" s="1">
        <v>0</v>
      </c>
      <c r="N76" s="1">
        <f t="shared" si="10"/>
        <v>-5</v>
      </c>
      <c r="O76" s="1">
        <v>0</v>
      </c>
      <c r="P76" s="1">
        <f t="shared" si="11"/>
        <v>-5</v>
      </c>
      <c r="Q76" s="1">
        <f t="shared" si="12"/>
        <v>0</v>
      </c>
      <c r="R76" s="1">
        <f t="shared" si="13"/>
        <v>-5</v>
      </c>
    </row>
    <row r="77" spans="1:18" x14ac:dyDescent="0.2">
      <c r="A77" s="1">
        <v>2010</v>
      </c>
      <c r="B77" s="1" t="s">
        <v>253</v>
      </c>
      <c r="C77" s="1" t="s">
        <v>43</v>
      </c>
      <c r="D77" s="1">
        <v>275</v>
      </c>
      <c r="E77" s="1">
        <v>4</v>
      </c>
      <c r="F77" s="1" t="s">
        <v>33</v>
      </c>
      <c r="G77" s="1">
        <v>0</v>
      </c>
      <c r="H77" s="1">
        <f t="shared" si="7"/>
        <v>0</v>
      </c>
      <c r="I77" s="1">
        <v>3</v>
      </c>
      <c r="J77" s="1">
        <f t="shared" si="8"/>
        <v>0.17408301063648043</v>
      </c>
      <c r="K77" s="1">
        <v>4</v>
      </c>
      <c r="L77" s="1">
        <f t="shared" si="9"/>
        <v>0.20135792079033082</v>
      </c>
      <c r="M77" s="1">
        <v>0</v>
      </c>
      <c r="N77" s="1">
        <f t="shared" si="10"/>
        <v>-5</v>
      </c>
      <c r="O77" s="1">
        <v>0</v>
      </c>
      <c r="P77" s="1">
        <f t="shared" si="11"/>
        <v>-5</v>
      </c>
      <c r="Q77" s="1">
        <f t="shared" si="12"/>
        <v>0</v>
      </c>
      <c r="R77" s="1">
        <f t="shared" si="13"/>
        <v>-5</v>
      </c>
    </row>
    <row r="78" spans="1:18" x14ac:dyDescent="0.2">
      <c r="A78" s="1">
        <v>2010</v>
      </c>
      <c r="B78" s="1" t="s">
        <v>253</v>
      </c>
      <c r="C78" s="1" t="s">
        <v>43</v>
      </c>
      <c r="D78" s="1">
        <v>278</v>
      </c>
      <c r="E78" s="1">
        <v>4</v>
      </c>
      <c r="F78" s="1" t="s">
        <v>33</v>
      </c>
      <c r="G78" s="1">
        <v>0</v>
      </c>
      <c r="H78" s="1">
        <f t="shared" si="7"/>
        <v>0</v>
      </c>
      <c r="I78" s="1">
        <v>5</v>
      </c>
      <c r="J78" s="1">
        <f t="shared" si="8"/>
        <v>0.22551340589813121</v>
      </c>
      <c r="K78" s="1">
        <v>5</v>
      </c>
      <c r="L78" s="1">
        <f t="shared" si="9"/>
        <v>0.22551340589813121</v>
      </c>
      <c r="M78" s="1">
        <v>0</v>
      </c>
      <c r="N78" s="1">
        <f t="shared" si="10"/>
        <v>-5</v>
      </c>
      <c r="O78" s="1">
        <v>0</v>
      </c>
      <c r="P78" s="1">
        <f t="shared" si="11"/>
        <v>-5</v>
      </c>
      <c r="Q78" s="1">
        <f t="shared" si="12"/>
        <v>0</v>
      </c>
      <c r="R78" s="1">
        <f t="shared" si="13"/>
        <v>-5</v>
      </c>
    </row>
    <row r="79" spans="1:18" x14ac:dyDescent="0.2">
      <c r="A79" s="1">
        <v>2010</v>
      </c>
      <c r="B79" s="1" t="s">
        <v>253</v>
      </c>
      <c r="C79" s="1" t="s">
        <v>43</v>
      </c>
      <c r="D79" s="1">
        <v>281</v>
      </c>
      <c r="E79" s="1">
        <v>6</v>
      </c>
      <c r="F79" s="1" t="s">
        <v>34</v>
      </c>
      <c r="G79" s="1">
        <v>0</v>
      </c>
      <c r="H79" s="1">
        <f t="shared" si="7"/>
        <v>0</v>
      </c>
      <c r="I79" s="1">
        <v>3</v>
      </c>
      <c r="J79" s="1">
        <f t="shared" si="8"/>
        <v>0.17408301063648043</v>
      </c>
      <c r="K79" s="1">
        <v>3</v>
      </c>
      <c r="L79" s="1">
        <f t="shared" si="9"/>
        <v>0.17408301063648043</v>
      </c>
      <c r="M79" s="1">
        <v>0</v>
      </c>
      <c r="N79" s="1">
        <f t="shared" si="10"/>
        <v>-5</v>
      </c>
      <c r="O79" s="1">
        <v>0</v>
      </c>
      <c r="P79" s="1">
        <f t="shared" si="11"/>
        <v>-5</v>
      </c>
      <c r="Q79" s="1">
        <f t="shared" si="12"/>
        <v>0</v>
      </c>
      <c r="R79" s="1">
        <f t="shared" si="13"/>
        <v>-5</v>
      </c>
    </row>
    <row r="80" spans="1:18" x14ac:dyDescent="0.2">
      <c r="A80" s="1">
        <v>2010</v>
      </c>
      <c r="B80" s="1" t="s">
        <v>253</v>
      </c>
      <c r="C80" s="1" t="s">
        <v>43</v>
      </c>
      <c r="D80" s="1">
        <v>287</v>
      </c>
      <c r="E80" s="1">
        <v>7</v>
      </c>
      <c r="F80" s="1" t="s">
        <v>44</v>
      </c>
      <c r="G80" s="1">
        <v>0</v>
      </c>
      <c r="H80" s="1">
        <f t="shared" si="7"/>
        <v>0</v>
      </c>
      <c r="I80" s="1">
        <v>5</v>
      </c>
      <c r="J80" s="1">
        <f t="shared" si="8"/>
        <v>0.22551340589813121</v>
      </c>
      <c r="K80" s="1">
        <v>4</v>
      </c>
      <c r="L80" s="1">
        <f t="shared" si="9"/>
        <v>0.20135792079033082</v>
      </c>
      <c r="M80" s="1">
        <v>0</v>
      </c>
      <c r="N80" s="1">
        <f t="shared" si="10"/>
        <v>-5</v>
      </c>
      <c r="O80" s="1">
        <v>0</v>
      </c>
      <c r="P80" s="1">
        <f t="shared" si="11"/>
        <v>-5</v>
      </c>
      <c r="Q80" s="1">
        <f t="shared" si="12"/>
        <v>0</v>
      </c>
      <c r="R80" s="1">
        <f t="shared" si="13"/>
        <v>-5</v>
      </c>
    </row>
    <row r="81" spans="1:20" x14ac:dyDescent="0.2">
      <c r="A81" s="1">
        <v>2010</v>
      </c>
      <c r="B81" s="1" t="s">
        <v>253</v>
      </c>
      <c r="C81" s="1" t="s">
        <v>43</v>
      </c>
      <c r="D81" s="1">
        <v>297</v>
      </c>
      <c r="E81" s="1">
        <v>6</v>
      </c>
      <c r="F81" s="1" t="s">
        <v>34</v>
      </c>
      <c r="G81" s="1">
        <v>0</v>
      </c>
      <c r="H81" s="1">
        <f t="shared" si="7"/>
        <v>0</v>
      </c>
      <c r="I81" s="1">
        <v>2</v>
      </c>
      <c r="J81" s="1">
        <f t="shared" si="8"/>
        <v>0.14189705460416391</v>
      </c>
      <c r="K81" s="1">
        <v>1</v>
      </c>
      <c r="L81" s="1">
        <f t="shared" si="9"/>
        <v>0.1001674211615598</v>
      </c>
      <c r="M81" s="1">
        <v>0</v>
      </c>
      <c r="N81" s="1">
        <f t="shared" si="10"/>
        <v>-5</v>
      </c>
      <c r="O81" s="1">
        <v>0</v>
      </c>
      <c r="P81" s="1">
        <f t="shared" si="11"/>
        <v>-5</v>
      </c>
      <c r="Q81" s="1">
        <f t="shared" si="12"/>
        <v>0</v>
      </c>
      <c r="R81" s="1">
        <f t="shared" si="13"/>
        <v>-5</v>
      </c>
    </row>
    <row r="82" spans="1:20" x14ac:dyDescent="0.2">
      <c r="A82" s="1">
        <v>2010</v>
      </c>
      <c r="B82" s="1" t="s">
        <v>253</v>
      </c>
      <c r="C82" s="1" t="s">
        <v>43</v>
      </c>
      <c r="D82" s="1">
        <v>300</v>
      </c>
      <c r="E82" s="1">
        <v>2</v>
      </c>
      <c r="F82" s="1" t="s">
        <v>30</v>
      </c>
      <c r="G82" s="1">
        <v>0</v>
      </c>
      <c r="H82" s="1">
        <f t="shared" si="7"/>
        <v>0</v>
      </c>
      <c r="I82" s="1">
        <v>3</v>
      </c>
      <c r="J82" s="1">
        <f t="shared" si="8"/>
        <v>0.17408301063648043</v>
      </c>
      <c r="K82" s="1">
        <v>5</v>
      </c>
      <c r="L82" s="1">
        <f t="shared" si="9"/>
        <v>0.22551340589813121</v>
      </c>
      <c r="M82" s="1">
        <v>0</v>
      </c>
      <c r="N82" s="1">
        <f t="shared" si="10"/>
        <v>-5</v>
      </c>
      <c r="O82" s="1">
        <v>0</v>
      </c>
      <c r="P82" s="1">
        <f t="shared" si="11"/>
        <v>-5</v>
      </c>
      <c r="Q82" s="1">
        <f t="shared" si="12"/>
        <v>0</v>
      </c>
      <c r="R82" s="1">
        <f t="shared" si="13"/>
        <v>-5</v>
      </c>
    </row>
    <row r="83" spans="1:20" x14ac:dyDescent="0.2">
      <c r="A83" s="1">
        <v>2010</v>
      </c>
      <c r="B83" s="1" t="s">
        <v>253</v>
      </c>
      <c r="C83" s="1" t="s">
        <v>43</v>
      </c>
      <c r="D83" s="1">
        <v>301</v>
      </c>
      <c r="E83" s="1">
        <v>5</v>
      </c>
      <c r="F83" s="1" t="s">
        <v>31</v>
      </c>
      <c r="G83" s="1">
        <v>0</v>
      </c>
      <c r="H83" s="1">
        <f t="shared" si="7"/>
        <v>0</v>
      </c>
      <c r="I83" s="1">
        <v>2</v>
      </c>
      <c r="J83" s="1">
        <f t="shared" si="8"/>
        <v>0.14189705460416391</v>
      </c>
      <c r="K83" s="1">
        <v>2</v>
      </c>
      <c r="L83" s="1">
        <f t="shared" si="9"/>
        <v>0.14189705460416391</v>
      </c>
      <c r="M83" s="1">
        <v>0</v>
      </c>
      <c r="N83" s="1">
        <f t="shared" si="10"/>
        <v>-5</v>
      </c>
      <c r="O83" s="1">
        <v>0</v>
      </c>
      <c r="P83" s="1">
        <f t="shared" si="11"/>
        <v>-5</v>
      </c>
      <c r="Q83" s="1">
        <f t="shared" si="12"/>
        <v>0</v>
      </c>
      <c r="R83" s="1">
        <f t="shared" si="13"/>
        <v>-5</v>
      </c>
    </row>
    <row r="84" spans="1:20" x14ac:dyDescent="0.2">
      <c r="A84" s="1">
        <v>2010</v>
      </c>
      <c r="B84" s="1" t="s">
        <v>253</v>
      </c>
      <c r="C84" s="1" t="s">
        <v>43</v>
      </c>
      <c r="D84" s="1">
        <v>302</v>
      </c>
      <c r="E84" s="1">
        <v>3</v>
      </c>
      <c r="F84" s="1" t="s">
        <v>32</v>
      </c>
      <c r="G84" s="1">
        <v>0</v>
      </c>
      <c r="H84" s="1">
        <f t="shared" si="7"/>
        <v>0</v>
      </c>
      <c r="I84" s="1">
        <v>3</v>
      </c>
      <c r="J84" s="1">
        <f t="shared" si="8"/>
        <v>0.17408301063648043</v>
      </c>
      <c r="K84" s="1">
        <v>2</v>
      </c>
      <c r="L84" s="1">
        <f t="shared" si="9"/>
        <v>0.14189705460416391</v>
      </c>
      <c r="M84" s="1">
        <v>0</v>
      </c>
      <c r="N84" s="1">
        <f t="shared" si="10"/>
        <v>-5</v>
      </c>
      <c r="O84" s="1">
        <v>0</v>
      </c>
      <c r="P84" s="1">
        <f t="shared" si="11"/>
        <v>-5</v>
      </c>
      <c r="Q84" s="1">
        <f t="shared" si="12"/>
        <v>0</v>
      </c>
      <c r="R84" s="1">
        <f t="shared" si="13"/>
        <v>-5</v>
      </c>
    </row>
    <row r="85" spans="1:20" x14ac:dyDescent="0.2">
      <c r="A85" s="1">
        <v>2010</v>
      </c>
      <c r="B85" s="1" t="s">
        <v>253</v>
      </c>
      <c r="C85" s="1" t="s">
        <v>43</v>
      </c>
      <c r="D85" s="1">
        <v>303</v>
      </c>
      <c r="E85" s="1">
        <v>7</v>
      </c>
      <c r="F85" s="1" t="s">
        <v>44</v>
      </c>
      <c r="G85" s="1">
        <v>0</v>
      </c>
      <c r="H85" s="1">
        <f t="shared" si="7"/>
        <v>0</v>
      </c>
      <c r="I85" s="1">
        <v>3</v>
      </c>
      <c r="J85" s="1">
        <f t="shared" si="8"/>
        <v>0.17408301063648043</v>
      </c>
      <c r="K85" s="1">
        <v>3</v>
      </c>
      <c r="L85" s="1">
        <f t="shared" si="9"/>
        <v>0.17408301063648043</v>
      </c>
      <c r="M85" s="1">
        <v>0</v>
      </c>
      <c r="N85" s="1">
        <f t="shared" si="10"/>
        <v>-5</v>
      </c>
      <c r="O85" s="1">
        <v>0</v>
      </c>
      <c r="P85" s="1">
        <f t="shared" si="11"/>
        <v>-5</v>
      </c>
      <c r="Q85" s="1">
        <f t="shared" si="12"/>
        <v>0</v>
      </c>
      <c r="R85" s="1">
        <f t="shared" si="13"/>
        <v>-5</v>
      </c>
    </row>
    <row r="86" spans="1:20" x14ac:dyDescent="0.2">
      <c r="A86" s="1">
        <v>2010</v>
      </c>
      <c r="B86" s="1" t="s">
        <v>253</v>
      </c>
      <c r="C86" s="1" t="s">
        <v>43</v>
      </c>
      <c r="D86" s="1">
        <v>304</v>
      </c>
      <c r="E86" s="1">
        <v>6</v>
      </c>
      <c r="F86" s="1" t="s">
        <v>34</v>
      </c>
      <c r="G86" s="1">
        <v>0</v>
      </c>
      <c r="H86" s="1">
        <f t="shared" si="7"/>
        <v>0</v>
      </c>
      <c r="I86" s="1">
        <v>4</v>
      </c>
      <c r="J86" s="1">
        <f t="shared" si="8"/>
        <v>0.20135792079033082</v>
      </c>
      <c r="K86" s="1">
        <v>3</v>
      </c>
      <c r="L86" s="1">
        <f t="shared" si="9"/>
        <v>0.17408301063648043</v>
      </c>
      <c r="M86" s="1">
        <v>0</v>
      </c>
      <c r="N86" s="1">
        <f t="shared" si="10"/>
        <v>-5</v>
      </c>
      <c r="O86" s="1">
        <v>0</v>
      </c>
      <c r="P86" s="1">
        <f t="shared" si="11"/>
        <v>-5</v>
      </c>
      <c r="Q86" s="1">
        <f t="shared" si="12"/>
        <v>0</v>
      </c>
      <c r="R86" s="1">
        <f t="shared" si="13"/>
        <v>-5</v>
      </c>
    </row>
    <row r="87" spans="1:20" x14ac:dyDescent="0.2">
      <c r="A87" s="1">
        <v>2010</v>
      </c>
      <c r="B87" s="1" t="s">
        <v>253</v>
      </c>
      <c r="C87" s="1" t="s">
        <v>43</v>
      </c>
      <c r="D87" s="1">
        <v>305</v>
      </c>
      <c r="E87" s="1">
        <v>7</v>
      </c>
      <c r="F87" s="1" t="s">
        <v>44</v>
      </c>
      <c r="G87" s="1">
        <v>0</v>
      </c>
      <c r="H87" s="1">
        <f t="shared" si="7"/>
        <v>0</v>
      </c>
      <c r="I87" s="1">
        <v>3</v>
      </c>
      <c r="J87" s="1">
        <f t="shared" si="8"/>
        <v>0.17408301063648043</v>
      </c>
      <c r="K87" s="1">
        <v>4</v>
      </c>
      <c r="L87" s="1">
        <f t="shared" si="9"/>
        <v>0.20135792079033082</v>
      </c>
      <c r="M87" s="1">
        <v>0</v>
      </c>
      <c r="N87" s="1">
        <f t="shared" si="10"/>
        <v>-5</v>
      </c>
      <c r="O87" s="1">
        <v>0</v>
      </c>
      <c r="P87" s="1">
        <f t="shared" si="11"/>
        <v>-5</v>
      </c>
      <c r="Q87" s="1">
        <f t="shared" si="12"/>
        <v>0</v>
      </c>
      <c r="R87" s="1">
        <f t="shared" si="13"/>
        <v>-5</v>
      </c>
    </row>
    <row r="88" spans="1:20" x14ac:dyDescent="0.2">
      <c r="A88" s="1">
        <v>2010</v>
      </c>
      <c r="B88" s="1" t="s">
        <v>253</v>
      </c>
      <c r="C88" s="1" t="s">
        <v>43</v>
      </c>
      <c r="D88" s="1">
        <v>306</v>
      </c>
      <c r="E88" s="1">
        <v>5</v>
      </c>
      <c r="F88" s="1" t="s">
        <v>31</v>
      </c>
      <c r="G88" s="1">
        <v>0</v>
      </c>
      <c r="H88" s="1">
        <f t="shared" si="7"/>
        <v>0</v>
      </c>
      <c r="I88" s="1">
        <v>3</v>
      </c>
      <c r="J88" s="1">
        <f t="shared" si="8"/>
        <v>0.17408301063648043</v>
      </c>
      <c r="K88" s="1">
        <v>1</v>
      </c>
      <c r="L88" s="1">
        <f t="shared" si="9"/>
        <v>0.1001674211615598</v>
      </c>
      <c r="M88" s="1">
        <v>0</v>
      </c>
      <c r="N88" s="1">
        <f t="shared" si="10"/>
        <v>-5</v>
      </c>
      <c r="O88" s="1">
        <v>0</v>
      </c>
      <c r="P88" s="1">
        <f t="shared" si="11"/>
        <v>-5</v>
      </c>
      <c r="Q88" s="1">
        <f t="shared" si="12"/>
        <v>0</v>
      </c>
      <c r="R88" s="1">
        <f t="shared" si="13"/>
        <v>-5</v>
      </c>
    </row>
    <row r="89" spans="1:20" x14ac:dyDescent="0.2">
      <c r="A89" s="1">
        <v>2010</v>
      </c>
      <c r="B89" s="1" t="s">
        <v>253</v>
      </c>
      <c r="C89" s="1" t="s">
        <v>43</v>
      </c>
      <c r="D89" s="1">
        <v>311</v>
      </c>
      <c r="E89" s="1">
        <v>3</v>
      </c>
      <c r="F89" s="1" t="s">
        <v>32</v>
      </c>
      <c r="G89" s="1">
        <v>0</v>
      </c>
      <c r="H89" s="1">
        <f t="shared" si="7"/>
        <v>0</v>
      </c>
      <c r="I89" s="1">
        <v>2</v>
      </c>
      <c r="J89" s="1">
        <f t="shared" si="8"/>
        <v>0.14189705460416391</v>
      </c>
      <c r="K89" s="1">
        <v>5</v>
      </c>
      <c r="L89" s="1">
        <f t="shared" si="9"/>
        <v>0.22551340589813121</v>
      </c>
      <c r="M89" s="1">
        <v>0</v>
      </c>
      <c r="N89" s="1">
        <f t="shared" si="10"/>
        <v>-5</v>
      </c>
      <c r="O89" s="1">
        <v>0</v>
      </c>
      <c r="P89" s="1">
        <f t="shared" si="11"/>
        <v>-5</v>
      </c>
      <c r="Q89" s="1">
        <f t="shared" si="12"/>
        <v>0</v>
      </c>
      <c r="R89" s="1">
        <f t="shared" si="13"/>
        <v>-5</v>
      </c>
    </row>
    <row r="90" spans="1:20" x14ac:dyDescent="0.2">
      <c r="A90" s="1">
        <v>2010</v>
      </c>
      <c r="B90" s="1" t="s">
        <v>253</v>
      </c>
      <c r="C90" s="1" t="s">
        <v>43</v>
      </c>
      <c r="D90" s="1">
        <v>314</v>
      </c>
      <c r="E90" s="1">
        <v>3</v>
      </c>
      <c r="F90" s="1" t="s">
        <v>32</v>
      </c>
      <c r="G90" s="1">
        <v>0</v>
      </c>
      <c r="H90" s="1">
        <f t="shared" si="7"/>
        <v>0</v>
      </c>
      <c r="I90" s="1">
        <v>5</v>
      </c>
      <c r="J90" s="1">
        <f t="shared" si="8"/>
        <v>0.22551340589813121</v>
      </c>
      <c r="K90" s="1">
        <v>4</v>
      </c>
      <c r="L90" s="1">
        <f t="shared" si="9"/>
        <v>0.20135792079033082</v>
      </c>
      <c r="M90" s="1">
        <v>0</v>
      </c>
      <c r="N90" s="1">
        <f t="shared" si="10"/>
        <v>-5</v>
      </c>
      <c r="O90" s="1">
        <v>0</v>
      </c>
      <c r="P90" s="1">
        <f t="shared" si="11"/>
        <v>-5</v>
      </c>
      <c r="Q90" s="1">
        <f t="shared" si="12"/>
        <v>0</v>
      </c>
      <c r="R90" s="1">
        <f t="shared" si="13"/>
        <v>-5</v>
      </c>
    </row>
    <row r="91" spans="1:20" x14ac:dyDescent="0.2">
      <c r="A91" s="1">
        <v>2010</v>
      </c>
      <c r="B91" s="1" t="s">
        <v>253</v>
      </c>
      <c r="C91" s="1" t="s">
        <v>43</v>
      </c>
      <c r="D91" s="1">
        <v>315</v>
      </c>
      <c r="E91" s="1">
        <v>4</v>
      </c>
      <c r="F91" s="1" t="s">
        <v>33</v>
      </c>
      <c r="G91" s="1">
        <v>0</v>
      </c>
      <c r="H91" s="1">
        <f t="shared" si="7"/>
        <v>0</v>
      </c>
      <c r="I91" s="1">
        <v>5</v>
      </c>
      <c r="J91" s="1">
        <f t="shared" si="8"/>
        <v>0.22551340589813121</v>
      </c>
      <c r="K91" s="1">
        <v>5</v>
      </c>
      <c r="L91" s="1">
        <f t="shared" si="9"/>
        <v>0.22551340589813121</v>
      </c>
      <c r="M91" s="1">
        <v>0</v>
      </c>
      <c r="N91" s="1">
        <f t="shared" si="10"/>
        <v>-5</v>
      </c>
      <c r="O91" s="1">
        <v>0</v>
      </c>
      <c r="P91" s="1">
        <f t="shared" si="11"/>
        <v>-5</v>
      </c>
      <c r="Q91" s="1">
        <f t="shared" si="12"/>
        <v>0</v>
      </c>
      <c r="R91" s="1">
        <f t="shared" si="13"/>
        <v>-5</v>
      </c>
    </row>
    <row r="92" spans="1:20" x14ac:dyDescent="0.2">
      <c r="A92" s="1">
        <v>2010</v>
      </c>
      <c r="B92" s="1" t="s">
        <v>253</v>
      </c>
      <c r="C92" s="1" t="s">
        <v>43</v>
      </c>
      <c r="D92" s="1">
        <v>318</v>
      </c>
      <c r="E92" s="1">
        <v>1</v>
      </c>
      <c r="F92" s="1" t="s">
        <v>27</v>
      </c>
      <c r="G92" s="1">
        <v>0</v>
      </c>
      <c r="H92" s="1">
        <f t="shared" si="7"/>
        <v>0</v>
      </c>
      <c r="I92" s="1">
        <v>3</v>
      </c>
      <c r="J92" s="1">
        <f t="shared" si="8"/>
        <v>0.17408301063648043</v>
      </c>
      <c r="K92" s="1">
        <v>2</v>
      </c>
      <c r="L92" s="1">
        <f t="shared" si="9"/>
        <v>0.14189705460416391</v>
      </c>
      <c r="M92" s="1">
        <v>0</v>
      </c>
      <c r="N92" s="1">
        <f t="shared" si="10"/>
        <v>-5</v>
      </c>
      <c r="O92" s="1">
        <v>0</v>
      </c>
      <c r="P92" s="1">
        <f t="shared" si="11"/>
        <v>-5</v>
      </c>
      <c r="Q92" s="1">
        <f t="shared" si="12"/>
        <v>0</v>
      </c>
      <c r="R92" s="1">
        <f t="shared" si="13"/>
        <v>-5</v>
      </c>
    </row>
    <row r="93" spans="1:20" x14ac:dyDescent="0.2">
      <c r="A93" s="1">
        <v>2010</v>
      </c>
      <c r="B93" s="1" t="s">
        <v>253</v>
      </c>
      <c r="C93" s="1" t="s">
        <v>43</v>
      </c>
      <c r="D93" s="1">
        <v>321</v>
      </c>
      <c r="E93" s="1">
        <v>1</v>
      </c>
      <c r="F93" s="1" t="s">
        <v>27</v>
      </c>
      <c r="G93" s="1">
        <v>0</v>
      </c>
      <c r="H93" s="1">
        <f t="shared" si="7"/>
        <v>0</v>
      </c>
      <c r="I93" s="1">
        <v>2</v>
      </c>
      <c r="J93" s="1">
        <f t="shared" si="8"/>
        <v>0.14189705460416391</v>
      </c>
      <c r="K93" s="1">
        <v>4</v>
      </c>
      <c r="L93" s="1">
        <f t="shared" si="9"/>
        <v>0.20135792079033082</v>
      </c>
      <c r="M93" s="1">
        <v>0</v>
      </c>
      <c r="N93" s="1">
        <f t="shared" si="10"/>
        <v>-5</v>
      </c>
      <c r="O93" s="1">
        <v>0</v>
      </c>
      <c r="P93" s="1">
        <f t="shared" si="11"/>
        <v>-5</v>
      </c>
      <c r="Q93" s="1">
        <f t="shared" si="12"/>
        <v>0</v>
      </c>
      <c r="R93" s="1">
        <f t="shared" si="13"/>
        <v>-5</v>
      </c>
    </row>
    <row r="94" spans="1:20" x14ac:dyDescent="0.2">
      <c r="A94" s="1">
        <v>2010</v>
      </c>
      <c r="B94" s="1" t="s">
        <v>253</v>
      </c>
      <c r="C94" s="1" t="s">
        <v>43</v>
      </c>
      <c r="D94" s="1">
        <v>324</v>
      </c>
      <c r="E94" s="1">
        <v>5</v>
      </c>
      <c r="F94" s="1" t="s">
        <v>31</v>
      </c>
      <c r="G94" s="1">
        <v>0</v>
      </c>
      <c r="H94" s="1">
        <f t="shared" si="7"/>
        <v>0</v>
      </c>
      <c r="I94" s="1">
        <v>5</v>
      </c>
      <c r="J94" s="1">
        <f t="shared" si="8"/>
        <v>0.22551340589813121</v>
      </c>
      <c r="K94" s="1">
        <v>5</v>
      </c>
      <c r="L94" s="1">
        <f t="shared" si="9"/>
        <v>0.22551340589813121</v>
      </c>
      <c r="M94" s="1">
        <v>0</v>
      </c>
      <c r="N94" s="1">
        <f t="shared" si="10"/>
        <v>-5</v>
      </c>
      <c r="O94" s="1">
        <v>0</v>
      </c>
      <c r="P94" s="1">
        <f t="shared" si="11"/>
        <v>-5</v>
      </c>
      <c r="Q94" s="1">
        <f t="shared" si="12"/>
        <v>0</v>
      </c>
      <c r="R94" s="1">
        <f t="shared" si="13"/>
        <v>-5</v>
      </c>
    </row>
    <row r="95" spans="1:20" x14ac:dyDescent="0.2">
      <c r="A95" s="1">
        <v>2010</v>
      </c>
      <c r="B95" s="1" t="s">
        <v>253</v>
      </c>
      <c r="C95" s="1" t="s">
        <v>43</v>
      </c>
      <c r="D95" s="1">
        <v>325</v>
      </c>
      <c r="E95" s="1">
        <v>6</v>
      </c>
      <c r="F95" s="1" t="s">
        <v>34</v>
      </c>
      <c r="G95" s="1">
        <v>0</v>
      </c>
      <c r="H95" s="1">
        <f t="shared" si="7"/>
        <v>0</v>
      </c>
      <c r="I95" s="1">
        <v>3</v>
      </c>
      <c r="J95" s="1">
        <f t="shared" si="8"/>
        <v>0.17408301063648043</v>
      </c>
      <c r="K95" s="1">
        <v>4</v>
      </c>
      <c r="L95" s="1">
        <f t="shared" si="9"/>
        <v>0.20135792079033082</v>
      </c>
      <c r="M95" s="1">
        <v>0</v>
      </c>
      <c r="N95" s="1">
        <f t="shared" si="10"/>
        <v>-5</v>
      </c>
      <c r="O95" s="1">
        <v>0</v>
      </c>
      <c r="P95" s="1">
        <f t="shared" si="11"/>
        <v>-5</v>
      </c>
      <c r="Q95" s="1">
        <f t="shared" si="12"/>
        <v>0</v>
      </c>
      <c r="R95" s="1">
        <f t="shared" si="13"/>
        <v>-5</v>
      </c>
    </row>
    <row r="96" spans="1:20" x14ac:dyDescent="0.2">
      <c r="A96" s="1">
        <v>2010</v>
      </c>
      <c r="B96" s="1" t="s">
        <v>253</v>
      </c>
      <c r="C96" s="1" t="s">
        <v>43</v>
      </c>
      <c r="D96" s="1">
        <v>326</v>
      </c>
      <c r="E96" s="1">
        <v>2</v>
      </c>
      <c r="F96" s="1" t="s">
        <v>30</v>
      </c>
      <c r="G96" s="1">
        <v>8</v>
      </c>
      <c r="H96" s="1">
        <f t="shared" si="7"/>
        <v>2.8284271247461903</v>
      </c>
      <c r="I96" s="1">
        <v>3</v>
      </c>
      <c r="J96" s="1">
        <f t="shared" si="8"/>
        <v>0.17408301063648043</v>
      </c>
      <c r="K96" s="1">
        <v>4</v>
      </c>
      <c r="L96" s="1">
        <f t="shared" si="9"/>
        <v>0.20135792079033082</v>
      </c>
      <c r="M96" s="1">
        <v>1E-4</v>
      </c>
      <c r="N96" s="1">
        <f t="shared" si="10"/>
        <v>-3.9586073148417751</v>
      </c>
      <c r="O96" s="1">
        <v>5.0000000000000001E-4</v>
      </c>
      <c r="P96" s="1">
        <f t="shared" si="11"/>
        <v>-3.2924298239020637</v>
      </c>
      <c r="Q96" s="1">
        <f t="shared" si="12"/>
        <v>6.0000000000000006E-4</v>
      </c>
      <c r="R96" s="1">
        <f t="shared" si="13"/>
        <v>-3.2146701649892329</v>
      </c>
      <c r="S96" s="1">
        <f>O96/Q96*100</f>
        <v>83.333333333333329</v>
      </c>
      <c r="T96" s="1">
        <f>ASIN(SQRT(S96/100))</f>
        <v>1.1502619915109313</v>
      </c>
    </row>
    <row r="97" spans="1:20" x14ac:dyDescent="0.2">
      <c r="A97" s="1">
        <v>2010</v>
      </c>
      <c r="B97" s="1" t="s">
        <v>253</v>
      </c>
      <c r="C97" s="1" t="s">
        <v>43</v>
      </c>
      <c r="D97" s="1">
        <v>328</v>
      </c>
      <c r="E97" s="1">
        <v>2</v>
      </c>
      <c r="F97" s="1" t="s">
        <v>30</v>
      </c>
      <c r="G97" s="1">
        <v>0</v>
      </c>
      <c r="H97" s="1">
        <f t="shared" si="7"/>
        <v>0</v>
      </c>
      <c r="I97" s="1">
        <v>4</v>
      </c>
      <c r="J97" s="1">
        <f t="shared" si="8"/>
        <v>0.20135792079033082</v>
      </c>
      <c r="K97" s="1">
        <v>3</v>
      </c>
      <c r="L97" s="1">
        <f t="shared" si="9"/>
        <v>0.17408301063648043</v>
      </c>
      <c r="M97" s="1">
        <v>0</v>
      </c>
      <c r="N97" s="1">
        <f t="shared" si="10"/>
        <v>-5</v>
      </c>
      <c r="O97" s="1">
        <v>0</v>
      </c>
      <c r="P97" s="1">
        <f t="shared" si="11"/>
        <v>-5</v>
      </c>
      <c r="Q97" s="1">
        <f t="shared" si="12"/>
        <v>0</v>
      </c>
      <c r="R97" s="1">
        <f t="shared" si="13"/>
        <v>-5</v>
      </c>
    </row>
    <row r="98" spans="1:20" x14ac:dyDescent="0.2">
      <c r="A98" s="1">
        <v>2010</v>
      </c>
      <c r="B98" s="1" t="s">
        <v>253</v>
      </c>
      <c r="C98" s="1" t="s">
        <v>43</v>
      </c>
      <c r="D98" s="1">
        <v>329</v>
      </c>
      <c r="E98" s="1">
        <v>6</v>
      </c>
      <c r="F98" s="1" t="s">
        <v>34</v>
      </c>
      <c r="G98" s="1">
        <v>0</v>
      </c>
      <c r="H98" s="1">
        <f t="shared" si="7"/>
        <v>0</v>
      </c>
      <c r="I98" s="1">
        <v>3</v>
      </c>
      <c r="J98" s="1">
        <f t="shared" si="8"/>
        <v>0.17408301063648043</v>
      </c>
      <c r="K98" s="1">
        <v>2</v>
      </c>
      <c r="L98" s="1">
        <f t="shared" si="9"/>
        <v>0.14189705460416391</v>
      </c>
      <c r="M98" s="1">
        <v>0</v>
      </c>
      <c r="N98" s="1">
        <f t="shared" si="10"/>
        <v>-5</v>
      </c>
      <c r="O98" s="1">
        <v>0</v>
      </c>
      <c r="P98" s="1">
        <f t="shared" si="11"/>
        <v>-5</v>
      </c>
      <c r="Q98" s="1">
        <f t="shared" si="12"/>
        <v>0</v>
      </c>
      <c r="R98" s="1">
        <f t="shared" si="13"/>
        <v>-5</v>
      </c>
    </row>
    <row r="99" spans="1:20" x14ac:dyDescent="0.2">
      <c r="A99" s="1">
        <v>2010</v>
      </c>
      <c r="B99" s="1" t="s">
        <v>253</v>
      </c>
      <c r="C99" s="1" t="s">
        <v>43</v>
      </c>
      <c r="D99" s="1">
        <v>330</v>
      </c>
      <c r="E99" s="1">
        <v>2</v>
      </c>
      <c r="F99" s="1" t="s">
        <v>30</v>
      </c>
      <c r="G99" s="1">
        <v>0</v>
      </c>
      <c r="H99" s="1">
        <f t="shared" si="7"/>
        <v>0</v>
      </c>
      <c r="I99" s="1">
        <v>4</v>
      </c>
      <c r="J99" s="1">
        <f t="shared" si="8"/>
        <v>0.20135792079033082</v>
      </c>
      <c r="K99" s="1">
        <v>5</v>
      </c>
      <c r="L99" s="1">
        <f t="shared" si="9"/>
        <v>0.22551340589813121</v>
      </c>
      <c r="M99" s="1">
        <v>0</v>
      </c>
      <c r="N99" s="1">
        <f t="shared" si="10"/>
        <v>-5</v>
      </c>
      <c r="O99" s="1">
        <v>0</v>
      </c>
      <c r="P99" s="1">
        <f t="shared" si="11"/>
        <v>-5</v>
      </c>
      <c r="Q99" s="1">
        <f t="shared" si="12"/>
        <v>0</v>
      </c>
      <c r="R99" s="1">
        <f t="shared" si="13"/>
        <v>-5</v>
      </c>
    </row>
    <row r="100" spans="1:20" x14ac:dyDescent="0.2">
      <c r="A100" s="1">
        <v>2010</v>
      </c>
      <c r="B100" s="1" t="s">
        <v>253</v>
      </c>
      <c r="C100" s="1" t="s">
        <v>43</v>
      </c>
      <c r="D100" s="1">
        <v>331</v>
      </c>
      <c r="E100" s="1">
        <v>5</v>
      </c>
      <c r="F100" s="1" t="s">
        <v>31</v>
      </c>
      <c r="G100" s="1">
        <v>0</v>
      </c>
      <c r="H100" s="1">
        <f t="shared" si="7"/>
        <v>0</v>
      </c>
      <c r="I100" s="1">
        <v>4</v>
      </c>
      <c r="J100" s="1">
        <f t="shared" si="8"/>
        <v>0.20135792079033082</v>
      </c>
      <c r="K100" s="1">
        <v>4</v>
      </c>
      <c r="L100" s="1">
        <f t="shared" si="9"/>
        <v>0.20135792079033082</v>
      </c>
      <c r="M100" s="1">
        <v>0</v>
      </c>
      <c r="N100" s="1">
        <f t="shared" si="10"/>
        <v>-5</v>
      </c>
      <c r="O100" s="1">
        <v>0</v>
      </c>
      <c r="P100" s="1">
        <f t="shared" si="11"/>
        <v>-5</v>
      </c>
      <c r="Q100" s="1">
        <f t="shared" si="12"/>
        <v>0</v>
      </c>
      <c r="R100" s="1">
        <f t="shared" si="13"/>
        <v>-5</v>
      </c>
    </row>
    <row r="101" spans="1:20" x14ac:dyDescent="0.2">
      <c r="A101" s="1">
        <v>2010</v>
      </c>
      <c r="B101" s="1" t="s">
        <v>253</v>
      </c>
      <c r="C101" s="1" t="s">
        <v>43</v>
      </c>
      <c r="D101" s="1">
        <v>334</v>
      </c>
      <c r="E101" s="1">
        <v>4</v>
      </c>
      <c r="F101" s="1" t="s">
        <v>33</v>
      </c>
      <c r="G101" s="1">
        <v>0</v>
      </c>
      <c r="H101" s="1">
        <f t="shared" si="7"/>
        <v>0</v>
      </c>
      <c r="I101" s="1">
        <v>2</v>
      </c>
      <c r="J101" s="1">
        <f t="shared" si="8"/>
        <v>0.14189705460416391</v>
      </c>
      <c r="K101" s="1">
        <v>4</v>
      </c>
      <c r="L101" s="1">
        <f t="shared" si="9"/>
        <v>0.20135792079033082</v>
      </c>
      <c r="M101" s="1">
        <v>0</v>
      </c>
      <c r="N101" s="1">
        <f t="shared" si="10"/>
        <v>-5</v>
      </c>
      <c r="O101" s="1">
        <v>0</v>
      </c>
      <c r="P101" s="1">
        <f t="shared" si="11"/>
        <v>-5</v>
      </c>
      <c r="Q101" s="1">
        <f t="shared" si="12"/>
        <v>0</v>
      </c>
      <c r="R101" s="1">
        <f t="shared" si="13"/>
        <v>-5</v>
      </c>
    </row>
    <row r="102" spans="1:20" x14ac:dyDescent="0.2">
      <c r="A102" s="1">
        <v>2010</v>
      </c>
      <c r="B102" s="1" t="s">
        <v>253</v>
      </c>
      <c r="C102" s="1" t="s">
        <v>43</v>
      </c>
      <c r="D102" s="1">
        <v>335</v>
      </c>
      <c r="E102" s="1">
        <v>3</v>
      </c>
      <c r="F102" s="1" t="s">
        <v>32</v>
      </c>
      <c r="G102" s="1">
        <v>0</v>
      </c>
      <c r="H102" s="1">
        <f t="shared" si="7"/>
        <v>0</v>
      </c>
      <c r="I102" s="1">
        <v>3</v>
      </c>
      <c r="J102" s="1">
        <f t="shared" si="8"/>
        <v>0.17408301063648043</v>
      </c>
      <c r="K102" s="1">
        <v>2</v>
      </c>
      <c r="L102" s="1">
        <f t="shared" si="9"/>
        <v>0.14189705460416391</v>
      </c>
      <c r="M102" s="1">
        <v>0</v>
      </c>
      <c r="N102" s="1">
        <f t="shared" si="10"/>
        <v>-5</v>
      </c>
      <c r="O102" s="1">
        <v>0</v>
      </c>
      <c r="P102" s="1">
        <f t="shared" si="11"/>
        <v>-5</v>
      </c>
      <c r="Q102" s="1">
        <f t="shared" si="12"/>
        <v>0</v>
      </c>
      <c r="R102" s="1">
        <f t="shared" si="13"/>
        <v>-5</v>
      </c>
    </row>
    <row r="103" spans="1:20" x14ac:dyDescent="0.2">
      <c r="A103" s="1">
        <v>2010</v>
      </c>
      <c r="B103" s="1" t="s">
        <v>253</v>
      </c>
      <c r="C103" s="1" t="s">
        <v>43</v>
      </c>
      <c r="D103" s="1">
        <v>341</v>
      </c>
      <c r="E103" s="1">
        <v>8</v>
      </c>
      <c r="F103" s="1" t="s">
        <v>52</v>
      </c>
      <c r="G103" s="1">
        <v>0</v>
      </c>
      <c r="H103" s="1">
        <f t="shared" si="7"/>
        <v>0</v>
      </c>
      <c r="I103" s="1">
        <v>2</v>
      </c>
      <c r="J103" s="1">
        <f t="shared" si="8"/>
        <v>0.14189705460416391</v>
      </c>
      <c r="K103" s="1">
        <v>2</v>
      </c>
      <c r="L103" s="1">
        <f t="shared" si="9"/>
        <v>0.14189705460416391</v>
      </c>
      <c r="M103" s="1">
        <v>0</v>
      </c>
      <c r="N103" s="1">
        <f t="shared" si="10"/>
        <v>-5</v>
      </c>
      <c r="O103" s="1">
        <v>0</v>
      </c>
      <c r="P103" s="1">
        <f t="shared" si="11"/>
        <v>-5</v>
      </c>
      <c r="Q103" s="1">
        <f t="shared" si="12"/>
        <v>0</v>
      </c>
      <c r="R103" s="1">
        <f t="shared" si="13"/>
        <v>-5</v>
      </c>
    </row>
    <row r="104" spans="1:20" x14ac:dyDescent="0.2">
      <c r="A104" s="1">
        <v>2010</v>
      </c>
      <c r="B104" s="1" t="s">
        <v>253</v>
      </c>
      <c r="C104" s="1" t="s">
        <v>43</v>
      </c>
      <c r="D104" s="1">
        <v>347</v>
      </c>
      <c r="E104" s="1">
        <v>8</v>
      </c>
      <c r="F104" s="1" t="s">
        <v>52</v>
      </c>
      <c r="G104" s="1">
        <v>0</v>
      </c>
      <c r="H104" s="1">
        <f t="shared" si="7"/>
        <v>0</v>
      </c>
      <c r="I104" s="1">
        <v>5</v>
      </c>
      <c r="J104" s="1">
        <f t="shared" si="8"/>
        <v>0.22551340589813121</v>
      </c>
      <c r="K104" s="1">
        <v>1</v>
      </c>
      <c r="L104" s="1">
        <f t="shared" si="9"/>
        <v>0.1001674211615598</v>
      </c>
      <c r="M104" s="1">
        <v>0</v>
      </c>
      <c r="N104" s="1">
        <f t="shared" si="10"/>
        <v>-5</v>
      </c>
      <c r="O104" s="1">
        <v>0</v>
      </c>
      <c r="P104" s="1">
        <f t="shared" si="11"/>
        <v>-5</v>
      </c>
      <c r="Q104" s="1">
        <f t="shared" si="12"/>
        <v>0</v>
      </c>
      <c r="R104" s="1">
        <f t="shared" si="13"/>
        <v>-5</v>
      </c>
    </row>
    <row r="105" spans="1:20" x14ac:dyDescent="0.2">
      <c r="A105" s="1">
        <v>2010</v>
      </c>
      <c r="B105" s="1" t="s">
        <v>253</v>
      </c>
      <c r="C105" s="1" t="s">
        <v>43</v>
      </c>
      <c r="D105" s="1">
        <v>351</v>
      </c>
      <c r="E105" s="1">
        <v>5</v>
      </c>
      <c r="F105" s="1" t="s">
        <v>31</v>
      </c>
      <c r="G105" s="1">
        <v>0</v>
      </c>
      <c r="H105" s="1">
        <f t="shared" si="7"/>
        <v>0</v>
      </c>
      <c r="I105" s="1">
        <v>4</v>
      </c>
      <c r="J105" s="1">
        <f t="shared" si="8"/>
        <v>0.20135792079033082</v>
      </c>
      <c r="K105" s="1">
        <v>3</v>
      </c>
      <c r="L105" s="1">
        <f t="shared" si="9"/>
        <v>0.17408301063648043</v>
      </c>
      <c r="M105" s="1">
        <v>0</v>
      </c>
      <c r="N105" s="1">
        <f t="shared" si="10"/>
        <v>-5</v>
      </c>
      <c r="O105" s="1">
        <v>0</v>
      </c>
      <c r="P105" s="1">
        <f t="shared" si="11"/>
        <v>-5</v>
      </c>
      <c r="Q105" s="1">
        <f t="shared" si="12"/>
        <v>0</v>
      </c>
      <c r="R105" s="1">
        <f t="shared" si="13"/>
        <v>-5</v>
      </c>
    </row>
    <row r="106" spans="1:20" x14ac:dyDescent="0.2">
      <c r="A106" s="1">
        <v>2010</v>
      </c>
      <c r="B106" s="1" t="s">
        <v>253</v>
      </c>
      <c r="C106" s="1" t="s">
        <v>43</v>
      </c>
      <c r="D106" s="1">
        <v>352</v>
      </c>
      <c r="E106" s="1">
        <v>1</v>
      </c>
      <c r="F106" s="1" t="s">
        <v>27</v>
      </c>
      <c r="G106" s="1">
        <v>0</v>
      </c>
      <c r="H106" s="1">
        <f t="shared" si="7"/>
        <v>0</v>
      </c>
      <c r="I106" s="1">
        <v>3</v>
      </c>
      <c r="J106" s="1">
        <f t="shared" si="8"/>
        <v>0.17408301063648043</v>
      </c>
      <c r="K106" s="1">
        <v>3</v>
      </c>
      <c r="L106" s="1">
        <f t="shared" si="9"/>
        <v>0.17408301063648043</v>
      </c>
      <c r="M106" s="1">
        <v>0</v>
      </c>
      <c r="N106" s="1">
        <f t="shared" si="10"/>
        <v>-5</v>
      </c>
      <c r="O106" s="1">
        <v>0</v>
      </c>
      <c r="P106" s="1">
        <f t="shared" si="11"/>
        <v>-5</v>
      </c>
      <c r="Q106" s="1">
        <f t="shared" si="12"/>
        <v>0</v>
      </c>
      <c r="R106" s="1">
        <f t="shared" si="13"/>
        <v>-5</v>
      </c>
    </row>
    <row r="107" spans="1:20" x14ac:dyDescent="0.2">
      <c r="A107" s="1">
        <v>2010</v>
      </c>
      <c r="B107" s="1" t="s">
        <v>253</v>
      </c>
      <c r="C107" s="1" t="s">
        <v>43</v>
      </c>
      <c r="D107" s="1">
        <v>353</v>
      </c>
      <c r="E107" s="1">
        <v>1</v>
      </c>
      <c r="F107" s="1" t="s">
        <v>27</v>
      </c>
      <c r="G107" s="1">
        <v>0</v>
      </c>
      <c r="H107" s="1">
        <f t="shared" si="7"/>
        <v>0</v>
      </c>
      <c r="I107" s="1">
        <v>3</v>
      </c>
      <c r="J107" s="1">
        <f t="shared" si="8"/>
        <v>0.17408301063648043</v>
      </c>
      <c r="K107" s="1">
        <v>4</v>
      </c>
      <c r="L107" s="1">
        <f t="shared" si="9"/>
        <v>0.20135792079033082</v>
      </c>
      <c r="M107" s="1">
        <v>0</v>
      </c>
      <c r="N107" s="1">
        <f t="shared" si="10"/>
        <v>-5</v>
      </c>
      <c r="O107" s="1">
        <v>0</v>
      </c>
      <c r="P107" s="1">
        <f t="shared" si="11"/>
        <v>-5</v>
      </c>
      <c r="Q107" s="1">
        <f t="shared" si="12"/>
        <v>0</v>
      </c>
      <c r="R107" s="1">
        <f t="shared" si="13"/>
        <v>-5</v>
      </c>
    </row>
    <row r="108" spans="1:20" x14ac:dyDescent="0.2">
      <c r="A108" s="1">
        <v>2010</v>
      </c>
      <c r="B108" s="1" t="s">
        <v>253</v>
      </c>
      <c r="C108" s="1" t="s">
        <v>43</v>
      </c>
      <c r="D108" s="1">
        <v>354</v>
      </c>
      <c r="E108" s="1">
        <v>4</v>
      </c>
      <c r="F108" s="1" t="s">
        <v>33</v>
      </c>
      <c r="G108" s="1">
        <v>0</v>
      </c>
      <c r="H108" s="1">
        <f t="shared" si="7"/>
        <v>0</v>
      </c>
      <c r="I108" s="1">
        <v>2</v>
      </c>
      <c r="J108" s="1">
        <f t="shared" si="8"/>
        <v>0.14189705460416391</v>
      </c>
      <c r="K108" s="1">
        <v>2</v>
      </c>
      <c r="L108" s="1">
        <f t="shared" si="9"/>
        <v>0.14189705460416391</v>
      </c>
      <c r="M108" s="1">
        <v>0</v>
      </c>
      <c r="N108" s="1">
        <f t="shared" si="10"/>
        <v>-5</v>
      </c>
      <c r="O108" s="1">
        <v>0</v>
      </c>
      <c r="P108" s="1">
        <f t="shared" si="11"/>
        <v>-5</v>
      </c>
      <c r="Q108" s="1">
        <f t="shared" si="12"/>
        <v>0</v>
      </c>
      <c r="R108" s="1">
        <f t="shared" si="13"/>
        <v>-5</v>
      </c>
    </row>
    <row r="109" spans="1:20" x14ac:dyDescent="0.2">
      <c r="A109" s="1">
        <v>2010</v>
      </c>
      <c r="B109" s="1" t="s">
        <v>253</v>
      </c>
      <c r="C109" s="1" t="s">
        <v>43</v>
      </c>
      <c r="D109" s="1">
        <v>355</v>
      </c>
      <c r="E109" s="1">
        <v>7</v>
      </c>
      <c r="F109" s="1" t="s">
        <v>44</v>
      </c>
      <c r="G109" s="1">
        <v>0</v>
      </c>
      <c r="H109" s="1">
        <f t="shared" si="7"/>
        <v>0</v>
      </c>
      <c r="I109" s="1">
        <v>4</v>
      </c>
      <c r="J109" s="1">
        <f t="shared" si="8"/>
        <v>0.20135792079033082</v>
      </c>
      <c r="K109" s="1">
        <v>5</v>
      </c>
      <c r="L109" s="1">
        <f t="shared" si="9"/>
        <v>0.22551340589813121</v>
      </c>
      <c r="M109" s="1">
        <v>0</v>
      </c>
      <c r="N109" s="1">
        <f t="shared" si="10"/>
        <v>-5</v>
      </c>
      <c r="O109" s="1">
        <v>0</v>
      </c>
      <c r="P109" s="1">
        <f t="shared" si="11"/>
        <v>-5</v>
      </c>
      <c r="Q109" s="1">
        <f t="shared" si="12"/>
        <v>0</v>
      </c>
      <c r="R109" s="1">
        <f t="shared" si="13"/>
        <v>-5</v>
      </c>
    </row>
    <row r="110" spans="1:20" x14ac:dyDescent="0.2">
      <c r="A110" s="1">
        <v>2010</v>
      </c>
      <c r="B110" s="1" t="s">
        <v>253</v>
      </c>
      <c r="C110" s="1" t="s">
        <v>43</v>
      </c>
      <c r="D110" s="1">
        <v>356</v>
      </c>
      <c r="E110" s="1">
        <v>1</v>
      </c>
      <c r="F110" s="1" t="s">
        <v>27</v>
      </c>
      <c r="G110" s="1">
        <v>16</v>
      </c>
      <c r="H110" s="1">
        <f t="shared" si="7"/>
        <v>4</v>
      </c>
      <c r="I110" s="1">
        <v>3</v>
      </c>
      <c r="J110" s="1">
        <f t="shared" si="8"/>
        <v>0.17408301063648043</v>
      </c>
      <c r="K110" s="1">
        <v>4</v>
      </c>
      <c r="L110" s="1">
        <f t="shared" si="9"/>
        <v>0.20135792079033082</v>
      </c>
      <c r="M110" s="1">
        <v>3.61E-2</v>
      </c>
      <c r="N110" s="1">
        <f t="shared" si="10"/>
        <v>-1.4423725115731734</v>
      </c>
      <c r="O110" s="1">
        <v>2.0000000000000001E-4</v>
      </c>
      <c r="P110" s="1">
        <f t="shared" si="11"/>
        <v>-3.6777807052660809</v>
      </c>
      <c r="Q110" s="1">
        <f t="shared" si="12"/>
        <v>3.6299999999999999E-2</v>
      </c>
      <c r="R110" s="1">
        <f t="shared" si="13"/>
        <v>-1.4399737510871076</v>
      </c>
      <c r="S110" s="1">
        <f>O110/Q110*100</f>
        <v>0.55096418732782371</v>
      </c>
      <c r="T110" s="1">
        <f>ASIN(SQRT(S110/100))</f>
        <v>7.4295292115112321E-2</v>
      </c>
    </row>
    <row r="111" spans="1:20" x14ac:dyDescent="0.2">
      <c r="A111" s="1">
        <v>2010</v>
      </c>
      <c r="B111" s="1" t="s">
        <v>253</v>
      </c>
      <c r="C111" s="1" t="s">
        <v>43</v>
      </c>
      <c r="D111" s="1">
        <v>360</v>
      </c>
      <c r="E111" s="1">
        <v>8</v>
      </c>
      <c r="F111" s="1" t="s">
        <v>52</v>
      </c>
      <c r="G111" s="1">
        <v>13</v>
      </c>
      <c r="H111" s="1">
        <f t="shared" si="7"/>
        <v>3.6055512754639891</v>
      </c>
      <c r="I111" s="1">
        <v>2</v>
      </c>
      <c r="J111" s="1">
        <f t="shared" si="8"/>
        <v>0.14189705460416391</v>
      </c>
      <c r="K111" s="1">
        <v>4</v>
      </c>
      <c r="L111" s="1">
        <f t="shared" si="9"/>
        <v>0.20135792079033082</v>
      </c>
      <c r="M111" s="1">
        <v>4.1999999999999997E-3</v>
      </c>
      <c r="N111" s="1">
        <f t="shared" si="10"/>
        <v>-2.3757179041643317</v>
      </c>
      <c r="O111" s="1">
        <v>1.2999999999999999E-3</v>
      </c>
      <c r="P111" s="1">
        <f t="shared" si="11"/>
        <v>-2.8827287043442356</v>
      </c>
      <c r="Q111" s="1">
        <f t="shared" si="12"/>
        <v>5.4999999999999997E-3</v>
      </c>
      <c r="R111" s="1">
        <f t="shared" si="13"/>
        <v>-2.2588484011482151</v>
      </c>
      <c r="S111" s="1">
        <f>O111/Q111*100</f>
        <v>23.636363636363637</v>
      </c>
      <c r="T111" s="1">
        <f>ASIN(SQRT(S111/100))</f>
        <v>0.50770433677065729</v>
      </c>
    </row>
    <row r="112" spans="1:20" x14ac:dyDescent="0.2">
      <c r="A112" s="1">
        <v>2010</v>
      </c>
      <c r="B112" s="1" t="s">
        <v>253</v>
      </c>
      <c r="C112" s="1" t="s">
        <v>43</v>
      </c>
      <c r="D112" s="1">
        <v>361</v>
      </c>
      <c r="E112" s="1">
        <v>8</v>
      </c>
      <c r="F112" s="1" t="s">
        <v>52</v>
      </c>
      <c r="G112" s="1">
        <v>0</v>
      </c>
      <c r="H112" s="1">
        <f t="shared" si="7"/>
        <v>0</v>
      </c>
      <c r="I112" s="1">
        <v>4</v>
      </c>
      <c r="J112" s="1">
        <f t="shared" si="8"/>
        <v>0.20135792079033082</v>
      </c>
      <c r="K112" s="1">
        <v>5</v>
      </c>
      <c r="L112" s="1">
        <f t="shared" si="9"/>
        <v>0.22551340589813121</v>
      </c>
      <c r="M112" s="1">
        <v>0</v>
      </c>
      <c r="N112" s="1">
        <f t="shared" si="10"/>
        <v>-5</v>
      </c>
      <c r="O112" s="1">
        <v>0</v>
      </c>
      <c r="P112" s="1">
        <f t="shared" si="11"/>
        <v>-5</v>
      </c>
      <c r="Q112" s="1">
        <f t="shared" si="12"/>
        <v>0</v>
      </c>
      <c r="R112" s="1">
        <f t="shared" si="13"/>
        <v>-5</v>
      </c>
    </row>
    <row r="113" spans="1:20" x14ac:dyDescent="0.2">
      <c r="A113" s="1">
        <v>2010</v>
      </c>
      <c r="B113" s="1" t="s">
        <v>253</v>
      </c>
      <c r="C113" s="1" t="s">
        <v>43</v>
      </c>
      <c r="D113" s="1">
        <v>362</v>
      </c>
      <c r="E113" s="1">
        <v>7</v>
      </c>
      <c r="F113" s="1" t="s">
        <v>44</v>
      </c>
      <c r="G113" s="1">
        <v>0</v>
      </c>
      <c r="H113" s="1">
        <f t="shared" si="7"/>
        <v>0</v>
      </c>
      <c r="I113" s="1">
        <v>3</v>
      </c>
      <c r="J113" s="1">
        <f t="shared" si="8"/>
        <v>0.17408301063648043</v>
      </c>
      <c r="K113" s="1">
        <v>5</v>
      </c>
      <c r="L113" s="1">
        <f t="shared" si="9"/>
        <v>0.22551340589813121</v>
      </c>
      <c r="M113" s="1">
        <v>0</v>
      </c>
      <c r="N113" s="1">
        <f t="shared" si="10"/>
        <v>-5</v>
      </c>
      <c r="O113" s="1">
        <v>0</v>
      </c>
      <c r="P113" s="1">
        <f t="shared" si="11"/>
        <v>-5</v>
      </c>
      <c r="Q113" s="1">
        <f t="shared" si="12"/>
        <v>0</v>
      </c>
      <c r="R113" s="1">
        <f t="shared" si="13"/>
        <v>-5</v>
      </c>
    </row>
    <row r="114" spans="1:20" x14ac:dyDescent="0.2">
      <c r="A114" s="1">
        <v>2010</v>
      </c>
      <c r="B114" s="1" t="s">
        <v>253</v>
      </c>
      <c r="C114" s="1" t="s">
        <v>43</v>
      </c>
      <c r="D114" s="1">
        <v>363</v>
      </c>
      <c r="E114" s="1">
        <v>1</v>
      </c>
      <c r="F114" s="1" t="s">
        <v>27</v>
      </c>
      <c r="G114" s="1">
        <v>0</v>
      </c>
      <c r="H114" s="1">
        <f t="shared" si="7"/>
        <v>0</v>
      </c>
      <c r="I114" s="1">
        <v>3</v>
      </c>
      <c r="J114" s="1">
        <f t="shared" si="8"/>
        <v>0.17408301063648043</v>
      </c>
      <c r="K114" s="1">
        <v>4</v>
      </c>
      <c r="L114" s="1">
        <f t="shared" si="9"/>
        <v>0.20135792079033082</v>
      </c>
      <c r="M114" s="1">
        <v>0</v>
      </c>
      <c r="N114" s="1">
        <f t="shared" si="10"/>
        <v>-5</v>
      </c>
      <c r="O114" s="1">
        <v>0</v>
      </c>
      <c r="P114" s="1">
        <f t="shared" si="11"/>
        <v>-5</v>
      </c>
      <c r="Q114" s="1">
        <f t="shared" si="12"/>
        <v>0</v>
      </c>
      <c r="R114" s="1">
        <f t="shared" si="13"/>
        <v>-5</v>
      </c>
    </row>
    <row r="115" spans="1:20" x14ac:dyDescent="0.2">
      <c r="A115" s="1">
        <v>2010</v>
      </c>
      <c r="B115" s="1" t="s">
        <v>253</v>
      </c>
      <c r="C115" s="1" t="s">
        <v>43</v>
      </c>
      <c r="D115" s="1">
        <v>364</v>
      </c>
      <c r="E115" s="1">
        <v>6</v>
      </c>
      <c r="F115" s="1" t="s">
        <v>34</v>
      </c>
      <c r="G115" s="1">
        <v>0</v>
      </c>
      <c r="H115" s="1">
        <f t="shared" si="7"/>
        <v>0</v>
      </c>
      <c r="I115" s="1">
        <v>4</v>
      </c>
      <c r="J115" s="1">
        <f t="shared" si="8"/>
        <v>0.20135792079033082</v>
      </c>
      <c r="K115" s="1">
        <v>4</v>
      </c>
      <c r="L115" s="1">
        <f t="shared" si="9"/>
        <v>0.20135792079033082</v>
      </c>
      <c r="M115" s="1">
        <v>0</v>
      </c>
      <c r="N115" s="1">
        <f t="shared" si="10"/>
        <v>-5</v>
      </c>
      <c r="O115" s="1">
        <v>0</v>
      </c>
      <c r="P115" s="1">
        <f t="shared" si="11"/>
        <v>-5</v>
      </c>
      <c r="Q115" s="1">
        <f t="shared" si="12"/>
        <v>0</v>
      </c>
      <c r="R115" s="1">
        <f t="shared" si="13"/>
        <v>-5</v>
      </c>
    </row>
    <row r="116" spans="1:20" x14ac:dyDescent="0.2">
      <c r="A116" s="1">
        <v>2010</v>
      </c>
      <c r="B116" s="1" t="s">
        <v>253</v>
      </c>
      <c r="C116" s="1" t="s">
        <v>43</v>
      </c>
      <c r="D116" s="1">
        <v>365</v>
      </c>
      <c r="E116" s="1">
        <v>5</v>
      </c>
      <c r="F116" s="1" t="s">
        <v>31</v>
      </c>
      <c r="G116" s="1">
        <v>0</v>
      </c>
      <c r="H116" s="1">
        <f t="shared" si="7"/>
        <v>0</v>
      </c>
      <c r="I116" s="1">
        <v>2</v>
      </c>
      <c r="J116" s="1">
        <f t="shared" si="8"/>
        <v>0.14189705460416391</v>
      </c>
      <c r="K116" s="1">
        <v>2</v>
      </c>
      <c r="L116" s="1">
        <f t="shared" si="9"/>
        <v>0.14189705460416391</v>
      </c>
      <c r="M116" s="1">
        <v>0</v>
      </c>
      <c r="N116" s="1">
        <f t="shared" si="10"/>
        <v>-5</v>
      </c>
      <c r="O116" s="1">
        <v>0</v>
      </c>
      <c r="P116" s="1">
        <f t="shared" si="11"/>
        <v>-5</v>
      </c>
      <c r="Q116" s="1">
        <f t="shared" si="12"/>
        <v>0</v>
      </c>
      <c r="R116" s="1">
        <f t="shared" si="13"/>
        <v>-5</v>
      </c>
    </row>
    <row r="117" spans="1:20" x14ac:dyDescent="0.2">
      <c r="A117" s="1">
        <v>2010</v>
      </c>
      <c r="B117" s="1" t="s">
        <v>253</v>
      </c>
      <c r="C117" s="1" t="s">
        <v>43</v>
      </c>
      <c r="D117" s="1">
        <v>368</v>
      </c>
      <c r="E117" s="1">
        <v>5</v>
      </c>
      <c r="F117" s="1" t="s">
        <v>31</v>
      </c>
      <c r="G117" s="1">
        <v>0</v>
      </c>
      <c r="H117" s="1">
        <f t="shared" si="7"/>
        <v>0</v>
      </c>
      <c r="I117" s="1">
        <v>2</v>
      </c>
      <c r="J117" s="1">
        <f t="shared" si="8"/>
        <v>0.14189705460416391</v>
      </c>
      <c r="K117" s="1">
        <v>1</v>
      </c>
      <c r="L117" s="1">
        <f t="shared" si="9"/>
        <v>0.1001674211615598</v>
      </c>
      <c r="M117" s="1">
        <v>0</v>
      </c>
      <c r="N117" s="1">
        <f t="shared" si="10"/>
        <v>-5</v>
      </c>
      <c r="O117" s="1">
        <v>0</v>
      </c>
      <c r="P117" s="1">
        <f t="shared" si="11"/>
        <v>-5</v>
      </c>
      <c r="Q117" s="1">
        <f t="shared" si="12"/>
        <v>0</v>
      </c>
      <c r="R117" s="1">
        <f t="shared" si="13"/>
        <v>-5</v>
      </c>
    </row>
    <row r="118" spans="1:20" x14ac:dyDescent="0.2">
      <c r="A118" s="1">
        <v>2010</v>
      </c>
      <c r="B118" s="1" t="s">
        <v>253</v>
      </c>
      <c r="C118" s="1" t="s">
        <v>43</v>
      </c>
      <c r="D118" s="1">
        <v>371</v>
      </c>
      <c r="E118" s="1">
        <v>7</v>
      </c>
      <c r="F118" s="1" t="s">
        <v>44</v>
      </c>
      <c r="G118" s="1">
        <v>0</v>
      </c>
      <c r="H118" s="1">
        <f t="shared" si="7"/>
        <v>0</v>
      </c>
      <c r="I118" s="1">
        <v>4</v>
      </c>
      <c r="J118" s="1">
        <f t="shared" si="8"/>
        <v>0.20135792079033082</v>
      </c>
      <c r="K118" s="1">
        <v>5</v>
      </c>
      <c r="L118" s="1">
        <f t="shared" si="9"/>
        <v>0.22551340589813121</v>
      </c>
      <c r="M118" s="1">
        <v>0</v>
      </c>
      <c r="N118" s="1">
        <f t="shared" si="10"/>
        <v>-5</v>
      </c>
      <c r="O118" s="1">
        <v>0</v>
      </c>
      <c r="P118" s="1">
        <f t="shared" si="11"/>
        <v>-5</v>
      </c>
      <c r="Q118" s="1">
        <f t="shared" si="12"/>
        <v>0</v>
      </c>
      <c r="R118" s="1">
        <f t="shared" si="13"/>
        <v>-5</v>
      </c>
    </row>
    <row r="119" spans="1:20" x14ac:dyDescent="0.2">
      <c r="A119" s="1">
        <v>2010</v>
      </c>
      <c r="B119" s="1" t="s">
        <v>253</v>
      </c>
      <c r="C119" s="1" t="s">
        <v>43</v>
      </c>
      <c r="D119" s="1">
        <v>374</v>
      </c>
      <c r="E119" s="1">
        <v>8</v>
      </c>
      <c r="F119" s="1" t="s">
        <v>52</v>
      </c>
      <c r="G119" s="1">
        <v>0</v>
      </c>
      <c r="H119" s="1">
        <f t="shared" si="7"/>
        <v>0</v>
      </c>
      <c r="I119" s="1">
        <v>4</v>
      </c>
      <c r="J119" s="1">
        <f t="shared" si="8"/>
        <v>0.20135792079033082</v>
      </c>
      <c r="K119" s="1">
        <v>4</v>
      </c>
      <c r="L119" s="1">
        <f t="shared" si="9"/>
        <v>0.20135792079033082</v>
      </c>
      <c r="M119" s="1">
        <v>0</v>
      </c>
      <c r="N119" s="1">
        <f t="shared" si="10"/>
        <v>-5</v>
      </c>
      <c r="O119" s="1">
        <v>0</v>
      </c>
      <c r="P119" s="1">
        <f t="shared" si="11"/>
        <v>-5</v>
      </c>
      <c r="Q119" s="1">
        <f t="shared" si="12"/>
        <v>0</v>
      </c>
      <c r="R119" s="1">
        <f t="shared" si="13"/>
        <v>-5</v>
      </c>
    </row>
    <row r="120" spans="1:20" x14ac:dyDescent="0.2">
      <c r="A120" s="1">
        <v>2010</v>
      </c>
      <c r="B120" s="1" t="s">
        <v>253</v>
      </c>
      <c r="C120" s="1" t="s">
        <v>43</v>
      </c>
      <c r="D120" s="1">
        <v>375</v>
      </c>
      <c r="E120" s="1">
        <v>3</v>
      </c>
      <c r="F120" s="1" t="s">
        <v>32</v>
      </c>
      <c r="G120" s="1">
        <v>0</v>
      </c>
      <c r="H120" s="1">
        <f t="shared" si="7"/>
        <v>0</v>
      </c>
      <c r="I120" s="1">
        <v>2</v>
      </c>
      <c r="J120" s="1">
        <f t="shared" si="8"/>
        <v>0.14189705460416391</v>
      </c>
      <c r="K120" s="1">
        <v>1</v>
      </c>
      <c r="L120" s="1">
        <f t="shared" si="9"/>
        <v>0.1001674211615598</v>
      </c>
      <c r="M120" s="1">
        <v>0</v>
      </c>
      <c r="N120" s="1">
        <f t="shared" si="10"/>
        <v>-5</v>
      </c>
      <c r="O120" s="1">
        <v>0</v>
      </c>
      <c r="P120" s="1">
        <f t="shared" si="11"/>
        <v>-5</v>
      </c>
      <c r="Q120" s="1">
        <f t="shared" si="12"/>
        <v>0</v>
      </c>
      <c r="R120" s="1">
        <f t="shared" si="13"/>
        <v>-5</v>
      </c>
    </row>
    <row r="121" spans="1:20" x14ac:dyDescent="0.2">
      <c r="A121" s="1">
        <v>2010</v>
      </c>
      <c r="B121" s="1" t="s">
        <v>253</v>
      </c>
      <c r="C121" s="1" t="s">
        <v>43</v>
      </c>
      <c r="D121" s="1">
        <v>377</v>
      </c>
      <c r="E121" s="1">
        <v>4</v>
      </c>
      <c r="F121" s="1" t="s">
        <v>33</v>
      </c>
      <c r="G121" s="1">
        <v>0</v>
      </c>
      <c r="H121" s="1">
        <f t="shared" si="7"/>
        <v>0</v>
      </c>
      <c r="I121" s="1">
        <v>5</v>
      </c>
      <c r="J121" s="1">
        <f t="shared" si="8"/>
        <v>0.22551340589813121</v>
      </c>
      <c r="K121" s="1">
        <v>4</v>
      </c>
      <c r="L121" s="1">
        <f t="shared" si="9"/>
        <v>0.20135792079033082</v>
      </c>
      <c r="M121" s="1">
        <v>0</v>
      </c>
      <c r="N121" s="1">
        <f t="shared" si="10"/>
        <v>-5</v>
      </c>
      <c r="O121" s="1">
        <v>0</v>
      </c>
      <c r="P121" s="1">
        <f t="shared" si="11"/>
        <v>-5</v>
      </c>
      <c r="Q121" s="1">
        <f t="shared" si="12"/>
        <v>0</v>
      </c>
      <c r="R121" s="1">
        <f t="shared" si="13"/>
        <v>-5</v>
      </c>
    </row>
    <row r="122" spans="1:20" x14ac:dyDescent="0.2">
      <c r="A122" s="1">
        <v>2010</v>
      </c>
      <c r="B122" s="1" t="s">
        <v>253</v>
      </c>
      <c r="C122" s="1" t="s">
        <v>43</v>
      </c>
      <c r="D122" s="1">
        <v>379</v>
      </c>
      <c r="E122" s="1">
        <v>2</v>
      </c>
      <c r="F122" s="1" t="s">
        <v>30</v>
      </c>
      <c r="G122" s="1">
        <v>0</v>
      </c>
      <c r="H122" s="1">
        <f t="shared" si="7"/>
        <v>0</v>
      </c>
      <c r="I122" s="1">
        <v>4</v>
      </c>
      <c r="J122" s="1">
        <f t="shared" si="8"/>
        <v>0.20135792079033082</v>
      </c>
      <c r="K122" s="1">
        <v>3</v>
      </c>
      <c r="L122" s="1">
        <f t="shared" si="9"/>
        <v>0.17408301063648043</v>
      </c>
      <c r="M122" s="1">
        <v>0</v>
      </c>
      <c r="N122" s="1">
        <f t="shared" si="10"/>
        <v>-5</v>
      </c>
      <c r="O122" s="1">
        <v>0</v>
      </c>
      <c r="P122" s="1">
        <f t="shared" si="11"/>
        <v>-5</v>
      </c>
      <c r="Q122" s="1">
        <f t="shared" si="12"/>
        <v>0</v>
      </c>
      <c r="R122" s="1">
        <f t="shared" si="13"/>
        <v>-5</v>
      </c>
    </row>
    <row r="123" spans="1:20" x14ac:dyDescent="0.2">
      <c r="A123" s="1">
        <v>2010</v>
      </c>
      <c r="B123" s="1" t="s">
        <v>253</v>
      </c>
      <c r="C123" s="1" t="s">
        <v>43</v>
      </c>
      <c r="D123" s="1">
        <v>380</v>
      </c>
      <c r="E123" s="1">
        <v>7</v>
      </c>
      <c r="F123" s="1" t="s">
        <v>44</v>
      </c>
      <c r="G123" s="1">
        <v>0</v>
      </c>
      <c r="H123" s="1">
        <f t="shared" si="7"/>
        <v>0</v>
      </c>
      <c r="I123" s="1">
        <v>5</v>
      </c>
      <c r="J123" s="1">
        <f t="shared" si="8"/>
        <v>0.22551340589813121</v>
      </c>
      <c r="K123" s="1">
        <v>3</v>
      </c>
      <c r="L123" s="1">
        <f t="shared" si="9"/>
        <v>0.17408301063648043</v>
      </c>
      <c r="M123" s="1">
        <v>0</v>
      </c>
      <c r="N123" s="1">
        <f t="shared" si="10"/>
        <v>-5</v>
      </c>
      <c r="O123" s="1">
        <v>0</v>
      </c>
      <c r="P123" s="1">
        <f t="shared" si="11"/>
        <v>-5</v>
      </c>
      <c r="Q123" s="1">
        <f t="shared" si="12"/>
        <v>0</v>
      </c>
      <c r="R123" s="1">
        <f t="shared" si="13"/>
        <v>-5</v>
      </c>
    </row>
    <row r="124" spans="1:20" x14ac:dyDescent="0.2">
      <c r="A124" s="1">
        <v>2010</v>
      </c>
      <c r="B124" s="1" t="s">
        <v>253</v>
      </c>
      <c r="C124" s="1" t="s">
        <v>43</v>
      </c>
      <c r="D124" s="1">
        <v>381</v>
      </c>
      <c r="E124" s="1">
        <v>8</v>
      </c>
      <c r="F124" s="1" t="s">
        <v>52</v>
      </c>
      <c r="G124" s="1">
        <v>0</v>
      </c>
      <c r="H124" s="1">
        <f t="shared" si="7"/>
        <v>0</v>
      </c>
      <c r="I124" s="1">
        <v>3</v>
      </c>
      <c r="J124" s="1">
        <f t="shared" si="8"/>
        <v>0.17408301063648043</v>
      </c>
      <c r="K124" s="1">
        <v>5</v>
      </c>
      <c r="L124" s="1">
        <f t="shared" si="9"/>
        <v>0.22551340589813121</v>
      </c>
      <c r="M124" s="1">
        <v>0</v>
      </c>
      <c r="N124" s="1">
        <f t="shared" si="10"/>
        <v>-5</v>
      </c>
      <c r="O124" s="1">
        <v>0</v>
      </c>
      <c r="P124" s="1">
        <f t="shared" si="11"/>
        <v>-5</v>
      </c>
      <c r="Q124" s="1">
        <f t="shared" si="12"/>
        <v>0</v>
      </c>
      <c r="R124" s="1">
        <f t="shared" si="13"/>
        <v>-5</v>
      </c>
    </row>
    <row r="125" spans="1:20" x14ac:dyDescent="0.2">
      <c r="A125" s="1">
        <v>2010</v>
      </c>
      <c r="B125" s="1" t="s">
        <v>253</v>
      </c>
      <c r="C125" s="1" t="s">
        <v>43</v>
      </c>
      <c r="D125" s="1">
        <v>382</v>
      </c>
      <c r="E125" s="1">
        <v>8</v>
      </c>
      <c r="F125" s="1" t="s">
        <v>52</v>
      </c>
      <c r="G125" s="1">
        <v>0</v>
      </c>
      <c r="H125" s="1">
        <f t="shared" si="7"/>
        <v>0</v>
      </c>
      <c r="I125" s="1">
        <v>4</v>
      </c>
      <c r="J125" s="1">
        <f t="shared" si="8"/>
        <v>0.20135792079033082</v>
      </c>
      <c r="K125" s="1">
        <v>4</v>
      </c>
      <c r="L125" s="1">
        <f t="shared" si="9"/>
        <v>0.20135792079033082</v>
      </c>
      <c r="M125" s="1">
        <v>0</v>
      </c>
      <c r="N125" s="1">
        <f t="shared" si="10"/>
        <v>-5</v>
      </c>
      <c r="O125" s="1">
        <v>0</v>
      </c>
      <c r="P125" s="1">
        <f t="shared" si="11"/>
        <v>-5</v>
      </c>
      <c r="Q125" s="1">
        <f t="shared" si="12"/>
        <v>0</v>
      </c>
      <c r="R125" s="1">
        <f t="shared" si="13"/>
        <v>-5</v>
      </c>
    </row>
    <row r="126" spans="1:20" x14ac:dyDescent="0.2">
      <c r="A126" s="1">
        <v>2010</v>
      </c>
      <c r="B126" s="1" t="s">
        <v>253</v>
      </c>
      <c r="C126" s="1" t="s">
        <v>43</v>
      </c>
      <c r="D126" s="1">
        <v>384</v>
      </c>
      <c r="E126" s="1">
        <v>1</v>
      </c>
      <c r="F126" s="1" t="s">
        <v>27</v>
      </c>
      <c r="G126" s="1">
        <v>4</v>
      </c>
      <c r="H126" s="1">
        <f t="shared" si="7"/>
        <v>2</v>
      </c>
      <c r="I126" s="1">
        <v>2</v>
      </c>
      <c r="J126" s="1">
        <f t="shared" si="8"/>
        <v>0.14189705460416391</v>
      </c>
      <c r="K126" s="1">
        <v>1</v>
      </c>
      <c r="L126" s="1">
        <f t="shared" si="9"/>
        <v>0.1001674211615598</v>
      </c>
      <c r="M126" s="1">
        <v>1.1999999999999999E-3</v>
      </c>
      <c r="N126" s="1">
        <f t="shared" si="10"/>
        <v>-2.9172146296835502</v>
      </c>
      <c r="O126" s="1">
        <v>1E-4</v>
      </c>
      <c r="P126" s="1">
        <f t="shared" si="11"/>
        <v>-3.9586073148417751</v>
      </c>
      <c r="Q126" s="1">
        <f t="shared" si="12"/>
        <v>1.2999999999999999E-3</v>
      </c>
      <c r="R126" s="1">
        <f t="shared" si="13"/>
        <v>-2.8827287043442356</v>
      </c>
      <c r="S126" s="1">
        <f>O126/Q126*100</f>
        <v>7.6923076923076925</v>
      </c>
      <c r="T126" s="1">
        <f>ASIN(SQRT(S126/100))</f>
        <v>0.28103490150281357</v>
      </c>
    </row>
    <row r="127" spans="1:20" x14ac:dyDescent="0.2">
      <c r="A127" s="1">
        <v>2010</v>
      </c>
      <c r="B127" s="1" t="s">
        <v>253</v>
      </c>
      <c r="C127" s="1" t="s">
        <v>43</v>
      </c>
      <c r="D127" s="1">
        <v>388</v>
      </c>
      <c r="E127" s="1">
        <v>3</v>
      </c>
      <c r="F127" s="1" t="s">
        <v>32</v>
      </c>
      <c r="G127" s="1">
        <v>0</v>
      </c>
      <c r="H127" s="1">
        <f t="shared" si="7"/>
        <v>0</v>
      </c>
      <c r="I127" s="1">
        <v>4</v>
      </c>
      <c r="J127" s="1">
        <f t="shared" si="8"/>
        <v>0.20135792079033082</v>
      </c>
      <c r="K127" s="1">
        <v>6</v>
      </c>
      <c r="L127" s="1">
        <f t="shared" si="9"/>
        <v>0.24746706317044773</v>
      </c>
      <c r="M127" s="1">
        <v>0</v>
      </c>
      <c r="N127" s="1">
        <f t="shared" si="10"/>
        <v>-5</v>
      </c>
      <c r="O127" s="1">
        <v>0</v>
      </c>
      <c r="P127" s="1">
        <f t="shared" si="11"/>
        <v>-5</v>
      </c>
      <c r="Q127" s="1">
        <f t="shared" si="12"/>
        <v>0</v>
      </c>
      <c r="R127" s="1">
        <f t="shared" si="13"/>
        <v>-5</v>
      </c>
    </row>
    <row r="128" spans="1:20" x14ac:dyDescent="0.2">
      <c r="A128" s="1">
        <v>2010</v>
      </c>
      <c r="B128" s="1" t="s">
        <v>253</v>
      </c>
      <c r="C128" s="1" t="s">
        <v>43</v>
      </c>
      <c r="D128" s="1">
        <v>399</v>
      </c>
      <c r="E128" s="1">
        <v>8</v>
      </c>
      <c r="F128" s="1" t="s">
        <v>52</v>
      </c>
      <c r="G128" s="1">
        <v>0</v>
      </c>
      <c r="H128" s="1">
        <f t="shared" si="7"/>
        <v>0</v>
      </c>
      <c r="I128" s="1">
        <v>4</v>
      </c>
      <c r="J128" s="1">
        <f t="shared" si="8"/>
        <v>0.20135792079033082</v>
      </c>
      <c r="K128" s="1">
        <v>4</v>
      </c>
      <c r="L128" s="1">
        <f t="shared" si="9"/>
        <v>0.20135792079033082</v>
      </c>
      <c r="M128" s="1">
        <v>0</v>
      </c>
      <c r="N128" s="1">
        <f t="shared" si="10"/>
        <v>-5</v>
      </c>
      <c r="O128" s="1">
        <v>0</v>
      </c>
      <c r="P128" s="1">
        <f t="shared" si="11"/>
        <v>-5</v>
      </c>
      <c r="Q128" s="1">
        <f t="shared" si="12"/>
        <v>0</v>
      </c>
      <c r="R128" s="1">
        <f t="shared" si="13"/>
        <v>-5</v>
      </c>
    </row>
    <row r="129" spans="1:18" x14ac:dyDescent="0.2">
      <c r="A129" s="1">
        <v>2010</v>
      </c>
      <c r="B129" s="1" t="s">
        <v>253</v>
      </c>
      <c r="C129" s="1" t="s">
        <v>43</v>
      </c>
      <c r="D129" s="1">
        <v>400</v>
      </c>
      <c r="E129" s="1">
        <v>2</v>
      </c>
      <c r="F129" s="1" t="s">
        <v>30</v>
      </c>
      <c r="G129" s="1">
        <v>0</v>
      </c>
      <c r="H129" s="1">
        <f t="shared" si="7"/>
        <v>0</v>
      </c>
      <c r="I129" s="1">
        <v>2</v>
      </c>
      <c r="J129" s="1">
        <f t="shared" si="8"/>
        <v>0.14189705460416391</v>
      </c>
      <c r="K129" s="1">
        <v>2</v>
      </c>
      <c r="L129" s="1">
        <f t="shared" si="9"/>
        <v>0.14189705460416391</v>
      </c>
      <c r="M129" s="1">
        <v>0</v>
      </c>
      <c r="N129" s="1">
        <f t="shared" si="10"/>
        <v>-5</v>
      </c>
      <c r="O129" s="1">
        <v>0</v>
      </c>
      <c r="P129" s="1">
        <f t="shared" si="11"/>
        <v>-5</v>
      </c>
      <c r="Q129" s="1">
        <f t="shared" si="12"/>
        <v>0</v>
      </c>
      <c r="R129" s="1">
        <f t="shared" si="13"/>
        <v>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13DB-5578-A947-AADC-088308D45F6E}">
  <dimension ref="A1:X129"/>
  <sheetViews>
    <sheetView workbookViewId="0">
      <selection sqref="A1:X129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251</v>
      </c>
      <c r="L1" s="3" t="s">
        <v>92</v>
      </c>
      <c r="M1" s="1" t="s">
        <v>12</v>
      </c>
      <c r="N1" s="1" t="s">
        <v>58</v>
      </c>
      <c r="O1" s="1" t="s">
        <v>14</v>
      </c>
      <c r="P1" s="1" t="s">
        <v>60</v>
      </c>
      <c r="Q1" s="1" t="s">
        <v>16</v>
      </c>
      <c r="R1" s="1" t="s">
        <v>17</v>
      </c>
      <c r="S1" s="1" t="s">
        <v>69</v>
      </c>
      <c r="T1" s="1" t="s">
        <v>70</v>
      </c>
      <c r="U1" s="1" t="s">
        <v>20</v>
      </c>
      <c r="V1" s="1" t="s">
        <v>21</v>
      </c>
      <c r="W1" s="5" t="s">
        <v>252</v>
      </c>
      <c r="X1" s="1" t="s">
        <v>23</v>
      </c>
    </row>
    <row r="2" spans="1:24" x14ac:dyDescent="0.2">
      <c r="A2" s="1" t="s">
        <v>253</v>
      </c>
      <c r="B2" s="1">
        <v>2011</v>
      </c>
      <c r="C2" s="1" t="s">
        <v>25</v>
      </c>
      <c r="D2" s="1">
        <v>126</v>
      </c>
      <c r="E2" s="1">
        <v>1</v>
      </c>
      <c r="F2" s="1" t="s">
        <v>27</v>
      </c>
      <c r="G2" s="2">
        <v>2.5</v>
      </c>
      <c r="H2" s="1">
        <f>ASIN(SQRT(G2/100))</f>
        <v>0.15878021464576067</v>
      </c>
      <c r="I2" s="2">
        <v>3</v>
      </c>
      <c r="J2" s="1">
        <f>ASIN(SQRT(I2/100))</f>
        <v>0.17408301063648043</v>
      </c>
      <c r="K2" s="1">
        <v>0</v>
      </c>
      <c r="L2" s="1">
        <f>SQRT(K2)</f>
        <v>0</v>
      </c>
      <c r="M2" s="1">
        <v>0</v>
      </c>
      <c r="N2" s="1">
        <f>LOG(M2+0.00001)</f>
        <v>-5</v>
      </c>
      <c r="O2" s="1">
        <v>0</v>
      </c>
      <c r="P2" s="1">
        <f>LOG(O2+0.00001)</f>
        <v>-5</v>
      </c>
      <c r="Q2" s="1">
        <f>M2+O2</f>
        <v>0</v>
      </c>
      <c r="R2" s="1">
        <f>LOG10(Q2+0.00001)</f>
        <v>-5</v>
      </c>
      <c r="S2" s="1"/>
      <c r="T2" s="1"/>
      <c r="U2" s="1">
        <v>2.5</v>
      </c>
      <c r="V2" s="1">
        <f>LOG(U2)</f>
        <v>0.3979400086720376</v>
      </c>
      <c r="W2" s="5" t="s">
        <v>29</v>
      </c>
      <c r="X2" s="39"/>
    </row>
    <row r="3" spans="1:24" x14ac:dyDescent="0.2">
      <c r="A3" s="1" t="s">
        <v>253</v>
      </c>
      <c r="B3" s="1">
        <v>2011</v>
      </c>
      <c r="C3" s="1" t="s">
        <v>25</v>
      </c>
      <c r="D3" s="1">
        <v>107</v>
      </c>
      <c r="E3" s="1">
        <v>5</v>
      </c>
      <c r="F3" s="1" t="s">
        <v>34</v>
      </c>
      <c r="G3" s="2">
        <v>5</v>
      </c>
      <c r="H3" s="1">
        <f>ASIN(SQRT(G3/100))</f>
        <v>0.22551340589813121</v>
      </c>
      <c r="I3" s="2">
        <v>5</v>
      </c>
      <c r="J3" s="1">
        <f>ASIN(SQRT(I3/100))</f>
        <v>0.22551340589813121</v>
      </c>
      <c r="K3" s="1">
        <v>0</v>
      </c>
      <c r="L3" s="1">
        <f>SQRT(K3)</f>
        <v>0</v>
      </c>
      <c r="M3" s="1">
        <v>0</v>
      </c>
      <c r="N3" s="1">
        <f>LOG(M3+0.00001)</f>
        <v>-5</v>
      </c>
      <c r="O3" s="1">
        <v>0</v>
      </c>
      <c r="P3" s="1">
        <f>LOG(O3+0.00001)</f>
        <v>-5</v>
      </c>
      <c r="Q3" s="1">
        <f>M3+O3</f>
        <v>0</v>
      </c>
      <c r="R3" s="1">
        <f>LOG10(Q3+0.00001)</f>
        <v>-5</v>
      </c>
      <c r="S3" s="1"/>
      <c r="T3" s="1"/>
      <c r="U3" s="1">
        <v>4.0999999999999996</v>
      </c>
      <c r="V3" s="1">
        <f>LOG(U3)</f>
        <v>0.61278385671973545</v>
      </c>
      <c r="W3" s="5" t="s">
        <v>32</v>
      </c>
      <c r="X3" s="39"/>
    </row>
    <row r="4" spans="1:24" x14ac:dyDescent="0.2">
      <c r="A4" s="1" t="s">
        <v>253</v>
      </c>
      <c r="B4" s="1">
        <v>2011</v>
      </c>
      <c r="C4" s="1" t="s">
        <v>25</v>
      </c>
      <c r="D4" s="1">
        <v>183</v>
      </c>
      <c r="E4" s="1">
        <v>7</v>
      </c>
      <c r="F4" s="1" t="s">
        <v>36</v>
      </c>
      <c r="G4" s="2">
        <v>3</v>
      </c>
      <c r="H4" s="1">
        <f>ASIN(SQRT(G4/100))</f>
        <v>0.17408301063648043</v>
      </c>
      <c r="I4" s="2">
        <v>4</v>
      </c>
      <c r="J4" s="1">
        <f>ASIN(SQRT(I4/100))</f>
        <v>0.20135792079033082</v>
      </c>
      <c r="K4" s="1">
        <v>0</v>
      </c>
      <c r="L4" s="1">
        <f>SQRT(K4)</f>
        <v>0</v>
      </c>
      <c r="M4" s="1">
        <v>0</v>
      </c>
      <c r="N4" s="1">
        <f>LOG(M4+0.00001)</f>
        <v>-5</v>
      </c>
      <c r="O4" s="1">
        <v>0</v>
      </c>
      <c r="P4" s="1">
        <f>LOG(O4+0.00001)</f>
        <v>-5</v>
      </c>
      <c r="Q4" s="1">
        <f>M4+O4</f>
        <v>0</v>
      </c>
      <c r="R4" s="1">
        <f>LOG10(Q4+0.00001)</f>
        <v>-5</v>
      </c>
      <c r="S4" s="1"/>
      <c r="T4" s="1"/>
      <c r="U4" s="1">
        <v>4.7</v>
      </c>
      <c r="V4" s="1">
        <f>LOG(U4)</f>
        <v>0.67209785793571752</v>
      </c>
      <c r="W4" s="5"/>
      <c r="X4" s="39"/>
    </row>
    <row r="5" spans="1:24" x14ac:dyDescent="0.2">
      <c r="A5" s="1" t="s">
        <v>253</v>
      </c>
      <c r="B5" s="1">
        <v>2011</v>
      </c>
      <c r="C5" s="1" t="s">
        <v>25</v>
      </c>
      <c r="D5" s="1">
        <v>82</v>
      </c>
      <c r="E5" s="1">
        <v>2</v>
      </c>
      <c r="F5" s="1" t="s">
        <v>30</v>
      </c>
      <c r="G5" s="2">
        <v>7</v>
      </c>
      <c r="H5" s="1">
        <f>ASIN(SQRT(G5/100))</f>
        <v>0.26776332715719392</v>
      </c>
      <c r="I5" s="2">
        <v>5</v>
      </c>
      <c r="J5" s="1">
        <f>ASIN(SQRT(I5/100))</f>
        <v>0.22551340589813121</v>
      </c>
      <c r="K5" s="1">
        <v>0</v>
      </c>
      <c r="L5" s="1">
        <f>SQRT(K5)</f>
        <v>0</v>
      </c>
      <c r="M5" s="1">
        <v>0</v>
      </c>
      <c r="N5" s="1">
        <f>LOG(M5+0.00001)</f>
        <v>-5</v>
      </c>
      <c r="O5" s="1">
        <v>0</v>
      </c>
      <c r="P5" s="1">
        <f>LOG(O5+0.00001)</f>
        <v>-5</v>
      </c>
      <c r="Q5" s="1">
        <f>M5+O5</f>
        <v>0</v>
      </c>
      <c r="R5" s="1">
        <f>LOG10(Q5+0.00001)</f>
        <v>-5</v>
      </c>
      <c r="S5" s="1"/>
      <c r="T5" s="1"/>
      <c r="U5" s="1">
        <v>3.2</v>
      </c>
      <c r="V5" s="1">
        <f>LOG(U5)</f>
        <v>0.50514997831990605</v>
      </c>
      <c r="W5" s="5"/>
      <c r="X5" s="39"/>
    </row>
    <row r="6" spans="1:24" x14ac:dyDescent="0.2">
      <c r="A6" s="1" t="s">
        <v>253</v>
      </c>
      <c r="B6" s="1">
        <v>2011</v>
      </c>
      <c r="C6" s="1" t="s">
        <v>25</v>
      </c>
      <c r="D6" s="1">
        <v>57</v>
      </c>
      <c r="E6" s="1">
        <v>1</v>
      </c>
      <c r="F6" s="1" t="s">
        <v>27</v>
      </c>
      <c r="G6" s="2">
        <v>2</v>
      </c>
      <c r="H6" s="1">
        <f>ASIN(SQRT(G6/100))</f>
        <v>0.14189705460416391</v>
      </c>
      <c r="I6" s="2">
        <v>2.7</v>
      </c>
      <c r="J6" s="1">
        <f>ASIN(SQRT(I6/100))</f>
        <v>0.16506532381642569</v>
      </c>
      <c r="K6" s="1">
        <v>0</v>
      </c>
      <c r="L6" s="1">
        <f>SQRT(K6)</f>
        <v>0</v>
      </c>
      <c r="M6" s="1">
        <v>0</v>
      </c>
      <c r="N6" s="1">
        <f>LOG(M6+0.00001)</f>
        <v>-5</v>
      </c>
      <c r="O6" s="1">
        <v>0</v>
      </c>
      <c r="P6" s="1">
        <f>LOG(O6+0.00001)</f>
        <v>-5</v>
      </c>
      <c r="Q6" s="1">
        <f>M6+O6</f>
        <v>0</v>
      </c>
      <c r="R6" s="1">
        <f>LOG10(Q6+0.00001)</f>
        <v>-5</v>
      </c>
      <c r="S6" s="1"/>
      <c r="T6" s="1"/>
      <c r="U6" s="1">
        <v>1.3</v>
      </c>
      <c r="V6" s="1">
        <f>LOG(U6)</f>
        <v>0.11394335230683679</v>
      </c>
      <c r="W6" s="5"/>
      <c r="X6" s="39"/>
    </row>
    <row r="7" spans="1:24" x14ac:dyDescent="0.2">
      <c r="A7" s="1" t="s">
        <v>253</v>
      </c>
      <c r="B7" s="1">
        <v>2011</v>
      </c>
      <c r="C7" s="1" t="s">
        <v>43</v>
      </c>
      <c r="D7" s="1">
        <v>209</v>
      </c>
      <c r="E7" s="1">
        <v>2</v>
      </c>
      <c r="F7" s="1" t="s">
        <v>30</v>
      </c>
      <c r="G7" s="40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1" t="s">
        <v>254</v>
      </c>
    </row>
    <row r="8" spans="1:24" x14ac:dyDescent="0.2">
      <c r="A8" s="1" t="s">
        <v>253</v>
      </c>
      <c r="B8" s="1">
        <v>2011</v>
      </c>
      <c r="C8" s="1" t="s">
        <v>43</v>
      </c>
      <c r="D8" s="1">
        <v>327</v>
      </c>
      <c r="E8" s="1">
        <v>2</v>
      </c>
      <c r="F8" s="1" t="s">
        <v>30</v>
      </c>
      <c r="G8" s="40">
        <v>10</v>
      </c>
      <c r="H8" s="1">
        <f t="shared" ref="H8:H71" si="0">ASIN(SQRT(G8/100))</f>
        <v>0.32175055439664224</v>
      </c>
      <c r="I8" s="2">
        <v>7</v>
      </c>
      <c r="J8" s="1">
        <f t="shared" ref="J8:J71" si="1">ASIN(SQRT(I8/100))</f>
        <v>0.26776332715719392</v>
      </c>
      <c r="K8" s="1">
        <v>11</v>
      </c>
      <c r="L8" s="1">
        <f t="shared" ref="L8:L71" si="2">SQRT(K8)</f>
        <v>3.3166247903553998</v>
      </c>
      <c r="M8" s="1">
        <v>4.1399999999999999E-2</v>
      </c>
      <c r="N8" s="1">
        <f t="shared" ref="N8:N71" si="3">LOG(M8+0.00001)</f>
        <v>-1.3828947694976219</v>
      </c>
      <c r="O8" s="1">
        <v>1E-4</v>
      </c>
      <c r="P8" s="1">
        <f t="shared" ref="P8:P71" si="4">LOG(O8+0.00001)</f>
        <v>-3.9586073148417751</v>
      </c>
      <c r="Q8" s="1">
        <f t="shared" ref="Q8:Q71" si="5">M8+O8</f>
        <v>4.1500000000000002E-2</v>
      </c>
      <c r="R8" s="1">
        <f t="shared" ref="R8:R71" si="6">LOG10(Q8+0.00001)</f>
        <v>-1.3818472666214805</v>
      </c>
      <c r="S8" s="1">
        <f t="shared" ref="S8:S64" si="7">O8/Q8*100</f>
        <v>0.24096385542168672</v>
      </c>
      <c r="T8" s="1">
        <f t="shared" ref="T8:T64" si="8">ASIN(SQRT(S8/100))</f>
        <v>4.9107804858893739E-2</v>
      </c>
      <c r="U8" s="1">
        <v>5.6999999999999993</v>
      </c>
      <c r="V8" s="1">
        <f t="shared" ref="V8:V71" si="9">LOG(U8)</f>
        <v>0.75587485567249135</v>
      </c>
      <c r="W8" s="5"/>
      <c r="X8" s="1"/>
    </row>
    <row r="9" spans="1:24" x14ac:dyDescent="0.2">
      <c r="A9" s="1" t="s">
        <v>253</v>
      </c>
      <c r="B9" s="1">
        <v>2011</v>
      </c>
      <c r="C9" s="1" t="s">
        <v>43</v>
      </c>
      <c r="D9" s="1">
        <v>310</v>
      </c>
      <c r="E9" s="1">
        <v>1</v>
      </c>
      <c r="F9" s="1" t="s">
        <v>27</v>
      </c>
      <c r="G9" s="40">
        <v>7</v>
      </c>
      <c r="H9" s="1">
        <f t="shared" si="0"/>
        <v>0.26776332715719392</v>
      </c>
      <c r="I9" s="2">
        <v>7</v>
      </c>
      <c r="J9" s="1">
        <f t="shared" si="1"/>
        <v>0.26776332715719392</v>
      </c>
      <c r="K9" s="1">
        <v>38</v>
      </c>
      <c r="L9" s="1">
        <f t="shared" si="2"/>
        <v>6.164414002968976</v>
      </c>
      <c r="M9" s="1">
        <v>0.14120000000000002</v>
      </c>
      <c r="N9" s="1">
        <f t="shared" si="3"/>
        <v>-0.85013454697373836</v>
      </c>
      <c r="O9" s="1">
        <v>1.5E-3</v>
      </c>
      <c r="P9" s="1">
        <f t="shared" si="4"/>
        <v>-2.8210230527068307</v>
      </c>
      <c r="Q9" s="1">
        <f t="shared" si="5"/>
        <v>0.14270000000000002</v>
      </c>
      <c r="R9" s="1">
        <f t="shared" si="6"/>
        <v>-0.84554559386043571</v>
      </c>
      <c r="S9" s="1">
        <f t="shared" si="7"/>
        <v>1.0511562718990888</v>
      </c>
      <c r="T9" s="1">
        <f t="shared" si="8"/>
        <v>0.1027063853371278</v>
      </c>
      <c r="U9" s="1">
        <v>7</v>
      </c>
      <c r="V9" s="1">
        <f t="shared" si="9"/>
        <v>0.84509804001425681</v>
      </c>
      <c r="W9" s="5"/>
      <c r="X9" s="1"/>
    </row>
    <row r="10" spans="1:24" x14ac:dyDescent="0.2">
      <c r="A10" s="1" t="s">
        <v>253</v>
      </c>
      <c r="B10" s="1">
        <v>2011</v>
      </c>
      <c r="C10" s="1" t="s">
        <v>43</v>
      </c>
      <c r="D10" s="1">
        <v>328</v>
      </c>
      <c r="E10" s="1">
        <v>4</v>
      </c>
      <c r="F10" s="1" t="s">
        <v>28</v>
      </c>
      <c r="G10" s="40">
        <v>7</v>
      </c>
      <c r="H10" s="1">
        <f t="shared" si="0"/>
        <v>0.26776332715719392</v>
      </c>
      <c r="I10" s="2">
        <v>5</v>
      </c>
      <c r="J10" s="1">
        <f t="shared" si="1"/>
        <v>0.22551340589813121</v>
      </c>
      <c r="K10" s="1">
        <v>45</v>
      </c>
      <c r="L10" s="1">
        <f t="shared" si="2"/>
        <v>6.7082039324993694</v>
      </c>
      <c r="M10" s="1">
        <v>0.26090000000000002</v>
      </c>
      <c r="N10" s="1">
        <f t="shared" si="3"/>
        <v>-0.58350927520567764</v>
      </c>
      <c r="O10" s="1">
        <v>3.2000000000000002E-3</v>
      </c>
      <c r="P10" s="1">
        <f t="shared" si="4"/>
        <v>-2.4934949675951277</v>
      </c>
      <c r="Q10" s="1">
        <f t="shared" si="5"/>
        <v>0.2641</v>
      </c>
      <c r="R10" s="1">
        <f t="shared" si="6"/>
        <v>-0.57821515478474761</v>
      </c>
      <c r="S10" s="1">
        <f t="shared" si="7"/>
        <v>1.21166224914805</v>
      </c>
      <c r="T10" s="1">
        <f t="shared" si="8"/>
        <v>0.11029904230624692</v>
      </c>
      <c r="U10" s="1">
        <v>5.3000000000000007</v>
      </c>
      <c r="V10" s="1">
        <f t="shared" si="9"/>
        <v>0.72427586960078916</v>
      </c>
      <c r="W10" s="5" t="s">
        <v>38</v>
      </c>
      <c r="X10" s="1"/>
    </row>
    <row r="11" spans="1:24" x14ac:dyDescent="0.2">
      <c r="A11" s="1" t="s">
        <v>253</v>
      </c>
      <c r="B11" s="1">
        <v>2011</v>
      </c>
      <c r="C11" s="1" t="s">
        <v>43</v>
      </c>
      <c r="D11" s="1">
        <v>382</v>
      </c>
      <c r="E11" s="1">
        <v>4</v>
      </c>
      <c r="F11" s="1" t="s">
        <v>28</v>
      </c>
      <c r="G11" s="40">
        <v>9</v>
      </c>
      <c r="H11" s="1">
        <f t="shared" si="0"/>
        <v>0.30469265401539752</v>
      </c>
      <c r="I11" s="2">
        <v>6</v>
      </c>
      <c r="J11" s="1">
        <f t="shared" si="1"/>
        <v>0.24746706317044773</v>
      </c>
      <c r="K11" s="1">
        <v>183</v>
      </c>
      <c r="L11" s="1">
        <f t="shared" si="2"/>
        <v>13.527749258468683</v>
      </c>
      <c r="M11" s="1">
        <v>0.65870000000000006</v>
      </c>
      <c r="N11" s="1">
        <f t="shared" si="3"/>
        <v>-0.18130574340249211</v>
      </c>
      <c r="O11" s="1">
        <v>8.8999999999999999E-3</v>
      </c>
      <c r="P11" s="1">
        <f t="shared" si="4"/>
        <v>-2.0501222959631251</v>
      </c>
      <c r="Q11" s="1">
        <f t="shared" si="5"/>
        <v>0.66760000000000008</v>
      </c>
      <c r="R11" s="1">
        <f t="shared" si="6"/>
        <v>-0.17547716673171718</v>
      </c>
      <c r="S11" s="1">
        <f t="shared" si="7"/>
        <v>1.3331336129418812</v>
      </c>
      <c r="T11" s="1">
        <f t="shared" si="8"/>
        <v>0.11571949918369318</v>
      </c>
      <c r="U11" s="1">
        <v>7.6</v>
      </c>
      <c r="V11" s="1">
        <f t="shared" si="9"/>
        <v>0.88081359228079137</v>
      </c>
      <c r="W11" s="5" t="s">
        <v>52</v>
      </c>
      <c r="X11" s="1"/>
    </row>
    <row r="12" spans="1:24" x14ac:dyDescent="0.2">
      <c r="A12" s="1" t="s">
        <v>253</v>
      </c>
      <c r="B12" s="1">
        <v>2011</v>
      </c>
      <c r="C12" s="1" t="s">
        <v>43</v>
      </c>
      <c r="D12" s="1">
        <v>311</v>
      </c>
      <c r="E12" s="1">
        <v>3</v>
      </c>
      <c r="F12" s="1" t="s">
        <v>33</v>
      </c>
      <c r="G12" s="40">
        <v>10</v>
      </c>
      <c r="H12" s="1">
        <f t="shared" si="0"/>
        <v>0.32175055439664224</v>
      </c>
      <c r="I12" s="2">
        <v>6</v>
      </c>
      <c r="J12" s="1">
        <f t="shared" si="1"/>
        <v>0.24746706317044773</v>
      </c>
      <c r="K12" s="1">
        <v>90</v>
      </c>
      <c r="L12" s="1">
        <f t="shared" si="2"/>
        <v>9.4868329805051381</v>
      </c>
      <c r="M12" s="1">
        <v>0.68519999999999992</v>
      </c>
      <c r="N12" s="1">
        <f t="shared" si="3"/>
        <v>-0.16417630753792203</v>
      </c>
      <c r="O12" s="1">
        <v>9.5999999999999992E-3</v>
      </c>
      <c r="P12" s="1">
        <f t="shared" si="4"/>
        <v>-2.0172766123314547</v>
      </c>
      <c r="Q12" s="1">
        <f t="shared" si="5"/>
        <v>0.69479999999999997</v>
      </c>
      <c r="R12" s="1">
        <f t="shared" si="6"/>
        <v>-0.15813393962970854</v>
      </c>
      <c r="S12" s="1">
        <f t="shared" si="7"/>
        <v>1.3816925734024179</v>
      </c>
      <c r="T12" s="1">
        <f t="shared" si="8"/>
        <v>0.11781780292836896</v>
      </c>
      <c r="U12" s="1">
        <v>7.9</v>
      </c>
      <c r="V12" s="1">
        <f t="shared" si="9"/>
        <v>0.89762709129044149</v>
      </c>
      <c r="W12" s="5" t="s">
        <v>32</v>
      </c>
      <c r="X12" s="1"/>
    </row>
    <row r="13" spans="1:24" x14ac:dyDescent="0.2">
      <c r="A13" s="1" t="s">
        <v>253</v>
      </c>
      <c r="B13" s="1">
        <v>2011</v>
      </c>
      <c r="C13" s="1" t="s">
        <v>43</v>
      </c>
      <c r="D13" s="1">
        <v>359</v>
      </c>
      <c r="E13" s="1">
        <v>4</v>
      </c>
      <c r="F13" s="1" t="s">
        <v>28</v>
      </c>
      <c r="G13" s="40">
        <v>14</v>
      </c>
      <c r="H13" s="1">
        <f t="shared" si="0"/>
        <v>0.38349700393093333</v>
      </c>
      <c r="I13" s="2">
        <v>15</v>
      </c>
      <c r="J13" s="1">
        <f t="shared" si="1"/>
        <v>0.3976994150920718</v>
      </c>
      <c r="K13" s="1">
        <v>57</v>
      </c>
      <c r="L13" s="1">
        <f t="shared" si="2"/>
        <v>7.5498344352707498</v>
      </c>
      <c r="M13" s="1">
        <v>0.38190000000000002</v>
      </c>
      <c r="N13" s="1">
        <f t="shared" si="3"/>
        <v>-0.41803896983312278</v>
      </c>
      <c r="O13" s="1">
        <v>5.8999999999999999E-3</v>
      </c>
      <c r="P13" s="1">
        <f t="shared" si="4"/>
        <v>-2.2284125191187445</v>
      </c>
      <c r="Q13" s="1">
        <f t="shared" si="5"/>
        <v>0.38780000000000003</v>
      </c>
      <c r="R13" s="1">
        <f t="shared" si="6"/>
        <v>-0.4113809964723073</v>
      </c>
      <c r="S13" s="1">
        <f t="shared" si="7"/>
        <v>1.5214027849406908</v>
      </c>
      <c r="T13" s="1">
        <f t="shared" si="8"/>
        <v>0.12366008102389826</v>
      </c>
      <c r="U13" s="1">
        <v>9.6999999999999993</v>
      </c>
      <c r="V13" s="1">
        <f t="shared" si="9"/>
        <v>0.98677173426624487</v>
      </c>
      <c r="W13" s="5"/>
      <c r="X13" s="1"/>
    </row>
    <row r="14" spans="1:24" x14ac:dyDescent="0.2">
      <c r="A14" s="1" t="s">
        <v>253</v>
      </c>
      <c r="B14" s="1">
        <v>2011</v>
      </c>
      <c r="C14" s="1" t="s">
        <v>43</v>
      </c>
      <c r="D14" s="1">
        <v>288</v>
      </c>
      <c r="E14" s="1">
        <v>3</v>
      </c>
      <c r="F14" s="1" t="s">
        <v>33</v>
      </c>
      <c r="G14" s="40">
        <v>5</v>
      </c>
      <c r="H14" s="1">
        <f t="shared" si="0"/>
        <v>0.22551340589813121</v>
      </c>
      <c r="I14" s="2">
        <v>8</v>
      </c>
      <c r="J14" s="1">
        <f t="shared" si="1"/>
        <v>0.28675655221154839</v>
      </c>
      <c r="K14" s="1">
        <v>179</v>
      </c>
      <c r="L14" s="1">
        <f t="shared" si="2"/>
        <v>13.379088160259652</v>
      </c>
      <c r="M14" s="1">
        <v>0.82740000000000002</v>
      </c>
      <c r="N14" s="1">
        <f t="shared" si="3"/>
        <v>-8.2279234566232123E-2</v>
      </c>
      <c r="O14" s="1">
        <v>1.2999999999999999E-2</v>
      </c>
      <c r="P14" s="1">
        <f t="shared" si="4"/>
        <v>-1.8857227034384139</v>
      </c>
      <c r="Q14" s="1">
        <f t="shared" si="5"/>
        <v>0.84040000000000004</v>
      </c>
      <c r="R14" s="1">
        <f t="shared" si="6"/>
        <v>-7.5508788585241765E-2</v>
      </c>
      <c r="S14" s="1">
        <f t="shared" si="7"/>
        <v>1.5468824369347929</v>
      </c>
      <c r="T14" s="1">
        <f t="shared" si="8"/>
        <v>0.12469663399862324</v>
      </c>
      <c r="U14" s="1">
        <v>12.399999999999999</v>
      </c>
      <c r="V14" s="1">
        <f t="shared" si="9"/>
        <v>1.0934216851622349</v>
      </c>
      <c r="W14" s="5"/>
      <c r="X14" s="1"/>
    </row>
    <row r="15" spans="1:24" x14ac:dyDescent="0.2">
      <c r="A15" s="1" t="s">
        <v>253</v>
      </c>
      <c r="B15" s="1">
        <v>2011</v>
      </c>
      <c r="C15" s="1" t="s">
        <v>43</v>
      </c>
      <c r="D15" s="1">
        <v>266</v>
      </c>
      <c r="E15" s="1">
        <v>4</v>
      </c>
      <c r="F15" s="1" t="s">
        <v>28</v>
      </c>
      <c r="G15" s="40">
        <v>4</v>
      </c>
      <c r="H15" s="1">
        <f t="shared" si="0"/>
        <v>0.20135792079033082</v>
      </c>
      <c r="I15" s="2">
        <v>3.5</v>
      </c>
      <c r="J15" s="1">
        <f t="shared" si="1"/>
        <v>0.18819174115886411</v>
      </c>
      <c r="K15" s="1">
        <f>52+11+6+6+6</f>
        <v>81</v>
      </c>
      <c r="L15" s="1">
        <f t="shared" si="2"/>
        <v>9</v>
      </c>
      <c r="M15" s="1">
        <v>0.39249999999999996</v>
      </c>
      <c r="N15" s="1">
        <f t="shared" si="3"/>
        <v>-0.40614927423211511</v>
      </c>
      <c r="O15" s="1">
        <v>7.4999999999999997E-3</v>
      </c>
      <c r="P15" s="1">
        <f t="shared" si="4"/>
        <v>-2.1243600629958315</v>
      </c>
      <c r="Q15" s="1">
        <f t="shared" si="5"/>
        <v>0.39999999999999997</v>
      </c>
      <c r="R15" s="1">
        <f t="shared" si="6"/>
        <v>-0.39792915144570484</v>
      </c>
      <c r="S15" s="1">
        <f t="shared" si="7"/>
        <v>1.875</v>
      </c>
      <c r="T15" s="1">
        <f t="shared" si="8"/>
        <v>0.13736219891706603</v>
      </c>
      <c r="U15" s="1">
        <v>6.4</v>
      </c>
      <c r="V15" s="1">
        <f t="shared" si="9"/>
        <v>0.80617997398388719</v>
      </c>
      <c r="W15" s="5"/>
      <c r="X15" s="1"/>
    </row>
    <row r="16" spans="1:24" x14ac:dyDescent="0.2">
      <c r="A16" s="1" t="s">
        <v>253</v>
      </c>
      <c r="B16" s="1">
        <v>2011</v>
      </c>
      <c r="C16" s="1" t="s">
        <v>43</v>
      </c>
      <c r="D16" s="1">
        <v>265</v>
      </c>
      <c r="E16" s="1">
        <v>3</v>
      </c>
      <c r="F16" s="1" t="s">
        <v>33</v>
      </c>
      <c r="G16" s="40">
        <v>5</v>
      </c>
      <c r="H16" s="1">
        <f t="shared" si="0"/>
        <v>0.22551340589813121</v>
      </c>
      <c r="I16" s="2">
        <v>6</v>
      </c>
      <c r="J16" s="1">
        <f t="shared" si="1"/>
        <v>0.24746706317044773</v>
      </c>
      <c r="K16" s="1">
        <v>36</v>
      </c>
      <c r="L16" s="1">
        <f t="shared" si="2"/>
        <v>6</v>
      </c>
      <c r="M16" s="1">
        <v>0.18759999999999999</v>
      </c>
      <c r="N16" s="1">
        <f t="shared" si="3"/>
        <v>-0.72674401654824961</v>
      </c>
      <c r="O16" s="1">
        <v>3.5999999999999999E-3</v>
      </c>
      <c r="P16" s="1">
        <f t="shared" si="4"/>
        <v>-2.4424927980943423</v>
      </c>
      <c r="Q16" s="1">
        <f t="shared" si="5"/>
        <v>0.19119999999999998</v>
      </c>
      <c r="R16" s="1">
        <f t="shared" si="6"/>
        <v>-0.71848939850734417</v>
      </c>
      <c r="S16" s="1">
        <f t="shared" si="7"/>
        <v>1.882845188284519</v>
      </c>
      <c r="T16" s="1">
        <f t="shared" si="8"/>
        <v>0.13765109257675978</v>
      </c>
      <c r="U16" s="1">
        <v>2.3000000000000007</v>
      </c>
      <c r="V16" s="1">
        <f t="shared" si="9"/>
        <v>0.36172783601759301</v>
      </c>
      <c r="W16" s="5" t="s">
        <v>31</v>
      </c>
      <c r="X16" s="1"/>
    </row>
    <row r="17" spans="1:24" x14ac:dyDescent="0.2">
      <c r="A17" s="1" t="s">
        <v>253</v>
      </c>
      <c r="B17" s="1">
        <v>2011</v>
      </c>
      <c r="C17" s="1" t="s">
        <v>25</v>
      </c>
      <c r="D17" s="1">
        <v>80</v>
      </c>
      <c r="E17" s="1">
        <v>3</v>
      </c>
      <c r="F17" s="1" t="s">
        <v>33</v>
      </c>
      <c r="G17" s="2">
        <v>7</v>
      </c>
      <c r="H17" s="1">
        <f t="shared" si="0"/>
        <v>0.26776332715719392</v>
      </c>
      <c r="I17" s="2">
        <v>6</v>
      </c>
      <c r="J17" s="1">
        <f t="shared" si="1"/>
        <v>0.24746706317044773</v>
      </c>
      <c r="K17" s="1">
        <v>10</v>
      </c>
      <c r="L17" s="1">
        <f t="shared" si="2"/>
        <v>3.1622776601683795</v>
      </c>
      <c r="M17" s="1">
        <v>9.69E-2</v>
      </c>
      <c r="N17" s="1">
        <f t="shared" si="3"/>
        <v>-1.0136314064297272</v>
      </c>
      <c r="O17" s="1">
        <v>1.9E-3</v>
      </c>
      <c r="P17" s="1">
        <f t="shared" si="4"/>
        <v>-2.7189666327522723</v>
      </c>
      <c r="Q17" s="1">
        <f t="shared" si="5"/>
        <v>9.8799999999999999E-2</v>
      </c>
      <c r="R17" s="1">
        <f t="shared" si="6"/>
        <v>-1.0051991007053962</v>
      </c>
      <c r="S17" s="1">
        <f t="shared" si="7"/>
        <v>1.9230769230769231</v>
      </c>
      <c r="T17" s="1">
        <f t="shared" si="8"/>
        <v>0.13912341136739859</v>
      </c>
      <c r="U17" s="1">
        <v>6.8</v>
      </c>
      <c r="V17" s="1">
        <f t="shared" si="9"/>
        <v>0.83250891270623628</v>
      </c>
      <c r="W17" s="5"/>
      <c r="X17" s="41"/>
    </row>
    <row r="18" spans="1:24" x14ac:dyDescent="0.2">
      <c r="A18" s="1" t="s">
        <v>253</v>
      </c>
      <c r="B18" s="1">
        <v>2011</v>
      </c>
      <c r="C18" s="1" t="s">
        <v>43</v>
      </c>
      <c r="D18" s="1">
        <v>290</v>
      </c>
      <c r="E18" s="1">
        <v>2</v>
      </c>
      <c r="F18" s="1" t="s">
        <v>30</v>
      </c>
      <c r="G18" s="40">
        <v>7</v>
      </c>
      <c r="H18" s="1">
        <f t="shared" si="0"/>
        <v>0.26776332715719392</v>
      </c>
      <c r="I18" s="2">
        <v>9</v>
      </c>
      <c r="J18" s="1">
        <f t="shared" si="1"/>
        <v>0.30469265401539752</v>
      </c>
      <c r="K18" s="1">
        <f>157+178+21+37</f>
        <v>393</v>
      </c>
      <c r="L18" s="1">
        <f t="shared" si="2"/>
        <v>19.824227601599009</v>
      </c>
      <c r="M18" s="1">
        <v>2.0794999999999999</v>
      </c>
      <c r="N18" s="1">
        <f t="shared" si="3"/>
        <v>0.3179610131522036</v>
      </c>
      <c r="O18" s="1">
        <v>4.1799999999999997E-2</v>
      </c>
      <c r="P18" s="1">
        <f t="shared" si="4"/>
        <v>-1.3787198324495853</v>
      </c>
      <c r="Q18" s="1">
        <f t="shared" si="5"/>
        <v>2.1212999999999997</v>
      </c>
      <c r="R18" s="1">
        <f t="shared" si="6"/>
        <v>0.32660413926227799</v>
      </c>
      <c r="S18" s="1">
        <f t="shared" si="7"/>
        <v>1.9704897939942487</v>
      </c>
      <c r="T18" s="1">
        <f t="shared" si="8"/>
        <v>0.14083928171585908</v>
      </c>
      <c r="U18" s="1">
        <v>14.899999999999999</v>
      </c>
      <c r="V18" s="1">
        <f t="shared" si="9"/>
        <v>1.173186268412274</v>
      </c>
      <c r="W18" s="5"/>
      <c r="X18" s="1"/>
    </row>
    <row r="19" spans="1:24" x14ac:dyDescent="0.2">
      <c r="A19" s="1" t="s">
        <v>253</v>
      </c>
      <c r="B19" s="1">
        <v>2011</v>
      </c>
      <c r="C19" s="1" t="s">
        <v>43</v>
      </c>
      <c r="D19" s="1">
        <v>300</v>
      </c>
      <c r="E19" s="1">
        <v>4</v>
      </c>
      <c r="F19" s="1" t="s">
        <v>28</v>
      </c>
      <c r="G19" s="40">
        <v>7</v>
      </c>
      <c r="H19" s="1">
        <f t="shared" si="0"/>
        <v>0.26776332715719392</v>
      </c>
      <c r="I19" s="2">
        <v>10</v>
      </c>
      <c r="J19" s="1">
        <f t="shared" si="1"/>
        <v>0.32175055439664224</v>
      </c>
      <c r="K19" s="1">
        <v>88</v>
      </c>
      <c r="L19" s="1">
        <f t="shared" si="2"/>
        <v>9.3808315196468595</v>
      </c>
      <c r="M19" s="1">
        <v>0.50560000000000005</v>
      </c>
      <c r="N19" s="1">
        <f t="shared" si="3"/>
        <v>-0.2961843451254515</v>
      </c>
      <c r="O19" s="1">
        <v>1.11E-2</v>
      </c>
      <c r="P19" s="1">
        <f t="shared" si="4"/>
        <v>-1.9542859410591324</v>
      </c>
      <c r="Q19" s="1">
        <f t="shared" si="5"/>
        <v>0.51670000000000005</v>
      </c>
      <c r="R19" s="1">
        <f t="shared" si="6"/>
        <v>-0.28675313337829067</v>
      </c>
      <c r="S19" s="1">
        <f t="shared" si="7"/>
        <v>2.1482485000967682</v>
      </c>
      <c r="T19" s="1">
        <f t="shared" si="8"/>
        <v>0.14709896197618008</v>
      </c>
      <c r="U19" s="1">
        <v>9.8999999999999986</v>
      </c>
      <c r="V19" s="1">
        <f t="shared" si="9"/>
        <v>0.9956351945975499</v>
      </c>
      <c r="W19" s="5" t="s">
        <v>38</v>
      </c>
      <c r="X19" s="1"/>
    </row>
    <row r="20" spans="1:24" x14ac:dyDescent="0.2">
      <c r="A20" s="1" t="s">
        <v>253</v>
      </c>
      <c r="B20" s="1">
        <v>2011</v>
      </c>
      <c r="C20" s="1" t="s">
        <v>43</v>
      </c>
      <c r="D20" s="1">
        <v>356</v>
      </c>
      <c r="E20" s="1">
        <v>2</v>
      </c>
      <c r="F20" s="1" t="s">
        <v>30</v>
      </c>
      <c r="G20" s="40">
        <v>9</v>
      </c>
      <c r="H20" s="1">
        <f t="shared" si="0"/>
        <v>0.30469265401539752</v>
      </c>
      <c r="I20" s="2">
        <v>6</v>
      </c>
      <c r="J20" s="1">
        <f t="shared" si="1"/>
        <v>0.24746706317044773</v>
      </c>
      <c r="K20" s="1">
        <v>95</v>
      </c>
      <c r="L20" s="1">
        <f t="shared" si="2"/>
        <v>9.7467943448089631</v>
      </c>
      <c r="M20" s="1">
        <v>0.74860000000000004</v>
      </c>
      <c r="N20" s="1">
        <f t="shared" si="3"/>
        <v>-0.12574437583793116</v>
      </c>
      <c r="O20" s="1">
        <v>2.0299999999999999E-2</v>
      </c>
      <c r="P20" s="1">
        <f t="shared" si="4"/>
        <v>-1.6922900765951934</v>
      </c>
      <c r="Q20" s="1">
        <f t="shared" si="5"/>
        <v>0.76890000000000003</v>
      </c>
      <c r="R20" s="1">
        <f t="shared" si="6"/>
        <v>-0.11412449087580745</v>
      </c>
      <c r="S20" s="1">
        <f t="shared" si="7"/>
        <v>2.6401352581610089</v>
      </c>
      <c r="T20" s="1">
        <f t="shared" si="8"/>
        <v>0.16320853086111795</v>
      </c>
      <c r="U20" s="1">
        <v>8.6000000000000014</v>
      </c>
      <c r="V20" s="1">
        <f t="shared" si="9"/>
        <v>0.93449845124356778</v>
      </c>
      <c r="W20" s="5" t="s">
        <v>37</v>
      </c>
      <c r="X20" s="1"/>
    </row>
    <row r="21" spans="1:24" x14ac:dyDescent="0.2">
      <c r="A21" s="1" t="s">
        <v>253</v>
      </c>
      <c r="B21" s="1">
        <v>2011</v>
      </c>
      <c r="C21" s="1" t="s">
        <v>25</v>
      </c>
      <c r="D21" s="1">
        <v>137</v>
      </c>
      <c r="E21" s="1">
        <v>3</v>
      </c>
      <c r="F21" s="1" t="s">
        <v>33</v>
      </c>
      <c r="G21" s="2">
        <v>4</v>
      </c>
      <c r="H21" s="1">
        <f t="shared" si="0"/>
        <v>0.20135792079033082</v>
      </c>
      <c r="I21" s="2">
        <v>2.5</v>
      </c>
      <c r="J21" s="1">
        <f t="shared" si="1"/>
        <v>0.15878021464576067</v>
      </c>
      <c r="K21" s="1">
        <v>28</v>
      </c>
      <c r="L21" s="1">
        <f t="shared" si="2"/>
        <v>5.2915026221291814</v>
      </c>
      <c r="M21" s="1">
        <v>6.9600000000000009E-2</v>
      </c>
      <c r="N21" s="1">
        <f t="shared" si="3"/>
        <v>-1.1573283662392115</v>
      </c>
      <c r="O21" s="1">
        <v>1.9E-3</v>
      </c>
      <c r="P21" s="1">
        <f t="shared" si="4"/>
        <v>-2.7189666327522723</v>
      </c>
      <c r="Q21" s="1">
        <f t="shared" si="5"/>
        <v>7.1500000000000008E-2</v>
      </c>
      <c r="R21" s="1">
        <f t="shared" si="6"/>
        <v>-1.1456332219591303</v>
      </c>
      <c r="S21" s="1">
        <f t="shared" si="7"/>
        <v>2.6573426573426571</v>
      </c>
      <c r="T21" s="1">
        <f t="shared" si="8"/>
        <v>0.16374432188115975</v>
      </c>
      <c r="U21" s="1">
        <v>2.2000000000000002</v>
      </c>
      <c r="V21" s="1">
        <f t="shared" si="9"/>
        <v>0.34242268082220628</v>
      </c>
      <c r="W21" s="5"/>
      <c r="X21" s="39"/>
    </row>
    <row r="22" spans="1:24" x14ac:dyDescent="0.2">
      <c r="A22" s="1" t="s">
        <v>253</v>
      </c>
      <c r="B22" s="1">
        <v>2011</v>
      </c>
      <c r="C22" s="1" t="s">
        <v>25</v>
      </c>
      <c r="D22" s="1">
        <v>96</v>
      </c>
      <c r="E22" s="1">
        <v>7</v>
      </c>
      <c r="F22" s="1" t="s">
        <v>36</v>
      </c>
      <c r="G22" s="2">
        <v>6</v>
      </c>
      <c r="H22" s="1">
        <f t="shared" si="0"/>
        <v>0.24746706317044773</v>
      </c>
      <c r="I22" s="2">
        <v>5</v>
      </c>
      <c r="J22" s="1">
        <f t="shared" si="1"/>
        <v>0.22551340589813121</v>
      </c>
      <c r="K22" s="1">
        <v>74</v>
      </c>
      <c r="L22" s="1">
        <f t="shared" si="2"/>
        <v>8.6023252670426267</v>
      </c>
      <c r="M22" s="1">
        <v>0.28400000000000003</v>
      </c>
      <c r="N22" s="1">
        <f t="shared" si="3"/>
        <v>-0.54666636816296044</v>
      </c>
      <c r="O22" s="1">
        <v>8.0000000000000002E-3</v>
      </c>
      <c r="P22" s="1">
        <f t="shared" si="4"/>
        <v>-2.0963674839157624</v>
      </c>
      <c r="Q22" s="1">
        <f t="shared" si="5"/>
        <v>0.29200000000000004</v>
      </c>
      <c r="R22" s="1">
        <f t="shared" si="6"/>
        <v>-0.53460227570755681</v>
      </c>
      <c r="S22" s="1">
        <f t="shared" si="7"/>
        <v>2.7397260273972601</v>
      </c>
      <c r="T22" s="1">
        <f t="shared" si="8"/>
        <v>0.1662864551731052</v>
      </c>
      <c r="U22" s="1">
        <v>4.8</v>
      </c>
      <c r="V22" s="1">
        <f t="shared" si="9"/>
        <v>0.68124123737558717</v>
      </c>
      <c r="W22" s="5"/>
      <c r="X22" s="39"/>
    </row>
    <row r="23" spans="1:24" x14ac:dyDescent="0.2">
      <c r="A23" s="1" t="s">
        <v>253</v>
      </c>
      <c r="B23" s="1">
        <v>2011</v>
      </c>
      <c r="C23" s="1" t="s">
        <v>43</v>
      </c>
      <c r="D23" s="1">
        <v>351</v>
      </c>
      <c r="E23" s="1">
        <v>2</v>
      </c>
      <c r="F23" s="1" t="s">
        <v>30</v>
      </c>
      <c r="G23" s="40">
        <v>14</v>
      </c>
      <c r="H23" s="1">
        <f t="shared" si="0"/>
        <v>0.38349700393093333</v>
      </c>
      <c r="I23" s="2">
        <v>10</v>
      </c>
      <c r="J23" s="1">
        <f t="shared" si="1"/>
        <v>0.32175055439664224</v>
      </c>
      <c r="K23" s="1">
        <v>455</v>
      </c>
      <c r="L23" s="1">
        <f t="shared" si="2"/>
        <v>21.330729007701542</v>
      </c>
      <c r="M23" s="1">
        <v>1.5473000000000001</v>
      </c>
      <c r="N23" s="1">
        <f t="shared" si="3"/>
        <v>0.18957733231730853</v>
      </c>
      <c r="O23" s="1">
        <v>4.3999999999999997E-2</v>
      </c>
      <c r="P23" s="1">
        <f t="shared" si="4"/>
        <v>-1.356448631437055</v>
      </c>
      <c r="Q23" s="1">
        <f t="shared" si="5"/>
        <v>1.5913000000000002</v>
      </c>
      <c r="R23" s="1">
        <f t="shared" si="6"/>
        <v>0.20175479195010693</v>
      </c>
      <c r="S23" s="1">
        <f t="shared" si="7"/>
        <v>2.7650348771444726</v>
      </c>
      <c r="T23" s="1">
        <f t="shared" si="8"/>
        <v>0.16705993646972833</v>
      </c>
      <c r="U23" s="1">
        <v>17.2</v>
      </c>
      <c r="V23" s="1">
        <f t="shared" si="9"/>
        <v>1.2355284469075489</v>
      </c>
      <c r="W23" s="5" t="s">
        <v>31</v>
      </c>
      <c r="X23" s="1"/>
    </row>
    <row r="24" spans="1:24" x14ac:dyDescent="0.2">
      <c r="A24" s="1" t="s">
        <v>253</v>
      </c>
      <c r="B24" s="1">
        <v>2011</v>
      </c>
      <c r="C24" s="1" t="s">
        <v>43</v>
      </c>
      <c r="D24" s="1">
        <v>224</v>
      </c>
      <c r="E24" s="1">
        <v>1</v>
      </c>
      <c r="F24" s="1" t="s">
        <v>27</v>
      </c>
      <c r="G24" s="40">
        <v>7</v>
      </c>
      <c r="H24" s="1">
        <f t="shared" si="0"/>
        <v>0.26776332715719392</v>
      </c>
      <c r="I24" s="2">
        <v>9</v>
      </c>
      <c r="J24" s="1">
        <f t="shared" si="1"/>
        <v>0.30469265401539752</v>
      </c>
      <c r="K24" s="1">
        <f>66+35+16+28+7</f>
        <v>152</v>
      </c>
      <c r="L24" s="1">
        <f t="shared" si="2"/>
        <v>12.328828005937952</v>
      </c>
      <c r="M24" s="1">
        <v>0.79589999999999983</v>
      </c>
      <c r="N24" s="1">
        <f t="shared" si="3"/>
        <v>-9.913603868595168E-2</v>
      </c>
      <c r="O24" s="1">
        <v>2.7800000000000002E-2</v>
      </c>
      <c r="P24" s="1">
        <f t="shared" si="4"/>
        <v>-1.5557990111358404</v>
      </c>
      <c r="Q24" s="1">
        <f t="shared" si="5"/>
        <v>0.82369999999999988</v>
      </c>
      <c r="R24" s="1">
        <f t="shared" si="6"/>
        <v>-8.4225661564626228E-2</v>
      </c>
      <c r="S24" s="1">
        <f t="shared" si="7"/>
        <v>3.375015175427948</v>
      </c>
      <c r="T24" s="1">
        <f t="shared" si="8"/>
        <v>0.18476154652003327</v>
      </c>
      <c r="U24" s="1">
        <v>11.5</v>
      </c>
      <c r="V24" s="1">
        <f t="shared" si="9"/>
        <v>1.0606978403536116</v>
      </c>
      <c r="W24" s="5" t="s">
        <v>32</v>
      </c>
      <c r="X24" s="1"/>
    </row>
    <row r="25" spans="1:24" x14ac:dyDescent="0.2">
      <c r="A25" s="1" t="s">
        <v>253</v>
      </c>
      <c r="B25" s="1">
        <v>2011</v>
      </c>
      <c r="C25" s="1" t="s">
        <v>43</v>
      </c>
      <c r="D25" s="1">
        <v>368</v>
      </c>
      <c r="E25" s="1">
        <v>2</v>
      </c>
      <c r="F25" s="1" t="s">
        <v>30</v>
      </c>
      <c r="G25" s="40">
        <v>6</v>
      </c>
      <c r="H25" s="1">
        <f t="shared" si="0"/>
        <v>0.24746706317044773</v>
      </c>
      <c r="I25" s="2">
        <v>9</v>
      </c>
      <c r="J25" s="1">
        <f t="shared" si="1"/>
        <v>0.30469265401539752</v>
      </c>
      <c r="K25" s="1">
        <v>22</v>
      </c>
      <c r="L25" s="1">
        <f t="shared" si="2"/>
        <v>4.6904157598234297</v>
      </c>
      <c r="M25" s="1">
        <v>0.1027</v>
      </c>
      <c r="N25" s="1">
        <f t="shared" si="3"/>
        <v>-0.9883872707805762</v>
      </c>
      <c r="O25" s="1">
        <v>3.5999999999999999E-3</v>
      </c>
      <c r="P25" s="1">
        <f t="shared" si="4"/>
        <v>-2.4424927980943423</v>
      </c>
      <c r="Q25" s="1">
        <f t="shared" si="5"/>
        <v>0.10630000000000001</v>
      </c>
      <c r="R25" s="1">
        <f t="shared" si="6"/>
        <v>-0.97342588184966561</v>
      </c>
      <c r="S25" s="1">
        <f t="shared" si="7"/>
        <v>3.3866415804327374</v>
      </c>
      <c r="T25" s="1">
        <f t="shared" si="8"/>
        <v>0.1850831882515323</v>
      </c>
      <c r="U25" s="1">
        <v>7.6</v>
      </c>
      <c r="V25" s="1">
        <f t="shared" si="9"/>
        <v>0.88081359228079137</v>
      </c>
      <c r="W25" s="5" t="s">
        <v>31</v>
      </c>
      <c r="X25" s="1"/>
    </row>
    <row r="26" spans="1:24" x14ac:dyDescent="0.2">
      <c r="A26" s="1" t="s">
        <v>253</v>
      </c>
      <c r="B26" s="1">
        <v>2011</v>
      </c>
      <c r="C26" s="1" t="s">
        <v>25</v>
      </c>
      <c r="D26" s="1">
        <v>93</v>
      </c>
      <c r="E26" s="1">
        <v>7</v>
      </c>
      <c r="F26" s="1" t="s">
        <v>36</v>
      </c>
      <c r="G26" s="2">
        <v>3</v>
      </c>
      <c r="H26" s="1">
        <f t="shared" si="0"/>
        <v>0.17408301063648043</v>
      </c>
      <c r="I26" s="2">
        <v>1.5</v>
      </c>
      <c r="J26" s="1">
        <f t="shared" si="1"/>
        <v>0.12278275875764601</v>
      </c>
      <c r="K26" s="1">
        <v>21</v>
      </c>
      <c r="L26" s="1">
        <f t="shared" si="2"/>
        <v>4.5825756949558398</v>
      </c>
      <c r="M26" s="1">
        <v>9.8199999999999996E-2</v>
      </c>
      <c r="N26" s="1">
        <f t="shared" si="3"/>
        <v>-1.0078442889573833</v>
      </c>
      <c r="O26" s="1">
        <v>3.5000000000000001E-3</v>
      </c>
      <c r="P26" s="1">
        <f t="shared" si="4"/>
        <v>-2.4546928835341757</v>
      </c>
      <c r="Q26" s="1">
        <f t="shared" si="5"/>
        <v>0.1017</v>
      </c>
      <c r="R26" s="1">
        <f t="shared" si="6"/>
        <v>-0.99263634568772163</v>
      </c>
      <c r="S26" s="1">
        <f t="shared" si="7"/>
        <v>3.4414945919370701</v>
      </c>
      <c r="T26" s="1">
        <f t="shared" si="8"/>
        <v>0.18659354965655614</v>
      </c>
      <c r="U26" s="1">
        <v>2.1</v>
      </c>
      <c r="V26" s="1">
        <f t="shared" si="9"/>
        <v>0.3222192947339193</v>
      </c>
      <c r="W26" s="5" t="s">
        <v>36</v>
      </c>
      <c r="X26" s="39"/>
    </row>
    <row r="27" spans="1:24" x14ac:dyDescent="0.2">
      <c r="A27" s="1" t="s">
        <v>253</v>
      </c>
      <c r="B27" s="1">
        <v>2011</v>
      </c>
      <c r="C27" s="1" t="s">
        <v>43</v>
      </c>
      <c r="D27" s="1">
        <v>232</v>
      </c>
      <c r="E27" s="1">
        <v>1</v>
      </c>
      <c r="F27" s="1" t="s">
        <v>27</v>
      </c>
      <c r="G27" s="40">
        <v>4</v>
      </c>
      <c r="H27" s="1">
        <f t="shared" si="0"/>
        <v>0.20135792079033082</v>
      </c>
      <c r="I27" s="2">
        <v>7</v>
      </c>
      <c r="J27" s="1">
        <f t="shared" si="1"/>
        <v>0.26776332715719392</v>
      </c>
      <c r="K27" s="1">
        <v>40</v>
      </c>
      <c r="L27" s="1">
        <f t="shared" si="2"/>
        <v>6.324555320336759</v>
      </c>
      <c r="M27" s="1">
        <v>0.11020000000000001</v>
      </c>
      <c r="N27" s="1">
        <f t="shared" si="3"/>
        <v>-0.95777899760961815</v>
      </c>
      <c r="O27" s="1">
        <v>4.0000000000000001E-3</v>
      </c>
      <c r="P27" s="1">
        <f t="shared" si="4"/>
        <v>-2.3968556273798178</v>
      </c>
      <c r="Q27" s="1">
        <f t="shared" si="5"/>
        <v>0.11420000000000001</v>
      </c>
      <c r="R27" s="1">
        <f t="shared" si="6"/>
        <v>-0.94229586846597035</v>
      </c>
      <c r="S27" s="1">
        <f t="shared" si="7"/>
        <v>3.5026269702276709</v>
      </c>
      <c r="T27" s="1">
        <f t="shared" si="8"/>
        <v>0.18826319884732548</v>
      </c>
      <c r="U27" s="1">
        <v>4.0999999999999996</v>
      </c>
      <c r="V27" s="1">
        <f t="shared" si="9"/>
        <v>0.61278385671973545</v>
      </c>
      <c r="W27" s="5"/>
      <c r="X27" s="1"/>
    </row>
    <row r="28" spans="1:24" x14ac:dyDescent="0.2">
      <c r="A28" s="1" t="s">
        <v>253</v>
      </c>
      <c r="B28" s="1">
        <v>2011</v>
      </c>
      <c r="C28" s="1" t="s">
        <v>43</v>
      </c>
      <c r="D28" s="1">
        <v>366</v>
      </c>
      <c r="E28" s="1">
        <v>1</v>
      </c>
      <c r="F28" s="1" t="s">
        <v>27</v>
      </c>
      <c r="G28" s="40">
        <v>7</v>
      </c>
      <c r="H28" s="1">
        <f t="shared" si="0"/>
        <v>0.26776332715719392</v>
      </c>
      <c r="I28" s="2">
        <v>5</v>
      </c>
      <c r="J28" s="1">
        <f t="shared" si="1"/>
        <v>0.22551340589813121</v>
      </c>
      <c r="K28" s="1">
        <f>32+15+11</f>
        <v>58</v>
      </c>
      <c r="L28" s="1">
        <f t="shared" si="2"/>
        <v>7.6157731058639087</v>
      </c>
      <c r="M28" s="1">
        <v>0.30990000000000001</v>
      </c>
      <c r="N28" s="1">
        <f t="shared" si="3"/>
        <v>-0.50876440996674976</v>
      </c>
      <c r="O28" s="1">
        <v>1.18E-2</v>
      </c>
      <c r="P28" s="1">
        <f t="shared" si="4"/>
        <v>-1.9277501023864851</v>
      </c>
      <c r="Q28" s="1">
        <f t="shared" si="5"/>
        <v>0.32169999999999999</v>
      </c>
      <c r="R28" s="1">
        <f t="shared" si="6"/>
        <v>-0.49253543932395338</v>
      </c>
      <c r="S28" s="1">
        <f t="shared" si="7"/>
        <v>3.6680136773391361</v>
      </c>
      <c r="T28" s="1">
        <f t="shared" si="8"/>
        <v>0.19271118319568981</v>
      </c>
      <c r="U28" s="1">
        <v>6</v>
      </c>
      <c r="V28" s="1">
        <f t="shared" si="9"/>
        <v>0.77815125038364363</v>
      </c>
      <c r="W28" s="5"/>
      <c r="X28" s="1"/>
    </row>
    <row r="29" spans="1:24" x14ac:dyDescent="0.2">
      <c r="A29" s="1" t="s">
        <v>253</v>
      </c>
      <c r="B29" s="1">
        <v>2011</v>
      </c>
      <c r="C29" s="1" t="s">
        <v>25</v>
      </c>
      <c r="D29" s="1">
        <v>26</v>
      </c>
      <c r="E29" s="1">
        <v>5</v>
      </c>
      <c r="F29" s="1" t="s">
        <v>34</v>
      </c>
      <c r="G29" s="2">
        <v>8</v>
      </c>
      <c r="H29" s="1">
        <f t="shared" si="0"/>
        <v>0.28675655221154839</v>
      </c>
      <c r="I29" s="2">
        <v>10</v>
      </c>
      <c r="J29" s="1">
        <f t="shared" si="1"/>
        <v>0.32175055439664224</v>
      </c>
      <c r="K29" s="1">
        <v>36</v>
      </c>
      <c r="L29" s="1">
        <f t="shared" si="2"/>
        <v>6</v>
      </c>
      <c r="M29" s="1">
        <v>9.4799999999999995E-2</v>
      </c>
      <c r="N29" s="1">
        <f t="shared" si="3"/>
        <v>-1.0231458534237812</v>
      </c>
      <c r="O29" s="1">
        <v>3.6999999999999997E-3</v>
      </c>
      <c r="P29" s="1">
        <f t="shared" si="4"/>
        <v>-2.4306260903849544</v>
      </c>
      <c r="Q29" s="1">
        <f t="shared" si="5"/>
        <v>9.849999999999999E-2</v>
      </c>
      <c r="R29" s="1">
        <f t="shared" si="6"/>
        <v>-1.0065196809300037</v>
      </c>
      <c r="S29" s="1">
        <f t="shared" si="7"/>
        <v>3.7563451776649748</v>
      </c>
      <c r="T29" s="1">
        <f t="shared" si="8"/>
        <v>0.1950472913852232</v>
      </c>
      <c r="U29" s="1">
        <v>10.1</v>
      </c>
      <c r="V29" s="1">
        <f t="shared" si="9"/>
        <v>1.0043213737826426</v>
      </c>
      <c r="W29" s="5"/>
      <c r="X29" s="1"/>
    </row>
    <row r="30" spans="1:24" x14ac:dyDescent="0.2">
      <c r="A30" s="1" t="s">
        <v>253</v>
      </c>
      <c r="B30" s="1">
        <v>2011</v>
      </c>
      <c r="C30" s="1" t="s">
        <v>43</v>
      </c>
      <c r="D30" s="1">
        <v>377</v>
      </c>
      <c r="E30" s="1">
        <v>3</v>
      </c>
      <c r="F30" s="1" t="s">
        <v>33</v>
      </c>
      <c r="G30" s="40">
        <v>7</v>
      </c>
      <c r="H30" s="1">
        <f t="shared" si="0"/>
        <v>0.26776332715719392</v>
      </c>
      <c r="I30" s="2">
        <v>4</v>
      </c>
      <c r="J30" s="1">
        <f t="shared" si="1"/>
        <v>0.20135792079033082</v>
      </c>
      <c r="K30" s="1">
        <v>50</v>
      </c>
      <c r="L30" s="1">
        <f t="shared" si="2"/>
        <v>7.0710678118654755</v>
      </c>
      <c r="M30" s="1">
        <v>0.191</v>
      </c>
      <c r="N30" s="1">
        <f t="shared" si="3"/>
        <v>-0.71894389541649573</v>
      </c>
      <c r="O30" s="1">
        <v>8.0999999999999996E-3</v>
      </c>
      <c r="P30" s="1">
        <f t="shared" si="4"/>
        <v>-2.090979145788844</v>
      </c>
      <c r="Q30" s="1">
        <f t="shared" si="5"/>
        <v>0.1991</v>
      </c>
      <c r="R30" s="1">
        <f t="shared" si="6"/>
        <v>-0.70090692763829476</v>
      </c>
      <c r="S30" s="1">
        <f t="shared" si="7"/>
        <v>4.0683073832245098</v>
      </c>
      <c r="T30" s="1">
        <f t="shared" si="8"/>
        <v>0.20309374952339077</v>
      </c>
      <c r="U30" s="1">
        <v>12.2</v>
      </c>
      <c r="V30" s="1">
        <f t="shared" si="9"/>
        <v>1.0863598306747482</v>
      </c>
      <c r="W30" s="5" t="s">
        <v>33</v>
      </c>
      <c r="X30" s="1"/>
    </row>
    <row r="31" spans="1:24" x14ac:dyDescent="0.2">
      <c r="A31" s="1" t="s">
        <v>253</v>
      </c>
      <c r="B31" s="1">
        <v>2011</v>
      </c>
      <c r="C31" s="1" t="s">
        <v>43</v>
      </c>
      <c r="D31" s="1">
        <v>278</v>
      </c>
      <c r="E31" s="1">
        <v>4</v>
      </c>
      <c r="F31" s="1" t="s">
        <v>28</v>
      </c>
      <c r="G31" s="40">
        <v>12</v>
      </c>
      <c r="H31" s="1">
        <f t="shared" si="0"/>
        <v>0.35374160588967152</v>
      </c>
      <c r="I31" s="2">
        <v>15</v>
      </c>
      <c r="J31" s="1">
        <f t="shared" si="1"/>
        <v>0.3976994150920718</v>
      </c>
      <c r="K31" s="1">
        <f>88+86+60+15+67+29</f>
        <v>345</v>
      </c>
      <c r="L31" s="1">
        <f t="shared" si="2"/>
        <v>18.574175621006709</v>
      </c>
      <c r="M31" s="1">
        <v>2.0749999999999997</v>
      </c>
      <c r="N31" s="1">
        <f t="shared" si="3"/>
        <v>0.31702019402852311</v>
      </c>
      <c r="O31" s="1">
        <v>8.8499999999999995E-2</v>
      </c>
      <c r="P31" s="1">
        <f t="shared" si="4"/>
        <v>-1.0530076592516278</v>
      </c>
      <c r="Q31" s="1">
        <f t="shared" si="5"/>
        <v>2.1634999999999995</v>
      </c>
      <c r="R31" s="1">
        <f t="shared" si="6"/>
        <v>0.33515890690002254</v>
      </c>
      <c r="S31" s="1">
        <f t="shared" si="7"/>
        <v>4.0905939449965336</v>
      </c>
      <c r="T31" s="1">
        <f t="shared" si="8"/>
        <v>0.20365707163796165</v>
      </c>
      <c r="U31" s="1">
        <v>18.5</v>
      </c>
      <c r="V31" s="1">
        <f t="shared" si="9"/>
        <v>1.2671717284030137</v>
      </c>
      <c r="W31" s="5" t="s">
        <v>33</v>
      </c>
      <c r="X31" s="1"/>
    </row>
    <row r="32" spans="1:24" x14ac:dyDescent="0.2">
      <c r="A32" s="1" t="s">
        <v>253</v>
      </c>
      <c r="B32" s="1">
        <v>2011</v>
      </c>
      <c r="C32" s="1" t="s">
        <v>43</v>
      </c>
      <c r="D32" s="1">
        <v>304</v>
      </c>
      <c r="E32" s="1">
        <v>8</v>
      </c>
      <c r="F32" s="1" t="s">
        <v>35</v>
      </c>
      <c r="G32" s="40">
        <v>9</v>
      </c>
      <c r="H32" s="1">
        <f t="shared" si="0"/>
        <v>0.30469265401539752</v>
      </c>
      <c r="I32" s="2">
        <v>10</v>
      </c>
      <c r="J32" s="1">
        <f t="shared" si="1"/>
        <v>0.32175055439664224</v>
      </c>
      <c r="K32" s="1">
        <v>17</v>
      </c>
      <c r="L32" s="1">
        <f t="shared" si="2"/>
        <v>4.1231056256176606</v>
      </c>
      <c r="M32" s="1">
        <v>2.98E-2</v>
      </c>
      <c r="N32" s="1">
        <f t="shared" si="3"/>
        <v>-1.5256380239673693</v>
      </c>
      <c r="O32" s="1">
        <v>1.5E-3</v>
      </c>
      <c r="P32" s="1">
        <f t="shared" si="4"/>
        <v>-2.8210230527068307</v>
      </c>
      <c r="Q32" s="1">
        <f t="shared" si="5"/>
        <v>3.1300000000000001E-2</v>
      </c>
      <c r="R32" s="1">
        <f t="shared" si="6"/>
        <v>-1.5043169323830847</v>
      </c>
      <c r="S32" s="1">
        <f t="shared" si="7"/>
        <v>4.7923322683706067</v>
      </c>
      <c r="T32" s="1">
        <f t="shared" si="8"/>
        <v>0.22070129547845527</v>
      </c>
      <c r="U32" s="1">
        <v>6</v>
      </c>
      <c r="V32" s="1">
        <f t="shared" si="9"/>
        <v>0.77815125038364363</v>
      </c>
      <c r="W32" s="5" t="s">
        <v>34</v>
      </c>
      <c r="X32" s="1"/>
    </row>
    <row r="33" spans="1:24" x14ac:dyDescent="0.2">
      <c r="A33" s="1" t="s">
        <v>253</v>
      </c>
      <c r="B33" s="1">
        <v>2011</v>
      </c>
      <c r="C33" s="1" t="s">
        <v>25</v>
      </c>
      <c r="D33" s="1">
        <v>91</v>
      </c>
      <c r="E33" s="1">
        <v>8</v>
      </c>
      <c r="F33" s="1" t="s">
        <v>35</v>
      </c>
      <c r="G33" s="2">
        <v>14</v>
      </c>
      <c r="H33" s="1">
        <f t="shared" si="0"/>
        <v>0.38349700393093333</v>
      </c>
      <c r="I33" s="2">
        <v>13</v>
      </c>
      <c r="J33" s="1">
        <f t="shared" si="1"/>
        <v>0.36886298422662445</v>
      </c>
      <c r="K33" s="1">
        <v>360</v>
      </c>
      <c r="L33" s="1">
        <f t="shared" si="2"/>
        <v>18.973665961010276</v>
      </c>
      <c r="M33" s="1">
        <v>1.2010000000000001</v>
      </c>
      <c r="N33" s="1">
        <f t="shared" si="3"/>
        <v>7.9546623495111421E-2</v>
      </c>
      <c r="O33" s="1">
        <v>6.4799999999999996E-2</v>
      </c>
      <c r="P33" s="1">
        <f t="shared" si="4"/>
        <v>-1.188357978546849</v>
      </c>
      <c r="Q33" s="1">
        <f t="shared" si="5"/>
        <v>1.2658</v>
      </c>
      <c r="R33" s="1">
        <f t="shared" si="6"/>
        <v>0.10236852231314005</v>
      </c>
      <c r="S33" s="1">
        <f t="shared" si="7"/>
        <v>5.1192921472586503</v>
      </c>
      <c r="T33" s="1">
        <f t="shared" si="8"/>
        <v>0.22823487661609254</v>
      </c>
      <c r="U33" s="1">
        <v>19</v>
      </c>
      <c r="V33" s="1">
        <f t="shared" si="9"/>
        <v>1.2787536009528289</v>
      </c>
      <c r="W33" s="5"/>
      <c r="X33" s="39"/>
    </row>
    <row r="34" spans="1:24" x14ac:dyDescent="0.2">
      <c r="A34" s="1" t="s">
        <v>253</v>
      </c>
      <c r="B34" s="1">
        <v>2011</v>
      </c>
      <c r="C34" s="1" t="s">
        <v>43</v>
      </c>
      <c r="D34" s="1">
        <v>236</v>
      </c>
      <c r="E34" s="1">
        <v>5</v>
      </c>
      <c r="F34" s="1" t="s">
        <v>34</v>
      </c>
      <c r="G34" s="40">
        <v>4.5</v>
      </c>
      <c r="H34" s="1">
        <f t="shared" si="0"/>
        <v>0.2137561324724348</v>
      </c>
      <c r="I34" s="2">
        <v>6</v>
      </c>
      <c r="J34" s="1">
        <f t="shared" si="1"/>
        <v>0.24746706317044773</v>
      </c>
      <c r="K34" s="1">
        <v>49</v>
      </c>
      <c r="L34" s="1">
        <f t="shared" si="2"/>
        <v>7</v>
      </c>
      <c r="M34" s="1">
        <v>0.16700000000000001</v>
      </c>
      <c r="N34" s="1">
        <f t="shared" si="3"/>
        <v>-0.77725752397339909</v>
      </c>
      <c r="O34" s="1">
        <v>9.7000000000000003E-3</v>
      </c>
      <c r="P34" s="1">
        <f t="shared" si="4"/>
        <v>-2.0127807700919953</v>
      </c>
      <c r="Q34" s="1">
        <f t="shared" si="5"/>
        <v>0.17670000000000002</v>
      </c>
      <c r="R34" s="1">
        <f t="shared" si="6"/>
        <v>-0.7527388731195328</v>
      </c>
      <c r="S34" s="1">
        <f t="shared" si="7"/>
        <v>5.4895302773061685</v>
      </c>
      <c r="T34" s="1">
        <f t="shared" si="8"/>
        <v>0.23649585656086197</v>
      </c>
      <c r="U34" s="1">
        <v>4.5999999999999996</v>
      </c>
      <c r="V34" s="1">
        <f t="shared" si="9"/>
        <v>0.66275783168157409</v>
      </c>
      <c r="W34" s="5"/>
      <c r="X34" s="1"/>
    </row>
    <row r="35" spans="1:24" x14ac:dyDescent="0.2">
      <c r="A35" s="1" t="s">
        <v>253</v>
      </c>
      <c r="B35" s="1">
        <v>2011</v>
      </c>
      <c r="C35" s="1" t="s">
        <v>25</v>
      </c>
      <c r="D35" s="1">
        <v>75</v>
      </c>
      <c r="E35" s="1">
        <v>3</v>
      </c>
      <c r="F35" s="1" t="s">
        <v>33</v>
      </c>
      <c r="G35" s="2">
        <v>3</v>
      </c>
      <c r="H35" s="1">
        <f t="shared" si="0"/>
        <v>0.17408301063648043</v>
      </c>
      <c r="I35" s="2">
        <v>4</v>
      </c>
      <c r="J35" s="1">
        <f t="shared" si="1"/>
        <v>0.20135792079033082</v>
      </c>
      <c r="K35" s="1">
        <v>18</v>
      </c>
      <c r="L35" s="1">
        <f t="shared" si="2"/>
        <v>4.2426406871192848</v>
      </c>
      <c r="M35" s="1">
        <v>3.95E-2</v>
      </c>
      <c r="N35" s="1">
        <f t="shared" si="3"/>
        <v>-1.4032929703185537</v>
      </c>
      <c r="O35" s="1">
        <v>2.3E-3</v>
      </c>
      <c r="P35" s="1">
        <f t="shared" si="4"/>
        <v>-2.6363880201078556</v>
      </c>
      <c r="Q35" s="1">
        <f t="shared" si="5"/>
        <v>4.1800000000000004E-2</v>
      </c>
      <c r="R35" s="1">
        <f t="shared" si="6"/>
        <v>-1.3787198324495853</v>
      </c>
      <c r="S35" s="1">
        <f t="shared" si="7"/>
        <v>5.5023923444976068</v>
      </c>
      <c r="T35" s="1">
        <f t="shared" si="8"/>
        <v>0.23677804150098641</v>
      </c>
      <c r="U35" s="1">
        <v>3.1</v>
      </c>
      <c r="V35" s="1">
        <f t="shared" si="9"/>
        <v>0.49136169383427269</v>
      </c>
      <c r="W35" s="5"/>
      <c r="X35" s="41"/>
    </row>
    <row r="36" spans="1:24" x14ac:dyDescent="0.2">
      <c r="A36" s="1" t="s">
        <v>253</v>
      </c>
      <c r="B36" s="1">
        <v>2011</v>
      </c>
      <c r="C36" s="1" t="s">
        <v>43</v>
      </c>
      <c r="D36" s="1">
        <v>247</v>
      </c>
      <c r="E36" s="1">
        <v>1</v>
      </c>
      <c r="F36" s="1" t="s">
        <v>27</v>
      </c>
      <c r="G36" s="40">
        <v>8</v>
      </c>
      <c r="H36" s="1">
        <f t="shared" si="0"/>
        <v>0.28675655221154839</v>
      </c>
      <c r="I36" s="2">
        <v>11</v>
      </c>
      <c r="J36" s="1">
        <f t="shared" si="1"/>
        <v>0.33806525478033073</v>
      </c>
      <c r="K36" s="1">
        <f>56+3+4+4</f>
        <v>67</v>
      </c>
      <c r="L36" s="1">
        <f t="shared" si="2"/>
        <v>8.1853527718724504</v>
      </c>
      <c r="M36" s="1">
        <v>0.2263</v>
      </c>
      <c r="N36" s="1">
        <f t="shared" si="3"/>
        <v>-0.64529625537418711</v>
      </c>
      <c r="O36" s="1">
        <v>1.47E-2</v>
      </c>
      <c r="P36" s="1">
        <f t="shared" si="4"/>
        <v>-1.83238732727247</v>
      </c>
      <c r="Q36" s="1">
        <f t="shared" si="5"/>
        <v>0.24099999999999999</v>
      </c>
      <c r="R36" s="1">
        <f t="shared" si="6"/>
        <v>-0.6179649372810696</v>
      </c>
      <c r="S36" s="1">
        <f t="shared" si="7"/>
        <v>6.0995850622406635</v>
      </c>
      <c r="T36" s="1">
        <f t="shared" si="8"/>
        <v>0.24955563120041641</v>
      </c>
      <c r="U36" s="1">
        <v>8.6999999999999993</v>
      </c>
      <c r="V36" s="1">
        <f t="shared" si="9"/>
        <v>0.93951925261861846</v>
      </c>
      <c r="W36" s="5"/>
      <c r="X36" s="1"/>
    </row>
    <row r="37" spans="1:24" x14ac:dyDescent="0.2">
      <c r="A37" s="1" t="s">
        <v>253</v>
      </c>
      <c r="B37" s="1">
        <v>2011</v>
      </c>
      <c r="C37" s="1" t="s">
        <v>25</v>
      </c>
      <c r="D37" s="1">
        <v>113</v>
      </c>
      <c r="E37" s="1">
        <v>2</v>
      </c>
      <c r="F37" s="1" t="s">
        <v>30</v>
      </c>
      <c r="G37" s="2">
        <v>5</v>
      </c>
      <c r="H37" s="1">
        <f t="shared" si="0"/>
        <v>0.22551340589813121</v>
      </c>
      <c r="I37" s="2">
        <v>8</v>
      </c>
      <c r="J37" s="1">
        <f t="shared" si="1"/>
        <v>0.28675655221154839</v>
      </c>
      <c r="K37" s="1">
        <v>63</v>
      </c>
      <c r="L37" s="1">
        <f t="shared" si="2"/>
        <v>7.9372539331937721</v>
      </c>
      <c r="M37" s="1">
        <v>6.3200000000000006E-2</v>
      </c>
      <c r="N37" s="1">
        <f t="shared" si="3"/>
        <v>-1.1992142096722374</v>
      </c>
      <c r="O37" s="1">
        <v>4.3E-3</v>
      </c>
      <c r="P37" s="1">
        <f t="shared" si="4"/>
        <v>-2.3655227298392685</v>
      </c>
      <c r="Q37" s="1">
        <f t="shared" si="5"/>
        <v>6.7500000000000004E-2</v>
      </c>
      <c r="R37" s="1">
        <f t="shared" si="6"/>
        <v>-1.1706318920111798</v>
      </c>
      <c r="S37" s="1">
        <f t="shared" si="7"/>
        <v>6.3703703703703694</v>
      </c>
      <c r="T37" s="1">
        <f t="shared" si="8"/>
        <v>0.25515555090142111</v>
      </c>
      <c r="U37" s="1">
        <v>8.9</v>
      </c>
      <c r="V37" s="1">
        <f t="shared" si="9"/>
        <v>0.9493900066449128</v>
      </c>
      <c r="W37" s="5" t="s">
        <v>33</v>
      </c>
      <c r="X37" s="39"/>
    </row>
    <row r="38" spans="1:24" x14ac:dyDescent="0.2">
      <c r="A38" s="1" t="s">
        <v>253</v>
      </c>
      <c r="B38" s="1">
        <v>2011</v>
      </c>
      <c r="C38" s="1" t="s">
        <v>43</v>
      </c>
      <c r="D38" s="1">
        <v>332</v>
      </c>
      <c r="E38" s="1">
        <v>5</v>
      </c>
      <c r="F38" s="1" t="s">
        <v>34</v>
      </c>
      <c r="G38" s="40">
        <v>6</v>
      </c>
      <c r="H38" s="1">
        <f t="shared" si="0"/>
        <v>0.24746706317044773</v>
      </c>
      <c r="I38" s="2">
        <v>8</v>
      </c>
      <c r="J38" s="1">
        <f t="shared" si="1"/>
        <v>0.28675655221154839</v>
      </c>
      <c r="K38" s="1">
        <v>57</v>
      </c>
      <c r="L38" s="1">
        <f t="shared" si="2"/>
        <v>7.5498344352707498</v>
      </c>
      <c r="M38" s="1">
        <v>0.1822</v>
      </c>
      <c r="N38" s="1">
        <f t="shared" si="3"/>
        <v>-0.73942779187650742</v>
      </c>
      <c r="O38" s="1">
        <v>1.2999999999999999E-2</v>
      </c>
      <c r="P38" s="1">
        <f t="shared" si="4"/>
        <v>-1.8857227034384139</v>
      </c>
      <c r="Q38" s="1">
        <f t="shared" si="5"/>
        <v>0.19520000000000001</v>
      </c>
      <c r="R38" s="1">
        <f t="shared" si="6"/>
        <v>-0.7094979385464818</v>
      </c>
      <c r="S38" s="1">
        <f t="shared" si="7"/>
        <v>6.6598360655737698</v>
      </c>
      <c r="T38" s="1">
        <f t="shared" si="8"/>
        <v>0.261020461700184</v>
      </c>
      <c r="U38" s="1">
        <v>7</v>
      </c>
      <c r="V38" s="1">
        <f t="shared" si="9"/>
        <v>0.84509804001425681</v>
      </c>
      <c r="W38" s="5"/>
      <c r="X38" s="1"/>
    </row>
    <row r="39" spans="1:24" x14ac:dyDescent="0.2">
      <c r="A39" s="1" t="s">
        <v>253</v>
      </c>
      <c r="B39" s="1">
        <v>2011</v>
      </c>
      <c r="C39" s="1" t="s">
        <v>25</v>
      </c>
      <c r="D39" s="1">
        <v>81</v>
      </c>
      <c r="E39" s="1">
        <v>3</v>
      </c>
      <c r="F39" s="1" t="s">
        <v>33</v>
      </c>
      <c r="G39" s="2">
        <v>4</v>
      </c>
      <c r="H39" s="1">
        <f t="shared" si="0"/>
        <v>0.20135792079033082</v>
      </c>
      <c r="I39" s="2">
        <v>1.5</v>
      </c>
      <c r="J39" s="1">
        <f t="shared" si="1"/>
        <v>0.12278275875764601</v>
      </c>
      <c r="K39" s="1">
        <v>137</v>
      </c>
      <c r="L39" s="1">
        <f t="shared" si="2"/>
        <v>11.704699910719626</v>
      </c>
      <c r="M39" s="1">
        <v>0.4289</v>
      </c>
      <c r="N39" s="1">
        <f t="shared" si="3"/>
        <v>-0.36763382810415146</v>
      </c>
      <c r="O39" s="1">
        <v>3.1800000000000002E-2</v>
      </c>
      <c r="P39" s="1">
        <f t="shared" si="4"/>
        <v>-1.4974363308926366</v>
      </c>
      <c r="Q39" s="1">
        <f t="shared" si="5"/>
        <v>0.4607</v>
      </c>
      <c r="R39" s="1">
        <f t="shared" si="6"/>
        <v>-0.3365723610104297</v>
      </c>
      <c r="S39" s="1">
        <f t="shared" si="7"/>
        <v>6.902539613631431</v>
      </c>
      <c r="T39" s="1">
        <f t="shared" si="8"/>
        <v>0.26584724827309464</v>
      </c>
      <c r="U39" s="1">
        <v>4.5</v>
      </c>
      <c r="V39" s="1">
        <f t="shared" si="9"/>
        <v>0.65321251377534373</v>
      </c>
      <c r="W39" s="5"/>
      <c r="X39" s="41"/>
    </row>
    <row r="40" spans="1:24" x14ac:dyDescent="0.2">
      <c r="A40" s="1" t="s">
        <v>253</v>
      </c>
      <c r="B40" s="1">
        <v>2011</v>
      </c>
      <c r="C40" s="1" t="s">
        <v>25</v>
      </c>
      <c r="D40" s="1">
        <v>158</v>
      </c>
      <c r="E40" s="1">
        <v>7</v>
      </c>
      <c r="F40" s="1" t="s">
        <v>36</v>
      </c>
      <c r="G40" s="2">
        <v>8</v>
      </c>
      <c r="H40" s="1">
        <f t="shared" si="0"/>
        <v>0.28675655221154839</v>
      </c>
      <c r="I40" s="2">
        <v>11</v>
      </c>
      <c r="J40" s="1">
        <f t="shared" si="1"/>
        <v>0.33806525478033073</v>
      </c>
      <c r="K40" s="1">
        <f>7+16+11+11+11+6</f>
        <v>62</v>
      </c>
      <c r="L40" s="1">
        <f t="shared" si="2"/>
        <v>7.8740078740118111</v>
      </c>
      <c r="M40" s="1">
        <v>0.1176</v>
      </c>
      <c r="N40" s="1">
        <f t="shared" si="3"/>
        <v>-0.92955575002705304</v>
      </c>
      <c r="O40" s="1">
        <v>8.9999999999999993E-3</v>
      </c>
      <c r="P40" s="1">
        <f t="shared" si="4"/>
        <v>-2.0452752090209372</v>
      </c>
      <c r="Q40" s="1">
        <f t="shared" si="5"/>
        <v>0.12659999999999999</v>
      </c>
      <c r="R40" s="1">
        <f t="shared" si="6"/>
        <v>-0.89753199121198313</v>
      </c>
      <c r="S40" s="1">
        <f t="shared" si="7"/>
        <v>7.109004739336493</v>
      </c>
      <c r="T40" s="1">
        <f t="shared" si="8"/>
        <v>0.26989181468573342</v>
      </c>
      <c r="U40" s="1">
        <v>11.6</v>
      </c>
      <c r="V40" s="1">
        <f t="shared" si="9"/>
        <v>1.0644579892269184</v>
      </c>
      <c r="W40" s="5"/>
      <c r="X40" s="39"/>
    </row>
    <row r="41" spans="1:24" x14ac:dyDescent="0.2">
      <c r="A41" s="1" t="s">
        <v>253</v>
      </c>
      <c r="B41" s="1">
        <v>2011</v>
      </c>
      <c r="C41" s="1" t="s">
        <v>43</v>
      </c>
      <c r="D41" s="1">
        <v>333</v>
      </c>
      <c r="E41" s="1">
        <v>7</v>
      </c>
      <c r="F41" s="1" t="s">
        <v>36</v>
      </c>
      <c r="G41" s="40">
        <v>10</v>
      </c>
      <c r="H41" s="1">
        <f t="shared" si="0"/>
        <v>0.32175055439664224</v>
      </c>
      <c r="I41" s="2">
        <v>10</v>
      </c>
      <c r="J41" s="1">
        <f t="shared" si="1"/>
        <v>0.32175055439664224</v>
      </c>
      <c r="K41" s="1">
        <f>35+37+13+12</f>
        <v>97</v>
      </c>
      <c r="L41" s="1">
        <f t="shared" si="2"/>
        <v>9.8488578017961039</v>
      </c>
      <c r="M41" s="1">
        <v>0.32810000000000006</v>
      </c>
      <c r="N41" s="1">
        <f t="shared" si="3"/>
        <v>-0.48398053316580492</v>
      </c>
      <c r="O41" s="1">
        <v>2.5400000000000002E-2</v>
      </c>
      <c r="P41" s="1">
        <f t="shared" si="4"/>
        <v>-1.5949953349496306</v>
      </c>
      <c r="Q41" s="1">
        <f t="shared" si="5"/>
        <v>0.35350000000000004</v>
      </c>
      <c r="R41" s="1">
        <f t="shared" si="6"/>
        <v>-0.45159829648266192</v>
      </c>
      <c r="S41" s="1">
        <f t="shared" si="7"/>
        <v>7.1852899575671856</v>
      </c>
      <c r="T41" s="1">
        <f t="shared" si="8"/>
        <v>0.27137244923825932</v>
      </c>
      <c r="U41" s="1">
        <v>10.7</v>
      </c>
      <c r="V41" s="1">
        <f t="shared" si="9"/>
        <v>1.0293837776852097</v>
      </c>
      <c r="W41" s="5"/>
      <c r="X41" s="1"/>
    </row>
    <row r="42" spans="1:24" x14ac:dyDescent="0.2">
      <c r="A42" s="1" t="s">
        <v>253</v>
      </c>
      <c r="B42" s="1">
        <v>2011</v>
      </c>
      <c r="C42" s="1" t="s">
        <v>25</v>
      </c>
      <c r="D42" s="1">
        <v>125</v>
      </c>
      <c r="E42" s="1">
        <v>2</v>
      </c>
      <c r="F42" s="1" t="s">
        <v>30</v>
      </c>
      <c r="G42" s="2">
        <v>8</v>
      </c>
      <c r="H42" s="1">
        <f t="shared" si="0"/>
        <v>0.28675655221154839</v>
      </c>
      <c r="I42" s="2">
        <v>6</v>
      </c>
      <c r="J42" s="1">
        <f t="shared" si="1"/>
        <v>0.24746706317044773</v>
      </c>
      <c r="K42" s="1">
        <v>38</v>
      </c>
      <c r="L42" s="1">
        <f t="shared" si="2"/>
        <v>6.164414002968976</v>
      </c>
      <c r="M42" s="1">
        <v>0.1086</v>
      </c>
      <c r="N42" s="1">
        <f t="shared" si="3"/>
        <v>-0.96413018630444736</v>
      </c>
      <c r="O42" s="1">
        <v>8.6E-3</v>
      </c>
      <c r="P42" s="1">
        <f t="shared" si="4"/>
        <v>-2.0649968485463455</v>
      </c>
      <c r="Q42" s="1">
        <f t="shared" si="5"/>
        <v>0.1172</v>
      </c>
      <c r="R42" s="1">
        <f t="shared" si="6"/>
        <v>-0.93103533405555317</v>
      </c>
      <c r="S42" s="1">
        <f t="shared" si="7"/>
        <v>7.3378839590443681</v>
      </c>
      <c r="T42" s="1">
        <f t="shared" si="8"/>
        <v>0.27431258633674965</v>
      </c>
      <c r="U42" s="1">
        <v>6.8</v>
      </c>
      <c r="V42" s="1">
        <f t="shared" si="9"/>
        <v>0.83250891270623628</v>
      </c>
      <c r="W42" s="5" t="s">
        <v>36</v>
      </c>
      <c r="X42" s="39"/>
    </row>
    <row r="43" spans="1:24" x14ac:dyDescent="0.2">
      <c r="A43" s="1" t="s">
        <v>253</v>
      </c>
      <c r="B43" s="1">
        <v>2011</v>
      </c>
      <c r="C43" s="1" t="s">
        <v>43</v>
      </c>
      <c r="D43" s="1">
        <v>305</v>
      </c>
      <c r="E43" s="1">
        <v>5</v>
      </c>
      <c r="F43" s="1" t="s">
        <v>34</v>
      </c>
      <c r="G43" s="40">
        <v>7</v>
      </c>
      <c r="H43" s="1">
        <f t="shared" si="0"/>
        <v>0.26776332715719392</v>
      </c>
      <c r="I43" s="2">
        <v>5.2</v>
      </c>
      <c r="J43" s="1">
        <f t="shared" si="1"/>
        <v>0.23005911869133103</v>
      </c>
      <c r="K43" s="1">
        <f>64+53+26</f>
        <v>143</v>
      </c>
      <c r="L43" s="1">
        <f t="shared" si="2"/>
        <v>11.958260743101398</v>
      </c>
      <c r="M43" s="1">
        <v>0.18870000000000001</v>
      </c>
      <c r="N43" s="1">
        <f t="shared" si="3"/>
        <v>-0.72420508536899697</v>
      </c>
      <c r="O43" s="1">
        <v>1.5900000000000001E-2</v>
      </c>
      <c r="P43" s="1">
        <f t="shared" si="4"/>
        <v>-1.7983298203534184</v>
      </c>
      <c r="Q43" s="1">
        <f t="shared" si="5"/>
        <v>0.2046</v>
      </c>
      <c r="R43" s="1">
        <f t="shared" si="6"/>
        <v>-0.68907314462830671</v>
      </c>
      <c r="S43" s="1">
        <f t="shared" si="7"/>
        <v>7.7712609970674489</v>
      </c>
      <c r="T43" s="1">
        <f t="shared" si="8"/>
        <v>0.28251290593491624</v>
      </c>
      <c r="U43" s="1">
        <v>8.3999999999999986</v>
      </c>
      <c r="V43" s="1">
        <f t="shared" si="9"/>
        <v>0.92427928606188159</v>
      </c>
      <c r="W43" s="5" t="s">
        <v>44</v>
      </c>
      <c r="X43" s="1"/>
    </row>
    <row r="44" spans="1:24" x14ac:dyDescent="0.2">
      <c r="A44" s="1" t="s">
        <v>253</v>
      </c>
      <c r="B44" s="1">
        <v>2011</v>
      </c>
      <c r="C44" s="1" t="s">
        <v>43</v>
      </c>
      <c r="D44" s="1">
        <v>355</v>
      </c>
      <c r="E44" s="1">
        <v>7</v>
      </c>
      <c r="F44" s="1" t="s">
        <v>36</v>
      </c>
      <c r="G44" s="40">
        <v>10</v>
      </c>
      <c r="H44" s="1">
        <f t="shared" si="0"/>
        <v>0.32175055439664224</v>
      </c>
      <c r="I44" s="2">
        <v>6</v>
      </c>
      <c r="J44" s="1">
        <f t="shared" si="1"/>
        <v>0.24746706317044773</v>
      </c>
      <c r="K44" s="1">
        <v>177</v>
      </c>
      <c r="L44" s="1">
        <f t="shared" si="2"/>
        <v>13.30413469565007</v>
      </c>
      <c r="M44" s="1">
        <v>0.23619999999999999</v>
      </c>
      <c r="N44" s="1">
        <f t="shared" si="3"/>
        <v>-0.62670172038512895</v>
      </c>
      <c r="O44" s="1">
        <v>2.0900000000000002E-2</v>
      </c>
      <c r="P44" s="1">
        <f t="shared" si="4"/>
        <v>-1.6796459671823281</v>
      </c>
      <c r="Q44" s="1">
        <f t="shared" si="5"/>
        <v>0.2571</v>
      </c>
      <c r="R44" s="1">
        <f t="shared" si="6"/>
        <v>-0.58988103164044936</v>
      </c>
      <c r="S44" s="1">
        <f t="shared" si="7"/>
        <v>8.1291326332166491</v>
      </c>
      <c r="T44" s="1">
        <f t="shared" si="8"/>
        <v>0.28912780219657847</v>
      </c>
      <c r="U44" s="1">
        <v>12.8</v>
      </c>
      <c r="V44" s="1">
        <f t="shared" si="9"/>
        <v>1.1072099696478683</v>
      </c>
      <c r="W44" s="5" t="s">
        <v>44</v>
      </c>
      <c r="X44" s="1"/>
    </row>
    <row r="45" spans="1:24" x14ac:dyDescent="0.2">
      <c r="A45" s="1" t="s">
        <v>253</v>
      </c>
      <c r="B45" s="1">
        <v>2011</v>
      </c>
      <c r="C45" s="1" t="s">
        <v>43</v>
      </c>
      <c r="D45" s="1">
        <v>320</v>
      </c>
      <c r="E45" s="1">
        <v>3</v>
      </c>
      <c r="F45" s="1" t="s">
        <v>33</v>
      </c>
      <c r="G45" s="40">
        <v>3</v>
      </c>
      <c r="H45" s="1">
        <f t="shared" si="0"/>
        <v>0.17408301063648043</v>
      </c>
      <c r="I45" s="2">
        <v>3</v>
      </c>
      <c r="J45" s="1">
        <f t="shared" si="1"/>
        <v>0.17408301063648043</v>
      </c>
      <c r="K45" s="1">
        <v>6</v>
      </c>
      <c r="L45" s="1">
        <f t="shared" si="2"/>
        <v>2.4494897427831779</v>
      </c>
      <c r="M45" s="1">
        <v>1.2E-2</v>
      </c>
      <c r="N45" s="1">
        <f t="shared" si="3"/>
        <v>-1.920456992597094</v>
      </c>
      <c r="O45" s="1">
        <v>1.1000000000000001E-3</v>
      </c>
      <c r="P45" s="1">
        <f t="shared" si="4"/>
        <v>-2.9546770212133424</v>
      </c>
      <c r="Q45" s="1">
        <f t="shared" si="5"/>
        <v>1.3100000000000001E-2</v>
      </c>
      <c r="R45" s="1">
        <f t="shared" si="6"/>
        <v>-1.8823973083099157</v>
      </c>
      <c r="S45" s="1">
        <f t="shared" si="7"/>
        <v>8.3969465648854964</v>
      </c>
      <c r="T45" s="1">
        <f t="shared" si="8"/>
        <v>0.29399158975143008</v>
      </c>
      <c r="U45" s="1">
        <v>1.0999999999999996</v>
      </c>
      <c r="V45" s="1">
        <f t="shared" si="9"/>
        <v>4.1392685158224904E-2</v>
      </c>
      <c r="W45" s="5"/>
      <c r="X45" s="1"/>
    </row>
    <row r="46" spans="1:24" x14ac:dyDescent="0.2">
      <c r="A46" s="1" t="s">
        <v>253</v>
      </c>
      <c r="B46" s="1">
        <v>2011</v>
      </c>
      <c r="C46" s="1" t="s">
        <v>25</v>
      </c>
      <c r="D46" s="1">
        <v>6</v>
      </c>
      <c r="E46" s="1">
        <v>1</v>
      </c>
      <c r="F46" s="1" t="s">
        <v>27</v>
      </c>
      <c r="G46" s="2">
        <v>3</v>
      </c>
      <c r="H46" s="1">
        <f t="shared" si="0"/>
        <v>0.17408301063648043</v>
      </c>
      <c r="I46" s="2">
        <v>5</v>
      </c>
      <c r="J46" s="1">
        <f t="shared" si="1"/>
        <v>0.22551340589813121</v>
      </c>
      <c r="K46" s="1">
        <v>16</v>
      </c>
      <c r="L46" s="1">
        <f t="shared" si="2"/>
        <v>4</v>
      </c>
      <c r="M46" s="1">
        <v>4.9499999999999995E-2</v>
      </c>
      <c r="N46" s="1">
        <f t="shared" si="3"/>
        <v>-1.3053070736685159</v>
      </c>
      <c r="O46" s="1">
        <v>4.6999999999999993E-3</v>
      </c>
      <c r="P46" s="1">
        <f t="shared" si="4"/>
        <v>-2.3269790928711038</v>
      </c>
      <c r="Q46" s="1">
        <f t="shared" si="5"/>
        <v>5.4199999999999998E-2</v>
      </c>
      <c r="R46" s="1">
        <f t="shared" si="6"/>
        <v>-1.2659205927194057</v>
      </c>
      <c r="S46" s="1">
        <f t="shared" si="7"/>
        <v>8.6715867158671571</v>
      </c>
      <c r="T46" s="1">
        <f t="shared" si="8"/>
        <v>0.29890671991776374</v>
      </c>
      <c r="U46" s="1">
        <v>4.5999999999999996</v>
      </c>
      <c r="V46" s="1">
        <f t="shared" si="9"/>
        <v>0.66275783168157409</v>
      </c>
      <c r="W46" s="5"/>
      <c r="X46" s="1"/>
    </row>
    <row r="47" spans="1:24" x14ac:dyDescent="0.2">
      <c r="A47" s="1" t="s">
        <v>253</v>
      </c>
      <c r="B47" s="1">
        <v>2011</v>
      </c>
      <c r="C47" s="1" t="s">
        <v>43</v>
      </c>
      <c r="D47" s="1">
        <v>248</v>
      </c>
      <c r="E47" s="1">
        <v>5</v>
      </c>
      <c r="F47" s="1" t="s">
        <v>34</v>
      </c>
      <c r="G47" s="40">
        <v>8</v>
      </c>
      <c r="H47" s="1">
        <f t="shared" si="0"/>
        <v>0.28675655221154839</v>
      </c>
      <c r="I47" s="2">
        <v>5</v>
      </c>
      <c r="J47" s="1">
        <f t="shared" si="1"/>
        <v>0.22551340589813121</v>
      </c>
      <c r="K47" s="1">
        <v>117</v>
      </c>
      <c r="L47" s="1">
        <f t="shared" si="2"/>
        <v>10.816653826391969</v>
      </c>
      <c r="M47" s="1">
        <v>0.02</v>
      </c>
      <c r="N47" s="1">
        <f t="shared" si="3"/>
        <v>-1.6987529113637887</v>
      </c>
      <c r="O47" s="1">
        <v>1.9E-3</v>
      </c>
      <c r="P47" s="1">
        <f t="shared" si="4"/>
        <v>-2.7189666327522723</v>
      </c>
      <c r="Q47" s="1">
        <f t="shared" si="5"/>
        <v>2.1899999999999999E-2</v>
      </c>
      <c r="R47" s="1">
        <f t="shared" si="6"/>
        <v>-1.6593576224392947</v>
      </c>
      <c r="S47" s="1">
        <f t="shared" si="7"/>
        <v>8.6757990867579924</v>
      </c>
      <c r="T47" s="1">
        <f t="shared" si="8"/>
        <v>0.29898155351827466</v>
      </c>
      <c r="U47" s="1">
        <v>5.0999999999999996</v>
      </c>
      <c r="V47" s="1">
        <f t="shared" si="9"/>
        <v>0.70757017609793638</v>
      </c>
      <c r="W47" s="5"/>
      <c r="X47" s="1"/>
    </row>
    <row r="48" spans="1:24" x14ac:dyDescent="0.2">
      <c r="A48" s="1" t="s">
        <v>253</v>
      </c>
      <c r="B48" s="1">
        <v>2011</v>
      </c>
      <c r="C48" s="1" t="s">
        <v>25</v>
      </c>
      <c r="D48" s="1">
        <v>2</v>
      </c>
      <c r="E48" s="1">
        <v>6</v>
      </c>
      <c r="F48" s="1" t="s">
        <v>26</v>
      </c>
      <c r="G48" s="2">
        <v>3</v>
      </c>
      <c r="H48" s="1">
        <f t="shared" si="0"/>
        <v>0.17408301063648043</v>
      </c>
      <c r="I48" s="2">
        <v>4</v>
      </c>
      <c r="J48" s="1">
        <f t="shared" si="1"/>
        <v>0.20135792079033082</v>
      </c>
      <c r="K48" s="1">
        <v>2</v>
      </c>
      <c r="L48" s="1">
        <f t="shared" si="2"/>
        <v>1.4142135623730951</v>
      </c>
      <c r="M48" s="1">
        <v>2.0999999999999999E-3</v>
      </c>
      <c r="N48" s="1">
        <f t="shared" si="3"/>
        <v>-2.6757175447023074</v>
      </c>
      <c r="O48" s="1">
        <v>2.0000000000000001E-4</v>
      </c>
      <c r="P48" s="1">
        <f t="shared" si="4"/>
        <v>-3.6777807052660809</v>
      </c>
      <c r="Q48" s="1">
        <f t="shared" si="5"/>
        <v>2.3E-3</v>
      </c>
      <c r="R48" s="1">
        <f t="shared" si="6"/>
        <v>-2.6363880201078556</v>
      </c>
      <c r="S48" s="1">
        <f t="shared" si="7"/>
        <v>8.6956521739130448</v>
      </c>
      <c r="T48" s="1">
        <f t="shared" si="8"/>
        <v>0.29933402641777124</v>
      </c>
      <c r="U48" s="1">
        <v>2.2000000000000002</v>
      </c>
      <c r="V48" s="1">
        <f t="shared" si="9"/>
        <v>0.34242268082220628</v>
      </c>
      <c r="W48" s="5"/>
      <c r="X48" s="1"/>
    </row>
    <row r="49" spans="1:24" x14ac:dyDescent="0.2">
      <c r="A49" s="1" t="s">
        <v>253</v>
      </c>
      <c r="B49" s="1">
        <v>2011</v>
      </c>
      <c r="C49" s="1" t="s">
        <v>25</v>
      </c>
      <c r="D49" s="1">
        <v>31</v>
      </c>
      <c r="E49" s="1">
        <v>1</v>
      </c>
      <c r="F49" s="1" t="s">
        <v>27</v>
      </c>
      <c r="G49" s="2">
        <v>8</v>
      </c>
      <c r="H49" s="1">
        <f t="shared" si="0"/>
        <v>0.28675655221154839</v>
      </c>
      <c r="I49" s="2">
        <v>10</v>
      </c>
      <c r="J49" s="1">
        <f t="shared" si="1"/>
        <v>0.32175055439664224</v>
      </c>
      <c r="K49" s="1">
        <v>25</v>
      </c>
      <c r="L49" s="1">
        <f t="shared" si="2"/>
        <v>5</v>
      </c>
      <c r="M49" s="1">
        <v>8.2100000000000006E-2</v>
      </c>
      <c r="N49" s="1">
        <f t="shared" si="3"/>
        <v>-1.085603947870214</v>
      </c>
      <c r="O49" s="1">
        <v>8.7000000000000011E-3</v>
      </c>
      <c r="P49" s="1">
        <f t="shared" si="4"/>
        <v>-2.0599818449923366</v>
      </c>
      <c r="Q49" s="1">
        <f t="shared" si="5"/>
        <v>9.0800000000000006E-2</v>
      </c>
      <c r="R49" s="1">
        <f t="shared" si="6"/>
        <v>-1.0418663243237647</v>
      </c>
      <c r="S49" s="1">
        <f t="shared" si="7"/>
        <v>9.5814977973568283</v>
      </c>
      <c r="T49" s="1">
        <f t="shared" si="8"/>
        <v>0.31470917806095905</v>
      </c>
      <c r="U49" s="1">
        <v>9.9</v>
      </c>
      <c r="V49" s="1">
        <f t="shared" si="9"/>
        <v>0.9956351945975499</v>
      </c>
      <c r="W49" s="5"/>
      <c r="X49" s="1"/>
    </row>
    <row r="50" spans="1:24" x14ac:dyDescent="0.2">
      <c r="A50" s="1" t="s">
        <v>253</v>
      </c>
      <c r="B50" s="1">
        <v>2011</v>
      </c>
      <c r="C50" s="1" t="s">
        <v>25</v>
      </c>
      <c r="D50" s="1">
        <v>185</v>
      </c>
      <c r="E50" s="1">
        <v>5</v>
      </c>
      <c r="F50" s="1" t="s">
        <v>34</v>
      </c>
      <c r="G50" s="2">
        <v>5</v>
      </c>
      <c r="H50" s="1">
        <f t="shared" si="0"/>
        <v>0.22551340589813121</v>
      </c>
      <c r="I50" s="2">
        <v>5</v>
      </c>
      <c r="J50" s="1">
        <f t="shared" si="1"/>
        <v>0.22551340589813121</v>
      </c>
      <c r="K50" s="1">
        <v>11</v>
      </c>
      <c r="L50" s="1">
        <f t="shared" si="2"/>
        <v>3.3166247903553998</v>
      </c>
      <c r="M50" s="1">
        <v>2.0299999999999999E-2</v>
      </c>
      <c r="N50" s="1">
        <f t="shared" si="3"/>
        <v>-1.6922900765951934</v>
      </c>
      <c r="O50" s="1">
        <v>3.0000000000000001E-3</v>
      </c>
      <c r="P50" s="1">
        <f t="shared" si="4"/>
        <v>-2.5214335044061564</v>
      </c>
      <c r="Q50" s="1">
        <f t="shared" si="5"/>
        <v>2.3299999999999998E-2</v>
      </c>
      <c r="R50" s="1">
        <f t="shared" si="6"/>
        <v>-1.6324577264794233</v>
      </c>
      <c r="S50" s="1">
        <f t="shared" si="7"/>
        <v>12.875536480686698</v>
      </c>
      <c r="T50" s="1">
        <f t="shared" si="8"/>
        <v>0.36700873264077899</v>
      </c>
      <c r="U50" s="1">
        <v>4.9000000000000004</v>
      </c>
      <c r="V50" s="1">
        <f t="shared" si="9"/>
        <v>0.69019608002851374</v>
      </c>
      <c r="W50" s="5" t="s">
        <v>33</v>
      </c>
      <c r="X50" s="17"/>
    </row>
    <row r="51" spans="1:24" x14ac:dyDescent="0.2">
      <c r="A51" s="1" t="s">
        <v>253</v>
      </c>
      <c r="B51" s="1">
        <v>2011</v>
      </c>
      <c r="C51" s="1" t="s">
        <v>43</v>
      </c>
      <c r="D51" s="1">
        <v>370</v>
      </c>
      <c r="E51" s="1">
        <v>8</v>
      </c>
      <c r="F51" s="1" t="s">
        <v>35</v>
      </c>
      <c r="G51" s="40">
        <v>4</v>
      </c>
      <c r="H51" s="1">
        <f t="shared" si="0"/>
        <v>0.20135792079033082</v>
      </c>
      <c r="I51" s="2">
        <v>5</v>
      </c>
      <c r="J51" s="1">
        <f t="shared" si="1"/>
        <v>0.22551340589813121</v>
      </c>
      <c r="K51" s="1">
        <v>21</v>
      </c>
      <c r="L51" s="1">
        <f t="shared" si="2"/>
        <v>4.5825756949558398</v>
      </c>
      <c r="M51" s="1">
        <v>3.5499999999999997E-2</v>
      </c>
      <c r="N51" s="1">
        <f t="shared" si="3"/>
        <v>-1.4496493276983846</v>
      </c>
      <c r="O51" s="1">
        <v>5.5999999999999999E-3</v>
      </c>
      <c r="P51" s="1">
        <f t="shared" si="4"/>
        <v>-2.2510371387438388</v>
      </c>
      <c r="Q51" s="1">
        <f t="shared" si="5"/>
        <v>4.1099999999999998E-2</v>
      </c>
      <c r="R51" s="1">
        <f t="shared" si="6"/>
        <v>-1.3860525232196503</v>
      </c>
      <c r="S51" s="1">
        <f t="shared" si="7"/>
        <v>13.625304136253041</v>
      </c>
      <c r="T51" s="1">
        <f t="shared" si="8"/>
        <v>0.37806702948599691</v>
      </c>
      <c r="U51" s="1">
        <v>2.1999999999999993</v>
      </c>
      <c r="V51" s="1">
        <f t="shared" si="9"/>
        <v>0.34242268082220612</v>
      </c>
      <c r="W51" s="5"/>
      <c r="X51" s="1"/>
    </row>
    <row r="52" spans="1:24" x14ac:dyDescent="0.2">
      <c r="A52" s="1" t="s">
        <v>253</v>
      </c>
      <c r="B52" s="1">
        <v>2011</v>
      </c>
      <c r="C52" s="1" t="s">
        <v>25</v>
      </c>
      <c r="D52" s="1">
        <v>184</v>
      </c>
      <c r="E52" s="1">
        <v>2</v>
      </c>
      <c r="F52" s="1" t="s">
        <v>30</v>
      </c>
      <c r="G52" s="2">
        <v>7</v>
      </c>
      <c r="H52" s="1">
        <f t="shared" si="0"/>
        <v>0.26776332715719392</v>
      </c>
      <c r="I52" s="2">
        <v>6</v>
      </c>
      <c r="J52" s="1">
        <f t="shared" si="1"/>
        <v>0.24746706317044773</v>
      </c>
      <c r="K52" s="1">
        <v>230</v>
      </c>
      <c r="L52" s="1">
        <f t="shared" si="2"/>
        <v>15.165750888103101</v>
      </c>
      <c r="M52" s="1">
        <v>0.31240000000000001</v>
      </c>
      <c r="N52" s="1">
        <f t="shared" si="3"/>
        <v>-0.50527507314521369</v>
      </c>
      <c r="O52" s="1">
        <v>6.6100000000000006E-2</v>
      </c>
      <c r="P52" s="1">
        <f t="shared" si="4"/>
        <v>-1.1797328428390355</v>
      </c>
      <c r="Q52" s="1">
        <f t="shared" si="5"/>
        <v>0.3785</v>
      </c>
      <c r="R52" s="1">
        <f t="shared" si="6"/>
        <v>-0.42192264222084486</v>
      </c>
      <c r="S52" s="1">
        <f t="shared" si="7"/>
        <v>17.463672391017173</v>
      </c>
      <c r="T52" s="1">
        <f t="shared" si="8"/>
        <v>0.4311277131032249</v>
      </c>
      <c r="U52" s="1">
        <v>13.5</v>
      </c>
      <c r="V52" s="1">
        <f t="shared" si="9"/>
        <v>1.1303337684950061</v>
      </c>
      <c r="W52" s="5"/>
      <c r="X52" s="17"/>
    </row>
    <row r="53" spans="1:24" x14ac:dyDescent="0.2">
      <c r="A53" s="1" t="s">
        <v>253</v>
      </c>
      <c r="B53" s="1">
        <v>2011</v>
      </c>
      <c r="C53" s="1" t="s">
        <v>43</v>
      </c>
      <c r="D53" s="1">
        <v>303</v>
      </c>
      <c r="E53" s="1">
        <v>6</v>
      </c>
      <c r="F53" s="1" t="s">
        <v>26</v>
      </c>
      <c r="G53" s="40">
        <v>5</v>
      </c>
      <c r="H53" s="1">
        <f t="shared" si="0"/>
        <v>0.22551340589813121</v>
      </c>
      <c r="I53" s="2">
        <v>5</v>
      </c>
      <c r="J53" s="1">
        <f t="shared" si="1"/>
        <v>0.22551340589813121</v>
      </c>
      <c r="K53" s="1">
        <v>40</v>
      </c>
      <c r="L53" s="1">
        <f t="shared" si="2"/>
        <v>6.324555320336759</v>
      </c>
      <c r="M53" s="1">
        <v>2.07E-2</v>
      </c>
      <c r="N53" s="1">
        <f t="shared" si="3"/>
        <v>-1.6838199011065473</v>
      </c>
      <c r="O53" s="1">
        <v>4.8999999999999998E-3</v>
      </c>
      <c r="P53" s="1">
        <f t="shared" si="4"/>
        <v>-2.3089185078770318</v>
      </c>
      <c r="Q53" s="1">
        <f t="shared" si="5"/>
        <v>2.5599999999999998E-2</v>
      </c>
      <c r="R53" s="1">
        <f t="shared" si="6"/>
        <v>-1.5915904215315704</v>
      </c>
      <c r="S53" s="1">
        <f t="shared" si="7"/>
        <v>19.140625</v>
      </c>
      <c r="T53" s="1">
        <f t="shared" si="8"/>
        <v>0.45281659474492553</v>
      </c>
      <c r="U53" s="1">
        <v>3.8000000000000007</v>
      </c>
      <c r="V53" s="1">
        <f t="shared" si="9"/>
        <v>0.57978359661681023</v>
      </c>
      <c r="W53" s="5" t="s">
        <v>44</v>
      </c>
      <c r="X53" s="1"/>
    </row>
    <row r="54" spans="1:24" x14ac:dyDescent="0.2">
      <c r="A54" s="1" t="s">
        <v>253</v>
      </c>
      <c r="B54" s="1">
        <v>2011</v>
      </c>
      <c r="C54" s="1" t="s">
        <v>43</v>
      </c>
      <c r="D54" s="1">
        <v>324</v>
      </c>
      <c r="E54" s="1">
        <v>1</v>
      </c>
      <c r="F54" s="1" t="s">
        <v>27</v>
      </c>
      <c r="G54" s="40">
        <v>10</v>
      </c>
      <c r="H54" s="1">
        <f t="shared" si="0"/>
        <v>0.32175055439664224</v>
      </c>
      <c r="I54" s="2">
        <v>13</v>
      </c>
      <c r="J54" s="1">
        <f t="shared" si="1"/>
        <v>0.36886298422662445</v>
      </c>
      <c r="K54" s="1">
        <v>17</v>
      </c>
      <c r="L54" s="1">
        <f t="shared" si="2"/>
        <v>4.1231056256176606</v>
      </c>
      <c r="M54" s="1">
        <v>6.7000000000000002E-3</v>
      </c>
      <c r="N54" s="1">
        <f t="shared" si="3"/>
        <v>-2.1732774798310079</v>
      </c>
      <c r="O54" s="1">
        <v>1.6999999999999999E-3</v>
      </c>
      <c r="P54" s="1">
        <f t="shared" si="4"/>
        <v>-2.7670038896078464</v>
      </c>
      <c r="Q54" s="1">
        <f t="shared" si="5"/>
        <v>8.3999999999999995E-3</v>
      </c>
      <c r="R54" s="1">
        <f t="shared" si="6"/>
        <v>-2.0752040042020878</v>
      </c>
      <c r="S54" s="1">
        <f t="shared" si="7"/>
        <v>20.238095238095237</v>
      </c>
      <c r="T54" s="1">
        <f t="shared" si="8"/>
        <v>0.46661720308784782</v>
      </c>
      <c r="U54" s="1">
        <v>11.5</v>
      </c>
      <c r="V54" s="1">
        <f t="shared" si="9"/>
        <v>1.0606978403536116</v>
      </c>
      <c r="W54" s="5" t="s">
        <v>31</v>
      </c>
      <c r="X54" s="1"/>
    </row>
    <row r="55" spans="1:24" x14ac:dyDescent="0.2">
      <c r="A55" s="1" t="s">
        <v>253</v>
      </c>
      <c r="B55" s="1">
        <v>2011</v>
      </c>
      <c r="C55" s="1" t="s">
        <v>43</v>
      </c>
      <c r="D55" s="1">
        <v>330</v>
      </c>
      <c r="E55" s="1">
        <v>8</v>
      </c>
      <c r="F55" s="1" t="s">
        <v>35</v>
      </c>
      <c r="G55" s="40">
        <v>6</v>
      </c>
      <c r="H55" s="1">
        <f t="shared" si="0"/>
        <v>0.24746706317044773</v>
      </c>
      <c r="I55" s="2">
        <v>6</v>
      </c>
      <c r="J55" s="1">
        <f t="shared" si="1"/>
        <v>0.24746706317044773</v>
      </c>
      <c r="K55" s="1">
        <v>64</v>
      </c>
      <c r="L55" s="1">
        <f t="shared" si="2"/>
        <v>8</v>
      </c>
      <c r="M55" s="1">
        <v>6.8000000000000005E-2</v>
      </c>
      <c r="N55" s="1">
        <f t="shared" si="3"/>
        <v>-1.1674272251538202</v>
      </c>
      <c r="O55" s="1">
        <v>1.8599999999999998E-2</v>
      </c>
      <c r="P55" s="1">
        <f t="shared" si="4"/>
        <v>-1.730253626869233</v>
      </c>
      <c r="Q55" s="1">
        <f t="shared" si="5"/>
        <v>8.660000000000001E-2</v>
      </c>
      <c r="R55" s="1">
        <f t="shared" si="6"/>
        <v>-1.0624319613996169</v>
      </c>
      <c r="S55" s="1">
        <f t="shared" si="7"/>
        <v>21.478060046189373</v>
      </c>
      <c r="T55" s="1">
        <f t="shared" si="8"/>
        <v>0.48187816146058055</v>
      </c>
      <c r="U55" s="1">
        <v>6.9</v>
      </c>
      <c r="V55" s="1">
        <f t="shared" si="9"/>
        <v>0.83884909073725533</v>
      </c>
      <c r="W55" s="5" t="s">
        <v>38</v>
      </c>
      <c r="X55" s="1"/>
    </row>
    <row r="56" spans="1:24" x14ac:dyDescent="0.2">
      <c r="A56" s="1" t="s">
        <v>253</v>
      </c>
      <c r="B56" s="1">
        <v>2011</v>
      </c>
      <c r="C56" s="1" t="s">
        <v>43</v>
      </c>
      <c r="D56" s="1">
        <v>258</v>
      </c>
      <c r="E56" s="1">
        <v>6</v>
      </c>
      <c r="F56" s="1" t="s">
        <v>26</v>
      </c>
      <c r="G56" s="40">
        <v>8</v>
      </c>
      <c r="H56" s="1">
        <f t="shared" si="0"/>
        <v>0.28675655221154839</v>
      </c>
      <c r="I56" s="2">
        <v>10</v>
      </c>
      <c r="J56" s="1">
        <f t="shared" si="1"/>
        <v>0.32175055439664224</v>
      </c>
      <c r="K56" s="1">
        <f>9+23+16</f>
        <v>48</v>
      </c>
      <c r="L56" s="1">
        <f t="shared" si="2"/>
        <v>6.9282032302755088</v>
      </c>
      <c r="M56" s="1">
        <v>3.5700000000000003E-2</v>
      </c>
      <c r="N56" s="1">
        <f t="shared" si="3"/>
        <v>-1.4472101498072181</v>
      </c>
      <c r="O56" s="1">
        <v>1.03E-2</v>
      </c>
      <c r="P56" s="1">
        <f t="shared" si="4"/>
        <v>-1.9867413347164835</v>
      </c>
      <c r="Q56" s="1">
        <f t="shared" si="5"/>
        <v>4.5999999999999999E-2</v>
      </c>
      <c r="R56" s="1">
        <f t="shared" si="6"/>
        <v>-1.3371477667352039</v>
      </c>
      <c r="S56" s="1">
        <f t="shared" si="7"/>
        <v>22.39130434782609</v>
      </c>
      <c r="T56" s="1">
        <f t="shared" si="8"/>
        <v>0.4929134378726045</v>
      </c>
      <c r="U56" s="1">
        <v>7.9</v>
      </c>
      <c r="V56" s="1">
        <f t="shared" si="9"/>
        <v>0.89762709129044149</v>
      </c>
      <c r="W56" s="5" t="s">
        <v>37</v>
      </c>
      <c r="X56" s="1"/>
    </row>
    <row r="57" spans="1:24" x14ac:dyDescent="0.2">
      <c r="A57" s="1" t="s">
        <v>253</v>
      </c>
      <c r="B57" s="1">
        <v>2011</v>
      </c>
      <c r="C57" s="1" t="s">
        <v>43</v>
      </c>
      <c r="D57" s="1">
        <v>326</v>
      </c>
      <c r="E57" s="1">
        <v>2</v>
      </c>
      <c r="F57" s="1" t="s">
        <v>30</v>
      </c>
      <c r="G57" s="40">
        <v>7</v>
      </c>
      <c r="H57" s="1">
        <f t="shared" si="0"/>
        <v>0.26776332715719392</v>
      </c>
      <c r="I57" s="2">
        <v>3</v>
      </c>
      <c r="J57" s="1">
        <f t="shared" si="1"/>
        <v>0.17408301063648043</v>
      </c>
      <c r="K57" s="1">
        <v>83</v>
      </c>
      <c r="L57" s="1">
        <f t="shared" si="2"/>
        <v>9.1104335791442992</v>
      </c>
      <c r="M57" s="1">
        <v>2.0299999999999999E-2</v>
      </c>
      <c r="N57" s="1">
        <f t="shared" si="3"/>
        <v>-1.6922900765951934</v>
      </c>
      <c r="O57" s="1">
        <v>7.3000000000000001E-3</v>
      </c>
      <c r="P57" s="1">
        <f t="shared" si="4"/>
        <v>-2.1360826230421397</v>
      </c>
      <c r="Q57" s="1">
        <f t="shared" si="5"/>
        <v>2.76E-2</v>
      </c>
      <c r="R57" s="1">
        <f t="shared" si="6"/>
        <v>-1.5589335933607369</v>
      </c>
      <c r="S57" s="1">
        <f t="shared" si="7"/>
        <v>26.44927536231884</v>
      </c>
      <c r="T57" s="1">
        <f t="shared" si="8"/>
        <v>0.54017792324242042</v>
      </c>
      <c r="U57" s="1">
        <v>5.8000000000000007</v>
      </c>
      <c r="V57" s="1">
        <f t="shared" si="9"/>
        <v>0.76342799356293733</v>
      </c>
      <c r="W57" s="5" t="s">
        <v>38</v>
      </c>
      <c r="X57" s="1"/>
    </row>
    <row r="58" spans="1:24" x14ac:dyDescent="0.2">
      <c r="A58" s="1" t="s">
        <v>253</v>
      </c>
      <c r="B58" s="1">
        <v>2011</v>
      </c>
      <c r="C58" s="1" t="s">
        <v>43</v>
      </c>
      <c r="D58" s="1">
        <v>252</v>
      </c>
      <c r="E58" s="1">
        <v>3</v>
      </c>
      <c r="F58" s="1" t="s">
        <v>33</v>
      </c>
      <c r="G58" s="40">
        <v>4</v>
      </c>
      <c r="H58" s="1">
        <f t="shared" si="0"/>
        <v>0.20135792079033082</v>
      </c>
      <c r="I58" s="2">
        <v>6</v>
      </c>
      <c r="J58" s="1">
        <f t="shared" si="1"/>
        <v>0.24746706317044773</v>
      </c>
      <c r="K58" s="1">
        <v>69</v>
      </c>
      <c r="L58" s="1">
        <f t="shared" si="2"/>
        <v>8.3066238629180749</v>
      </c>
      <c r="M58" s="1">
        <v>6.9500000000000006E-2</v>
      </c>
      <c r="N58" s="1">
        <f t="shared" si="3"/>
        <v>-1.1579527114903621</v>
      </c>
      <c r="O58" s="1">
        <v>3.0799999999999998E-2</v>
      </c>
      <c r="P58" s="1">
        <f t="shared" si="4"/>
        <v>-1.5113083016830593</v>
      </c>
      <c r="Q58" s="1">
        <f t="shared" si="5"/>
        <v>0.1003</v>
      </c>
      <c r="R58" s="1">
        <f t="shared" si="6"/>
        <v>-0.99865576958839875</v>
      </c>
      <c r="S58" s="1">
        <f t="shared" si="7"/>
        <v>30.707876370887337</v>
      </c>
      <c r="T58" s="1">
        <f t="shared" si="8"/>
        <v>0.58733774652175386</v>
      </c>
      <c r="U58" s="1">
        <v>4.5999999999999996</v>
      </c>
      <c r="V58" s="1">
        <f t="shared" si="9"/>
        <v>0.66275783168157409</v>
      </c>
      <c r="W58" s="5"/>
      <c r="X58" s="1"/>
    </row>
    <row r="59" spans="1:24" x14ac:dyDescent="0.2">
      <c r="A59" s="1" t="s">
        <v>253</v>
      </c>
      <c r="B59" s="1">
        <v>2011</v>
      </c>
      <c r="C59" s="1" t="s">
        <v>43</v>
      </c>
      <c r="D59" s="1">
        <v>354</v>
      </c>
      <c r="E59" s="1">
        <v>7</v>
      </c>
      <c r="F59" s="1" t="s">
        <v>36</v>
      </c>
      <c r="G59" s="40">
        <v>3</v>
      </c>
      <c r="H59" s="1">
        <f t="shared" si="0"/>
        <v>0.17408301063648043</v>
      </c>
      <c r="I59" s="2">
        <v>3</v>
      </c>
      <c r="J59" s="1">
        <f t="shared" si="1"/>
        <v>0.17408301063648043</v>
      </c>
      <c r="K59" s="1">
        <v>9</v>
      </c>
      <c r="L59" s="1">
        <f t="shared" si="2"/>
        <v>3</v>
      </c>
      <c r="M59" s="1">
        <v>2.0000000000000001E-4</v>
      </c>
      <c r="N59" s="1">
        <f t="shared" si="3"/>
        <v>-3.6777807052660809</v>
      </c>
      <c r="O59" s="1">
        <v>1E-4</v>
      </c>
      <c r="P59" s="1">
        <f t="shared" si="4"/>
        <v>-3.9586073148417751</v>
      </c>
      <c r="Q59" s="1">
        <f t="shared" si="5"/>
        <v>3.0000000000000003E-4</v>
      </c>
      <c r="R59" s="1">
        <f t="shared" si="6"/>
        <v>-3.5086383061657274</v>
      </c>
      <c r="S59" s="1">
        <f t="shared" si="7"/>
        <v>33.333333333333329</v>
      </c>
      <c r="T59" s="1">
        <f t="shared" si="8"/>
        <v>0.61547970867038726</v>
      </c>
      <c r="U59" s="1">
        <v>2</v>
      </c>
      <c r="V59" s="1">
        <f t="shared" si="9"/>
        <v>0.3010299956639812</v>
      </c>
      <c r="W59" s="5" t="s">
        <v>33</v>
      </c>
      <c r="X59" s="1"/>
    </row>
    <row r="60" spans="1:24" x14ac:dyDescent="0.2">
      <c r="A60" s="1" t="s">
        <v>253</v>
      </c>
      <c r="B60" s="1">
        <v>2011</v>
      </c>
      <c r="C60" s="1" t="s">
        <v>43</v>
      </c>
      <c r="D60" s="1">
        <v>363</v>
      </c>
      <c r="E60" s="1">
        <v>5</v>
      </c>
      <c r="F60" s="1" t="s">
        <v>34</v>
      </c>
      <c r="G60" s="40">
        <v>6</v>
      </c>
      <c r="H60" s="1">
        <f t="shared" si="0"/>
        <v>0.24746706317044773</v>
      </c>
      <c r="I60" s="2">
        <v>5.5</v>
      </c>
      <c r="J60" s="1">
        <f t="shared" si="1"/>
        <v>0.23672557863603311</v>
      </c>
      <c r="K60" s="1">
        <v>2</v>
      </c>
      <c r="L60" s="1">
        <f t="shared" si="2"/>
        <v>1.4142135623730951</v>
      </c>
      <c r="M60" s="1">
        <v>2.0000000000000001E-4</v>
      </c>
      <c r="N60" s="1">
        <f t="shared" si="3"/>
        <v>-3.6777807052660809</v>
      </c>
      <c r="O60" s="1">
        <v>1E-4</v>
      </c>
      <c r="P60" s="1">
        <f t="shared" si="4"/>
        <v>-3.9586073148417751</v>
      </c>
      <c r="Q60" s="1">
        <f t="shared" si="5"/>
        <v>3.0000000000000003E-4</v>
      </c>
      <c r="R60" s="1">
        <f t="shared" si="6"/>
        <v>-3.5086383061657274</v>
      </c>
      <c r="S60" s="1">
        <f t="shared" si="7"/>
        <v>33.333333333333329</v>
      </c>
      <c r="T60" s="1">
        <f t="shared" si="8"/>
        <v>0.61547970867038726</v>
      </c>
      <c r="U60" s="1">
        <v>4.5999999999999996</v>
      </c>
      <c r="V60" s="1">
        <f t="shared" si="9"/>
        <v>0.66275783168157409</v>
      </c>
      <c r="W60" s="5" t="s">
        <v>37</v>
      </c>
      <c r="X60" s="1"/>
    </row>
    <row r="61" spans="1:24" x14ac:dyDescent="0.2">
      <c r="A61" s="1" t="s">
        <v>253</v>
      </c>
      <c r="B61" s="1">
        <v>2011</v>
      </c>
      <c r="C61" s="1" t="s">
        <v>43</v>
      </c>
      <c r="D61" s="1">
        <v>264</v>
      </c>
      <c r="E61" s="1">
        <v>5</v>
      </c>
      <c r="F61" s="1" t="s">
        <v>34</v>
      </c>
      <c r="G61" s="40">
        <v>5</v>
      </c>
      <c r="H61" s="1">
        <f t="shared" si="0"/>
        <v>0.22551340589813121</v>
      </c>
      <c r="I61" s="2">
        <v>5</v>
      </c>
      <c r="J61" s="1">
        <f t="shared" si="1"/>
        <v>0.22551340589813121</v>
      </c>
      <c r="K61" s="1">
        <v>5</v>
      </c>
      <c r="L61" s="1">
        <f t="shared" si="2"/>
        <v>2.2360679774997898</v>
      </c>
      <c r="M61" s="1">
        <v>2.9999999999999997E-4</v>
      </c>
      <c r="N61" s="1">
        <f t="shared" si="3"/>
        <v>-3.5086383061657274</v>
      </c>
      <c r="O61" s="1">
        <v>5.0000000000000001E-4</v>
      </c>
      <c r="P61" s="1">
        <f t="shared" si="4"/>
        <v>-3.2924298239020637</v>
      </c>
      <c r="Q61" s="1">
        <f t="shared" si="5"/>
        <v>7.9999999999999993E-4</v>
      </c>
      <c r="R61" s="1">
        <f t="shared" si="6"/>
        <v>-3.0915149811213505</v>
      </c>
      <c r="S61" s="1">
        <f t="shared" si="7"/>
        <v>62.500000000000014</v>
      </c>
      <c r="T61" s="1">
        <f t="shared" si="8"/>
        <v>0.91173829096848769</v>
      </c>
      <c r="U61" s="1">
        <v>4</v>
      </c>
      <c r="V61" s="1">
        <f t="shared" si="9"/>
        <v>0.6020599913279624</v>
      </c>
      <c r="W61" s="5"/>
      <c r="X61" s="1"/>
    </row>
    <row r="62" spans="1:24" x14ac:dyDescent="0.2">
      <c r="A62" s="1" t="s">
        <v>253</v>
      </c>
      <c r="B62" s="1">
        <v>2011</v>
      </c>
      <c r="C62" s="1" t="s">
        <v>25</v>
      </c>
      <c r="D62" s="1">
        <v>64</v>
      </c>
      <c r="E62" s="1">
        <v>7</v>
      </c>
      <c r="F62" s="1" t="s">
        <v>36</v>
      </c>
      <c r="G62" s="2">
        <v>6</v>
      </c>
      <c r="H62" s="1">
        <f t="shared" si="0"/>
        <v>0.24746706317044773</v>
      </c>
      <c r="I62" s="2">
        <v>7</v>
      </c>
      <c r="J62" s="1">
        <f t="shared" si="1"/>
        <v>0.26776332715719392</v>
      </c>
      <c r="K62" s="1">
        <v>29</v>
      </c>
      <c r="L62" s="1">
        <f t="shared" si="2"/>
        <v>5.3851648071345037</v>
      </c>
      <c r="M62" s="1">
        <v>3.3999999999999998E-3</v>
      </c>
      <c r="N62" s="1">
        <f t="shared" si="3"/>
        <v>-2.4672456210075024</v>
      </c>
      <c r="O62" s="1">
        <v>7.0999999999999995E-3</v>
      </c>
      <c r="P62" s="1">
        <f t="shared" si="4"/>
        <v>-2.1481303992702339</v>
      </c>
      <c r="Q62" s="1">
        <f t="shared" si="5"/>
        <v>1.0499999999999999E-2</v>
      </c>
      <c r="R62" s="1">
        <f t="shared" si="6"/>
        <v>-1.9783972839717578</v>
      </c>
      <c r="S62" s="1">
        <f t="shared" si="7"/>
        <v>67.61904761904762</v>
      </c>
      <c r="T62" s="1">
        <f t="shared" si="8"/>
        <v>0.96545517897529998</v>
      </c>
      <c r="U62" s="1">
        <v>6.7</v>
      </c>
      <c r="V62" s="1">
        <f t="shared" si="9"/>
        <v>0.82607480270082645</v>
      </c>
      <c r="W62" s="5"/>
      <c r="X62" s="41"/>
    </row>
    <row r="63" spans="1:24" x14ac:dyDescent="0.2">
      <c r="A63" s="1" t="s">
        <v>253</v>
      </c>
      <c r="B63" s="1">
        <v>2011</v>
      </c>
      <c r="C63" s="1" t="s">
        <v>43</v>
      </c>
      <c r="D63" s="1">
        <v>321</v>
      </c>
      <c r="E63" s="1">
        <v>8</v>
      </c>
      <c r="F63" s="1" t="s">
        <v>35</v>
      </c>
      <c r="G63" s="40">
        <v>8</v>
      </c>
      <c r="H63" s="1">
        <f t="shared" si="0"/>
        <v>0.28675655221154839</v>
      </c>
      <c r="I63" s="2">
        <v>7</v>
      </c>
      <c r="J63" s="1">
        <f t="shared" si="1"/>
        <v>0.26776332715719392</v>
      </c>
      <c r="K63" s="1">
        <v>10</v>
      </c>
      <c r="L63" s="1">
        <f t="shared" si="2"/>
        <v>3.1622776601683795</v>
      </c>
      <c r="M63" s="1">
        <v>0</v>
      </c>
      <c r="N63" s="1">
        <f t="shared" si="3"/>
        <v>-5</v>
      </c>
      <c r="O63" s="1">
        <v>1E-4</v>
      </c>
      <c r="P63" s="1">
        <f t="shared" si="4"/>
        <v>-3.9586073148417751</v>
      </c>
      <c r="Q63" s="1">
        <f t="shared" si="5"/>
        <v>1E-4</v>
      </c>
      <c r="R63" s="1">
        <f t="shared" si="6"/>
        <v>-3.9586073148417751</v>
      </c>
      <c r="S63" s="1">
        <f t="shared" si="7"/>
        <v>100</v>
      </c>
      <c r="T63" s="1">
        <f t="shared" si="8"/>
        <v>1.5707963267948966</v>
      </c>
      <c r="U63" s="1">
        <v>4.1999999999999993</v>
      </c>
      <c r="V63" s="1">
        <f t="shared" si="9"/>
        <v>0.62324929039790034</v>
      </c>
      <c r="W63" s="5" t="s">
        <v>37</v>
      </c>
      <c r="X63" s="1"/>
    </row>
    <row r="64" spans="1:24" x14ac:dyDescent="0.2">
      <c r="A64" s="1" t="s">
        <v>253</v>
      </c>
      <c r="B64" s="1">
        <v>2011</v>
      </c>
      <c r="C64" s="1" t="s">
        <v>25</v>
      </c>
      <c r="D64" s="1">
        <v>168</v>
      </c>
      <c r="E64" s="1">
        <v>5</v>
      </c>
      <c r="F64" s="1" t="s">
        <v>34</v>
      </c>
      <c r="G64" s="2">
        <v>10</v>
      </c>
      <c r="H64" s="1">
        <f t="shared" si="0"/>
        <v>0.32175055439664224</v>
      </c>
      <c r="I64" s="2">
        <v>11</v>
      </c>
      <c r="J64" s="1">
        <f t="shared" si="1"/>
        <v>0.33806525478033073</v>
      </c>
      <c r="K64" s="1">
        <v>48</v>
      </c>
      <c r="L64" s="1">
        <f t="shared" si="2"/>
        <v>6.9282032302755088</v>
      </c>
      <c r="M64" s="1">
        <v>0</v>
      </c>
      <c r="N64" s="1">
        <f t="shared" si="3"/>
        <v>-5</v>
      </c>
      <c r="O64" s="1">
        <v>2.4000000000000002E-3</v>
      </c>
      <c r="P64" s="1">
        <f t="shared" si="4"/>
        <v>-2.6179829574251317</v>
      </c>
      <c r="Q64" s="1">
        <f t="shared" si="5"/>
        <v>2.4000000000000002E-3</v>
      </c>
      <c r="R64" s="1">
        <f t="shared" si="6"/>
        <v>-2.6179829574251317</v>
      </c>
      <c r="S64" s="1">
        <f t="shared" si="7"/>
        <v>100</v>
      </c>
      <c r="T64" s="1">
        <f t="shared" si="8"/>
        <v>1.5707963267948966</v>
      </c>
      <c r="U64" s="1">
        <v>10.7</v>
      </c>
      <c r="V64" s="1">
        <f t="shared" si="9"/>
        <v>1.0293837776852097</v>
      </c>
      <c r="W64" s="5"/>
      <c r="X64" s="39"/>
    </row>
    <row r="65" spans="1:24" x14ac:dyDescent="0.2">
      <c r="A65" s="1" t="s">
        <v>253</v>
      </c>
      <c r="B65" s="1">
        <v>2011</v>
      </c>
      <c r="C65" s="1" t="s">
        <v>25</v>
      </c>
      <c r="D65" s="1">
        <v>12</v>
      </c>
      <c r="E65" s="1">
        <v>4</v>
      </c>
      <c r="F65" s="1" t="s">
        <v>28</v>
      </c>
      <c r="G65" s="2">
        <v>6</v>
      </c>
      <c r="H65" s="1">
        <f t="shared" si="0"/>
        <v>0.24746706317044773</v>
      </c>
      <c r="I65" s="2">
        <v>5</v>
      </c>
      <c r="J65" s="1">
        <f t="shared" si="1"/>
        <v>0.22551340589813121</v>
      </c>
      <c r="K65" s="1">
        <v>0</v>
      </c>
      <c r="L65" s="1">
        <f t="shared" si="2"/>
        <v>0</v>
      </c>
      <c r="M65" s="1">
        <v>0</v>
      </c>
      <c r="N65" s="1">
        <f t="shared" si="3"/>
        <v>-5</v>
      </c>
      <c r="O65" s="1">
        <v>0</v>
      </c>
      <c r="P65" s="1">
        <f t="shared" si="4"/>
        <v>-5</v>
      </c>
      <c r="Q65" s="1">
        <f t="shared" si="5"/>
        <v>0</v>
      </c>
      <c r="R65" s="1">
        <f t="shared" si="6"/>
        <v>-5</v>
      </c>
      <c r="S65" s="1"/>
      <c r="T65" s="1"/>
      <c r="U65" s="1">
        <v>4.9000000000000004</v>
      </c>
      <c r="V65" s="1">
        <f t="shared" si="9"/>
        <v>0.69019608002851374</v>
      </c>
      <c r="W65" s="5" t="s">
        <v>29</v>
      </c>
      <c r="X65" s="1"/>
    </row>
    <row r="66" spans="1:24" x14ac:dyDescent="0.2">
      <c r="A66" s="1" t="s">
        <v>253</v>
      </c>
      <c r="B66" s="1">
        <v>2011</v>
      </c>
      <c r="C66" s="1" t="s">
        <v>25</v>
      </c>
      <c r="D66" s="1">
        <v>102</v>
      </c>
      <c r="E66" s="1">
        <v>3</v>
      </c>
      <c r="F66" s="1" t="s">
        <v>33</v>
      </c>
      <c r="G66" s="2">
        <v>1.5</v>
      </c>
      <c r="H66" s="1">
        <f t="shared" si="0"/>
        <v>0.12278275875764601</v>
      </c>
      <c r="I66" s="2">
        <v>1</v>
      </c>
      <c r="J66" s="1">
        <f t="shared" si="1"/>
        <v>0.1001674211615598</v>
      </c>
      <c r="K66" s="1">
        <v>0</v>
      </c>
      <c r="L66" s="1">
        <f t="shared" si="2"/>
        <v>0</v>
      </c>
      <c r="M66" s="1">
        <v>0</v>
      </c>
      <c r="N66" s="1">
        <f t="shared" si="3"/>
        <v>-5</v>
      </c>
      <c r="O66" s="1">
        <v>0</v>
      </c>
      <c r="P66" s="1">
        <f t="shared" si="4"/>
        <v>-5</v>
      </c>
      <c r="Q66" s="1">
        <f t="shared" si="5"/>
        <v>0</v>
      </c>
      <c r="R66" s="1">
        <f t="shared" si="6"/>
        <v>-5</v>
      </c>
      <c r="S66" s="1"/>
      <c r="T66" s="1"/>
      <c r="U66" s="1">
        <v>0.6</v>
      </c>
      <c r="V66" s="1">
        <f t="shared" si="9"/>
        <v>-0.22184874961635639</v>
      </c>
      <c r="W66" s="5" t="s">
        <v>37</v>
      </c>
      <c r="X66" s="39"/>
    </row>
    <row r="67" spans="1:24" x14ac:dyDescent="0.2">
      <c r="A67" s="1" t="s">
        <v>253</v>
      </c>
      <c r="B67" s="1">
        <v>2011</v>
      </c>
      <c r="C67" s="1" t="s">
        <v>25</v>
      </c>
      <c r="D67" s="1">
        <v>188</v>
      </c>
      <c r="E67" s="1">
        <v>4</v>
      </c>
      <c r="F67" s="1" t="s">
        <v>28</v>
      </c>
      <c r="G67" s="2">
        <v>1.5</v>
      </c>
      <c r="H67" s="1">
        <f t="shared" si="0"/>
        <v>0.12278275875764601</v>
      </c>
      <c r="I67" s="2">
        <v>1.2</v>
      </c>
      <c r="J67" s="1">
        <f t="shared" si="1"/>
        <v>0.10976479212496471</v>
      </c>
      <c r="K67" s="1">
        <v>0</v>
      </c>
      <c r="L67" s="1">
        <f t="shared" si="2"/>
        <v>0</v>
      </c>
      <c r="M67" s="1">
        <v>0</v>
      </c>
      <c r="N67" s="1">
        <f t="shared" si="3"/>
        <v>-5</v>
      </c>
      <c r="O67" s="1">
        <v>0</v>
      </c>
      <c r="P67" s="1">
        <f t="shared" si="4"/>
        <v>-5</v>
      </c>
      <c r="Q67" s="1">
        <f t="shared" si="5"/>
        <v>0</v>
      </c>
      <c r="R67" s="1">
        <f t="shared" si="6"/>
        <v>-5</v>
      </c>
      <c r="S67" s="1"/>
      <c r="T67" s="1"/>
      <c r="U67" s="1">
        <v>1.3</v>
      </c>
      <c r="V67" s="1">
        <f t="shared" si="9"/>
        <v>0.11394335230683679</v>
      </c>
      <c r="W67" s="5" t="s">
        <v>31</v>
      </c>
      <c r="X67" s="17"/>
    </row>
    <row r="68" spans="1:24" x14ac:dyDescent="0.2">
      <c r="A68" s="1" t="s">
        <v>253</v>
      </c>
      <c r="B68" s="1">
        <v>2011</v>
      </c>
      <c r="C68" s="1" t="s">
        <v>25</v>
      </c>
      <c r="D68" s="1">
        <v>51</v>
      </c>
      <c r="E68" s="1">
        <v>6</v>
      </c>
      <c r="F68" s="1" t="s">
        <v>26</v>
      </c>
      <c r="G68" s="2">
        <v>2.5</v>
      </c>
      <c r="H68" s="1">
        <f t="shared" si="0"/>
        <v>0.15878021464576067</v>
      </c>
      <c r="I68" s="2">
        <v>1.8</v>
      </c>
      <c r="J68" s="1">
        <f t="shared" si="1"/>
        <v>0.13456986643727625</v>
      </c>
      <c r="K68" s="1">
        <v>0</v>
      </c>
      <c r="L68" s="1">
        <f t="shared" si="2"/>
        <v>0</v>
      </c>
      <c r="M68" s="1">
        <v>0</v>
      </c>
      <c r="N68" s="1">
        <f t="shared" si="3"/>
        <v>-5</v>
      </c>
      <c r="O68" s="1">
        <v>0</v>
      </c>
      <c r="P68" s="1">
        <f t="shared" si="4"/>
        <v>-5</v>
      </c>
      <c r="Q68" s="1">
        <f t="shared" si="5"/>
        <v>0</v>
      </c>
      <c r="R68" s="1">
        <f t="shared" si="6"/>
        <v>-5</v>
      </c>
      <c r="S68" s="1"/>
      <c r="T68" s="1"/>
      <c r="U68" s="1">
        <v>0.7</v>
      </c>
      <c r="V68" s="1">
        <f t="shared" si="9"/>
        <v>-0.15490195998574319</v>
      </c>
      <c r="W68" s="5" t="s">
        <v>33</v>
      </c>
      <c r="X68" s="1"/>
    </row>
    <row r="69" spans="1:24" x14ac:dyDescent="0.2">
      <c r="A69" s="1" t="s">
        <v>253</v>
      </c>
      <c r="B69" s="1">
        <v>2011</v>
      </c>
      <c r="C69" s="1" t="s">
        <v>25</v>
      </c>
      <c r="D69" s="1">
        <v>156</v>
      </c>
      <c r="E69" s="1">
        <v>7</v>
      </c>
      <c r="F69" s="1" t="s">
        <v>36</v>
      </c>
      <c r="G69" s="2">
        <v>2</v>
      </c>
      <c r="H69" s="1">
        <f t="shared" si="0"/>
        <v>0.14189705460416391</v>
      </c>
      <c r="I69" s="2">
        <v>1.8</v>
      </c>
      <c r="J69" s="1">
        <f t="shared" si="1"/>
        <v>0.13456986643727625</v>
      </c>
      <c r="K69" s="1">
        <v>0</v>
      </c>
      <c r="L69" s="1">
        <f t="shared" si="2"/>
        <v>0</v>
      </c>
      <c r="M69" s="1">
        <v>0</v>
      </c>
      <c r="N69" s="1">
        <f t="shared" si="3"/>
        <v>-5</v>
      </c>
      <c r="O69" s="1">
        <v>0</v>
      </c>
      <c r="P69" s="1">
        <f t="shared" si="4"/>
        <v>-5</v>
      </c>
      <c r="Q69" s="1">
        <f t="shared" si="5"/>
        <v>0</v>
      </c>
      <c r="R69" s="1">
        <f t="shared" si="6"/>
        <v>-5</v>
      </c>
      <c r="S69" s="1"/>
      <c r="T69" s="1"/>
      <c r="U69" s="1">
        <v>1.2</v>
      </c>
      <c r="V69" s="1">
        <f t="shared" si="9"/>
        <v>7.9181246047624818E-2</v>
      </c>
      <c r="W69" s="5"/>
      <c r="X69" s="39"/>
    </row>
    <row r="70" spans="1:24" x14ac:dyDescent="0.2">
      <c r="A70" s="1" t="s">
        <v>253</v>
      </c>
      <c r="B70" s="1">
        <v>2011</v>
      </c>
      <c r="C70" s="1" t="s">
        <v>25</v>
      </c>
      <c r="D70" s="1">
        <v>180</v>
      </c>
      <c r="E70" s="1">
        <v>3</v>
      </c>
      <c r="F70" s="1" t="s">
        <v>33</v>
      </c>
      <c r="G70" s="2">
        <v>1</v>
      </c>
      <c r="H70" s="1">
        <f t="shared" si="0"/>
        <v>0.1001674211615598</v>
      </c>
      <c r="I70" s="2">
        <v>1.2</v>
      </c>
      <c r="J70" s="1">
        <f t="shared" si="1"/>
        <v>0.10976479212496471</v>
      </c>
      <c r="K70" s="1">
        <v>0</v>
      </c>
      <c r="L70" s="1">
        <f t="shared" si="2"/>
        <v>0</v>
      </c>
      <c r="M70" s="1">
        <v>0</v>
      </c>
      <c r="N70" s="1">
        <f t="shared" si="3"/>
        <v>-5</v>
      </c>
      <c r="O70" s="1">
        <v>0</v>
      </c>
      <c r="P70" s="1">
        <f t="shared" si="4"/>
        <v>-5</v>
      </c>
      <c r="Q70" s="1">
        <f t="shared" si="5"/>
        <v>0</v>
      </c>
      <c r="R70" s="1">
        <f t="shared" si="6"/>
        <v>-5</v>
      </c>
      <c r="S70" s="1"/>
      <c r="T70" s="1"/>
      <c r="U70" s="1">
        <v>0.6</v>
      </c>
      <c r="V70" s="1">
        <f t="shared" si="9"/>
        <v>-0.22184874961635639</v>
      </c>
      <c r="W70" s="5"/>
      <c r="X70" s="39"/>
    </row>
    <row r="71" spans="1:24" x14ac:dyDescent="0.2">
      <c r="A71" s="1" t="s">
        <v>253</v>
      </c>
      <c r="B71" s="1">
        <v>2011</v>
      </c>
      <c r="C71" s="1" t="s">
        <v>43</v>
      </c>
      <c r="D71" s="1">
        <v>260</v>
      </c>
      <c r="E71" s="1">
        <v>5</v>
      </c>
      <c r="F71" s="1" t="s">
        <v>34</v>
      </c>
      <c r="G71" s="40">
        <v>2.5</v>
      </c>
      <c r="H71" s="1">
        <f t="shared" si="0"/>
        <v>0.15878021464576067</v>
      </c>
      <c r="I71" s="2">
        <v>3</v>
      </c>
      <c r="J71" s="1">
        <f t="shared" si="1"/>
        <v>0.17408301063648043</v>
      </c>
      <c r="K71" s="1">
        <v>0</v>
      </c>
      <c r="L71" s="1">
        <f t="shared" si="2"/>
        <v>0</v>
      </c>
      <c r="M71" s="1">
        <v>0</v>
      </c>
      <c r="N71" s="1">
        <f t="shared" si="3"/>
        <v>-5</v>
      </c>
      <c r="O71" s="1">
        <v>0</v>
      </c>
      <c r="P71" s="1">
        <f t="shared" si="4"/>
        <v>-5</v>
      </c>
      <c r="Q71" s="1">
        <f t="shared" si="5"/>
        <v>0</v>
      </c>
      <c r="R71" s="1">
        <f t="shared" si="6"/>
        <v>-5</v>
      </c>
      <c r="S71" s="1"/>
      <c r="T71" s="1"/>
      <c r="U71" s="1">
        <v>0.80000000000000071</v>
      </c>
      <c r="V71" s="1">
        <f t="shared" si="9"/>
        <v>-9.6910013008056031E-2</v>
      </c>
      <c r="W71" s="5" t="s">
        <v>38</v>
      </c>
      <c r="X71" s="1"/>
    </row>
    <row r="72" spans="1:24" x14ac:dyDescent="0.2">
      <c r="A72" s="1" t="s">
        <v>253</v>
      </c>
      <c r="B72" s="1">
        <v>2011</v>
      </c>
      <c r="C72" s="1" t="s">
        <v>25</v>
      </c>
      <c r="D72" s="1">
        <v>181</v>
      </c>
      <c r="E72" s="1">
        <v>3</v>
      </c>
      <c r="F72" s="1" t="s">
        <v>33</v>
      </c>
      <c r="G72" s="2">
        <v>2</v>
      </c>
      <c r="H72" s="1">
        <f t="shared" ref="H72:H129" si="10">ASIN(SQRT(G72/100))</f>
        <v>0.14189705460416391</v>
      </c>
      <c r="I72" s="2">
        <v>2</v>
      </c>
      <c r="J72" s="1">
        <f t="shared" ref="J72:J129" si="11">ASIN(SQRT(I72/100))</f>
        <v>0.14189705460416391</v>
      </c>
      <c r="K72" s="1">
        <v>0</v>
      </c>
      <c r="L72" s="1">
        <f t="shared" ref="L72:L129" si="12">SQRT(K72)</f>
        <v>0</v>
      </c>
      <c r="M72" s="1">
        <v>0</v>
      </c>
      <c r="N72" s="1">
        <f t="shared" ref="N72:N129" si="13">LOG(M72+0.00001)</f>
        <v>-5</v>
      </c>
      <c r="O72" s="1">
        <v>0</v>
      </c>
      <c r="P72" s="1">
        <f t="shared" ref="P72:P129" si="14">LOG(O72+0.00001)</f>
        <v>-5</v>
      </c>
      <c r="Q72" s="1">
        <f t="shared" ref="Q72:Q129" si="15">M72+O72</f>
        <v>0</v>
      </c>
      <c r="R72" s="1">
        <f t="shared" ref="R72:R129" si="16">LOG10(Q72+0.00001)</f>
        <v>-5</v>
      </c>
      <c r="S72" s="1"/>
      <c r="T72" s="1"/>
      <c r="U72" s="1">
        <v>3.9</v>
      </c>
      <c r="V72" s="1">
        <f t="shared" ref="V72:V129" si="17">LOG(U72)</f>
        <v>0.59106460702649921</v>
      </c>
      <c r="W72" s="5" t="s">
        <v>31</v>
      </c>
      <c r="X72" s="39"/>
    </row>
    <row r="73" spans="1:24" x14ac:dyDescent="0.2">
      <c r="A73" s="1" t="s">
        <v>253</v>
      </c>
      <c r="B73" s="1">
        <v>2011</v>
      </c>
      <c r="C73" s="1" t="s">
        <v>25</v>
      </c>
      <c r="D73" s="1">
        <v>13</v>
      </c>
      <c r="E73" s="1">
        <v>2</v>
      </c>
      <c r="F73" s="1" t="s">
        <v>30</v>
      </c>
      <c r="G73" s="2">
        <v>1.2</v>
      </c>
      <c r="H73" s="1">
        <f t="shared" si="10"/>
        <v>0.10976479212496471</v>
      </c>
      <c r="I73" s="2">
        <v>3</v>
      </c>
      <c r="J73" s="1">
        <f t="shared" si="11"/>
        <v>0.17408301063648043</v>
      </c>
      <c r="K73" s="1">
        <v>0</v>
      </c>
      <c r="L73" s="1">
        <f t="shared" si="12"/>
        <v>0</v>
      </c>
      <c r="M73" s="1">
        <v>0</v>
      </c>
      <c r="N73" s="1">
        <f t="shared" si="13"/>
        <v>-5</v>
      </c>
      <c r="O73" s="1">
        <v>0</v>
      </c>
      <c r="P73" s="1">
        <f t="shared" si="14"/>
        <v>-5</v>
      </c>
      <c r="Q73" s="1">
        <f t="shared" si="15"/>
        <v>0</v>
      </c>
      <c r="R73" s="1">
        <f t="shared" si="16"/>
        <v>-5</v>
      </c>
      <c r="S73" s="1"/>
      <c r="T73" s="1"/>
      <c r="U73" s="1">
        <v>0.8</v>
      </c>
      <c r="V73" s="1">
        <f t="shared" si="17"/>
        <v>-9.6910013008056392E-2</v>
      </c>
      <c r="W73" s="5" t="s">
        <v>31</v>
      </c>
      <c r="X73" s="1"/>
    </row>
    <row r="74" spans="1:24" x14ac:dyDescent="0.2">
      <c r="A74" s="1" t="s">
        <v>253</v>
      </c>
      <c r="B74" s="1">
        <v>2011</v>
      </c>
      <c r="C74" s="1" t="s">
        <v>25</v>
      </c>
      <c r="D74" s="1">
        <v>60</v>
      </c>
      <c r="E74" s="1">
        <v>8</v>
      </c>
      <c r="F74" s="1" t="s">
        <v>35</v>
      </c>
      <c r="G74" s="2">
        <v>3</v>
      </c>
      <c r="H74" s="1">
        <f t="shared" si="10"/>
        <v>0.17408301063648043</v>
      </c>
      <c r="I74" s="2">
        <v>1.2</v>
      </c>
      <c r="J74" s="1">
        <f t="shared" si="11"/>
        <v>0.10976479212496471</v>
      </c>
      <c r="K74" s="1">
        <v>0</v>
      </c>
      <c r="L74" s="1">
        <f t="shared" si="12"/>
        <v>0</v>
      </c>
      <c r="M74" s="1">
        <v>0</v>
      </c>
      <c r="N74" s="1">
        <f t="shared" si="13"/>
        <v>-5</v>
      </c>
      <c r="O74" s="1">
        <v>0</v>
      </c>
      <c r="P74" s="1">
        <f t="shared" si="14"/>
        <v>-5</v>
      </c>
      <c r="Q74" s="1">
        <f t="shared" si="15"/>
        <v>0</v>
      </c>
      <c r="R74" s="1">
        <f t="shared" si="16"/>
        <v>-5</v>
      </c>
      <c r="S74" s="1"/>
      <c r="T74" s="1"/>
      <c r="U74" s="1">
        <v>2.2000000000000002</v>
      </c>
      <c r="V74" s="1">
        <f t="shared" si="17"/>
        <v>0.34242268082220628</v>
      </c>
      <c r="W74" s="5"/>
      <c r="X74" s="41"/>
    </row>
    <row r="75" spans="1:24" x14ac:dyDescent="0.2">
      <c r="A75" s="1" t="s">
        <v>253</v>
      </c>
      <c r="B75" s="1">
        <v>2011</v>
      </c>
      <c r="C75" s="1" t="s">
        <v>25</v>
      </c>
      <c r="D75" s="1">
        <v>101</v>
      </c>
      <c r="E75" s="1">
        <v>7</v>
      </c>
      <c r="F75" s="1" t="s">
        <v>36</v>
      </c>
      <c r="G75" s="2">
        <v>3</v>
      </c>
      <c r="H75" s="1">
        <f t="shared" si="10"/>
        <v>0.17408301063648043</v>
      </c>
      <c r="I75" s="2">
        <v>3</v>
      </c>
      <c r="J75" s="1">
        <f t="shared" si="11"/>
        <v>0.17408301063648043</v>
      </c>
      <c r="K75" s="1">
        <v>0</v>
      </c>
      <c r="L75" s="1">
        <f t="shared" si="12"/>
        <v>0</v>
      </c>
      <c r="M75" s="1">
        <v>0</v>
      </c>
      <c r="N75" s="1">
        <f t="shared" si="13"/>
        <v>-5</v>
      </c>
      <c r="O75" s="1">
        <v>0</v>
      </c>
      <c r="P75" s="1">
        <f t="shared" si="14"/>
        <v>-5</v>
      </c>
      <c r="Q75" s="1">
        <f t="shared" si="15"/>
        <v>0</v>
      </c>
      <c r="R75" s="1">
        <f t="shared" si="16"/>
        <v>-5</v>
      </c>
      <c r="S75" s="1"/>
      <c r="T75" s="1"/>
      <c r="U75" s="1">
        <v>1.7</v>
      </c>
      <c r="V75" s="1">
        <f t="shared" si="17"/>
        <v>0.23044892137827391</v>
      </c>
      <c r="W75" s="5" t="s">
        <v>32</v>
      </c>
      <c r="X75" s="39"/>
    </row>
    <row r="76" spans="1:24" x14ac:dyDescent="0.2">
      <c r="A76" s="1" t="s">
        <v>253</v>
      </c>
      <c r="B76" s="1">
        <v>2011</v>
      </c>
      <c r="C76" s="1" t="s">
        <v>25</v>
      </c>
      <c r="D76" s="1">
        <v>117</v>
      </c>
      <c r="E76" s="1">
        <v>5</v>
      </c>
      <c r="F76" s="1" t="s">
        <v>34</v>
      </c>
      <c r="G76" s="2">
        <v>3</v>
      </c>
      <c r="H76" s="1">
        <f t="shared" si="10"/>
        <v>0.17408301063648043</v>
      </c>
      <c r="I76" s="2">
        <v>2.5</v>
      </c>
      <c r="J76" s="1">
        <f t="shared" si="11"/>
        <v>0.15878021464576067</v>
      </c>
      <c r="K76" s="1">
        <v>0</v>
      </c>
      <c r="L76" s="1">
        <f t="shared" si="12"/>
        <v>0</v>
      </c>
      <c r="M76" s="1">
        <v>0</v>
      </c>
      <c r="N76" s="1">
        <f t="shared" si="13"/>
        <v>-5</v>
      </c>
      <c r="O76" s="1">
        <v>0</v>
      </c>
      <c r="P76" s="1">
        <f t="shared" si="14"/>
        <v>-5</v>
      </c>
      <c r="Q76" s="1">
        <f t="shared" si="15"/>
        <v>0</v>
      </c>
      <c r="R76" s="1">
        <f t="shared" si="16"/>
        <v>-5</v>
      </c>
      <c r="S76" s="1"/>
      <c r="T76" s="1"/>
      <c r="U76" s="1">
        <v>2.9</v>
      </c>
      <c r="V76" s="1">
        <f t="shared" si="17"/>
        <v>0.46239799789895608</v>
      </c>
      <c r="W76" s="5"/>
      <c r="X76" s="39"/>
    </row>
    <row r="77" spans="1:24" x14ac:dyDescent="0.2">
      <c r="A77" s="1" t="s">
        <v>253</v>
      </c>
      <c r="B77" s="1">
        <v>2011</v>
      </c>
      <c r="C77" s="1" t="s">
        <v>25</v>
      </c>
      <c r="D77" s="1">
        <v>122</v>
      </c>
      <c r="E77" s="1">
        <v>4</v>
      </c>
      <c r="F77" s="1" t="s">
        <v>28</v>
      </c>
      <c r="G77" s="2">
        <v>2</v>
      </c>
      <c r="H77" s="1">
        <f t="shared" si="10"/>
        <v>0.14189705460416391</v>
      </c>
      <c r="I77" s="2">
        <v>3</v>
      </c>
      <c r="J77" s="1">
        <f t="shared" si="11"/>
        <v>0.17408301063648043</v>
      </c>
      <c r="K77" s="1">
        <v>0</v>
      </c>
      <c r="L77" s="1">
        <f t="shared" si="12"/>
        <v>0</v>
      </c>
      <c r="M77" s="1">
        <v>0</v>
      </c>
      <c r="N77" s="1">
        <f t="shared" si="13"/>
        <v>-5</v>
      </c>
      <c r="O77" s="1">
        <v>0</v>
      </c>
      <c r="P77" s="1">
        <f t="shared" si="14"/>
        <v>-5</v>
      </c>
      <c r="Q77" s="1">
        <f t="shared" si="15"/>
        <v>0</v>
      </c>
      <c r="R77" s="1">
        <f t="shared" si="16"/>
        <v>-5</v>
      </c>
      <c r="S77" s="1"/>
      <c r="T77" s="1"/>
      <c r="U77" s="1">
        <v>2.1</v>
      </c>
      <c r="V77" s="1">
        <f t="shared" si="17"/>
        <v>0.3222192947339193</v>
      </c>
      <c r="W77" s="5"/>
      <c r="X77" s="39"/>
    </row>
    <row r="78" spans="1:24" x14ac:dyDescent="0.2">
      <c r="A78" s="1" t="s">
        <v>253</v>
      </c>
      <c r="B78" s="1">
        <v>2011</v>
      </c>
      <c r="C78" s="1" t="s">
        <v>25</v>
      </c>
      <c r="D78" s="1">
        <v>128</v>
      </c>
      <c r="E78" s="1">
        <v>4</v>
      </c>
      <c r="F78" s="1" t="s">
        <v>28</v>
      </c>
      <c r="G78" s="2">
        <v>2</v>
      </c>
      <c r="H78" s="1">
        <f t="shared" si="10"/>
        <v>0.14189705460416391</v>
      </c>
      <c r="I78" s="2">
        <v>2</v>
      </c>
      <c r="J78" s="1">
        <f t="shared" si="11"/>
        <v>0.14189705460416391</v>
      </c>
      <c r="K78" s="1">
        <v>0</v>
      </c>
      <c r="L78" s="1">
        <f t="shared" si="12"/>
        <v>0</v>
      </c>
      <c r="M78" s="1">
        <v>0</v>
      </c>
      <c r="N78" s="1">
        <f t="shared" si="13"/>
        <v>-5</v>
      </c>
      <c r="O78" s="1">
        <v>0</v>
      </c>
      <c r="P78" s="1">
        <f t="shared" si="14"/>
        <v>-5</v>
      </c>
      <c r="Q78" s="1">
        <f t="shared" si="15"/>
        <v>0</v>
      </c>
      <c r="R78" s="1">
        <f t="shared" si="16"/>
        <v>-5</v>
      </c>
      <c r="S78" s="1"/>
      <c r="T78" s="1"/>
      <c r="U78" s="1">
        <v>2</v>
      </c>
      <c r="V78" s="1">
        <f t="shared" si="17"/>
        <v>0.3010299956639812</v>
      </c>
      <c r="W78" s="5" t="s">
        <v>34</v>
      </c>
      <c r="X78" s="39"/>
    </row>
    <row r="79" spans="1:24" x14ac:dyDescent="0.2">
      <c r="A79" s="1" t="s">
        <v>253</v>
      </c>
      <c r="B79" s="1">
        <v>2011</v>
      </c>
      <c r="C79" s="1" t="s">
        <v>25</v>
      </c>
      <c r="D79" s="1">
        <v>171</v>
      </c>
      <c r="E79" s="1">
        <v>1</v>
      </c>
      <c r="F79" s="1" t="s">
        <v>27</v>
      </c>
      <c r="G79" s="2">
        <v>2</v>
      </c>
      <c r="H79" s="1">
        <f t="shared" si="10"/>
        <v>0.14189705460416391</v>
      </c>
      <c r="I79" s="2">
        <v>3</v>
      </c>
      <c r="J79" s="1">
        <f t="shared" si="11"/>
        <v>0.17408301063648043</v>
      </c>
      <c r="K79" s="1">
        <v>0</v>
      </c>
      <c r="L79" s="1">
        <f t="shared" si="12"/>
        <v>0</v>
      </c>
      <c r="M79" s="1">
        <v>0</v>
      </c>
      <c r="N79" s="1">
        <f t="shared" si="13"/>
        <v>-5</v>
      </c>
      <c r="O79" s="1">
        <v>0</v>
      </c>
      <c r="P79" s="1">
        <f t="shared" si="14"/>
        <v>-5</v>
      </c>
      <c r="Q79" s="1">
        <f t="shared" si="15"/>
        <v>0</v>
      </c>
      <c r="R79" s="1">
        <f t="shared" si="16"/>
        <v>-5</v>
      </c>
      <c r="S79" s="1"/>
      <c r="T79" s="1"/>
      <c r="U79" s="1">
        <v>2</v>
      </c>
      <c r="V79" s="1">
        <f t="shared" si="17"/>
        <v>0.3010299956639812</v>
      </c>
      <c r="W79" s="5"/>
      <c r="X79" s="39"/>
    </row>
    <row r="80" spans="1:24" x14ac:dyDescent="0.2">
      <c r="A80" s="1" t="s">
        <v>253</v>
      </c>
      <c r="B80" s="1">
        <v>2011</v>
      </c>
      <c r="C80" s="1" t="s">
        <v>25</v>
      </c>
      <c r="D80" s="1">
        <v>173</v>
      </c>
      <c r="E80" s="1">
        <v>8</v>
      </c>
      <c r="F80" s="1" t="s">
        <v>35</v>
      </c>
      <c r="G80" s="2">
        <v>3</v>
      </c>
      <c r="H80" s="1">
        <f t="shared" si="10"/>
        <v>0.17408301063648043</v>
      </c>
      <c r="I80" s="2">
        <v>3</v>
      </c>
      <c r="J80" s="1">
        <f t="shared" si="11"/>
        <v>0.17408301063648043</v>
      </c>
      <c r="K80" s="1">
        <v>0</v>
      </c>
      <c r="L80" s="1">
        <f t="shared" si="12"/>
        <v>0</v>
      </c>
      <c r="M80" s="1">
        <v>0</v>
      </c>
      <c r="N80" s="1">
        <f t="shared" si="13"/>
        <v>-5</v>
      </c>
      <c r="O80" s="1">
        <v>0</v>
      </c>
      <c r="P80" s="1">
        <f t="shared" si="14"/>
        <v>-5</v>
      </c>
      <c r="Q80" s="1">
        <f t="shared" si="15"/>
        <v>0</v>
      </c>
      <c r="R80" s="1">
        <f t="shared" si="16"/>
        <v>-5</v>
      </c>
      <c r="S80" s="1"/>
      <c r="T80" s="1"/>
      <c r="U80" s="1">
        <v>0.4</v>
      </c>
      <c r="V80" s="1">
        <f t="shared" si="17"/>
        <v>-0.3979400086720376</v>
      </c>
      <c r="W80" s="5"/>
      <c r="X80" s="39"/>
    </row>
    <row r="81" spans="1:24" x14ac:dyDescent="0.2">
      <c r="A81" s="1" t="s">
        <v>253</v>
      </c>
      <c r="B81" s="1">
        <v>2011</v>
      </c>
      <c r="C81" s="1" t="s">
        <v>25</v>
      </c>
      <c r="D81" s="1">
        <v>174</v>
      </c>
      <c r="E81" s="1">
        <v>1</v>
      </c>
      <c r="F81" s="1" t="s">
        <v>27</v>
      </c>
      <c r="G81" s="2">
        <v>3</v>
      </c>
      <c r="H81" s="1">
        <f t="shared" si="10"/>
        <v>0.17408301063648043</v>
      </c>
      <c r="I81" s="2">
        <v>3</v>
      </c>
      <c r="J81" s="1">
        <f t="shared" si="11"/>
        <v>0.17408301063648043</v>
      </c>
      <c r="K81" s="1">
        <v>0</v>
      </c>
      <c r="L81" s="1">
        <f t="shared" si="12"/>
        <v>0</v>
      </c>
      <c r="M81" s="1">
        <v>0</v>
      </c>
      <c r="N81" s="1">
        <f t="shared" si="13"/>
        <v>-5</v>
      </c>
      <c r="O81" s="1">
        <v>0</v>
      </c>
      <c r="P81" s="1">
        <f t="shared" si="14"/>
        <v>-5</v>
      </c>
      <c r="Q81" s="1">
        <f t="shared" si="15"/>
        <v>0</v>
      </c>
      <c r="R81" s="1">
        <f t="shared" si="16"/>
        <v>-5</v>
      </c>
      <c r="S81" s="1"/>
      <c r="T81" s="1"/>
      <c r="U81" s="1">
        <v>1.9</v>
      </c>
      <c r="V81" s="1">
        <f t="shared" si="17"/>
        <v>0.27875360095282892</v>
      </c>
      <c r="W81" s="5"/>
      <c r="X81" s="39"/>
    </row>
    <row r="82" spans="1:24" x14ac:dyDescent="0.2">
      <c r="A82" s="1" t="s">
        <v>253</v>
      </c>
      <c r="B82" s="1">
        <v>2011</v>
      </c>
      <c r="C82" s="1" t="s">
        <v>43</v>
      </c>
      <c r="D82" s="1">
        <v>210</v>
      </c>
      <c r="E82" s="1">
        <v>1</v>
      </c>
      <c r="F82" s="1" t="s">
        <v>27</v>
      </c>
      <c r="G82" s="40">
        <v>4</v>
      </c>
      <c r="H82" s="1">
        <f t="shared" si="10"/>
        <v>0.20135792079033082</v>
      </c>
      <c r="I82" s="2">
        <v>4</v>
      </c>
      <c r="J82" s="1">
        <f t="shared" si="11"/>
        <v>0.20135792079033082</v>
      </c>
      <c r="K82" s="1">
        <v>0</v>
      </c>
      <c r="L82" s="1">
        <f t="shared" si="12"/>
        <v>0</v>
      </c>
      <c r="M82" s="1">
        <v>0</v>
      </c>
      <c r="N82" s="1">
        <f t="shared" si="13"/>
        <v>-5</v>
      </c>
      <c r="O82" s="1">
        <v>0</v>
      </c>
      <c r="P82" s="1">
        <f t="shared" si="14"/>
        <v>-5</v>
      </c>
      <c r="Q82" s="1">
        <f t="shared" si="15"/>
        <v>0</v>
      </c>
      <c r="R82" s="1">
        <f t="shared" si="16"/>
        <v>-5</v>
      </c>
      <c r="S82" s="1"/>
      <c r="T82" s="1"/>
      <c r="U82" s="1">
        <v>4.8000000000000007</v>
      </c>
      <c r="V82" s="1">
        <f t="shared" si="17"/>
        <v>0.68124123737558728</v>
      </c>
      <c r="W82" s="5" t="s">
        <v>33</v>
      </c>
      <c r="X82" s="1"/>
    </row>
    <row r="83" spans="1:24" x14ac:dyDescent="0.2">
      <c r="A83" s="1" t="s">
        <v>253</v>
      </c>
      <c r="B83" s="1">
        <v>2011</v>
      </c>
      <c r="C83" s="1" t="s">
        <v>43</v>
      </c>
      <c r="D83" s="1">
        <v>329</v>
      </c>
      <c r="E83" s="1">
        <v>6</v>
      </c>
      <c r="F83" s="1" t="s">
        <v>26</v>
      </c>
      <c r="G83" s="40">
        <v>2</v>
      </c>
      <c r="H83" s="1">
        <f t="shared" si="10"/>
        <v>0.14189705460416391</v>
      </c>
      <c r="I83" s="2">
        <v>2.5</v>
      </c>
      <c r="J83" s="1">
        <f t="shared" si="11"/>
        <v>0.15878021464576067</v>
      </c>
      <c r="K83" s="1">
        <v>0</v>
      </c>
      <c r="L83" s="1">
        <f t="shared" si="12"/>
        <v>0</v>
      </c>
      <c r="M83" s="1">
        <v>0</v>
      </c>
      <c r="N83" s="1">
        <f t="shared" si="13"/>
        <v>-5</v>
      </c>
      <c r="O83" s="1">
        <v>0</v>
      </c>
      <c r="P83" s="1">
        <f t="shared" si="14"/>
        <v>-5</v>
      </c>
      <c r="Q83" s="1">
        <f t="shared" si="15"/>
        <v>0</v>
      </c>
      <c r="R83" s="1">
        <f t="shared" si="16"/>
        <v>-5</v>
      </c>
      <c r="S83" s="1"/>
      <c r="T83" s="1"/>
      <c r="U83" s="1">
        <v>1.1999999999999993</v>
      </c>
      <c r="V83" s="1">
        <f t="shared" si="17"/>
        <v>7.9181246047624568E-2</v>
      </c>
      <c r="W83" s="5" t="s">
        <v>34</v>
      </c>
      <c r="X83" s="1"/>
    </row>
    <row r="84" spans="1:24" x14ac:dyDescent="0.2">
      <c r="A84" s="1" t="s">
        <v>253</v>
      </c>
      <c r="B84" s="1">
        <v>2011</v>
      </c>
      <c r="C84" s="1" t="s">
        <v>43</v>
      </c>
      <c r="D84" s="1">
        <v>206</v>
      </c>
      <c r="E84" s="1">
        <v>8</v>
      </c>
      <c r="F84" s="1" t="s">
        <v>35</v>
      </c>
      <c r="G84" s="40">
        <v>7</v>
      </c>
      <c r="H84" s="1">
        <f t="shared" si="10"/>
        <v>0.26776332715719392</v>
      </c>
      <c r="I84" s="2">
        <v>3.5</v>
      </c>
      <c r="J84" s="1">
        <f t="shared" si="11"/>
        <v>0.18819174115886411</v>
      </c>
      <c r="K84" s="1">
        <v>0</v>
      </c>
      <c r="L84" s="1">
        <f t="shared" si="12"/>
        <v>0</v>
      </c>
      <c r="M84" s="1">
        <v>0</v>
      </c>
      <c r="N84" s="1">
        <f t="shared" si="13"/>
        <v>-5</v>
      </c>
      <c r="O84" s="1">
        <v>0</v>
      </c>
      <c r="P84" s="1">
        <f t="shared" si="14"/>
        <v>-5</v>
      </c>
      <c r="Q84" s="1">
        <f t="shared" si="15"/>
        <v>0</v>
      </c>
      <c r="R84" s="1">
        <f t="shared" si="16"/>
        <v>-5</v>
      </c>
      <c r="S84" s="1"/>
      <c r="T84" s="1"/>
      <c r="U84" s="1">
        <v>1.6999999999999993</v>
      </c>
      <c r="V84" s="1">
        <f t="shared" si="17"/>
        <v>0.23044892137827375</v>
      </c>
      <c r="W84" s="5" t="s">
        <v>44</v>
      </c>
      <c r="X84" s="1"/>
    </row>
    <row r="85" spans="1:24" x14ac:dyDescent="0.2">
      <c r="A85" s="1" t="s">
        <v>253</v>
      </c>
      <c r="B85" s="1">
        <v>2011</v>
      </c>
      <c r="C85" s="1" t="s">
        <v>43</v>
      </c>
      <c r="D85" s="1">
        <v>297</v>
      </c>
      <c r="E85" s="1">
        <v>6</v>
      </c>
      <c r="F85" s="1" t="s">
        <v>26</v>
      </c>
      <c r="G85" s="40">
        <v>4</v>
      </c>
      <c r="H85" s="1">
        <f t="shared" si="10"/>
        <v>0.20135792079033082</v>
      </c>
      <c r="I85" s="2">
        <v>3</v>
      </c>
      <c r="J85" s="1">
        <f t="shared" si="11"/>
        <v>0.17408301063648043</v>
      </c>
      <c r="K85" s="1">
        <v>0</v>
      </c>
      <c r="L85" s="1">
        <f t="shared" si="12"/>
        <v>0</v>
      </c>
      <c r="M85" s="1">
        <v>0</v>
      </c>
      <c r="N85" s="1">
        <f t="shared" si="13"/>
        <v>-5</v>
      </c>
      <c r="O85" s="1">
        <v>0</v>
      </c>
      <c r="P85" s="1">
        <f t="shared" si="14"/>
        <v>-5</v>
      </c>
      <c r="Q85" s="1">
        <f t="shared" si="15"/>
        <v>0</v>
      </c>
      <c r="R85" s="1">
        <f t="shared" si="16"/>
        <v>-5</v>
      </c>
      <c r="S85" s="1"/>
      <c r="T85" s="1"/>
      <c r="U85" s="1">
        <v>2.1999999999999993</v>
      </c>
      <c r="V85" s="1">
        <f t="shared" si="17"/>
        <v>0.34242268082220612</v>
      </c>
      <c r="W85" s="5" t="s">
        <v>34</v>
      </c>
      <c r="X85" s="1"/>
    </row>
    <row r="86" spans="1:24" x14ac:dyDescent="0.2">
      <c r="A86" s="1" t="s">
        <v>253</v>
      </c>
      <c r="B86" s="1">
        <v>2011</v>
      </c>
      <c r="C86" s="1" t="s">
        <v>25</v>
      </c>
      <c r="D86" s="1">
        <v>83</v>
      </c>
      <c r="E86" s="1">
        <v>4</v>
      </c>
      <c r="F86" s="1" t="s">
        <v>28</v>
      </c>
      <c r="G86" s="2">
        <v>2</v>
      </c>
      <c r="H86" s="1">
        <f t="shared" si="10"/>
        <v>0.14189705460416391</v>
      </c>
      <c r="I86" s="2">
        <v>3</v>
      </c>
      <c r="J86" s="1">
        <f t="shared" si="11"/>
        <v>0.17408301063648043</v>
      </c>
      <c r="K86" s="1">
        <v>0</v>
      </c>
      <c r="L86" s="1">
        <f t="shared" si="12"/>
        <v>0</v>
      </c>
      <c r="M86" s="1">
        <v>0</v>
      </c>
      <c r="N86" s="1">
        <f t="shared" si="13"/>
        <v>-5</v>
      </c>
      <c r="O86" s="1">
        <v>0</v>
      </c>
      <c r="P86" s="1">
        <f t="shared" si="14"/>
        <v>-5</v>
      </c>
      <c r="Q86" s="1">
        <f t="shared" si="15"/>
        <v>0</v>
      </c>
      <c r="R86" s="1">
        <f t="shared" si="16"/>
        <v>-5</v>
      </c>
      <c r="S86" s="1"/>
      <c r="T86" s="1"/>
      <c r="U86" s="1">
        <v>2</v>
      </c>
      <c r="V86" s="1">
        <f t="shared" si="17"/>
        <v>0.3010299956639812</v>
      </c>
      <c r="W86" s="5" t="s">
        <v>36</v>
      </c>
      <c r="X86" s="39"/>
    </row>
    <row r="87" spans="1:24" x14ac:dyDescent="0.2">
      <c r="A87" s="1" t="s">
        <v>253</v>
      </c>
      <c r="B87" s="1">
        <v>2011</v>
      </c>
      <c r="C87" s="1" t="s">
        <v>25</v>
      </c>
      <c r="D87" s="1">
        <v>111</v>
      </c>
      <c r="E87" s="1">
        <v>6</v>
      </c>
      <c r="F87" s="1" t="s">
        <v>26</v>
      </c>
      <c r="G87" s="2">
        <v>3</v>
      </c>
      <c r="H87" s="1">
        <f t="shared" si="10"/>
        <v>0.17408301063648043</v>
      </c>
      <c r="I87" s="2">
        <v>3</v>
      </c>
      <c r="J87" s="1">
        <f t="shared" si="11"/>
        <v>0.17408301063648043</v>
      </c>
      <c r="K87" s="1">
        <v>0</v>
      </c>
      <c r="L87" s="1">
        <f t="shared" si="12"/>
        <v>0</v>
      </c>
      <c r="M87" s="1">
        <v>0</v>
      </c>
      <c r="N87" s="1">
        <f t="shared" si="13"/>
        <v>-5</v>
      </c>
      <c r="O87" s="1">
        <v>0</v>
      </c>
      <c r="P87" s="1">
        <f t="shared" si="14"/>
        <v>-5</v>
      </c>
      <c r="Q87" s="1">
        <f t="shared" si="15"/>
        <v>0</v>
      </c>
      <c r="R87" s="1">
        <f t="shared" si="16"/>
        <v>-5</v>
      </c>
      <c r="S87" s="1"/>
      <c r="T87" s="1"/>
      <c r="U87" s="1">
        <v>1.6</v>
      </c>
      <c r="V87" s="1">
        <f t="shared" si="17"/>
        <v>0.20411998265592479</v>
      </c>
      <c r="W87" s="5" t="s">
        <v>36</v>
      </c>
      <c r="X87" s="39"/>
    </row>
    <row r="88" spans="1:24" x14ac:dyDescent="0.2">
      <c r="A88" s="1" t="s">
        <v>253</v>
      </c>
      <c r="B88" s="1">
        <v>2011</v>
      </c>
      <c r="C88" s="1" t="s">
        <v>25</v>
      </c>
      <c r="D88" s="1">
        <v>143</v>
      </c>
      <c r="E88" s="1">
        <v>5</v>
      </c>
      <c r="F88" s="1" t="s">
        <v>34</v>
      </c>
      <c r="G88" s="2">
        <v>2</v>
      </c>
      <c r="H88" s="1">
        <f t="shared" si="10"/>
        <v>0.14189705460416391</v>
      </c>
      <c r="I88" s="2">
        <v>3</v>
      </c>
      <c r="J88" s="1">
        <f t="shared" si="11"/>
        <v>0.17408301063648043</v>
      </c>
      <c r="K88" s="1">
        <v>0</v>
      </c>
      <c r="L88" s="1">
        <f t="shared" si="12"/>
        <v>0</v>
      </c>
      <c r="M88" s="1">
        <v>0</v>
      </c>
      <c r="N88" s="1">
        <f t="shared" si="13"/>
        <v>-5</v>
      </c>
      <c r="O88" s="1">
        <v>0</v>
      </c>
      <c r="P88" s="1">
        <f t="shared" si="14"/>
        <v>-5</v>
      </c>
      <c r="Q88" s="1">
        <f t="shared" si="15"/>
        <v>0</v>
      </c>
      <c r="R88" s="1">
        <f t="shared" si="16"/>
        <v>-5</v>
      </c>
      <c r="S88" s="1"/>
      <c r="T88" s="1"/>
      <c r="U88" s="1">
        <v>2</v>
      </c>
      <c r="V88" s="1">
        <f t="shared" si="17"/>
        <v>0.3010299956639812</v>
      </c>
      <c r="W88" s="5" t="s">
        <v>29</v>
      </c>
      <c r="X88" s="39"/>
    </row>
    <row r="89" spans="1:24" x14ac:dyDescent="0.2">
      <c r="A89" s="1" t="s">
        <v>253</v>
      </c>
      <c r="B89" s="1">
        <v>2011</v>
      </c>
      <c r="C89" s="1" t="s">
        <v>25</v>
      </c>
      <c r="D89" s="1">
        <v>178</v>
      </c>
      <c r="E89" s="1">
        <v>4</v>
      </c>
      <c r="F89" s="1" t="s">
        <v>28</v>
      </c>
      <c r="G89" s="2">
        <v>3</v>
      </c>
      <c r="H89" s="1">
        <f t="shared" si="10"/>
        <v>0.17408301063648043</v>
      </c>
      <c r="I89" s="2">
        <v>5</v>
      </c>
      <c r="J89" s="1">
        <f t="shared" si="11"/>
        <v>0.22551340589813121</v>
      </c>
      <c r="K89" s="1">
        <v>0</v>
      </c>
      <c r="L89" s="1">
        <f t="shared" si="12"/>
        <v>0</v>
      </c>
      <c r="M89" s="1">
        <v>0</v>
      </c>
      <c r="N89" s="1">
        <f t="shared" si="13"/>
        <v>-5</v>
      </c>
      <c r="O89" s="1">
        <v>0</v>
      </c>
      <c r="P89" s="1">
        <f t="shared" si="14"/>
        <v>-5</v>
      </c>
      <c r="Q89" s="1">
        <f t="shared" si="15"/>
        <v>0</v>
      </c>
      <c r="R89" s="1">
        <f t="shared" si="16"/>
        <v>-5</v>
      </c>
      <c r="S89" s="1"/>
      <c r="T89" s="1"/>
      <c r="U89" s="1">
        <v>2.6</v>
      </c>
      <c r="V89" s="1">
        <f t="shared" si="17"/>
        <v>0.41497334797081797</v>
      </c>
      <c r="W89" s="5"/>
      <c r="X89" s="39"/>
    </row>
    <row r="90" spans="1:24" x14ac:dyDescent="0.2">
      <c r="A90" s="1" t="s">
        <v>253</v>
      </c>
      <c r="B90" s="1">
        <v>2011</v>
      </c>
      <c r="C90" s="1" t="s">
        <v>25</v>
      </c>
      <c r="D90" s="1">
        <v>187</v>
      </c>
      <c r="E90" s="1">
        <v>8</v>
      </c>
      <c r="F90" s="1" t="s">
        <v>35</v>
      </c>
      <c r="G90" s="2">
        <v>4</v>
      </c>
      <c r="H90" s="1">
        <f t="shared" si="10"/>
        <v>0.20135792079033082</v>
      </c>
      <c r="I90" s="2">
        <v>3.5</v>
      </c>
      <c r="J90" s="1">
        <f t="shared" si="11"/>
        <v>0.18819174115886411</v>
      </c>
      <c r="K90" s="1">
        <v>0</v>
      </c>
      <c r="L90" s="1">
        <f t="shared" si="12"/>
        <v>0</v>
      </c>
      <c r="M90" s="1">
        <v>0</v>
      </c>
      <c r="N90" s="1">
        <f t="shared" si="13"/>
        <v>-5</v>
      </c>
      <c r="O90" s="1">
        <v>0</v>
      </c>
      <c r="P90" s="1">
        <f t="shared" si="14"/>
        <v>-5</v>
      </c>
      <c r="Q90" s="1">
        <f t="shared" si="15"/>
        <v>0</v>
      </c>
      <c r="R90" s="1">
        <f t="shared" si="16"/>
        <v>-5</v>
      </c>
      <c r="S90" s="1"/>
      <c r="T90" s="1"/>
      <c r="U90" s="1">
        <v>3.1</v>
      </c>
      <c r="V90" s="1">
        <f t="shared" si="17"/>
        <v>0.49136169383427269</v>
      </c>
      <c r="W90" s="5" t="s">
        <v>38</v>
      </c>
      <c r="X90" s="17"/>
    </row>
    <row r="91" spans="1:24" x14ac:dyDescent="0.2">
      <c r="A91" s="1" t="s">
        <v>253</v>
      </c>
      <c r="B91" s="1">
        <v>2011</v>
      </c>
      <c r="C91" s="1" t="s">
        <v>43</v>
      </c>
      <c r="D91" s="1">
        <v>261</v>
      </c>
      <c r="E91" s="1">
        <v>3</v>
      </c>
      <c r="F91" s="1" t="s">
        <v>33</v>
      </c>
      <c r="G91" s="40">
        <v>4</v>
      </c>
      <c r="H91" s="1">
        <f t="shared" si="10"/>
        <v>0.20135792079033082</v>
      </c>
      <c r="I91" s="2">
        <v>8</v>
      </c>
      <c r="J91" s="1">
        <f t="shared" si="11"/>
        <v>0.28675655221154839</v>
      </c>
      <c r="K91" s="1">
        <v>0</v>
      </c>
      <c r="L91" s="1">
        <f t="shared" si="12"/>
        <v>0</v>
      </c>
      <c r="M91" s="1">
        <v>0</v>
      </c>
      <c r="N91" s="1">
        <f t="shared" si="13"/>
        <v>-5</v>
      </c>
      <c r="O91" s="1">
        <v>0</v>
      </c>
      <c r="P91" s="1">
        <f t="shared" si="14"/>
        <v>-5</v>
      </c>
      <c r="Q91" s="1">
        <f t="shared" si="15"/>
        <v>0</v>
      </c>
      <c r="R91" s="1">
        <f t="shared" si="16"/>
        <v>-5</v>
      </c>
      <c r="S91" s="1"/>
      <c r="T91" s="1"/>
      <c r="U91" s="1">
        <v>5.3000000000000007</v>
      </c>
      <c r="V91" s="1">
        <f t="shared" si="17"/>
        <v>0.72427586960078916</v>
      </c>
      <c r="W91" s="5" t="s">
        <v>33</v>
      </c>
      <c r="X91" s="1"/>
    </row>
    <row r="92" spans="1:24" x14ac:dyDescent="0.2">
      <c r="A92" s="1" t="s">
        <v>253</v>
      </c>
      <c r="B92" s="1">
        <v>2011</v>
      </c>
      <c r="C92" s="1" t="s">
        <v>43</v>
      </c>
      <c r="D92" s="1">
        <v>301</v>
      </c>
      <c r="E92" s="1">
        <v>7</v>
      </c>
      <c r="F92" s="1" t="s">
        <v>36</v>
      </c>
      <c r="G92" s="40">
        <v>3</v>
      </c>
      <c r="H92" s="1">
        <f t="shared" si="10"/>
        <v>0.17408301063648043</v>
      </c>
      <c r="I92" s="2">
        <v>4</v>
      </c>
      <c r="J92" s="1">
        <f t="shared" si="11"/>
        <v>0.20135792079033082</v>
      </c>
      <c r="K92" s="1">
        <v>0</v>
      </c>
      <c r="L92" s="1">
        <f t="shared" si="12"/>
        <v>0</v>
      </c>
      <c r="M92" s="1">
        <v>0</v>
      </c>
      <c r="N92" s="1">
        <f t="shared" si="13"/>
        <v>-5</v>
      </c>
      <c r="O92" s="1">
        <v>0</v>
      </c>
      <c r="P92" s="1">
        <f t="shared" si="14"/>
        <v>-5</v>
      </c>
      <c r="Q92" s="1">
        <f t="shared" si="15"/>
        <v>0</v>
      </c>
      <c r="R92" s="1">
        <f t="shared" si="16"/>
        <v>-5</v>
      </c>
      <c r="S92" s="1"/>
      <c r="T92" s="1"/>
      <c r="U92" s="1">
        <v>1.0999999999999996</v>
      </c>
      <c r="V92" s="1">
        <f t="shared" si="17"/>
        <v>4.1392685158224904E-2</v>
      </c>
      <c r="W92" s="5" t="s">
        <v>31</v>
      </c>
      <c r="X92" s="1"/>
    </row>
    <row r="93" spans="1:24" x14ac:dyDescent="0.2">
      <c r="A93" s="1" t="s">
        <v>253</v>
      </c>
      <c r="B93" s="1">
        <v>2011</v>
      </c>
      <c r="C93" s="1" t="s">
        <v>25</v>
      </c>
      <c r="D93" s="1">
        <v>71</v>
      </c>
      <c r="E93" s="1">
        <v>6</v>
      </c>
      <c r="F93" s="1" t="s">
        <v>26</v>
      </c>
      <c r="G93" s="2">
        <v>5</v>
      </c>
      <c r="H93" s="1">
        <f t="shared" si="10"/>
        <v>0.22551340589813121</v>
      </c>
      <c r="I93" s="2">
        <v>2</v>
      </c>
      <c r="J93" s="1">
        <f t="shared" si="11"/>
        <v>0.14189705460416391</v>
      </c>
      <c r="K93" s="1">
        <v>0</v>
      </c>
      <c r="L93" s="1">
        <f t="shared" si="12"/>
        <v>0</v>
      </c>
      <c r="M93" s="1">
        <v>0</v>
      </c>
      <c r="N93" s="1">
        <f t="shared" si="13"/>
        <v>-5</v>
      </c>
      <c r="O93" s="1">
        <v>0</v>
      </c>
      <c r="P93" s="1">
        <f t="shared" si="14"/>
        <v>-5</v>
      </c>
      <c r="Q93" s="1">
        <f t="shared" si="15"/>
        <v>0</v>
      </c>
      <c r="R93" s="1">
        <f t="shared" si="16"/>
        <v>-5</v>
      </c>
      <c r="S93" s="1"/>
      <c r="T93" s="1"/>
      <c r="U93" s="1">
        <v>2.8</v>
      </c>
      <c r="V93" s="1">
        <f t="shared" si="17"/>
        <v>0.44715803134221921</v>
      </c>
      <c r="W93" s="5" t="s">
        <v>33</v>
      </c>
      <c r="X93" s="41"/>
    </row>
    <row r="94" spans="1:24" x14ac:dyDescent="0.2">
      <c r="A94" s="1" t="s">
        <v>253</v>
      </c>
      <c r="B94" s="1">
        <v>2011</v>
      </c>
      <c r="C94" s="1" t="s">
        <v>25</v>
      </c>
      <c r="D94" s="1">
        <v>175</v>
      </c>
      <c r="E94" s="1">
        <v>7</v>
      </c>
      <c r="F94" s="1" t="s">
        <v>36</v>
      </c>
      <c r="G94" s="2">
        <v>4</v>
      </c>
      <c r="H94" s="1">
        <f t="shared" si="10"/>
        <v>0.20135792079033082</v>
      </c>
      <c r="I94" s="2">
        <v>5</v>
      </c>
      <c r="J94" s="1">
        <f t="shared" si="11"/>
        <v>0.22551340589813121</v>
      </c>
      <c r="K94" s="1">
        <v>0</v>
      </c>
      <c r="L94" s="1">
        <f t="shared" si="12"/>
        <v>0</v>
      </c>
      <c r="M94" s="1">
        <v>0</v>
      </c>
      <c r="N94" s="1">
        <f t="shared" si="13"/>
        <v>-5</v>
      </c>
      <c r="O94" s="1">
        <v>0</v>
      </c>
      <c r="P94" s="1">
        <f t="shared" si="14"/>
        <v>-5</v>
      </c>
      <c r="Q94" s="1">
        <f t="shared" si="15"/>
        <v>0</v>
      </c>
      <c r="R94" s="1">
        <f t="shared" si="16"/>
        <v>-5</v>
      </c>
      <c r="S94" s="1"/>
      <c r="T94" s="1"/>
      <c r="U94" s="1">
        <v>2.8</v>
      </c>
      <c r="V94" s="1">
        <f t="shared" si="17"/>
        <v>0.44715803134221921</v>
      </c>
      <c r="W94" s="5"/>
      <c r="X94" s="39"/>
    </row>
    <row r="95" spans="1:24" x14ac:dyDescent="0.2">
      <c r="A95" s="1" t="s">
        <v>253</v>
      </c>
      <c r="B95" s="1">
        <v>2011</v>
      </c>
      <c r="C95" s="1" t="s">
        <v>25</v>
      </c>
      <c r="D95" s="1">
        <v>63</v>
      </c>
      <c r="E95" s="1">
        <v>8</v>
      </c>
      <c r="F95" s="1" t="s">
        <v>35</v>
      </c>
      <c r="G95" s="2">
        <v>3</v>
      </c>
      <c r="H95" s="1">
        <f t="shared" si="10"/>
        <v>0.17408301063648043</v>
      </c>
      <c r="I95" s="2">
        <v>3</v>
      </c>
      <c r="J95" s="1">
        <f t="shared" si="11"/>
        <v>0.17408301063648043</v>
      </c>
      <c r="K95" s="1">
        <v>0</v>
      </c>
      <c r="L95" s="1">
        <f t="shared" si="12"/>
        <v>0</v>
      </c>
      <c r="M95" s="1">
        <v>0</v>
      </c>
      <c r="N95" s="1">
        <f t="shared" si="13"/>
        <v>-5</v>
      </c>
      <c r="O95" s="1">
        <v>0</v>
      </c>
      <c r="P95" s="1">
        <f t="shared" si="14"/>
        <v>-5</v>
      </c>
      <c r="Q95" s="1">
        <f t="shared" si="15"/>
        <v>0</v>
      </c>
      <c r="R95" s="1">
        <f t="shared" si="16"/>
        <v>-5</v>
      </c>
      <c r="S95" s="1"/>
      <c r="T95" s="1"/>
      <c r="U95" s="1">
        <v>2.4</v>
      </c>
      <c r="V95" s="1">
        <f t="shared" si="17"/>
        <v>0.38021124171160603</v>
      </c>
      <c r="W95" s="5"/>
      <c r="X95" s="41"/>
    </row>
    <row r="96" spans="1:24" x14ac:dyDescent="0.2">
      <c r="A96" s="1" t="s">
        <v>253</v>
      </c>
      <c r="B96" s="1">
        <v>2011</v>
      </c>
      <c r="C96" s="1" t="s">
        <v>25</v>
      </c>
      <c r="D96" s="1">
        <v>100</v>
      </c>
      <c r="E96" s="1">
        <v>6</v>
      </c>
      <c r="F96" s="1" t="s">
        <v>26</v>
      </c>
      <c r="G96" s="2">
        <v>5</v>
      </c>
      <c r="H96" s="1">
        <f t="shared" si="10"/>
        <v>0.22551340589813121</v>
      </c>
      <c r="I96" s="2">
        <v>3.5</v>
      </c>
      <c r="J96" s="1">
        <f t="shared" si="11"/>
        <v>0.18819174115886411</v>
      </c>
      <c r="K96" s="1">
        <v>0</v>
      </c>
      <c r="L96" s="1">
        <f t="shared" si="12"/>
        <v>0</v>
      </c>
      <c r="M96" s="1">
        <v>0</v>
      </c>
      <c r="N96" s="1">
        <f t="shared" si="13"/>
        <v>-5</v>
      </c>
      <c r="O96" s="1">
        <v>0</v>
      </c>
      <c r="P96" s="1">
        <f t="shared" si="14"/>
        <v>-5</v>
      </c>
      <c r="Q96" s="1">
        <f t="shared" si="15"/>
        <v>0</v>
      </c>
      <c r="R96" s="1">
        <f t="shared" si="16"/>
        <v>-5</v>
      </c>
      <c r="S96" s="1"/>
      <c r="T96" s="1"/>
      <c r="U96" s="1">
        <v>2.7</v>
      </c>
      <c r="V96" s="1">
        <f t="shared" si="17"/>
        <v>0.43136376415898736</v>
      </c>
      <c r="W96" s="5" t="s">
        <v>29</v>
      </c>
      <c r="X96" s="39"/>
    </row>
    <row r="97" spans="1:24" x14ac:dyDescent="0.2">
      <c r="A97" s="1" t="s">
        <v>253</v>
      </c>
      <c r="B97" s="1">
        <v>2011</v>
      </c>
      <c r="C97" s="1" t="s">
        <v>25</v>
      </c>
      <c r="D97" s="1">
        <v>169</v>
      </c>
      <c r="E97" s="1">
        <v>8</v>
      </c>
      <c r="F97" s="1" t="s">
        <v>35</v>
      </c>
      <c r="G97" s="2">
        <v>7</v>
      </c>
      <c r="H97" s="1">
        <f t="shared" si="10"/>
        <v>0.26776332715719392</v>
      </c>
      <c r="I97" s="2">
        <v>7</v>
      </c>
      <c r="J97" s="1">
        <f t="shared" si="11"/>
        <v>0.26776332715719392</v>
      </c>
      <c r="K97" s="1">
        <v>0</v>
      </c>
      <c r="L97" s="1">
        <f t="shared" si="12"/>
        <v>0</v>
      </c>
      <c r="M97" s="1">
        <v>0</v>
      </c>
      <c r="N97" s="1">
        <f t="shared" si="13"/>
        <v>-5</v>
      </c>
      <c r="O97" s="1">
        <v>0</v>
      </c>
      <c r="P97" s="1">
        <f t="shared" si="14"/>
        <v>-5</v>
      </c>
      <c r="Q97" s="1">
        <f t="shared" si="15"/>
        <v>0</v>
      </c>
      <c r="R97" s="1">
        <f t="shared" si="16"/>
        <v>-5</v>
      </c>
      <c r="S97" s="1"/>
      <c r="T97" s="1"/>
      <c r="U97" s="1">
        <v>6.7</v>
      </c>
      <c r="V97" s="1">
        <f t="shared" si="17"/>
        <v>0.82607480270082645</v>
      </c>
      <c r="W97" s="5"/>
      <c r="X97" s="39"/>
    </row>
    <row r="98" spans="1:24" x14ac:dyDescent="0.2">
      <c r="A98" s="1" t="s">
        <v>253</v>
      </c>
      <c r="B98" s="1">
        <v>2011</v>
      </c>
      <c r="C98" s="1" t="s">
        <v>25</v>
      </c>
      <c r="D98" s="1">
        <v>172</v>
      </c>
      <c r="E98" s="1">
        <v>5</v>
      </c>
      <c r="F98" s="1" t="s">
        <v>34</v>
      </c>
      <c r="G98" s="2">
        <v>5</v>
      </c>
      <c r="H98" s="1">
        <f t="shared" si="10"/>
        <v>0.22551340589813121</v>
      </c>
      <c r="I98" s="2">
        <v>5.5</v>
      </c>
      <c r="J98" s="1">
        <f t="shared" si="11"/>
        <v>0.23672557863603311</v>
      </c>
      <c r="K98" s="1">
        <v>0</v>
      </c>
      <c r="L98" s="1">
        <f t="shared" si="12"/>
        <v>0</v>
      </c>
      <c r="M98" s="1">
        <v>0</v>
      </c>
      <c r="N98" s="1">
        <f t="shared" si="13"/>
        <v>-5</v>
      </c>
      <c r="O98" s="1">
        <v>0</v>
      </c>
      <c r="P98" s="1">
        <f t="shared" si="14"/>
        <v>-5</v>
      </c>
      <c r="Q98" s="1">
        <f t="shared" si="15"/>
        <v>0</v>
      </c>
      <c r="R98" s="1">
        <f t="shared" si="16"/>
        <v>-5</v>
      </c>
      <c r="S98" s="1"/>
      <c r="T98" s="1"/>
      <c r="U98" s="1">
        <v>4</v>
      </c>
      <c r="V98" s="1">
        <f t="shared" si="17"/>
        <v>0.6020599913279624</v>
      </c>
      <c r="W98" s="5"/>
      <c r="X98" s="39"/>
    </row>
    <row r="99" spans="1:24" x14ac:dyDescent="0.2">
      <c r="A99" s="1" t="s">
        <v>253</v>
      </c>
      <c r="B99" s="1">
        <v>2011</v>
      </c>
      <c r="C99" s="1" t="s">
        <v>25</v>
      </c>
      <c r="D99" s="1">
        <v>179</v>
      </c>
      <c r="E99" s="1">
        <v>8</v>
      </c>
      <c r="F99" s="1" t="s">
        <v>35</v>
      </c>
      <c r="G99" s="2">
        <v>5</v>
      </c>
      <c r="H99" s="1">
        <f t="shared" si="10"/>
        <v>0.22551340589813121</v>
      </c>
      <c r="I99" s="2">
        <v>2.2000000000000002</v>
      </c>
      <c r="J99" s="1">
        <f t="shared" si="11"/>
        <v>0.14887328003763661</v>
      </c>
      <c r="K99" s="1">
        <v>0</v>
      </c>
      <c r="L99" s="1">
        <f t="shared" si="12"/>
        <v>0</v>
      </c>
      <c r="M99" s="1">
        <v>0</v>
      </c>
      <c r="N99" s="1">
        <f t="shared" si="13"/>
        <v>-5</v>
      </c>
      <c r="O99" s="1">
        <v>0</v>
      </c>
      <c r="P99" s="1">
        <f t="shared" si="14"/>
        <v>-5</v>
      </c>
      <c r="Q99" s="1">
        <f t="shared" si="15"/>
        <v>0</v>
      </c>
      <c r="R99" s="1">
        <f t="shared" si="16"/>
        <v>-5</v>
      </c>
      <c r="S99" s="1"/>
      <c r="T99" s="1"/>
      <c r="U99" s="1">
        <v>2.9</v>
      </c>
      <c r="V99" s="1">
        <f t="shared" si="17"/>
        <v>0.46239799789895608</v>
      </c>
      <c r="W99" s="5" t="s">
        <v>31</v>
      </c>
      <c r="X99" s="39"/>
    </row>
    <row r="100" spans="1:24" x14ac:dyDescent="0.2">
      <c r="A100" s="1" t="s">
        <v>253</v>
      </c>
      <c r="B100" s="1">
        <v>2011</v>
      </c>
      <c r="C100" s="1" t="s">
        <v>43</v>
      </c>
      <c r="D100" s="1">
        <v>277</v>
      </c>
      <c r="E100" s="1">
        <v>8</v>
      </c>
      <c r="F100" s="1" t="s">
        <v>35</v>
      </c>
      <c r="G100" s="40">
        <v>8</v>
      </c>
      <c r="H100" s="1">
        <f t="shared" si="10"/>
        <v>0.28675655221154839</v>
      </c>
      <c r="I100" s="2">
        <v>5</v>
      </c>
      <c r="J100" s="1">
        <f t="shared" si="11"/>
        <v>0.22551340589813121</v>
      </c>
      <c r="K100" s="1">
        <v>0</v>
      </c>
      <c r="L100" s="1">
        <f t="shared" si="12"/>
        <v>0</v>
      </c>
      <c r="M100" s="1">
        <v>0</v>
      </c>
      <c r="N100" s="1">
        <f t="shared" si="13"/>
        <v>-5</v>
      </c>
      <c r="O100" s="1">
        <v>0</v>
      </c>
      <c r="P100" s="1">
        <f t="shared" si="14"/>
        <v>-5</v>
      </c>
      <c r="Q100" s="1">
        <f t="shared" si="15"/>
        <v>0</v>
      </c>
      <c r="R100" s="1">
        <f t="shared" si="16"/>
        <v>-5</v>
      </c>
      <c r="S100" s="1"/>
      <c r="T100" s="1"/>
      <c r="U100" s="1">
        <v>7.1999999999999993</v>
      </c>
      <c r="V100" s="1">
        <f t="shared" si="17"/>
        <v>0.85733249643126841</v>
      </c>
      <c r="W100" s="5"/>
      <c r="X100" s="1"/>
    </row>
    <row r="101" spans="1:24" x14ac:dyDescent="0.2">
      <c r="A101" s="1" t="s">
        <v>253</v>
      </c>
      <c r="B101" s="1">
        <v>2011</v>
      </c>
      <c r="C101" s="1" t="s">
        <v>43</v>
      </c>
      <c r="D101" s="1">
        <v>302</v>
      </c>
      <c r="E101" s="1">
        <v>8</v>
      </c>
      <c r="F101" s="1" t="s">
        <v>35</v>
      </c>
      <c r="G101" s="40">
        <v>6</v>
      </c>
      <c r="H101" s="1">
        <f t="shared" si="10"/>
        <v>0.24746706317044773</v>
      </c>
      <c r="I101" s="2">
        <v>4.5</v>
      </c>
      <c r="J101" s="1">
        <f t="shared" si="11"/>
        <v>0.2137561324724348</v>
      </c>
      <c r="K101" s="1">
        <v>0</v>
      </c>
      <c r="L101" s="1">
        <f t="shared" si="12"/>
        <v>0</v>
      </c>
      <c r="M101" s="1">
        <v>0</v>
      </c>
      <c r="N101" s="1">
        <f t="shared" si="13"/>
        <v>-5</v>
      </c>
      <c r="O101" s="1">
        <v>0</v>
      </c>
      <c r="P101" s="1">
        <f t="shared" si="14"/>
        <v>-5</v>
      </c>
      <c r="Q101" s="1">
        <f t="shared" si="15"/>
        <v>0</v>
      </c>
      <c r="R101" s="1">
        <f t="shared" si="16"/>
        <v>-5</v>
      </c>
      <c r="S101" s="1"/>
      <c r="T101" s="1"/>
      <c r="U101" s="1">
        <v>3.8000000000000007</v>
      </c>
      <c r="V101" s="1">
        <f t="shared" si="17"/>
        <v>0.57978359661681023</v>
      </c>
      <c r="W101" s="5" t="s">
        <v>32</v>
      </c>
      <c r="X101" s="1"/>
    </row>
    <row r="102" spans="1:24" x14ac:dyDescent="0.2">
      <c r="A102" s="1" t="s">
        <v>253</v>
      </c>
      <c r="B102" s="1">
        <v>2011</v>
      </c>
      <c r="C102" s="1" t="s">
        <v>43</v>
      </c>
      <c r="D102" s="1">
        <v>379</v>
      </c>
      <c r="E102" s="1">
        <v>4</v>
      </c>
      <c r="F102" s="1" t="s">
        <v>28</v>
      </c>
      <c r="G102" s="40">
        <v>5</v>
      </c>
      <c r="H102" s="1">
        <f t="shared" si="10"/>
        <v>0.22551340589813121</v>
      </c>
      <c r="I102" s="2">
        <v>5</v>
      </c>
      <c r="J102" s="1">
        <f t="shared" si="11"/>
        <v>0.22551340589813121</v>
      </c>
      <c r="K102" s="1">
        <v>0</v>
      </c>
      <c r="L102" s="1">
        <f t="shared" si="12"/>
        <v>0</v>
      </c>
      <c r="M102" s="1">
        <v>0</v>
      </c>
      <c r="N102" s="1">
        <f t="shared" si="13"/>
        <v>-5</v>
      </c>
      <c r="O102" s="1">
        <v>0</v>
      </c>
      <c r="P102" s="1">
        <f t="shared" si="14"/>
        <v>-5</v>
      </c>
      <c r="Q102" s="1">
        <f t="shared" si="15"/>
        <v>0</v>
      </c>
      <c r="R102" s="1">
        <f t="shared" si="16"/>
        <v>-5</v>
      </c>
      <c r="S102" s="1"/>
      <c r="T102" s="1"/>
      <c r="U102" s="1">
        <v>3.4000000000000004</v>
      </c>
      <c r="V102" s="1">
        <f t="shared" si="17"/>
        <v>0.53147891704225514</v>
      </c>
      <c r="W102" s="5" t="s">
        <v>38</v>
      </c>
      <c r="X102" s="1"/>
    </row>
    <row r="103" spans="1:24" x14ac:dyDescent="0.2">
      <c r="A103" s="1" t="s">
        <v>253</v>
      </c>
      <c r="B103" s="1">
        <v>2011</v>
      </c>
      <c r="C103" s="1" t="s">
        <v>25</v>
      </c>
      <c r="D103" s="1">
        <v>17</v>
      </c>
      <c r="E103" s="1">
        <v>2</v>
      </c>
      <c r="F103" s="1" t="s">
        <v>30</v>
      </c>
      <c r="G103" s="2">
        <v>5</v>
      </c>
      <c r="H103" s="1">
        <f t="shared" si="10"/>
        <v>0.22551340589813121</v>
      </c>
      <c r="I103" s="2">
        <v>5</v>
      </c>
      <c r="J103" s="1">
        <f t="shared" si="11"/>
        <v>0.22551340589813121</v>
      </c>
      <c r="K103" s="1">
        <v>0</v>
      </c>
      <c r="L103" s="1">
        <f t="shared" si="12"/>
        <v>0</v>
      </c>
      <c r="M103" s="1">
        <v>0</v>
      </c>
      <c r="N103" s="1">
        <f t="shared" si="13"/>
        <v>-5</v>
      </c>
      <c r="O103" s="1">
        <v>0</v>
      </c>
      <c r="P103" s="1">
        <f t="shared" si="14"/>
        <v>-5</v>
      </c>
      <c r="Q103" s="1">
        <f t="shared" si="15"/>
        <v>0</v>
      </c>
      <c r="R103" s="1">
        <f t="shared" si="16"/>
        <v>-5</v>
      </c>
      <c r="S103" s="1"/>
      <c r="T103" s="1"/>
      <c r="U103" s="1">
        <v>3.7</v>
      </c>
      <c r="V103" s="1">
        <f t="shared" si="17"/>
        <v>0.56820172406699498</v>
      </c>
      <c r="W103" s="5" t="s">
        <v>32</v>
      </c>
      <c r="X103" s="1"/>
    </row>
    <row r="104" spans="1:24" x14ac:dyDescent="0.2">
      <c r="A104" s="1" t="s">
        <v>253</v>
      </c>
      <c r="B104" s="1">
        <v>2011</v>
      </c>
      <c r="C104" s="1" t="s">
        <v>25</v>
      </c>
      <c r="D104" s="1">
        <v>21</v>
      </c>
      <c r="E104" s="1">
        <v>4</v>
      </c>
      <c r="F104" s="1" t="s">
        <v>28</v>
      </c>
      <c r="G104" s="2">
        <v>5</v>
      </c>
      <c r="H104" s="1">
        <f t="shared" si="10"/>
        <v>0.22551340589813121</v>
      </c>
      <c r="I104" s="2">
        <v>5</v>
      </c>
      <c r="J104" s="1">
        <f t="shared" si="11"/>
        <v>0.22551340589813121</v>
      </c>
      <c r="K104" s="1">
        <v>0</v>
      </c>
      <c r="L104" s="1">
        <f t="shared" si="12"/>
        <v>0</v>
      </c>
      <c r="M104" s="1">
        <v>0</v>
      </c>
      <c r="N104" s="1">
        <f t="shared" si="13"/>
        <v>-5</v>
      </c>
      <c r="O104" s="1">
        <v>0</v>
      </c>
      <c r="P104" s="1">
        <f t="shared" si="14"/>
        <v>-5</v>
      </c>
      <c r="Q104" s="1">
        <f t="shared" si="15"/>
        <v>0</v>
      </c>
      <c r="R104" s="1">
        <f t="shared" si="16"/>
        <v>-5</v>
      </c>
      <c r="S104" s="1"/>
      <c r="T104" s="1"/>
      <c r="U104" s="1">
        <v>2.7</v>
      </c>
      <c r="V104" s="1">
        <f t="shared" si="17"/>
        <v>0.43136376415898736</v>
      </c>
      <c r="W104" s="5" t="s">
        <v>33</v>
      </c>
      <c r="X104" s="1"/>
    </row>
    <row r="105" spans="1:24" x14ac:dyDescent="0.2">
      <c r="A105" s="1" t="s">
        <v>253</v>
      </c>
      <c r="B105" s="1">
        <v>2011</v>
      </c>
      <c r="C105" s="1" t="s">
        <v>25</v>
      </c>
      <c r="D105" s="1">
        <v>65</v>
      </c>
      <c r="E105" s="1">
        <v>4</v>
      </c>
      <c r="F105" s="1" t="s">
        <v>28</v>
      </c>
      <c r="G105" s="2">
        <v>7</v>
      </c>
      <c r="H105" s="1">
        <f t="shared" si="10"/>
        <v>0.26776332715719392</v>
      </c>
      <c r="I105" s="2">
        <v>2.5</v>
      </c>
      <c r="J105" s="1">
        <f t="shared" si="11"/>
        <v>0.15878021464576067</v>
      </c>
      <c r="K105" s="1">
        <v>0</v>
      </c>
      <c r="L105" s="1">
        <f t="shared" si="12"/>
        <v>0</v>
      </c>
      <c r="M105" s="1">
        <v>0</v>
      </c>
      <c r="N105" s="1">
        <f t="shared" si="13"/>
        <v>-5</v>
      </c>
      <c r="O105" s="1">
        <v>0</v>
      </c>
      <c r="P105" s="1">
        <f t="shared" si="14"/>
        <v>-5</v>
      </c>
      <c r="Q105" s="1">
        <f t="shared" si="15"/>
        <v>0</v>
      </c>
      <c r="R105" s="1">
        <f t="shared" si="16"/>
        <v>-5</v>
      </c>
      <c r="S105" s="1"/>
      <c r="T105" s="1"/>
      <c r="U105" s="1">
        <v>4.5</v>
      </c>
      <c r="V105" s="1">
        <f t="shared" si="17"/>
        <v>0.65321251377534373</v>
      </c>
      <c r="W105" s="5"/>
      <c r="X105" s="41"/>
    </row>
    <row r="106" spans="1:24" x14ac:dyDescent="0.2">
      <c r="A106" s="1" t="s">
        <v>253</v>
      </c>
      <c r="B106" s="1">
        <v>2011</v>
      </c>
      <c r="C106" s="1" t="s">
        <v>25</v>
      </c>
      <c r="D106" s="1">
        <v>74</v>
      </c>
      <c r="E106" s="1">
        <v>1</v>
      </c>
      <c r="F106" s="1" t="s">
        <v>27</v>
      </c>
      <c r="G106" s="2">
        <v>5</v>
      </c>
      <c r="H106" s="1">
        <f t="shared" si="10"/>
        <v>0.22551340589813121</v>
      </c>
      <c r="I106" s="2">
        <v>7</v>
      </c>
      <c r="J106" s="1">
        <f t="shared" si="11"/>
        <v>0.26776332715719392</v>
      </c>
      <c r="K106" s="1">
        <v>0</v>
      </c>
      <c r="L106" s="1">
        <f t="shared" si="12"/>
        <v>0</v>
      </c>
      <c r="M106" s="1">
        <v>0</v>
      </c>
      <c r="N106" s="1">
        <f t="shared" si="13"/>
        <v>-5</v>
      </c>
      <c r="O106" s="1">
        <v>0</v>
      </c>
      <c r="P106" s="1">
        <f t="shared" si="14"/>
        <v>-5</v>
      </c>
      <c r="Q106" s="1">
        <f t="shared" si="15"/>
        <v>0</v>
      </c>
      <c r="R106" s="1">
        <f t="shared" si="16"/>
        <v>-5</v>
      </c>
      <c r="S106" s="1"/>
      <c r="T106" s="1"/>
      <c r="U106" s="1">
        <v>4</v>
      </c>
      <c r="V106" s="1">
        <f t="shared" si="17"/>
        <v>0.6020599913279624</v>
      </c>
      <c r="W106" s="5"/>
      <c r="X106" s="41"/>
    </row>
    <row r="107" spans="1:24" x14ac:dyDescent="0.2">
      <c r="A107" s="1" t="s">
        <v>253</v>
      </c>
      <c r="B107" s="1">
        <v>2011</v>
      </c>
      <c r="C107" s="1" t="s">
        <v>25</v>
      </c>
      <c r="D107" s="1">
        <v>114</v>
      </c>
      <c r="E107" s="1">
        <v>1</v>
      </c>
      <c r="F107" s="1" t="s">
        <v>27</v>
      </c>
      <c r="G107" s="2">
        <v>4</v>
      </c>
      <c r="H107" s="1">
        <f t="shared" si="10"/>
        <v>0.20135792079033082</v>
      </c>
      <c r="I107" s="2">
        <v>5</v>
      </c>
      <c r="J107" s="1">
        <f t="shared" si="11"/>
        <v>0.22551340589813121</v>
      </c>
      <c r="K107" s="1">
        <v>0</v>
      </c>
      <c r="L107" s="1">
        <f t="shared" si="12"/>
        <v>0</v>
      </c>
      <c r="M107" s="1">
        <v>0</v>
      </c>
      <c r="N107" s="1">
        <f t="shared" si="13"/>
        <v>-5</v>
      </c>
      <c r="O107" s="1">
        <v>0</v>
      </c>
      <c r="P107" s="1">
        <f t="shared" si="14"/>
        <v>-5</v>
      </c>
      <c r="Q107" s="1">
        <f t="shared" si="15"/>
        <v>0</v>
      </c>
      <c r="R107" s="1">
        <f t="shared" si="16"/>
        <v>-5</v>
      </c>
      <c r="S107" s="1"/>
      <c r="T107" s="1"/>
      <c r="U107" s="1">
        <v>3.1</v>
      </c>
      <c r="V107" s="1">
        <f t="shared" si="17"/>
        <v>0.49136169383427269</v>
      </c>
      <c r="W107" s="5" t="s">
        <v>38</v>
      </c>
      <c r="X107" s="39"/>
    </row>
    <row r="108" spans="1:24" x14ac:dyDescent="0.2">
      <c r="A108" s="1" t="s">
        <v>253</v>
      </c>
      <c r="B108" s="1">
        <v>2011</v>
      </c>
      <c r="C108" s="1" t="s">
        <v>25</v>
      </c>
      <c r="D108" s="1">
        <v>123</v>
      </c>
      <c r="E108" s="1">
        <v>5</v>
      </c>
      <c r="F108" s="1" t="s">
        <v>34</v>
      </c>
      <c r="G108" s="2">
        <v>6</v>
      </c>
      <c r="H108" s="1">
        <f t="shared" si="10"/>
        <v>0.24746706317044773</v>
      </c>
      <c r="I108" s="2">
        <v>7</v>
      </c>
      <c r="J108" s="1">
        <f t="shared" si="11"/>
        <v>0.26776332715719392</v>
      </c>
      <c r="K108" s="1">
        <v>0</v>
      </c>
      <c r="L108" s="1">
        <f t="shared" si="12"/>
        <v>0</v>
      </c>
      <c r="M108" s="1">
        <v>0</v>
      </c>
      <c r="N108" s="1">
        <f t="shared" si="13"/>
        <v>-5</v>
      </c>
      <c r="O108" s="1">
        <v>0</v>
      </c>
      <c r="P108" s="1">
        <f t="shared" si="14"/>
        <v>-5</v>
      </c>
      <c r="Q108" s="1">
        <f t="shared" si="15"/>
        <v>0</v>
      </c>
      <c r="R108" s="1">
        <f t="shared" si="16"/>
        <v>-5</v>
      </c>
      <c r="S108" s="1"/>
      <c r="T108" s="1"/>
      <c r="U108" s="1">
        <v>4.5999999999999996</v>
      </c>
      <c r="V108" s="1">
        <f t="shared" si="17"/>
        <v>0.66275783168157409</v>
      </c>
      <c r="W108" s="5"/>
      <c r="X108" s="39"/>
    </row>
    <row r="109" spans="1:24" x14ac:dyDescent="0.2">
      <c r="A109" s="1" t="s">
        <v>253</v>
      </c>
      <c r="B109" s="1">
        <v>2011</v>
      </c>
      <c r="C109" s="1" t="s">
        <v>25</v>
      </c>
      <c r="D109" s="1">
        <v>132</v>
      </c>
      <c r="E109" s="1">
        <v>8</v>
      </c>
      <c r="F109" s="1" t="s">
        <v>35</v>
      </c>
      <c r="G109" s="2">
        <v>4</v>
      </c>
      <c r="H109" s="1">
        <f t="shared" si="10"/>
        <v>0.20135792079033082</v>
      </c>
      <c r="I109" s="2">
        <v>4</v>
      </c>
      <c r="J109" s="1">
        <f t="shared" si="11"/>
        <v>0.20135792079033082</v>
      </c>
      <c r="K109" s="1">
        <v>0</v>
      </c>
      <c r="L109" s="1">
        <f t="shared" si="12"/>
        <v>0</v>
      </c>
      <c r="M109" s="1">
        <v>0</v>
      </c>
      <c r="N109" s="1">
        <f t="shared" si="13"/>
        <v>-5</v>
      </c>
      <c r="O109" s="1">
        <v>0</v>
      </c>
      <c r="P109" s="1">
        <f t="shared" si="14"/>
        <v>-5</v>
      </c>
      <c r="Q109" s="1">
        <f t="shared" si="15"/>
        <v>0</v>
      </c>
      <c r="R109" s="1">
        <f t="shared" si="16"/>
        <v>-5</v>
      </c>
      <c r="S109" s="1"/>
      <c r="T109" s="1"/>
      <c r="U109" s="1">
        <v>3.7</v>
      </c>
      <c r="V109" s="1">
        <f t="shared" si="17"/>
        <v>0.56820172406699498</v>
      </c>
      <c r="W109" s="5" t="s">
        <v>37</v>
      </c>
      <c r="X109" s="39"/>
    </row>
    <row r="110" spans="1:24" x14ac:dyDescent="0.2">
      <c r="A110" s="1" t="s">
        <v>253</v>
      </c>
      <c r="B110" s="1">
        <v>2011</v>
      </c>
      <c r="C110" s="1" t="s">
        <v>43</v>
      </c>
      <c r="D110" s="1">
        <v>203</v>
      </c>
      <c r="E110" s="1">
        <v>6</v>
      </c>
      <c r="F110" s="1" t="s">
        <v>26</v>
      </c>
      <c r="G110" s="40">
        <v>7</v>
      </c>
      <c r="H110" s="1">
        <f t="shared" si="10"/>
        <v>0.26776332715719392</v>
      </c>
      <c r="I110" s="2">
        <v>10</v>
      </c>
      <c r="J110" s="1">
        <f t="shared" si="11"/>
        <v>0.32175055439664224</v>
      </c>
      <c r="K110" s="1">
        <v>0</v>
      </c>
      <c r="L110" s="1">
        <f t="shared" si="12"/>
        <v>0</v>
      </c>
      <c r="M110" s="1">
        <v>0</v>
      </c>
      <c r="N110" s="1">
        <f t="shared" si="13"/>
        <v>-5</v>
      </c>
      <c r="O110" s="1">
        <v>0</v>
      </c>
      <c r="P110" s="1">
        <f t="shared" si="14"/>
        <v>-5</v>
      </c>
      <c r="Q110" s="1">
        <f t="shared" si="15"/>
        <v>0</v>
      </c>
      <c r="R110" s="1">
        <f t="shared" si="16"/>
        <v>-5</v>
      </c>
      <c r="S110" s="1"/>
      <c r="T110" s="1"/>
      <c r="U110" s="1">
        <v>4.4000000000000004</v>
      </c>
      <c r="V110" s="1">
        <f t="shared" si="17"/>
        <v>0.64345267648618742</v>
      </c>
      <c r="W110" s="5"/>
      <c r="X110" s="1"/>
    </row>
    <row r="111" spans="1:24" x14ac:dyDescent="0.2">
      <c r="A111" s="1" t="s">
        <v>253</v>
      </c>
      <c r="B111" s="1">
        <v>2011</v>
      </c>
      <c r="C111" s="1" t="s">
        <v>43</v>
      </c>
      <c r="D111" s="1">
        <v>234</v>
      </c>
      <c r="E111" s="1">
        <v>6</v>
      </c>
      <c r="F111" s="1" t="s">
        <v>26</v>
      </c>
      <c r="G111" s="40">
        <v>4</v>
      </c>
      <c r="H111" s="1">
        <f t="shared" si="10"/>
        <v>0.20135792079033082</v>
      </c>
      <c r="I111" s="2">
        <v>4</v>
      </c>
      <c r="J111" s="1">
        <f t="shared" si="11"/>
        <v>0.20135792079033082</v>
      </c>
      <c r="K111" s="1">
        <v>0</v>
      </c>
      <c r="L111" s="1">
        <f t="shared" si="12"/>
        <v>0</v>
      </c>
      <c r="M111" s="1">
        <v>0</v>
      </c>
      <c r="N111" s="1">
        <f t="shared" si="13"/>
        <v>-5</v>
      </c>
      <c r="O111" s="1">
        <v>0</v>
      </c>
      <c r="P111" s="1">
        <f t="shared" si="14"/>
        <v>-5</v>
      </c>
      <c r="Q111" s="1">
        <f t="shared" si="15"/>
        <v>0</v>
      </c>
      <c r="R111" s="1">
        <f t="shared" si="16"/>
        <v>-5</v>
      </c>
      <c r="S111" s="1"/>
      <c r="T111" s="1"/>
      <c r="U111" s="1">
        <v>1.0999999999999996</v>
      </c>
      <c r="V111" s="1">
        <f t="shared" si="17"/>
        <v>4.1392685158224904E-2</v>
      </c>
      <c r="W111" s="5"/>
      <c r="X111" s="1"/>
    </row>
    <row r="112" spans="1:24" x14ac:dyDescent="0.2">
      <c r="A112" s="1" t="s">
        <v>253</v>
      </c>
      <c r="B112" s="1">
        <v>2011</v>
      </c>
      <c r="C112" s="1" t="s">
        <v>43</v>
      </c>
      <c r="D112" s="1">
        <v>257</v>
      </c>
      <c r="E112" s="1">
        <v>7</v>
      </c>
      <c r="F112" s="1" t="s">
        <v>36</v>
      </c>
      <c r="G112" s="40">
        <v>5</v>
      </c>
      <c r="H112" s="1">
        <f t="shared" si="10"/>
        <v>0.22551340589813121</v>
      </c>
      <c r="I112" s="2">
        <v>5</v>
      </c>
      <c r="J112" s="1">
        <f t="shared" si="11"/>
        <v>0.22551340589813121</v>
      </c>
      <c r="K112" s="1">
        <v>0</v>
      </c>
      <c r="L112" s="1">
        <f t="shared" si="12"/>
        <v>0</v>
      </c>
      <c r="M112" s="1">
        <v>0</v>
      </c>
      <c r="N112" s="1">
        <f t="shared" si="13"/>
        <v>-5</v>
      </c>
      <c r="O112" s="1">
        <v>0</v>
      </c>
      <c r="P112" s="1">
        <f t="shared" si="14"/>
        <v>-5</v>
      </c>
      <c r="Q112" s="1">
        <f t="shared" si="15"/>
        <v>0</v>
      </c>
      <c r="R112" s="1">
        <f t="shared" si="16"/>
        <v>-5</v>
      </c>
      <c r="S112" s="1"/>
      <c r="T112" s="1"/>
      <c r="U112" s="1">
        <v>1.5</v>
      </c>
      <c r="V112" s="1">
        <f t="shared" si="17"/>
        <v>0.17609125905568124</v>
      </c>
      <c r="W112" s="5"/>
      <c r="X112" s="1"/>
    </row>
    <row r="113" spans="1:24" x14ac:dyDescent="0.2">
      <c r="A113" s="1" t="s">
        <v>253</v>
      </c>
      <c r="B113" s="1">
        <v>2011</v>
      </c>
      <c r="C113" s="1" t="s">
        <v>43</v>
      </c>
      <c r="D113" s="1">
        <v>312</v>
      </c>
      <c r="E113" s="1">
        <v>7</v>
      </c>
      <c r="F113" s="1" t="s">
        <v>36</v>
      </c>
      <c r="G113" s="40">
        <v>0.8</v>
      </c>
      <c r="H113" s="1">
        <f t="shared" si="10"/>
        <v>8.9562407439444894E-2</v>
      </c>
      <c r="I113" s="2">
        <v>5</v>
      </c>
      <c r="J113" s="1">
        <f t="shared" si="11"/>
        <v>0.22551340589813121</v>
      </c>
      <c r="K113" s="1">
        <v>25</v>
      </c>
      <c r="L113" s="1">
        <f t="shared" si="12"/>
        <v>5</v>
      </c>
      <c r="M113" s="1">
        <v>0</v>
      </c>
      <c r="N113" s="1">
        <f t="shared" si="13"/>
        <v>-5</v>
      </c>
      <c r="O113" s="1">
        <v>0</v>
      </c>
      <c r="P113" s="1">
        <f t="shared" si="14"/>
        <v>-5</v>
      </c>
      <c r="Q113" s="1">
        <f t="shared" si="15"/>
        <v>0</v>
      </c>
      <c r="R113" s="1">
        <f t="shared" si="16"/>
        <v>-5</v>
      </c>
      <c r="S113" s="1"/>
      <c r="T113" s="1"/>
      <c r="U113" s="1">
        <v>4.1999999999999993</v>
      </c>
      <c r="V113" s="1">
        <f t="shared" si="17"/>
        <v>0.62324929039790034</v>
      </c>
      <c r="W113" s="5"/>
      <c r="X113" s="1"/>
    </row>
    <row r="114" spans="1:24" x14ac:dyDescent="0.2">
      <c r="A114" s="1" t="s">
        <v>253</v>
      </c>
      <c r="B114" s="1">
        <v>2011</v>
      </c>
      <c r="C114" s="1" t="s">
        <v>43</v>
      </c>
      <c r="D114" s="1">
        <v>319</v>
      </c>
      <c r="E114" s="1">
        <v>3</v>
      </c>
      <c r="F114" s="1" t="s">
        <v>33</v>
      </c>
      <c r="G114" s="40">
        <v>4</v>
      </c>
      <c r="H114" s="1">
        <f t="shared" si="10"/>
        <v>0.20135792079033082</v>
      </c>
      <c r="I114" s="2">
        <v>6.5</v>
      </c>
      <c r="J114" s="1">
        <f t="shared" si="11"/>
        <v>0.25779700312304527</v>
      </c>
      <c r="K114" s="1">
        <v>0</v>
      </c>
      <c r="L114" s="1">
        <f t="shared" si="12"/>
        <v>0</v>
      </c>
      <c r="M114" s="1">
        <v>0</v>
      </c>
      <c r="N114" s="1">
        <f t="shared" si="13"/>
        <v>-5</v>
      </c>
      <c r="O114" s="1">
        <v>0</v>
      </c>
      <c r="P114" s="1">
        <f t="shared" si="14"/>
        <v>-5</v>
      </c>
      <c r="Q114" s="1">
        <f t="shared" si="15"/>
        <v>0</v>
      </c>
      <c r="R114" s="1">
        <f t="shared" si="16"/>
        <v>-5</v>
      </c>
      <c r="S114" s="1"/>
      <c r="T114" s="1"/>
      <c r="U114" s="1">
        <v>3.3000000000000007</v>
      </c>
      <c r="V114" s="1">
        <f t="shared" si="17"/>
        <v>0.51851393987788752</v>
      </c>
      <c r="W114" s="5"/>
      <c r="X114" s="1"/>
    </row>
    <row r="115" spans="1:24" x14ac:dyDescent="0.2">
      <c r="A115" s="1" t="s">
        <v>253</v>
      </c>
      <c r="B115" s="1">
        <v>2011</v>
      </c>
      <c r="C115" s="1" t="s">
        <v>43</v>
      </c>
      <c r="D115" s="1">
        <v>364</v>
      </c>
      <c r="E115" s="1">
        <v>4</v>
      </c>
      <c r="F115" s="1" t="s">
        <v>28</v>
      </c>
      <c r="G115" s="40">
        <v>5</v>
      </c>
      <c r="H115" s="1">
        <f t="shared" si="10"/>
        <v>0.22551340589813121</v>
      </c>
      <c r="I115" s="2">
        <v>6</v>
      </c>
      <c r="J115" s="1">
        <f t="shared" si="11"/>
        <v>0.24746706317044773</v>
      </c>
      <c r="K115" s="1">
        <v>0</v>
      </c>
      <c r="L115" s="1">
        <f t="shared" si="12"/>
        <v>0</v>
      </c>
      <c r="M115" s="1">
        <v>0</v>
      </c>
      <c r="N115" s="1">
        <f t="shared" si="13"/>
        <v>-5</v>
      </c>
      <c r="O115" s="1">
        <v>0</v>
      </c>
      <c r="P115" s="1">
        <f t="shared" si="14"/>
        <v>-5</v>
      </c>
      <c r="Q115" s="1">
        <f t="shared" si="15"/>
        <v>0</v>
      </c>
      <c r="R115" s="1">
        <f t="shared" si="16"/>
        <v>-5</v>
      </c>
      <c r="S115" s="1"/>
      <c r="T115" s="1"/>
      <c r="U115" s="1">
        <v>3.9000000000000004</v>
      </c>
      <c r="V115" s="1">
        <f t="shared" si="17"/>
        <v>0.59106460702649921</v>
      </c>
      <c r="W115" s="5" t="s">
        <v>34</v>
      </c>
      <c r="X115" s="1"/>
    </row>
    <row r="116" spans="1:24" x14ac:dyDescent="0.2">
      <c r="A116" s="1" t="s">
        <v>253</v>
      </c>
      <c r="B116" s="1">
        <v>2011</v>
      </c>
      <c r="C116" s="1" t="s">
        <v>43</v>
      </c>
      <c r="D116" s="1">
        <v>281</v>
      </c>
      <c r="E116" s="1">
        <v>8</v>
      </c>
      <c r="F116" s="1" t="s">
        <v>35</v>
      </c>
      <c r="G116" s="40">
        <v>5</v>
      </c>
      <c r="H116" s="1">
        <f t="shared" si="10"/>
        <v>0.22551340589813121</v>
      </c>
      <c r="I116" s="2">
        <v>5</v>
      </c>
      <c r="J116" s="1">
        <f t="shared" si="11"/>
        <v>0.22551340589813121</v>
      </c>
      <c r="K116" s="1">
        <v>0</v>
      </c>
      <c r="L116" s="1">
        <f t="shared" si="12"/>
        <v>0</v>
      </c>
      <c r="M116" s="1">
        <v>0</v>
      </c>
      <c r="N116" s="1">
        <f t="shared" si="13"/>
        <v>-5</v>
      </c>
      <c r="O116" s="1">
        <v>0</v>
      </c>
      <c r="P116" s="1">
        <f t="shared" si="14"/>
        <v>-5</v>
      </c>
      <c r="Q116" s="1">
        <f t="shared" si="15"/>
        <v>0</v>
      </c>
      <c r="R116" s="1">
        <f t="shared" si="16"/>
        <v>-5</v>
      </c>
      <c r="S116" s="1"/>
      <c r="T116" s="1"/>
      <c r="U116" s="1">
        <v>1.6999999999999993</v>
      </c>
      <c r="V116" s="1">
        <f t="shared" si="17"/>
        <v>0.23044892137827375</v>
      </c>
      <c r="W116" s="5" t="s">
        <v>34</v>
      </c>
      <c r="X116" s="1"/>
    </row>
    <row r="117" spans="1:24" x14ac:dyDescent="0.2">
      <c r="A117" s="1" t="s">
        <v>253</v>
      </c>
      <c r="B117" s="1">
        <v>2011</v>
      </c>
      <c r="C117" s="1" t="s">
        <v>25</v>
      </c>
      <c r="D117" s="1">
        <v>106</v>
      </c>
      <c r="E117" s="1">
        <v>2</v>
      </c>
      <c r="F117" s="1" t="s">
        <v>30</v>
      </c>
      <c r="G117" s="2">
        <v>5</v>
      </c>
      <c r="H117" s="1">
        <f t="shared" si="10"/>
        <v>0.22551340589813121</v>
      </c>
      <c r="I117" s="2">
        <v>6</v>
      </c>
      <c r="J117" s="1">
        <f t="shared" si="11"/>
        <v>0.24746706317044773</v>
      </c>
      <c r="K117" s="1">
        <v>0</v>
      </c>
      <c r="L117" s="1">
        <f t="shared" si="12"/>
        <v>0</v>
      </c>
      <c r="M117" s="1">
        <v>0</v>
      </c>
      <c r="N117" s="1">
        <f t="shared" si="13"/>
        <v>-5</v>
      </c>
      <c r="O117" s="1">
        <v>0</v>
      </c>
      <c r="P117" s="1">
        <f t="shared" si="14"/>
        <v>-5</v>
      </c>
      <c r="Q117" s="1">
        <f t="shared" si="15"/>
        <v>0</v>
      </c>
      <c r="R117" s="1">
        <f t="shared" si="16"/>
        <v>-5</v>
      </c>
      <c r="S117" s="1"/>
      <c r="T117" s="1"/>
      <c r="U117" s="1">
        <v>5.8</v>
      </c>
      <c r="V117" s="1">
        <f t="shared" si="17"/>
        <v>0.76342799356293722</v>
      </c>
      <c r="W117" s="5" t="s">
        <v>32</v>
      </c>
      <c r="X117" s="39"/>
    </row>
    <row r="118" spans="1:24" x14ac:dyDescent="0.2">
      <c r="A118" s="1" t="s">
        <v>253</v>
      </c>
      <c r="B118" s="1">
        <v>2011</v>
      </c>
      <c r="C118" s="1" t="s">
        <v>25</v>
      </c>
      <c r="D118" s="1">
        <v>121</v>
      </c>
      <c r="E118" s="1">
        <v>6</v>
      </c>
      <c r="F118" s="1" t="s">
        <v>26</v>
      </c>
      <c r="G118" s="2">
        <v>4</v>
      </c>
      <c r="H118" s="1">
        <f t="shared" si="10"/>
        <v>0.20135792079033082</v>
      </c>
      <c r="I118" s="2">
        <v>3</v>
      </c>
      <c r="J118" s="1">
        <f t="shared" si="11"/>
        <v>0.17408301063648043</v>
      </c>
      <c r="K118" s="1">
        <v>0</v>
      </c>
      <c r="L118" s="1">
        <f t="shared" si="12"/>
        <v>0</v>
      </c>
      <c r="M118" s="1">
        <v>0</v>
      </c>
      <c r="N118" s="1">
        <f t="shared" si="13"/>
        <v>-5</v>
      </c>
      <c r="O118" s="1">
        <v>0</v>
      </c>
      <c r="P118" s="1">
        <f t="shared" si="14"/>
        <v>-5</v>
      </c>
      <c r="Q118" s="1">
        <f t="shared" si="15"/>
        <v>0</v>
      </c>
      <c r="R118" s="1">
        <f t="shared" si="16"/>
        <v>-5</v>
      </c>
      <c r="S118" s="1"/>
      <c r="T118" s="1"/>
      <c r="U118" s="1">
        <v>3.1</v>
      </c>
      <c r="V118" s="1">
        <f t="shared" si="17"/>
        <v>0.49136169383427269</v>
      </c>
      <c r="W118" s="5" t="s">
        <v>29</v>
      </c>
      <c r="X118" s="39"/>
    </row>
    <row r="119" spans="1:24" x14ac:dyDescent="0.2">
      <c r="A119" s="1" t="s">
        <v>253</v>
      </c>
      <c r="B119" s="1">
        <v>2011</v>
      </c>
      <c r="C119" s="1" t="s">
        <v>25</v>
      </c>
      <c r="D119" s="1">
        <v>127</v>
      </c>
      <c r="E119" s="1">
        <v>3</v>
      </c>
      <c r="F119" s="1" t="s">
        <v>33</v>
      </c>
      <c r="G119" s="2">
        <v>7</v>
      </c>
      <c r="H119" s="1">
        <f t="shared" si="10"/>
        <v>0.26776332715719392</v>
      </c>
      <c r="I119" s="2">
        <v>5</v>
      </c>
      <c r="J119" s="1">
        <f t="shared" si="11"/>
        <v>0.22551340589813121</v>
      </c>
      <c r="K119" s="1">
        <v>0</v>
      </c>
      <c r="L119" s="1">
        <f t="shared" si="12"/>
        <v>0</v>
      </c>
      <c r="M119" s="1">
        <v>0</v>
      </c>
      <c r="N119" s="1">
        <f t="shared" si="13"/>
        <v>-5</v>
      </c>
      <c r="O119" s="1">
        <v>0</v>
      </c>
      <c r="P119" s="1">
        <f t="shared" si="14"/>
        <v>-5</v>
      </c>
      <c r="Q119" s="1">
        <f t="shared" si="15"/>
        <v>0</v>
      </c>
      <c r="R119" s="1">
        <f t="shared" si="16"/>
        <v>-5</v>
      </c>
      <c r="S119" s="1"/>
      <c r="T119" s="1"/>
      <c r="U119" s="1">
        <v>3.7</v>
      </c>
      <c r="V119" s="1">
        <f t="shared" si="17"/>
        <v>0.56820172406699498</v>
      </c>
      <c r="W119" s="5"/>
      <c r="X119" s="39"/>
    </row>
    <row r="120" spans="1:24" x14ac:dyDescent="0.2">
      <c r="A120" s="1" t="s">
        <v>253</v>
      </c>
      <c r="B120" s="1">
        <v>2011</v>
      </c>
      <c r="C120" s="1" t="s">
        <v>25</v>
      </c>
      <c r="D120" s="1">
        <v>131</v>
      </c>
      <c r="E120" s="1">
        <v>6</v>
      </c>
      <c r="F120" s="1" t="s">
        <v>26</v>
      </c>
      <c r="G120" s="2">
        <v>6</v>
      </c>
      <c r="H120" s="1">
        <f t="shared" si="10"/>
        <v>0.24746706317044773</v>
      </c>
      <c r="I120" s="2">
        <v>7</v>
      </c>
      <c r="J120" s="1">
        <f t="shared" si="11"/>
        <v>0.26776332715719392</v>
      </c>
      <c r="K120" s="1">
        <v>0</v>
      </c>
      <c r="L120" s="1">
        <f t="shared" si="12"/>
        <v>0</v>
      </c>
      <c r="M120" s="1">
        <v>0</v>
      </c>
      <c r="N120" s="1">
        <f t="shared" si="13"/>
        <v>-5</v>
      </c>
      <c r="O120" s="1">
        <v>0</v>
      </c>
      <c r="P120" s="1">
        <f t="shared" si="14"/>
        <v>-5</v>
      </c>
      <c r="Q120" s="1">
        <f t="shared" si="15"/>
        <v>0</v>
      </c>
      <c r="R120" s="1">
        <f t="shared" si="16"/>
        <v>-5</v>
      </c>
      <c r="S120" s="1"/>
      <c r="T120" s="1"/>
      <c r="U120" s="1">
        <v>2.6</v>
      </c>
      <c r="V120" s="1">
        <f t="shared" si="17"/>
        <v>0.41497334797081797</v>
      </c>
      <c r="W120" s="5"/>
      <c r="X120" s="39"/>
    </row>
    <row r="121" spans="1:24" x14ac:dyDescent="0.2">
      <c r="A121" s="1" t="s">
        <v>253</v>
      </c>
      <c r="B121" s="1">
        <v>2011</v>
      </c>
      <c r="C121" s="1" t="s">
        <v>43</v>
      </c>
      <c r="D121" s="1">
        <v>225</v>
      </c>
      <c r="E121" s="1">
        <v>1</v>
      </c>
      <c r="F121" s="1" t="s">
        <v>27</v>
      </c>
      <c r="G121" s="40">
        <v>8</v>
      </c>
      <c r="H121" s="1">
        <f t="shared" si="10"/>
        <v>0.28675655221154839</v>
      </c>
      <c r="I121" s="2">
        <v>5.5</v>
      </c>
      <c r="J121" s="1">
        <f t="shared" si="11"/>
        <v>0.23672557863603311</v>
      </c>
      <c r="K121" s="1">
        <v>0</v>
      </c>
      <c r="L121" s="1">
        <f t="shared" si="12"/>
        <v>0</v>
      </c>
      <c r="M121" s="1">
        <v>0</v>
      </c>
      <c r="N121" s="1">
        <f t="shared" si="13"/>
        <v>-5</v>
      </c>
      <c r="O121" s="1">
        <v>0</v>
      </c>
      <c r="P121" s="1">
        <f t="shared" si="14"/>
        <v>-5</v>
      </c>
      <c r="Q121" s="1">
        <f t="shared" si="15"/>
        <v>0</v>
      </c>
      <c r="R121" s="1">
        <f t="shared" si="16"/>
        <v>-5</v>
      </c>
      <c r="S121" s="1"/>
      <c r="T121" s="1"/>
      <c r="U121" s="1">
        <v>7.3000000000000007</v>
      </c>
      <c r="V121" s="1">
        <f t="shared" si="17"/>
        <v>0.86332286012045589</v>
      </c>
      <c r="W121" s="5" t="s">
        <v>38</v>
      </c>
      <c r="X121" s="1"/>
    </row>
    <row r="122" spans="1:24" x14ac:dyDescent="0.2">
      <c r="A122" s="1" t="s">
        <v>253</v>
      </c>
      <c r="B122" s="1">
        <v>2011</v>
      </c>
      <c r="C122" s="1" t="s">
        <v>43</v>
      </c>
      <c r="D122" s="1">
        <v>309</v>
      </c>
      <c r="E122" s="1">
        <v>7</v>
      </c>
      <c r="F122" s="1" t="s">
        <v>36</v>
      </c>
      <c r="G122" s="40">
        <v>8</v>
      </c>
      <c r="H122" s="1">
        <f t="shared" si="10"/>
        <v>0.28675655221154839</v>
      </c>
      <c r="I122" s="2">
        <v>8</v>
      </c>
      <c r="J122" s="1">
        <f t="shared" si="11"/>
        <v>0.28675655221154839</v>
      </c>
      <c r="K122" s="1">
        <v>18</v>
      </c>
      <c r="L122" s="1">
        <f t="shared" si="12"/>
        <v>4.2426406871192848</v>
      </c>
      <c r="M122" s="1">
        <v>0</v>
      </c>
      <c r="N122" s="1">
        <f t="shared" si="13"/>
        <v>-5</v>
      </c>
      <c r="O122" s="1">
        <v>0</v>
      </c>
      <c r="P122" s="1">
        <f t="shared" si="14"/>
        <v>-5</v>
      </c>
      <c r="Q122" s="1">
        <f t="shared" si="15"/>
        <v>0</v>
      </c>
      <c r="R122" s="1">
        <f t="shared" si="16"/>
        <v>-5</v>
      </c>
      <c r="S122" s="1"/>
      <c r="T122" s="1"/>
      <c r="U122" s="1">
        <v>14.899999999999999</v>
      </c>
      <c r="V122" s="1">
        <f t="shared" si="17"/>
        <v>1.173186268412274</v>
      </c>
      <c r="W122" s="5"/>
      <c r="X122" s="1"/>
    </row>
    <row r="123" spans="1:24" x14ac:dyDescent="0.2">
      <c r="A123" s="1" t="s">
        <v>253</v>
      </c>
      <c r="B123" s="1">
        <v>2011</v>
      </c>
      <c r="C123" s="1" t="s">
        <v>25</v>
      </c>
      <c r="D123" s="1">
        <v>86</v>
      </c>
      <c r="E123" s="1">
        <v>6</v>
      </c>
      <c r="F123" s="1" t="s">
        <v>26</v>
      </c>
      <c r="G123" s="2">
        <v>6</v>
      </c>
      <c r="H123" s="1">
        <f t="shared" si="10"/>
        <v>0.24746706317044773</v>
      </c>
      <c r="I123" s="2">
        <v>7</v>
      </c>
      <c r="J123" s="1">
        <f t="shared" si="11"/>
        <v>0.26776332715719392</v>
      </c>
      <c r="K123" s="1">
        <v>0</v>
      </c>
      <c r="L123" s="1">
        <f t="shared" si="12"/>
        <v>0</v>
      </c>
      <c r="M123" s="1">
        <v>0</v>
      </c>
      <c r="N123" s="1">
        <f t="shared" si="13"/>
        <v>-5</v>
      </c>
      <c r="O123" s="1">
        <v>0</v>
      </c>
      <c r="P123" s="1">
        <f t="shared" si="14"/>
        <v>-5</v>
      </c>
      <c r="Q123" s="1">
        <f t="shared" si="15"/>
        <v>0</v>
      </c>
      <c r="R123" s="1">
        <f t="shared" si="16"/>
        <v>-5</v>
      </c>
      <c r="S123" s="1"/>
      <c r="T123" s="1"/>
      <c r="U123" s="1">
        <v>6.5</v>
      </c>
      <c r="V123" s="1">
        <f t="shared" si="17"/>
        <v>0.81291335664285558</v>
      </c>
      <c r="W123" s="5"/>
      <c r="X123" s="39"/>
    </row>
    <row r="124" spans="1:24" x14ac:dyDescent="0.2">
      <c r="A124" s="1" t="s">
        <v>253</v>
      </c>
      <c r="B124" s="1">
        <v>2011</v>
      </c>
      <c r="C124" s="1" t="s">
        <v>43</v>
      </c>
      <c r="D124" s="1">
        <v>275</v>
      </c>
      <c r="E124" s="1">
        <v>6</v>
      </c>
      <c r="F124" s="1" t="s">
        <v>26</v>
      </c>
      <c r="G124" s="40">
        <v>7</v>
      </c>
      <c r="H124" s="1">
        <f t="shared" si="10"/>
        <v>0.26776332715719392</v>
      </c>
      <c r="I124" s="2">
        <v>10</v>
      </c>
      <c r="J124" s="1">
        <f t="shared" si="11"/>
        <v>0.32175055439664224</v>
      </c>
      <c r="K124" s="1">
        <v>0</v>
      </c>
      <c r="L124" s="1">
        <f t="shared" si="12"/>
        <v>0</v>
      </c>
      <c r="M124" s="1">
        <v>0</v>
      </c>
      <c r="N124" s="1">
        <f t="shared" si="13"/>
        <v>-5</v>
      </c>
      <c r="O124" s="1">
        <v>0</v>
      </c>
      <c r="P124" s="1">
        <f t="shared" si="14"/>
        <v>-5</v>
      </c>
      <c r="Q124" s="1">
        <f t="shared" si="15"/>
        <v>0</v>
      </c>
      <c r="R124" s="1">
        <f t="shared" si="16"/>
        <v>-5</v>
      </c>
      <c r="S124" s="1"/>
      <c r="T124" s="1"/>
      <c r="U124" s="1">
        <v>4.1999999999999993</v>
      </c>
      <c r="V124" s="1">
        <f t="shared" si="17"/>
        <v>0.62324929039790034</v>
      </c>
      <c r="W124" s="5" t="s">
        <v>33</v>
      </c>
      <c r="X124" s="1"/>
    </row>
    <row r="125" spans="1:24" x14ac:dyDescent="0.2">
      <c r="A125" s="1" t="s">
        <v>253</v>
      </c>
      <c r="B125" s="1">
        <v>2011</v>
      </c>
      <c r="C125" s="1" t="s">
        <v>43</v>
      </c>
      <c r="D125" s="1">
        <v>369</v>
      </c>
      <c r="E125" s="1">
        <v>6</v>
      </c>
      <c r="F125" s="1" t="s">
        <v>26</v>
      </c>
      <c r="G125" s="40">
        <v>7</v>
      </c>
      <c r="H125" s="1">
        <f t="shared" si="10"/>
        <v>0.26776332715719392</v>
      </c>
      <c r="I125" s="2">
        <v>8</v>
      </c>
      <c r="J125" s="1">
        <f t="shared" si="11"/>
        <v>0.28675655221154839</v>
      </c>
      <c r="K125" s="1">
        <v>0</v>
      </c>
      <c r="L125" s="1">
        <f t="shared" si="12"/>
        <v>0</v>
      </c>
      <c r="M125" s="1">
        <v>0</v>
      </c>
      <c r="N125" s="1">
        <f t="shared" si="13"/>
        <v>-5</v>
      </c>
      <c r="O125" s="1">
        <v>0</v>
      </c>
      <c r="P125" s="1">
        <f t="shared" si="14"/>
        <v>-5</v>
      </c>
      <c r="Q125" s="1">
        <f t="shared" si="15"/>
        <v>0</v>
      </c>
      <c r="R125" s="1">
        <f t="shared" si="16"/>
        <v>-5</v>
      </c>
      <c r="S125" s="1"/>
      <c r="T125" s="1"/>
      <c r="U125" s="1">
        <v>3.5</v>
      </c>
      <c r="V125" s="1">
        <f t="shared" si="17"/>
        <v>0.54406804435027567</v>
      </c>
      <c r="W125" s="5"/>
      <c r="X125" s="1"/>
    </row>
    <row r="126" spans="1:24" x14ac:dyDescent="0.2">
      <c r="A126" s="1" t="s">
        <v>253</v>
      </c>
      <c r="B126" s="1">
        <v>2011</v>
      </c>
      <c r="C126" s="1" t="s">
        <v>43</v>
      </c>
      <c r="D126" s="1">
        <v>380</v>
      </c>
      <c r="E126" s="1">
        <v>2</v>
      </c>
      <c r="F126" s="1" t="s">
        <v>30</v>
      </c>
      <c r="G126" s="40">
        <v>5</v>
      </c>
      <c r="H126" s="1">
        <f t="shared" si="10"/>
        <v>0.22551340589813121</v>
      </c>
      <c r="I126" s="2">
        <v>8</v>
      </c>
      <c r="J126" s="1">
        <f t="shared" si="11"/>
        <v>0.28675655221154839</v>
      </c>
      <c r="K126" s="1">
        <v>0</v>
      </c>
      <c r="L126" s="1">
        <f t="shared" si="12"/>
        <v>0</v>
      </c>
      <c r="M126" s="1">
        <v>0</v>
      </c>
      <c r="N126" s="1">
        <f t="shared" si="13"/>
        <v>-5</v>
      </c>
      <c r="O126" s="1">
        <v>0</v>
      </c>
      <c r="P126" s="1">
        <f t="shared" si="14"/>
        <v>-5</v>
      </c>
      <c r="Q126" s="1">
        <f t="shared" si="15"/>
        <v>0</v>
      </c>
      <c r="R126" s="1">
        <f t="shared" si="16"/>
        <v>-5</v>
      </c>
      <c r="S126" s="1"/>
      <c r="T126" s="1"/>
      <c r="U126" s="1">
        <v>4.6999999999999993</v>
      </c>
      <c r="V126" s="1">
        <f t="shared" si="17"/>
        <v>0.67209785793571741</v>
      </c>
      <c r="W126" s="5" t="s">
        <v>44</v>
      </c>
      <c r="X126" s="1"/>
    </row>
    <row r="127" spans="1:24" x14ac:dyDescent="0.2">
      <c r="A127" s="1" t="s">
        <v>253</v>
      </c>
      <c r="B127" s="1">
        <v>2011</v>
      </c>
      <c r="C127" s="1" t="s">
        <v>43</v>
      </c>
      <c r="D127" s="1">
        <v>331</v>
      </c>
      <c r="E127" s="1">
        <v>5</v>
      </c>
      <c r="F127" s="1" t="s">
        <v>34</v>
      </c>
      <c r="G127" s="40">
        <v>6</v>
      </c>
      <c r="H127" s="1">
        <f t="shared" si="10"/>
        <v>0.24746706317044773</v>
      </c>
      <c r="I127" s="2">
        <v>8</v>
      </c>
      <c r="J127" s="1">
        <f t="shared" si="11"/>
        <v>0.28675655221154839</v>
      </c>
      <c r="K127" s="1">
        <v>0</v>
      </c>
      <c r="L127" s="1">
        <f t="shared" si="12"/>
        <v>0</v>
      </c>
      <c r="M127" s="1">
        <v>0</v>
      </c>
      <c r="N127" s="1">
        <f t="shared" si="13"/>
        <v>-5</v>
      </c>
      <c r="O127" s="1">
        <v>0</v>
      </c>
      <c r="P127" s="1">
        <f t="shared" si="14"/>
        <v>-5</v>
      </c>
      <c r="Q127" s="1">
        <f t="shared" si="15"/>
        <v>0</v>
      </c>
      <c r="R127" s="1">
        <f t="shared" si="16"/>
        <v>-5</v>
      </c>
      <c r="S127" s="1"/>
      <c r="T127" s="1"/>
      <c r="U127" s="1">
        <v>6.6</v>
      </c>
      <c r="V127" s="1">
        <f t="shared" si="17"/>
        <v>0.81954393554186866</v>
      </c>
      <c r="W127" s="5" t="s">
        <v>31</v>
      </c>
      <c r="X127" s="1"/>
    </row>
    <row r="128" spans="1:24" x14ac:dyDescent="0.2">
      <c r="A128" s="1" t="s">
        <v>253</v>
      </c>
      <c r="B128" s="1">
        <v>2011</v>
      </c>
      <c r="C128" s="1" t="s">
        <v>43</v>
      </c>
      <c r="D128" s="1">
        <v>237</v>
      </c>
      <c r="E128" s="1">
        <v>7</v>
      </c>
      <c r="F128" s="1" t="s">
        <v>36</v>
      </c>
      <c r="G128" s="40">
        <v>7</v>
      </c>
      <c r="H128" s="1">
        <f t="shared" si="10"/>
        <v>0.26776332715719392</v>
      </c>
      <c r="I128" s="2">
        <v>7</v>
      </c>
      <c r="J128" s="1">
        <f t="shared" si="11"/>
        <v>0.26776332715719392</v>
      </c>
      <c r="K128" s="1">
        <v>0</v>
      </c>
      <c r="L128" s="1">
        <f t="shared" si="12"/>
        <v>0</v>
      </c>
      <c r="M128" s="1">
        <v>0</v>
      </c>
      <c r="N128" s="1">
        <f t="shared" si="13"/>
        <v>-5</v>
      </c>
      <c r="O128" s="1">
        <v>0</v>
      </c>
      <c r="P128" s="1">
        <f t="shared" si="14"/>
        <v>-5</v>
      </c>
      <c r="Q128" s="1">
        <f t="shared" si="15"/>
        <v>0</v>
      </c>
      <c r="R128" s="1">
        <f t="shared" si="16"/>
        <v>-5</v>
      </c>
      <c r="S128" s="1"/>
      <c r="T128" s="1"/>
      <c r="U128" s="1">
        <v>6.1999999999999993</v>
      </c>
      <c r="V128" s="1">
        <f t="shared" si="17"/>
        <v>0.79239168949825378</v>
      </c>
      <c r="W128" s="5"/>
      <c r="X128" s="1"/>
    </row>
    <row r="129" spans="1:24" x14ac:dyDescent="0.2">
      <c r="A129" s="1" t="s">
        <v>253</v>
      </c>
      <c r="B129" s="1">
        <v>2011</v>
      </c>
      <c r="C129" s="1" t="s">
        <v>25</v>
      </c>
      <c r="D129" s="1">
        <v>116</v>
      </c>
      <c r="E129" s="1">
        <v>2</v>
      </c>
      <c r="F129" s="1" t="s">
        <v>30</v>
      </c>
      <c r="G129" s="2">
        <v>10</v>
      </c>
      <c r="H129" s="1">
        <f t="shared" si="10"/>
        <v>0.32175055439664224</v>
      </c>
      <c r="I129" s="2">
        <v>11</v>
      </c>
      <c r="J129" s="1">
        <f t="shared" si="11"/>
        <v>0.33806525478033073</v>
      </c>
      <c r="K129" s="1">
        <v>0</v>
      </c>
      <c r="L129" s="1">
        <f t="shared" si="12"/>
        <v>0</v>
      </c>
      <c r="M129" s="1">
        <v>0</v>
      </c>
      <c r="N129" s="1">
        <f t="shared" si="13"/>
        <v>-5</v>
      </c>
      <c r="O129" s="1">
        <v>0</v>
      </c>
      <c r="P129" s="1">
        <f t="shared" si="14"/>
        <v>-5</v>
      </c>
      <c r="Q129" s="1">
        <f t="shared" si="15"/>
        <v>0</v>
      </c>
      <c r="R129" s="1">
        <f t="shared" si="16"/>
        <v>-5</v>
      </c>
      <c r="S129" s="1"/>
      <c r="T129" s="1"/>
      <c r="U129" s="1">
        <v>10.3</v>
      </c>
      <c r="V129" s="1">
        <f t="shared" si="17"/>
        <v>1.0128372247051722</v>
      </c>
      <c r="W129" s="5"/>
      <c r="X129" s="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7A34-907B-F743-AB98-A45FCDEB8776}">
  <dimension ref="A1:O129"/>
  <sheetViews>
    <sheetView workbookViewId="0">
      <selection sqref="A1:XFD1048576"/>
    </sheetView>
  </sheetViews>
  <sheetFormatPr baseColWidth="10" defaultColWidth="9.1640625" defaultRowHeight="16" x14ac:dyDescent="0.2"/>
  <cols>
    <col min="1" max="1" width="9.1640625" style="1"/>
    <col min="2" max="2" width="7" style="1" customWidth="1"/>
    <col min="3" max="3" width="9.1640625" style="1"/>
    <col min="4" max="5" width="5.1640625" style="1" customWidth="1"/>
    <col min="6" max="6" width="15.5" style="1" customWidth="1"/>
    <col min="7" max="7" width="9.1640625" style="1"/>
    <col min="8" max="8" width="12" style="1" customWidth="1"/>
    <col min="9" max="9" width="9.1640625" style="1"/>
    <col min="10" max="10" width="12" style="1" customWidth="1"/>
    <col min="11" max="11" width="7.6640625" style="7" customWidth="1"/>
    <col min="12" max="12" width="9.1640625" style="1"/>
    <col min="13" max="13" width="14.33203125" style="38" customWidth="1"/>
    <col min="14" max="14" width="9.1640625" style="1"/>
    <col min="15" max="15" width="12.5" style="7" customWidth="1"/>
    <col min="16" max="257" width="9.1640625" style="1"/>
    <col min="258" max="258" width="7" style="1" customWidth="1"/>
    <col min="259" max="259" width="9.1640625" style="1"/>
    <col min="260" max="261" width="5.1640625" style="1" customWidth="1"/>
    <col min="262" max="262" width="15.5" style="1" customWidth="1"/>
    <col min="263" max="263" width="9.1640625" style="1"/>
    <col min="264" max="264" width="12" style="1" customWidth="1"/>
    <col min="265" max="265" width="9.1640625" style="1"/>
    <col min="266" max="266" width="12" style="1" customWidth="1"/>
    <col min="267" max="267" width="7.6640625" style="1" customWidth="1"/>
    <col min="268" max="268" width="9.1640625" style="1"/>
    <col min="269" max="269" width="14.33203125" style="1" customWidth="1"/>
    <col min="270" max="270" width="9.1640625" style="1"/>
    <col min="271" max="271" width="12.5" style="1" customWidth="1"/>
    <col min="272" max="513" width="9.1640625" style="1"/>
    <col min="514" max="514" width="7" style="1" customWidth="1"/>
    <col min="515" max="515" width="9.1640625" style="1"/>
    <col min="516" max="517" width="5.1640625" style="1" customWidth="1"/>
    <col min="518" max="518" width="15.5" style="1" customWidth="1"/>
    <col min="519" max="519" width="9.1640625" style="1"/>
    <col min="520" max="520" width="12" style="1" customWidth="1"/>
    <col min="521" max="521" width="9.1640625" style="1"/>
    <col min="522" max="522" width="12" style="1" customWidth="1"/>
    <col min="523" max="523" width="7.6640625" style="1" customWidth="1"/>
    <col min="524" max="524" width="9.1640625" style="1"/>
    <col min="525" max="525" width="14.33203125" style="1" customWidth="1"/>
    <col min="526" max="526" width="9.1640625" style="1"/>
    <col min="527" max="527" width="12.5" style="1" customWidth="1"/>
    <col min="528" max="769" width="9.1640625" style="1"/>
    <col min="770" max="770" width="7" style="1" customWidth="1"/>
    <col min="771" max="771" width="9.1640625" style="1"/>
    <col min="772" max="773" width="5.1640625" style="1" customWidth="1"/>
    <col min="774" max="774" width="15.5" style="1" customWidth="1"/>
    <col min="775" max="775" width="9.1640625" style="1"/>
    <col min="776" max="776" width="12" style="1" customWidth="1"/>
    <col min="777" max="777" width="9.1640625" style="1"/>
    <col min="778" max="778" width="12" style="1" customWidth="1"/>
    <col min="779" max="779" width="7.6640625" style="1" customWidth="1"/>
    <col min="780" max="780" width="9.1640625" style="1"/>
    <col min="781" max="781" width="14.33203125" style="1" customWidth="1"/>
    <col min="782" max="782" width="9.1640625" style="1"/>
    <col min="783" max="783" width="12.5" style="1" customWidth="1"/>
    <col min="784" max="1025" width="9.1640625" style="1"/>
    <col min="1026" max="1026" width="7" style="1" customWidth="1"/>
    <col min="1027" max="1027" width="9.1640625" style="1"/>
    <col min="1028" max="1029" width="5.1640625" style="1" customWidth="1"/>
    <col min="1030" max="1030" width="15.5" style="1" customWidth="1"/>
    <col min="1031" max="1031" width="9.1640625" style="1"/>
    <col min="1032" max="1032" width="12" style="1" customWidth="1"/>
    <col min="1033" max="1033" width="9.1640625" style="1"/>
    <col min="1034" max="1034" width="12" style="1" customWidth="1"/>
    <col min="1035" max="1035" width="7.6640625" style="1" customWidth="1"/>
    <col min="1036" max="1036" width="9.1640625" style="1"/>
    <col min="1037" max="1037" width="14.33203125" style="1" customWidth="1"/>
    <col min="1038" max="1038" width="9.1640625" style="1"/>
    <col min="1039" max="1039" width="12.5" style="1" customWidth="1"/>
    <col min="1040" max="1281" width="9.1640625" style="1"/>
    <col min="1282" max="1282" width="7" style="1" customWidth="1"/>
    <col min="1283" max="1283" width="9.1640625" style="1"/>
    <col min="1284" max="1285" width="5.1640625" style="1" customWidth="1"/>
    <col min="1286" max="1286" width="15.5" style="1" customWidth="1"/>
    <col min="1287" max="1287" width="9.1640625" style="1"/>
    <col min="1288" max="1288" width="12" style="1" customWidth="1"/>
    <col min="1289" max="1289" width="9.1640625" style="1"/>
    <col min="1290" max="1290" width="12" style="1" customWidth="1"/>
    <col min="1291" max="1291" width="7.6640625" style="1" customWidth="1"/>
    <col min="1292" max="1292" width="9.1640625" style="1"/>
    <col min="1293" max="1293" width="14.33203125" style="1" customWidth="1"/>
    <col min="1294" max="1294" width="9.1640625" style="1"/>
    <col min="1295" max="1295" width="12.5" style="1" customWidth="1"/>
    <col min="1296" max="1537" width="9.1640625" style="1"/>
    <col min="1538" max="1538" width="7" style="1" customWidth="1"/>
    <col min="1539" max="1539" width="9.1640625" style="1"/>
    <col min="1540" max="1541" width="5.1640625" style="1" customWidth="1"/>
    <col min="1542" max="1542" width="15.5" style="1" customWidth="1"/>
    <col min="1543" max="1543" width="9.1640625" style="1"/>
    <col min="1544" max="1544" width="12" style="1" customWidth="1"/>
    <col min="1545" max="1545" width="9.1640625" style="1"/>
    <col min="1546" max="1546" width="12" style="1" customWidth="1"/>
    <col min="1547" max="1547" width="7.6640625" style="1" customWidth="1"/>
    <col min="1548" max="1548" width="9.1640625" style="1"/>
    <col min="1549" max="1549" width="14.33203125" style="1" customWidth="1"/>
    <col min="1550" max="1550" width="9.1640625" style="1"/>
    <col min="1551" max="1551" width="12.5" style="1" customWidth="1"/>
    <col min="1552" max="1793" width="9.1640625" style="1"/>
    <col min="1794" max="1794" width="7" style="1" customWidth="1"/>
    <col min="1795" max="1795" width="9.1640625" style="1"/>
    <col min="1796" max="1797" width="5.1640625" style="1" customWidth="1"/>
    <col min="1798" max="1798" width="15.5" style="1" customWidth="1"/>
    <col min="1799" max="1799" width="9.1640625" style="1"/>
    <col min="1800" max="1800" width="12" style="1" customWidth="1"/>
    <col min="1801" max="1801" width="9.1640625" style="1"/>
    <col min="1802" max="1802" width="12" style="1" customWidth="1"/>
    <col min="1803" max="1803" width="7.6640625" style="1" customWidth="1"/>
    <col min="1804" max="1804" width="9.1640625" style="1"/>
    <col min="1805" max="1805" width="14.33203125" style="1" customWidth="1"/>
    <col min="1806" max="1806" width="9.1640625" style="1"/>
    <col min="1807" max="1807" width="12.5" style="1" customWidth="1"/>
    <col min="1808" max="2049" width="9.1640625" style="1"/>
    <col min="2050" max="2050" width="7" style="1" customWidth="1"/>
    <col min="2051" max="2051" width="9.1640625" style="1"/>
    <col min="2052" max="2053" width="5.1640625" style="1" customWidth="1"/>
    <col min="2054" max="2054" width="15.5" style="1" customWidth="1"/>
    <col min="2055" max="2055" width="9.1640625" style="1"/>
    <col min="2056" max="2056" width="12" style="1" customWidth="1"/>
    <col min="2057" max="2057" width="9.1640625" style="1"/>
    <col min="2058" max="2058" width="12" style="1" customWidth="1"/>
    <col min="2059" max="2059" width="7.6640625" style="1" customWidth="1"/>
    <col min="2060" max="2060" width="9.1640625" style="1"/>
    <col min="2061" max="2061" width="14.33203125" style="1" customWidth="1"/>
    <col min="2062" max="2062" width="9.1640625" style="1"/>
    <col min="2063" max="2063" width="12.5" style="1" customWidth="1"/>
    <col min="2064" max="2305" width="9.1640625" style="1"/>
    <col min="2306" max="2306" width="7" style="1" customWidth="1"/>
    <col min="2307" max="2307" width="9.1640625" style="1"/>
    <col min="2308" max="2309" width="5.1640625" style="1" customWidth="1"/>
    <col min="2310" max="2310" width="15.5" style="1" customWidth="1"/>
    <col min="2311" max="2311" width="9.1640625" style="1"/>
    <col min="2312" max="2312" width="12" style="1" customWidth="1"/>
    <col min="2313" max="2313" width="9.1640625" style="1"/>
    <col min="2314" max="2314" width="12" style="1" customWidth="1"/>
    <col min="2315" max="2315" width="7.6640625" style="1" customWidth="1"/>
    <col min="2316" max="2316" width="9.1640625" style="1"/>
    <col min="2317" max="2317" width="14.33203125" style="1" customWidth="1"/>
    <col min="2318" max="2318" width="9.1640625" style="1"/>
    <col min="2319" max="2319" width="12.5" style="1" customWidth="1"/>
    <col min="2320" max="2561" width="9.1640625" style="1"/>
    <col min="2562" max="2562" width="7" style="1" customWidth="1"/>
    <col min="2563" max="2563" width="9.1640625" style="1"/>
    <col min="2564" max="2565" width="5.1640625" style="1" customWidth="1"/>
    <col min="2566" max="2566" width="15.5" style="1" customWidth="1"/>
    <col min="2567" max="2567" width="9.1640625" style="1"/>
    <col min="2568" max="2568" width="12" style="1" customWidth="1"/>
    <col min="2569" max="2569" width="9.1640625" style="1"/>
    <col min="2570" max="2570" width="12" style="1" customWidth="1"/>
    <col min="2571" max="2571" width="7.6640625" style="1" customWidth="1"/>
    <col min="2572" max="2572" width="9.1640625" style="1"/>
    <col min="2573" max="2573" width="14.33203125" style="1" customWidth="1"/>
    <col min="2574" max="2574" width="9.1640625" style="1"/>
    <col min="2575" max="2575" width="12.5" style="1" customWidth="1"/>
    <col min="2576" max="2817" width="9.1640625" style="1"/>
    <col min="2818" max="2818" width="7" style="1" customWidth="1"/>
    <col min="2819" max="2819" width="9.1640625" style="1"/>
    <col min="2820" max="2821" width="5.1640625" style="1" customWidth="1"/>
    <col min="2822" max="2822" width="15.5" style="1" customWidth="1"/>
    <col min="2823" max="2823" width="9.1640625" style="1"/>
    <col min="2824" max="2824" width="12" style="1" customWidth="1"/>
    <col min="2825" max="2825" width="9.1640625" style="1"/>
    <col min="2826" max="2826" width="12" style="1" customWidth="1"/>
    <col min="2827" max="2827" width="7.6640625" style="1" customWidth="1"/>
    <col min="2828" max="2828" width="9.1640625" style="1"/>
    <col min="2829" max="2829" width="14.33203125" style="1" customWidth="1"/>
    <col min="2830" max="2830" width="9.1640625" style="1"/>
    <col min="2831" max="2831" width="12.5" style="1" customWidth="1"/>
    <col min="2832" max="3073" width="9.1640625" style="1"/>
    <col min="3074" max="3074" width="7" style="1" customWidth="1"/>
    <col min="3075" max="3075" width="9.1640625" style="1"/>
    <col min="3076" max="3077" width="5.1640625" style="1" customWidth="1"/>
    <col min="3078" max="3078" width="15.5" style="1" customWidth="1"/>
    <col min="3079" max="3079" width="9.1640625" style="1"/>
    <col min="3080" max="3080" width="12" style="1" customWidth="1"/>
    <col min="3081" max="3081" width="9.1640625" style="1"/>
    <col min="3082" max="3082" width="12" style="1" customWidth="1"/>
    <col min="3083" max="3083" width="7.6640625" style="1" customWidth="1"/>
    <col min="3084" max="3084" width="9.1640625" style="1"/>
    <col min="3085" max="3085" width="14.33203125" style="1" customWidth="1"/>
    <col min="3086" max="3086" width="9.1640625" style="1"/>
    <col min="3087" max="3087" width="12.5" style="1" customWidth="1"/>
    <col min="3088" max="3329" width="9.1640625" style="1"/>
    <col min="3330" max="3330" width="7" style="1" customWidth="1"/>
    <col min="3331" max="3331" width="9.1640625" style="1"/>
    <col min="3332" max="3333" width="5.1640625" style="1" customWidth="1"/>
    <col min="3334" max="3334" width="15.5" style="1" customWidth="1"/>
    <col min="3335" max="3335" width="9.1640625" style="1"/>
    <col min="3336" max="3336" width="12" style="1" customWidth="1"/>
    <col min="3337" max="3337" width="9.1640625" style="1"/>
    <col min="3338" max="3338" width="12" style="1" customWidth="1"/>
    <col min="3339" max="3339" width="7.6640625" style="1" customWidth="1"/>
    <col min="3340" max="3340" width="9.1640625" style="1"/>
    <col min="3341" max="3341" width="14.33203125" style="1" customWidth="1"/>
    <col min="3342" max="3342" width="9.1640625" style="1"/>
    <col min="3343" max="3343" width="12.5" style="1" customWidth="1"/>
    <col min="3344" max="3585" width="9.1640625" style="1"/>
    <col min="3586" max="3586" width="7" style="1" customWidth="1"/>
    <col min="3587" max="3587" width="9.1640625" style="1"/>
    <col min="3588" max="3589" width="5.1640625" style="1" customWidth="1"/>
    <col min="3590" max="3590" width="15.5" style="1" customWidth="1"/>
    <col min="3591" max="3591" width="9.1640625" style="1"/>
    <col min="3592" max="3592" width="12" style="1" customWidth="1"/>
    <col min="3593" max="3593" width="9.1640625" style="1"/>
    <col min="3594" max="3594" width="12" style="1" customWidth="1"/>
    <col min="3595" max="3595" width="7.6640625" style="1" customWidth="1"/>
    <col min="3596" max="3596" width="9.1640625" style="1"/>
    <col min="3597" max="3597" width="14.33203125" style="1" customWidth="1"/>
    <col min="3598" max="3598" width="9.1640625" style="1"/>
    <col min="3599" max="3599" width="12.5" style="1" customWidth="1"/>
    <col min="3600" max="3841" width="9.1640625" style="1"/>
    <col min="3842" max="3842" width="7" style="1" customWidth="1"/>
    <col min="3843" max="3843" width="9.1640625" style="1"/>
    <col min="3844" max="3845" width="5.1640625" style="1" customWidth="1"/>
    <col min="3846" max="3846" width="15.5" style="1" customWidth="1"/>
    <col min="3847" max="3847" width="9.1640625" style="1"/>
    <col min="3848" max="3848" width="12" style="1" customWidth="1"/>
    <col min="3849" max="3849" width="9.1640625" style="1"/>
    <col min="3850" max="3850" width="12" style="1" customWidth="1"/>
    <col min="3851" max="3851" width="7.6640625" style="1" customWidth="1"/>
    <col min="3852" max="3852" width="9.1640625" style="1"/>
    <col min="3853" max="3853" width="14.33203125" style="1" customWidth="1"/>
    <col min="3854" max="3854" width="9.1640625" style="1"/>
    <col min="3855" max="3855" width="12.5" style="1" customWidth="1"/>
    <col min="3856" max="4097" width="9.1640625" style="1"/>
    <col min="4098" max="4098" width="7" style="1" customWidth="1"/>
    <col min="4099" max="4099" width="9.1640625" style="1"/>
    <col min="4100" max="4101" width="5.1640625" style="1" customWidth="1"/>
    <col min="4102" max="4102" width="15.5" style="1" customWidth="1"/>
    <col min="4103" max="4103" width="9.1640625" style="1"/>
    <col min="4104" max="4104" width="12" style="1" customWidth="1"/>
    <col min="4105" max="4105" width="9.1640625" style="1"/>
    <col min="4106" max="4106" width="12" style="1" customWidth="1"/>
    <col min="4107" max="4107" width="7.6640625" style="1" customWidth="1"/>
    <col min="4108" max="4108" width="9.1640625" style="1"/>
    <col min="4109" max="4109" width="14.33203125" style="1" customWidth="1"/>
    <col min="4110" max="4110" width="9.1640625" style="1"/>
    <col min="4111" max="4111" width="12.5" style="1" customWidth="1"/>
    <col min="4112" max="4353" width="9.1640625" style="1"/>
    <col min="4354" max="4354" width="7" style="1" customWidth="1"/>
    <col min="4355" max="4355" width="9.1640625" style="1"/>
    <col min="4356" max="4357" width="5.1640625" style="1" customWidth="1"/>
    <col min="4358" max="4358" width="15.5" style="1" customWidth="1"/>
    <col min="4359" max="4359" width="9.1640625" style="1"/>
    <col min="4360" max="4360" width="12" style="1" customWidth="1"/>
    <col min="4361" max="4361" width="9.1640625" style="1"/>
    <col min="4362" max="4362" width="12" style="1" customWidth="1"/>
    <col min="4363" max="4363" width="7.6640625" style="1" customWidth="1"/>
    <col min="4364" max="4364" width="9.1640625" style="1"/>
    <col min="4365" max="4365" width="14.33203125" style="1" customWidth="1"/>
    <col min="4366" max="4366" width="9.1640625" style="1"/>
    <col min="4367" max="4367" width="12.5" style="1" customWidth="1"/>
    <col min="4368" max="4609" width="9.1640625" style="1"/>
    <col min="4610" max="4610" width="7" style="1" customWidth="1"/>
    <col min="4611" max="4611" width="9.1640625" style="1"/>
    <col min="4612" max="4613" width="5.1640625" style="1" customWidth="1"/>
    <col min="4614" max="4614" width="15.5" style="1" customWidth="1"/>
    <col min="4615" max="4615" width="9.1640625" style="1"/>
    <col min="4616" max="4616" width="12" style="1" customWidth="1"/>
    <col min="4617" max="4617" width="9.1640625" style="1"/>
    <col min="4618" max="4618" width="12" style="1" customWidth="1"/>
    <col min="4619" max="4619" width="7.6640625" style="1" customWidth="1"/>
    <col min="4620" max="4620" width="9.1640625" style="1"/>
    <col min="4621" max="4621" width="14.33203125" style="1" customWidth="1"/>
    <col min="4622" max="4622" width="9.1640625" style="1"/>
    <col min="4623" max="4623" width="12.5" style="1" customWidth="1"/>
    <col min="4624" max="4865" width="9.1640625" style="1"/>
    <col min="4866" max="4866" width="7" style="1" customWidth="1"/>
    <col min="4867" max="4867" width="9.1640625" style="1"/>
    <col min="4868" max="4869" width="5.1640625" style="1" customWidth="1"/>
    <col min="4870" max="4870" width="15.5" style="1" customWidth="1"/>
    <col min="4871" max="4871" width="9.1640625" style="1"/>
    <col min="4872" max="4872" width="12" style="1" customWidth="1"/>
    <col min="4873" max="4873" width="9.1640625" style="1"/>
    <col min="4874" max="4874" width="12" style="1" customWidth="1"/>
    <col min="4875" max="4875" width="7.6640625" style="1" customWidth="1"/>
    <col min="4876" max="4876" width="9.1640625" style="1"/>
    <col min="4877" max="4877" width="14.33203125" style="1" customWidth="1"/>
    <col min="4878" max="4878" width="9.1640625" style="1"/>
    <col min="4879" max="4879" width="12.5" style="1" customWidth="1"/>
    <col min="4880" max="5121" width="9.1640625" style="1"/>
    <col min="5122" max="5122" width="7" style="1" customWidth="1"/>
    <col min="5123" max="5123" width="9.1640625" style="1"/>
    <col min="5124" max="5125" width="5.1640625" style="1" customWidth="1"/>
    <col min="5126" max="5126" width="15.5" style="1" customWidth="1"/>
    <col min="5127" max="5127" width="9.1640625" style="1"/>
    <col min="5128" max="5128" width="12" style="1" customWidth="1"/>
    <col min="5129" max="5129" width="9.1640625" style="1"/>
    <col min="5130" max="5130" width="12" style="1" customWidth="1"/>
    <col min="5131" max="5131" width="7.6640625" style="1" customWidth="1"/>
    <col min="5132" max="5132" width="9.1640625" style="1"/>
    <col min="5133" max="5133" width="14.33203125" style="1" customWidth="1"/>
    <col min="5134" max="5134" width="9.1640625" style="1"/>
    <col min="5135" max="5135" width="12.5" style="1" customWidth="1"/>
    <col min="5136" max="5377" width="9.1640625" style="1"/>
    <col min="5378" max="5378" width="7" style="1" customWidth="1"/>
    <col min="5379" max="5379" width="9.1640625" style="1"/>
    <col min="5380" max="5381" width="5.1640625" style="1" customWidth="1"/>
    <col min="5382" max="5382" width="15.5" style="1" customWidth="1"/>
    <col min="5383" max="5383" width="9.1640625" style="1"/>
    <col min="5384" max="5384" width="12" style="1" customWidth="1"/>
    <col min="5385" max="5385" width="9.1640625" style="1"/>
    <col min="5386" max="5386" width="12" style="1" customWidth="1"/>
    <col min="5387" max="5387" width="7.6640625" style="1" customWidth="1"/>
    <col min="5388" max="5388" width="9.1640625" style="1"/>
    <col min="5389" max="5389" width="14.33203125" style="1" customWidth="1"/>
    <col min="5390" max="5390" width="9.1640625" style="1"/>
    <col min="5391" max="5391" width="12.5" style="1" customWidth="1"/>
    <col min="5392" max="5633" width="9.1640625" style="1"/>
    <col min="5634" max="5634" width="7" style="1" customWidth="1"/>
    <col min="5635" max="5635" width="9.1640625" style="1"/>
    <col min="5636" max="5637" width="5.1640625" style="1" customWidth="1"/>
    <col min="5638" max="5638" width="15.5" style="1" customWidth="1"/>
    <col min="5639" max="5639" width="9.1640625" style="1"/>
    <col min="5640" max="5640" width="12" style="1" customWidth="1"/>
    <col min="5641" max="5641" width="9.1640625" style="1"/>
    <col min="5642" max="5642" width="12" style="1" customWidth="1"/>
    <col min="5643" max="5643" width="7.6640625" style="1" customWidth="1"/>
    <col min="5644" max="5644" width="9.1640625" style="1"/>
    <col min="5645" max="5645" width="14.33203125" style="1" customWidth="1"/>
    <col min="5646" max="5646" width="9.1640625" style="1"/>
    <col min="5647" max="5647" width="12.5" style="1" customWidth="1"/>
    <col min="5648" max="5889" width="9.1640625" style="1"/>
    <col min="5890" max="5890" width="7" style="1" customWidth="1"/>
    <col min="5891" max="5891" width="9.1640625" style="1"/>
    <col min="5892" max="5893" width="5.1640625" style="1" customWidth="1"/>
    <col min="5894" max="5894" width="15.5" style="1" customWidth="1"/>
    <col min="5895" max="5895" width="9.1640625" style="1"/>
    <col min="5896" max="5896" width="12" style="1" customWidth="1"/>
    <col min="5897" max="5897" width="9.1640625" style="1"/>
    <col min="5898" max="5898" width="12" style="1" customWidth="1"/>
    <col min="5899" max="5899" width="7.6640625" style="1" customWidth="1"/>
    <col min="5900" max="5900" width="9.1640625" style="1"/>
    <col min="5901" max="5901" width="14.33203125" style="1" customWidth="1"/>
    <col min="5902" max="5902" width="9.1640625" style="1"/>
    <col min="5903" max="5903" width="12.5" style="1" customWidth="1"/>
    <col min="5904" max="6145" width="9.1640625" style="1"/>
    <col min="6146" max="6146" width="7" style="1" customWidth="1"/>
    <col min="6147" max="6147" width="9.1640625" style="1"/>
    <col min="6148" max="6149" width="5.1640625" style="1" customWidth="1"/>
    <col min="6150" max="6150" width="15.5" style="1" customWidth="1"/>
    <col min="6151" max="6151" width="9.1640625" style="1"/>
    <col min="6152" max="6152" width="12" style="1" customWidth="1"/>
    <col min="6153" max="6153" width="9.1640625" style="1"/>
    <col min="6154" max="6154" width="12" style="1" customWidth="1"/>
    <col min="6155" max="6155" width="7.6640625" style="1" customWidth="1"/>
    <col min="6156" max="6156" width="9.1640625" style="1"/>
    <col min="6157" max="6157" width="14.33203125" style="1" customWidth="1"/>
    <col min="6158" max="6158" width="9.1640625" style="1"/>
    <col min="6159" max="6159" width="12.5" style="1" customWidth="1"/>
    <col min="6160" max="6401" width="9.1640625" style="1"/>
    <col min="6402" max="6402" width="7" style="1" customWidth="1"/>
    <col min="6403" max="6403" width="9.1640625" style="1"/>
    <col min="6404" max="6405" width="5.1640625" style="1" customWidth="1"/>
    <col min="6406" max="6406" width="15.5" style="1" customWidth="1"/>
    <col min="6407" max="6407" width="9.1640625" style="1"/>
    <col min="6408" max="6408" width="12" style="1" customWidth="1"/>
    <col min="6409" max="6409" width="9.1640625" style="1"/>
    <col min="6410" max="6410" width="12" style="1" customWidth="1"/>
    <col min="6411" max="6411" width="7.6640625" style="1" customWidth="1"/>
    <col min="6412" max="6412" width="9.1640625" style="1"/>
    <col min="6413" max="6413" width="14.33203125" style="1" customWidth="1"/>
    <col min="6414" max="6414" width="9.1640625" style="1"/>
    <col min="6415" max="6415" width="12.5" style="1" customWidth="1"/>
    <col min="6416" max="6657" width="9.1640625" style="1"/>
    <col min="6658" max="6658" width="7" style="1" customWidth="1"/>
    <col min="6659" max="6659" width="9.1640625" style="1"/>
    <col min="6660" max="6661" width="5.1640625" style="1" customWidth="1"/>
    <col min="6662" max="6662" width="15.5" style="1" customWidth="1"/>
    <col min="6663" max="6663" width="9.1640625" style="1"/>
    <col min="6664" max="6664" width="12" style="1" customWidth="1"/>
    <col min="6665" max="6665" width="9.1640625" style="1"/>
    <col min="6666" max="6666" width="12" style="1" customWidth="1"/>
    <col min="6667" max="6667" width="7.6640625" style="1" customWidth="1"/>
    <col min="6668" max="6668" width="9.1640625" style="1"/>
    <col min="6669" max="6669" width="14.33203125" style="1" customWidth="1"/>
    <col min="6670" max="6670" width="9.1640625" style="1"/>
    <col min="6671" max="6671" width="12.5" style="1" customWidth="1"/>
    <col min="6672" max="6913" width="9.1640625" style="1"/>
    <col min="6914" max="6914" width="7" style="1" customWidth="1"/>
    <col min="6915" max="6915" width="9.1640625" style="1"/>
    <col min="6916" max="6917" width="5.1640625" style="1" customWidth="1"/>
    <col min="6918" max="6918" width="15.5" style="1" customWidth="1"/>
    <col min="6919" max="6919" width="9.1640625" style="1"/>
    <col min="6920" max="6920" width="12" style="1" customWidth="1"/>
    <col min="6921" max="6921" width="9.1640625" style="1"/>
    <col min="6922" max="6922" width="12" style="1" customWidth="1"/>
    <col min="6923" max="6923" width="7.6640625" style="1" customWidth="1"/>
    <col min="6924" max="6924" width="9.1640625" style="1"/>
    <col min="6925" max="6925" width="14.33203125" style="1" customWidth="1"/>
    <col min="6926" max="6926" width="9.1640625" style="1"/>
    <col min="6927" max="6927" width="12.5" style="1" customWidth="1"/>
    <col min="6928" max="7169" width="9.1640625" style="1"/>
    <col min="7170" max="7170" width="7" style="1" customWidth="1"/>
    <col min="7171" max="7171" width="9.1640625" style="1"/>
    <col min="7172" max="7173" width="5.1640625" style="1" customWidth="1"/>
    <col min="7174" max="7174" width="15.5" style="1" customWidth="1"/>
    <col min="7175" max="7175" width="9.1640625" style="1"/>
    <col min="7176" max="7176" width="12" style="1" customWidth="1"/>
    <col min="7177" max="7177" width="9.1640625" style="1"/>
    <col min="7178" max="7178" width="12" style="1" customWidth="1"/>
    <col min="7179" max="7179" width="7.6640625" style="1" customWidth="1"/>
    <col min="7180" max="7180" width="9.1640625" style="1"/>
    <col min="7181" max="7181" width="14.33203125" style="1" customWidth="1"/>
    <col min="7182" max="7182" width="9.1640625" style="1"/>
    <col min="7183" max="7183" width="12.5" style="1" customWidth="1"/>
    <col min="7184" max="7425" width="9.1640625" style="1"/>
    <col min="7426" max="7426" width="7" style="1" customWidth="1"/>
    <col min="7427" max="7427" width="9.1640625" style="1"/>
    <col min="7428" max="7429" width="5.1640625" style="1" customWidth="1"/>
    <col min="7430" max="7430" width="15.5" style="1" customWidth="1"/>
    <col min="7431" max="7431" width="9.1640625" style="1"/>
    <col min="7432" max="7432" width="12" style="1" customWidth="1"/>
    <col min="7433" max="7433" width="9.1640625" style="1"/>
    <col min="7434" max="7434" width="12" style="1" customWidth="1"/>
    <col min="7435" max="7435" width="7.6640625" style="1" customWidth="1"/>
    <col min="7436" max="7436" width="9.1640625" style="1"/>
    <col min="7437" max="7437" width="14.33203125" style="1" customWidth="1"/>
    <col min="7438" max="7438" width="9.1640625" style="1"/>
    <col min="7439" max="7439" width="12.5" style="1" customWidth="1"/>
    <col min="7440" max="7681" width="9.1640625" style="1"/>
    <col min="7682" max="7682" width="7" style="1" customWidth="1"/>
    <col min="7683" max="7683" width="9.1640625" style="1"/>
    <col min="7684" max="7685" width="5.1640625" style="1" customWidth="1"/>
    <col min="7686" max="7686" width="15.5" style="1" customWidth="1"/>
    <col min="7687" max="7687" width="9.1640625" style="1"/>
    <col min="7688" max="7688" width="12" style="1" customWidth="1"/>
    <col min="7689" max="7689" width="9.1640625" style="1"/>
    <col min="7690" max="7690" width="12" style="1" customWidth="1"/>
    <col min="7691" max="7691" width="7.6640625" style="1" customWidth="1"/>
    <col min="7692" max="7692" width="9.1640625" style="1"/>
    <col min="7693" max="7693" width="14.33203125" style="1" customWidth="1"/>
    <col min="7694" max="7694" width="9.1640625" style="1"/>
    <col min="7695" max="7695" width="12.5" style="1" customWidth="1"/>
    <col min="7696" max="7937" width="9.1640625" style="1"/>
    <col min="7938" max="7938" width="7" style="1" customWidth="1"/>
    <col min="7939" max="7939" width="9.1640625" style="1"/>
    <col min="7940" max="7941" width="5.1640625" style="1" customWidth="1"/>
    <col min="7942" max="7942" width="15.5" style="1" customWidth="1"/>
    <col min="7943" max="7943" width="9.1640625" style="1"/>
    <col min="7944" max="7944" width="12" style="1" customWidth="1"/>
    <col min="7945" max="7945" width="9.1640625" style="1"/>
    <col min="7946" max="7946" width="12" style="1" customWidth="1"/>
    <col min="7947" max="7947" width="7.6640625" style="1" customWidth="1"/>
    <col min="7948" max="7948" width="9.1640625" style="1"/>
    <col min="7949" max="7949" width="14.33203125" style="1" customWidth="1"/>
    <col min="7950" max="7950" width="9.1640625" style="1"/>
    <col min="7951" max="7951" width="12.5" style="1" customWidth="1"/>
    <col min="7952" max="8193" width="9.1640625" style="1"/>
    <col min="8194" max="8194" width="7" style="1" customWidth="1"/>
    <col min="8195" max="8195" width="9.1640625" style="1"/>
    <col min="8196" max="8197" width="5.1640625" style="1" customWidth="1"/>
    <col min="8198" max="8198" width="15.5" style="1" customWidth="1"/>
    <col min="8199" max="8199" width="9.1640625" style="1"/>
    <col min="8200" max="8200" width="12" style="1" customWidth="1"/>
    <col min="8201" max="8201" width="9.1640625" style="1"/>
    <col min="8202" max="8202" width="12" style="1" customWidth="1"/>
    <col min="8203" max="8203" width="7.6640625" style="1" customWidth="1"/>
    <col min="8204" max="8204" width="9.1640625" style="1"/>
    <col min="8205" max="8205" width="14.33203125" style="1" customWidth="1"/>
    <col min="8206" max="8206" width="9.1640625" style="1"/>
    <col min="8207" max="8207" width="12.5" style="1" customWidth="1"/>
    <col min="8208" max="8449" width="9.1640625" style="1"/>
    <col min="8450" max="8450" width="7" style="1" customWidth="1"/>
    <col min="8451" max="8451" width="9.1640625" style="1"/>
    <col min="8452" max="8453" width="5.1640625" style="1" customWidth="1"/>
    <col min="8454" max="8454" width="15.5" style="1" customWidth="1"/>
    <col min="8455" max="8455" width="9.1640625" style="1"/>
    <col min="8456" max="8456" width="12" style="1" customWidth="1"/>
    <col min="8457" max="8457" width="9.1640625" style="1"/>
    <col min="8458" max="8458" width="12" style="1" customWidth="1"/>
    <col min="8459" max="8459" width="7.6640625" style="1" customWidth="1"/>
    <col min="8460" max="8460" width="9.1640625" style="1"/>
    <col min="8461" max="8461" width="14.33203125" style="1" customWidth="1"/>
    <col min="8462" max="8462" width="9.1640625" style="1"/>
    <col min="8463" max="8463" width="12.5" style="1" customWidth="1"/>
    <col min="8464" max="8705" width="9.1640625" style="1"/>
    <col min="8706" max="8706" width="7" style="1" customWidth="1"/>
    <col min="8707" max="8707" width="9.1640625" style="1"/>
    <col min="8708" max="8709" width="5.1640625" style="1" customWidth="1"/>
    <col min="8710" max="8710" width="15.5" style="1" customWidth="1"/>
    <col min="8711" max="8711" width="9.1640625" style="1"/>
    <col min="8712" max="8712" width="12" style="1" customWidth="1"/>
    <col min="8713" max="8713" width="9.1640625" style="1"/>
    <col min="8714" max="8714" width="12" style="1" customWidth="1"/>
    <col min="8715" max="8715" width="7.6640625" style="1" customWidth="1"/>
    <col min="8716" max="8716" width="9.1640625" style="1"/>
    <col min="8717" max="8717" width="14.33203125" style="1" customWidth="1"/>
    <col min="8718" max="8718" width="9.1640625" style="1"/>
    <col min="8719" max="8719" width="12.5" style="1" customWidth="1"/>
    <col min="8720" max="8961" width="9.1640625" style="1"/>
    <col min="8962" max="8962" width="7" style="1" customWidth="1"/>
    <col min="8963" max="8963" width="9.1640625" style="1"/>
    <col min="8964" max="8965" width="5.1640625" style="1" customWidth="1"/>
    <col min="8966" max="8966" width="15.5" style="1" customWidth="1"/>
    <col min="8967" max="8967" width="9.1640625" style="1"/>
    <col min="8968" max="8968" width="12" style="1" customWidth="1"/>
    <col min="8969" max="8969" width="9.1640625" style="1"/>
    <col min="8970" max="8970" width="12" style="1" customWidth="1"/>
    <col min="8971" max="8971" width="7.6640625" style="1" customWidth="1"/>
    <col min="8972" max="8972" width="9.1640625" style="1"/>
    <col min="8973" max="8973" width="14.33203125" style="1" customWidth="1"/>
    <col min="8974" max="8974" width="9.1640625" style="1"/>
    <col min="8975" max="8975" width="12.5" style="1" customWidth="1"/>
    <col min="8976" max="9217" width="9.1640625" style="1"/>
    <col min="9218" max="9218" width="7" style="1" customWidth="1"/>
    <col min="9219" max="9219" width="9.1640625" style="1"/>
    <col min="9220" max="9221" width="5.1640625" style="1" customWidth="1"/>
    <col min="9222" max="9222" width="15.5" style="1" customWidth="1"/>
    <col min="9223" max="9223" width="9.1640625" style="1"/>
    <col min="9224" max="9224" width="12" style="1" customWidth="1"/>
    <col min="9225" max="9225" width="9.1640625" style="1"/>
    <col min="9226" max="9226" width="12" style="1" customWidth="1"/>
    <col min="9227" max="9227" width="7.6640625" style="1" customWidth="1"/>
    <col min="9228" max="9228" width="9.1640625" style="1"/>
    <col min="9229" max="9229" width="14.33203125" style="1" customWidth="1"/>
    <col min="9230" max="9230" width="9.1640625" style="1"/>
    <col min="9231" max="9231" width="12.5" style="1" customWidth="1"/>
    <col min="9232" max="9473" width="9.1640625" style="1"/>
    <col min="9474" max="9474" width="7" style="1" customWidth="1"/>
    <col min="9475" max="9475" width="9.1640625" style="1"/>
    <col min="9476" max="9477" width="5.1640625" style="1" customWidth="1"/>
    <col min="9478" max="9478" width="15.5" style="1" customWidth="1"/>
    <col min="9479" max="9479" width="9.1640625" style="1"/>
    <col min="9480" max="9480" width="12" style="1" customWidth="1"/>
    <col min="9481" max="9481" width="9.1640625" style="1"/>
    <col min="9482" max="9482" width="12" style="1" customWidth="1"/>
    <col min="9483" max="9483" width="7.6640625" style="1" customWidth="1"/>
    <col min="9484" max="9484" width="9.1640625" style="1"/>
    <col min="9485" max="9485" width="14.33203125" style="1" customWidth="1"/>
    <col min="9486" max="9486" width="9.1640625" style="1"/>
    <col min="9487" max="9487" width="12.5" style="1" customWidth="1"/>
    <col min="9488" max="9729" width="9.1640625" style="1"/>
    <col min="9730" max="9730" width="7" style="1" customWidth="1"/>
    <col min="9731" max="9731" width="9.1640625" style="1"/>
    <col min="9732" max="9733" width="5.1640625" style="1" customWidth="1"/>
    <col min="9734" max="9734" width="15.5" style="1" customWidth="1"/>
    <col min="9735" max="9735" width="9.1640625" style="1"/>
    <col min="9736" max="9736" width="12" style="1" customWidth="1"/>
    <col min="9737" max="9737" width="9.1640625" style="1"/>
    <col min="9738" max="9738" width="12" style="1" customWidth="1"/>
    <col min="9739" max="9739" width="7.6640625" style="1" customWidth="1"/>
    <col min="9740" max="9740" width="9.1640625" style="1"/>
    <col min="9741" max="9741" width="14.33203125" style="1" customWidth="1"/>
    <col min="9742" max="9742" width="9.1640625" style="1"/>
    <col min="9743" max="9743" width="12.5" style="1" customWidth="1"/>
    <col min="9744" max="9985" width="9.1640625" style="1"/>
    <col min="9986" max="9986" width="7" style="1" customWidth="1"/>
    <col min="9987" max="9987" width="9.1640625" style="1"/>
    <col min="9988" max="9989" width="5.1640625" style="1" customWidth="1"/>
    <col min="9990" max="9990" width="15.5" style="1" customWidth="1"/>
    <col min="9991" max="9991" width="9.1640625" style="1"/>
    <col min="9992" max="9992" width="12" style="1" customWidth="1"/>
    <col min="9993" max="9993" width="9.1640625" style="1"/>
    <col min="9994" max="9994" width="12" style="1" customWidth="1"/>
    <col min="9995" max="9995" width="7.6640625" style="1" customWidth="1"/>
    <col min="9996" max="9996" width="9.1640625" style="1"/>
    <col min="9997" max="9997" width="14.33203125" style="1" customWidth="1"/>
    <col min="9998" max="9998" width="9.1640625" style="1"/>
    <col min="9999" max="9999" width="12.5" style="1" customWidth="1"/>
    <col min="10000" max="10241" width="9.1640625" style="1"/>
    <col min="10242" max="10242" width="7" style="1" customWidth="1"/>
    <col min="10243" max="10243" width="9.1640625" style="1"/>
    <col min="10244" max="10245" width="5.1640625" style="1" customWidth="1"/>
    <col min="10246" max="10246" width="15.5" style="1" customWidth="1"/>
    <col min="10247" max="10247" width="9.1640625" style="1"/>
    <col min="10248" max="10248" width="12" style="1" customWidth="1"/>
    <col min="10249" max="10249" width="9.1640625" style="1"/>
    <col min="10250" max="10250" width="12" style="1" customWidth="1"/>
    <col min="10251" max="10251" width="7.6640625" style="1" customWidth="1"/>
    <col min="10252" max="10252" width="9.1640625" style="1"/>
    <col min="10253" max="10253" width="14.33203125" style="1" customWidth="1"/>
    <col min="10254" max="10254" width="9.1640625" style="1"/>
    <col min="10255" max="10255" width="12.5" style="1" customWidth="1"/>
    <col min="10256" max="10497" width="9.1640625" style="1"/>
    <col min="10498" max="10498" width="7" style="1" customWidth="1"/>
    <col min="10499" max="10499" width="9.1640625" style="1"/>
    <col min="10500" max="10501" width="5.1640625" style="1" customWidth="1"/>
    <col min="10502" max="10502" width="15.5" style="1" customWidth="1"/>
    <col min="10503" max="10503" width="9.1640625" style="1"/>
    <col min="10504" max="10504" width="12" style="1" customWidth="1"/>
    <col min="10505" max="10505" width="9.1640625" style="1"/>
    <col min="10506" max="10506" width="12" style="1" customWidth="1"/>
    <col min="10507" max="10507" width="7.6640625" style="1" customWidth="1"/>
    <col min="10508" max="10508" width="9.1640625" style="1"/>
    <col min="10509" max="10509" width="14.33203125" style="1" customWidth="1"/>
    <col min="10510" max="10510" width="9.1640625" style="1"/>
    <col min="10511" max="10511" width="12.5" style="1" customWidth="1"/>
    <col min="10512" max="10753" width="9.1640625" style="1"/>
    <col min="10754" max="10754" width="7" style="1" customWidth="1"/>
    <col min="10755" max="10755" width="9.1640625" style="1"/>
    <col min="10756" max="10757" width="5.1640625" style="1" customWidth="1"/>
    <col min="10758" max="10758" width="15.5" style="1" customWidth="1"/>
    <col min="10759" max="10759" width="9.1640625" style="1"/>
    <col min="10760" max="10760" width="12" style="1" customWidth="1"/>
    <col min="10761" max="10761" width="9.1640625" style="1"/>
    <col min="10762" max="10762" width="12" style="1" customWidth="1"/>
    <col min="10763" max="10763" width="7.6640625" style="1" customWidth="1"/>
    <col min="10764" max="10764" width="9.1640625" style="1"/>
    <col min="10765" max="10765" width="14.33203125" style="1" customWidth="1"/>
    <col min="10766" max="10766" width="9.1640625" style="1"/>
    <col min="10767" max="10767" width="12.5" style="1" customWidth="1"/>
    <col min="10768" max="11009" width="9.1640625" style="1"/>
    <col min="11010" max="11010" width="7" style="1" customWidth="1"/>
    <col min="11011" max="11011" width="9.1640625" style="1"/>
    <col min="11012" max="11013" width="5.1640625" style="1" customWidth="1"/>
    <col min="11014" max="11014" width="15.5" style="1" customWidth="1"/>
    <col min="11015" max="11015" width="9.1640625" style="1"/>
    <col min="11016" max="11016" width="12" style="1" customWidth="1"/>
    <col min="11017" max="11017" width="9.1640625" style="1"/>
    <col min="11018" max="11018" width="12" style="1" customWidth="1"/>
    <col min="11019" max="11019" width="7.6640625" style="1" customWidth="1"/>
    <col min="11020" max="11020" width="9.1640625" style="1"/>
    <col min="11021" max="11021" width="14.33203125" style="1" customWidth="1"/>
    <col min="11022" max="11022" width="9.1640625" style="1"/>
    <col min="11023" max="11023" width="12.5" style="1" customWidth="1"/>
    <col min="11024" max="11265" width="9.1640625" style="1"/>
    <col min="11266" max="11266" width="7" style="1" customWidth="1"/>
    <col min="11267" max="11267" width="9.1640625" style="1"/>
    <col min="11268" max="11269" width="5.1640625" style="1" customWidth="1"/>
    <col min="11270" max="11270" width="15.5" style="1" customWidth="1"/>
    <col min="11271" max="11271" width="9.1640625" style="1"/>
    <col min="11272" max="11272" width="12" style="1" customWidth="1"/>
    <col min="11273" max="11273" width="9.1640625" style="1"/>
    <col min="11274" max="11274" width="12" style="1" customWidth="1"/>
    <col min="11275" max="11275" width="7.6640625" style="1" customWidth="1"/>
    <col min="11276" max="11276" width="9.1640625" style="1"/>
    <col min="11277" max="11277" width="14.33203125" style="1" customWidth="1"/>
    <col min="11278" max="11278" width="9.1640625" style="1"/>
    <col min="11279" max="11279" width="12.5" style="1" customWidth="1"/>
    <col min="11280" max="11521" width="9.1640625" style="1"/>
    <col min="11522" max="11522" width="7" style="1" customWidth="1"/>
    <col min="11523" max="11523" width="9.1640625" style="1"/>
    <col min="11524" max="11525" width="5.1640625" style="1" customWidth="1"/>
    <col min="11526" max="11526" width="15.5" style="1" customWidth="1"/>
    <col min="11527" max="11527" width="9.1640625" style="1"/>
    <col min="11528" max="11528" width="12" style="1" customWidth="1"/>
    <col min="11529" max="11529" width="9.1640625" style="1"/>
    <col min="11530" max="11530" width="12" style="1" customWidth="1"/>
    <col min="11531" max="11531" width="7.6640625" style="1" customWidth="1"/>
    <col min="11532" max="11532" width="9.1640625" style="1"/>
    <col min="11533" max="11533" width="14.33203125" style="1" customWidth="1"/>
    <col min="11534" max="11534" width="9.1640625" style="1"/>
    <col min="11535" max="11535" width="12.5" style="1" customWidth="1"/>
    <col min="11536" max="11777" width="9.1640625" style="1"/>
    <col min="11778" max="11778" width="7" style="1" customWidth="1"/>
    <col min="11779" max="11779" width="9.1640625" style="1"/>
    <col min="11780" max="11781" width="5.1640625" style="1" customWidth="1"/>
    <col min="11782" max="11782" width="15.5" style="1" customWidth="1"/>
    <col min="11783" max="11783" width="9.1640625" style="1"/>
    <col min="11784" max="11784" width="12" style="1" customWidth="1"/>
    <col min="11785" max="11785" width="9.1640625" style="1"/>
    <col min="11786" max="11786" width="12" style="1" customWidth="1"/>
    <col min="11787" max="11787" width="7.6640625" style="1" customWidth="1"/>
    <col min="11788" max="11788" width="9.1640625" style="1"/>
    <col min="11789" max="11789" width="14.33203125" style="1" customWidth="1"/>
    <col min="11790" max="11790" width="9.1640625" style="1"/>
    <col min="11791" max="11791" width="12.5" style="1" customWidth="1"/>
    <col min="11792" max="12033" width="9.1640625" style="1"/>
    <col min="12034" max="12034" width="7" style="1" customWidth="1"/>
    <col min="12035" max="12035" width="9.1640625" style="1"/>
    <col min="12036" max="12037" width="5.1640625" style="1" customWidth="1"/>
    <col min="12038" max="12038" width="15.5" style="1" customWidth="1"/>
    <col min="12039" max="12039" width="9.1640625" style="1"/>
    <col min="12040" max="12040" width="12" style="1" customWidth="1"/>
    <col min="12041" max="12041" width="9.1640625" style="1"/>
    <col min="12042" max="12042" width="12" style="1" customWidth="1"/>
    <col min="12043" max="12043" width="7.6640625" style="1" customWidth="1"/>
    <col min="12044" max="12044" width="9.1640625" style="1"/>
    <col min="12045" max="12045" width="14.33203125" style="1" customWidth="1"/>
    <col min="12046" max="12046" width="9.1640625" style="1"/>
    <col min="12047" max="12047" width="12.5" style="1" customWidth="1"/>
    <col min="12048" max="12289" width="9.1640625" style="1"/>
    <col min="12290" max="12290" width="7" style="1" customWidth="1"/>
    <col min="12291" max="12291" width="9.1640625" style="1"/>
    <col min="12292" max="12293" width="5.1640625" style="1" customWidth="1"/>
    <col min="12294" max="12294" width="15.5" style="1" customWidth="1"/>
    <col min="12295" max="12295" width="9.1640625" style="1"/>
    <col min="12296" max="12296" width="12" style="1" customWidth="1"/>
    <col min="12297" max="12297" width="9.1640625" style="1"/>
    <col min="12298" max="12298" width="12" style="1" customWidth="1"/>
    <col min="12299" max="12299" width="7.6640625" style="1" customWidth="1"/>
    <col min="12300" max="12300" width="9.1640625" style="1"/>
    <col min="12301" max="12301" width="14.33203125" style="1" customWidth="1"/>
    <col min="12302" max="12302" width="9.1640625" style="1"/>
    <col min="12303" max="12303" width="12.5" style="1" customWidth="1"/>
    <col min="12304" max="12545" width="9.1640625" style="1"/>
    <col min="12546" max="12546" width="7" style="1" customWidth="1"/>
    <col min="12547" max="12547" width="9.1640625" style="1"/>
    <col min="12548" max="12549" width="5.1640625" style="1" customWidth="1"/>
    <col min="12550" max="12550" width="15.5" style="1" customWidth="1"/>
    <col min="12551" max="12551" width="9.1640625" style="1"/>
    <col min="12552" max="12552" width="12" style="1" customWidth="1"/>
    <col min="12553" max="12553" width="9.1640625" style="1"/>
    <col min="12554" max="12554" width="12" style="1" customWidth="1"/>
    <col min="12555" max="12555" width="7.6640625" style="1" customWidth="1"/>
    <col min="12556" max="12556" width="9.1640625" style="1"/>
    <col min="12557" max="12557" width="14.33203125" style="1" customWidth="1"/>
    <col min="12558" max="12558" width="9.1640625" style="1"/>
    <col min="12559" max="12559" width="12.5" style="1" customWidth="1"/>
    <col min="12560" max="12801" width="9.1640625" style="1"/>
    <col min="12802" max="12802" width="7" style="1" customWidth="1"/>
    <col min="12803" max="12803" width="9.1640625" style="1"/>
    <col min="12804" max="12805" width="5.1640625" style="1" customWidth="1"/>
    <col min="12806" max="12806" width="15.5" style="1" customWidth="1"/>
    <col min="12807" max="12807" width="9.1640625" style="1"/>
    <col min="12808" max="12808" width="12" style="1" customWidth="1"/>
    <col min="12809" max="12809" width="9.1640625" style="1"/>
    <col min="12810" max="12810" width="12" style="1" customWidth="1"/>
    <col min="12811" max="12811" width="7.6640625" style="1" customWidth="1"/>
    <col min="12812" max="12812" width="9.1640625" style="1"/>
    <col min="12813" max="12813" width="14.33203125" style="1" customWidth="1"/>
    <col min="12814" max="12814" width="9.1640625" style="1"/>
    <col min="12815" max="12815" width="12.5" style="1" customWidth="1"/>
    <col min="12816" max="13057" width="9.1640625" style="1"/>
    <col min="13058" max="13058" width="7" style="1" customWidth="1"/>
    <col min="13059" max="13059" width="9.1640625" style="1"/>
    <col min="13060" max="13061" width="5.1640625" style="1" customWidth="1"/>
    <col min="13062" max="13062" width="15.5" style="1" customWidth="1"/>
    <col min="13063" max="13063" width="9.1640625" style="1"/>
    <col min="13064" max="13064" width="12" style="1" customWidth="1"/>
    <col min="13065" max="13065" width="9.1640625" style="1"/>
    <col min="13066" max="13066" width="12" style="1" customWidth="1"/>
    <col min="13067" max="13067" width="7.6640625" style="1" customWidth="1"/>
    <col min="13068" max="13068" width="9.1640625" style="1"/>
    <col min="13069" max="13069" width="14.33203125" style="1" customWidth="1"/>
    <col min="13070" max="13070" width="9.1640625" style="1"/>
    <col min="13071" max="13071" width="12.5" style="1" customWidth="1"/>
    <col min="13072" max="13313" width="9.1640625" style="1"/>
    <col min="13314" max="13314" width="7" style="1" customWidth="1"/>
    <col min="13315" max="13315" width="9.1640625" style="1"/>
    <col min="13316" max="13317" width="5.1640625" style="1" customWidth="1"/>
    <col min="13318" max="13318" width="15.5" style="1" customWidth="1"/>
    <col min="13319" max="13319" width="9.1640625" style="1"/>
    <col min="13320" max="13320" width="12" style="1" customWidth="1"/>
    <col min="13321" max="13321" width="9.1640625" style="1"/>
    <col min="13322" max="13322" width="12" style="1" customWidth="1"/>
    <col min="13323" max="13323" width="7.6640625" style="1" customWidth="1"/>
    <col min="13324" max="13324" width="9.1640625" style="1"/>
    <col min="13325" max="13325" width="14.33203125" style="1" customWidth="1"/>
    <col min="13326" max="13326" width="9.1640625" style="1"/>
    <col min="13327" max="13327" width="12.5" style="1" customWidth="1"/>
    <col min="13328" max="13569" width="9.1640625" style="1"/>
    <col min="13570" max="13570" width="7" style="1" customWidth="1"/>
    <col min="13571" max="13571" width="9.1640625" style="1"/>
    <col min="13572" max="13573" width="5.1640625" style="1" customWidth="1"/>
    <col min="13574" max="13574" width="15.5" style="1" customWidth="1"/>
    <col min="13575" max="13575" width="9.1640625" style="1"/>
    <col min="13576" max="13576" width="12" style="1" customWidth="1"/>
    <col min="13577" max="13577" width="9.1640625" style="1"/>
    <col min="13578" max="13578" width="12" style="1" customWidth="1"/>
    <col min="13579" max="13579" width="7.6640625" style="1" customWidth="1"/>
    <col min="13580" max="13580" width="9.1640625" style="1"/>
    <col min="13581" max="13581" width="14.33203125" style="1" customWidth="1"/>
    <col min="13582" max="13582" width="9.1640625" style="1"/>
    <col min="13583" max="13583" width="12.5" style="1" customWidth="1"/>
    <col min="13584" max="13825" width="9.1640625" style="1"/>
    <col min="13826" max="13826" width="7" style="1" customWidth="1"/>
    <col min="13827" max="13827" width="9.1640625" style="1"/>
    <col min="13828" max="13829" width="5.1640625" style="1" customWidth="1"/>
    <col min="13830" max="13830" width="15.5" style="1" customWidth="1"/>
    <col min="13831" max="13831" width="9.1640625" style="1"/>
    <col min="13832" max="13832" width="12" style="1" customWidth="1"/>
    <col min="13833" max="13833" width="9.1640625" style="1"/>
    <col min="13834" max="13834" width="12" style="1" customWidth="1"/>
    <col min="13835" max="13835" width="7.6640625" style="1" customWidth="1"/>
    <col min="13836" max="13836" width="9.1640625" style="1"/>
    <col min="13837" max="13837" width="14.33203125" style="1" customWidth="1"/>
    <col min="13838" max="13838" width="9.1640625" style="1"/>
    <col min="13839" max="13839" width="12.5" style="1" customWidth="1"/>
    <col min="13840" max="14081" width="9.1640625" style="1"/>
    <col min="14082" max="14082" width="7" style="1" customWidth="1"/>
    <col min="14083" max="14083" width="9.1640625" style="1"/>
    <col min="14084" max="14085" width="5.1640625" style="1" customWidth="1"/>
    <col min="14086" max="14086" width="15.5" style="1" customWidth="1"/>
    <col min="14087" max="14087" width="9.1640625" style="1"/>
    <col min="14088" max="14088" width="12" style="1" customWidth="1"/>
    <col min="14089" max="14089" width="9.1640625" style="1"/>
    <col min="14090" max="14090" width="12" style="1" customWidth="1"/>
    <col min="14091" max="14091" width="7.6640625" style="1" customWidth="1"/>
    <col min="14092" max="14092" width="9.1640625" style="1"/>
    <col min="14093" max="14093" width="14.33203125" style="1" customWidth="1"/>
    <col min="14094" max="14094" width="9.1640625" style="1"/>
    <col min="14095" max="14095" width="12.5" style="1" customWidth="1"/>
    <col min="14096" max="14337" width="9.1640625" style="1"/>
    <col min="14338" max="14338" width="7" style="1" customWidth="1"/>
    <col min="14339" max="14339" width="9.1640625" style="1"/>
    <col min="14340" max="14341" width="5.1640625" style="1" customWidth="1"/>
    <col min="14342" max="14342" width="15.5" style="1" customWidth="1"/>
    <col min="14343" max="14343" width="9.1640625" style="1"/>
    <col min="14344" max="14344" width="12" style="1" customWidth="1"/>
    <col min="14345" max="14345" width="9.1640625" style="1"/>
    <col min="14346" max="14346" width="12" style="1" customWidth="1"/>
    <col min="14347" max="14347" width="7.6640625" style="1" customWidth="1"/>
    <col min="14348" max="14348" width="9.1640625" style="1"/>
    <col min="14349" max="14349" width="14.33203125" style="1" customWidth="1"/>
    <col min="14350" max="14350" width="9.1640625" style="1"/>
    <col min="14351" max="14351" width="12.5" style="1" customWidth="1"/>
    <col min="14352" max="14593" width="9.1640625" style="1"/>
    <col min="14594" max="14594" width="7" style="1" customWidth="1"/>
    <col min="14595" max="14595" width="9.1640625" style="1"/>
    <col min="14596" max="14597" width="5.1640625" style="1" customWidth="1"/>
    <col min="14598" max="14598" width="15.5" style="1" customWidth="1"/>
    <col min="14599" max="14599" width="9.1640625" style="1"/>
    <col min="14600" max="14600" width="12" style="1" customWidth="1"/>
    <col min="14601" max="14601" width="9.1640625" style="1"/>
    <col min="14602" max="14602" width="12" style="1" customWidth="1"/>
    <col min="14603" max="14603" width="7.6640625" style="1" customWidth="1"/>
    <col min="14604" max="14604" width="9.1640625" style="1"/>
    <col min="14605" max="14605" width="14.33203125" style="1" customWidth="1"/>
    <col min="14606" max="14606" width="9.1640625" style="1"/>
    <col min="14607" max="14607" width="12.5" style="1" customWidth="1"/>
    <col min="14608" max="14849" width="9.1640625" style="1"/>
    <col min="14850" max="14850" width="7" style="1" customWidth="1"/>
    <col min="14851" max="14851" width="9.1640625" style="1"/>
    <col min="14852" max="14853" width="5.1640625" style="1" customWidth="1"/>
    <col min="14854" max="14854" width="15.5" style="1" customWidth="1"/>
    <col min="14855" max="14855" width="9.1640625" style="1"/>
    <col min="14856" max="14856" width="12" style="1" customWidth="1"/>
    <col min="14857" max="14857" width="9.1640625" style="1"/>
    <col min="14858" max="14858" width="12" style="1" customWidth="1"/>
    <col min="14859" max="14859" width="7.6640625" style="1" customWidth="1"/>
    <col min="14860" max="14860" width="9.1640625" style="1"/>
    <col min="14861" max="14861" width="14.33203125" style="1" customWidth="1"/>
    <col min="14862" max="14862" width="9.1640625" style="1"/>
    <col min="14863" max="14863" width="12.5" style="1" customWidth="1"/>
    <col min="14864" max="15105" width="9.1640625" style="1"/>
    <col min="15106" max="15106" width="7" style="1" customWidth="1"/>
    <col min="15107" max="15107" width="9.1640625" style="1"/>
    <col min="15108" max="15109" width="5.1640625" style="1" customWidth="1"/>
    <col min="15110" max="15110" width="15.5" style="1" customWidth="1"/>
    <col min="15111" max="15111" width="9.1640625" style="1"/>
    <col min="15112" max="15112" width="12" style="1" customWidth="1"/>
    <col min="15113" max="15113" width="9.1640625" style="1"/>
    <col min="15114" max="15114" width="12" style="1" customWidth="1"/>
    <col min="15115" max="15115" width="7.6640625" style="1" customWidth="1"/>
    <col min="15116" max="15116" width="9.1640625" style="1"/>
    <col min="15117" max="15117" width="14.33203125" style="1" customWidth="1"/>
    <col min="15118" max="15118" width="9.1640625" style="1"/>
    <col min="15119" max="15119" width="12.5" style="1" customWidth="1"/>
    <col min="15120" max="15361" width="9.1640625" style="1"/>
    <col min="15362" max="15362" width="7" style="1" customWidth="1"/>
    <col min="15363" max="15363" width="9.1640625" style="1"/>
    <col min="15364" max="15365" width="5.1640625" style="1" customWidth="1"/>
    <col min="15366" max="15366" width="15.5" style="1" customWidth="1"/>
    <col min="15367" max="15367" width="9.1640625" style="1"/>
    <col min="15368" max="15368" width="12" style="1" customWidth="1"/>
    <col min="15369" max="15369" width="9.1640625" style="1"/>
    <col min="15370" max="15370" width="12" style="1" customWidth="1"/>
    <col min="15371" max="15371" width="7.6640625" style="1" customWidth="1"/>
    <col min="15372" max="15372" width="9.1640625" style="1"/>
    <col min="15373" max="15373" width="14.33203125" style="1" customWidth="1"/>
    <col min="15374" max="15374" width="9.1640625" style="1"/>
    <col min="15375" max="15375" width="12.5" style="1" customWidth="1"/>
    <col min="15376" max="15617" width="9.1640625" style="1"/>
    <col min="15618" max="15618" width="7" style="1" customWidth="1"/>
    <col min="15619" max="15619" width="9.1640625" style="1"/>
    <col min="15620" max="15621" width="5.1640625" style="1" customWidth="1"/>
    <col min="15622" max="15622" width="15.5" style="1" customWidth="1"/>
    <col min="15623" max="15623" width="9.1640625" style="1"/>
    <col min="15624" max="15624" width="12" style="1" customWidth="1"/>
    <col min="15625" max="15625" width="9.1640625" style="1"/>
    <col min="15626" max="15626" width="12" style="1" customWidth="1"/>
    <col min="15627" max="15627" width="7.6640625" style="1" customWidth="1"/>
    <col min="15628" max="15628" width="9.1640625" style="1"/>
    <col min="15629" max="15629" width="14.33203125" style="1" customWidth="1"/>
    <col min="15630" max="15630" width="9.1640625" style="1"/>
    <col min="15631" max="15631" width="12.5" style="1" customWidth="1"/>
    <col min="15632" max="15873" width="9.1640625" style="1"/>
    <col min="15874" max="15874" width="7" style="1" customWidth="1"/>
    <col min="15875" max="15875" width="9.1640625" style="1"/>
    <col min="15876" max="15877" width="5.1640625" style="1" customWidth="1"/>
    <col min="15878" max="15878" width="15.5" style="1" customWidth="1"/>
    <col min="15879" max="15879" width="9.1640625" style="1"/>
    <col min="15880" max="15880" width="12" style="1" customWidth="1"/>
    <col min="15881" max="15881" width="9.1640625" style="1"/>
    <col min="15882" max="15882" width="12" style="1" customWidth="1"/>
    <col min="15883" max="15883" width="7.6640625" style="1" customWidth="1"/>
    <col min="15884" max="15884" width="9.1640625" style="1"/>
    <col min="15885" max="15885" width="14.33203125" style="1" customWidth="1"/>
    <col min="15886" max="15886" width="9.1640625" style="1"/>
    <col min="15887" max="15887" width="12.5" style="1" customWidth="1"/>
    <col min="15888" max="16129" width="9.1640625" style="1"/>
    <col min="16130" max="16130" width="7" style="1" customWidth="1"/>
    <col min="16131" max="16131" width="9.1640625" style="1"/>
    <col min="16132" max="16133" width="5.1640625" style="1" customWidth="1"/>
    <col min="16134" max="16134" width="15.5" style="1" customWidth="1"/>
    <col min="16135" max="16135" width="9.1640625" style="1"/>
    <col min="16136" max="16136" width="12" style="1" customWidth="1"/>
    <col min="16137" max="16137" width="9.1640625" style="1"/>
    <col min="16138" max="16138" width="12" style="1" customWidth="1"/>
    <col min="16139" max="16139" width="7.6640625" style="1" customWidth="1"/>
    <col min="16140" max="16140" width="9.1640625" style="1"/>
    <col min="16141" max="16141" width="14.33203125" style="1" customWidth="1"/>
    <col min="16142" max="16142" width="9.1640625" style="1"/>
    <col min="16143" max="16143" width="12.5" style="1" customWidth="1"/>
    <col min="16144" max="16384" width="9.1640625" style="1"/>
  </cols>
  <sheetData>
    <row r="1" spans="1:15" x14ac:dyDescent="0.2">
      <c r="A1" s="1" t="s">
        <v>54</v>
      </c>
      <c r="B1" s="1" t="s">
        <v>1</v>
      </c>
      <c r="C1" s="1" t="s">
        <v>2</v>
      </c>
      <c r="D1" s="1" t="s">
        <v>55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246</v>
      </c>
      <c r="L1" s="1" t="s">
        <v>247</v>
      </c>
      <c r="M1" s="38" t="s">
        <v>105</v>
      </c>
      <c r="N1" s="1" t="s">
        <v>17</v>
      </c>
      <c r="O1" s="7" t="s">
        <v>23</v>
      </c>
    </row>
    <row r="2" spans="1:15" x14ac:dyDescent="0.2">
      <c r="A2" s="1" t="s">
        <v>106</v>
      </c>
      <c r="B2" s="1">
        <v>2010</v>
      </c>
      <c r="C2" s="1" t="s">
        <v>43</v>
      </c>
      <c r="D2" s="1">
        <v>206</v>
      </c>
      <c r="E2" s="1">
        <v>7</v>
      </c>
      <c r="F2" s="1" t="s">
        <v>44</v>
      </c>
      <c r="G2" s="1">
        <v>1</v>
      </c>
      <c r="H2" s="1">
        <f t="shared" ref="H2:H65" si="0">ASIN(SQRT(G2/100))</f>
        <v>0.1001674211615598</v>
      </c>
      <c r="I2" s="1">
        <v>1</v>
      </c>
      <c r="J2" s="1">
        <f t="shared" ref="J2:J65" si="1">ASIN(SQRT(I2/100))</f>
        <v>0.1001674211615598</v>
      </c>
      <c r="K2" s="7">
        <v>0</v>
      </c>
      <c r="L2" s="1">
        <f t="shared" ref="L2:L50" si="2">SQRT(K2)</f>
        <v>0</v>
      </c>
      <c r="M2" s="38">
        <v>0</v>
      </c>
      <c r="N2" s="1">
        <f t="shared" ref="N2:N65" si="3">LOG10(M2+0.00001)</f>
        <v>-5</v>
      </c>
      <c r="O2" s="7" t="s">
        <v>248</v>
      </c>
    </row>
    <row r="3" spans="1:15" x14ac:dyDescent="0.2">
      <c r="A3" s="1" t="s">
        <v>106</v>
      </c>
      <c r="B3" s="1">
        <v>2010</v>
      </c>
      <c r="C3" s="1" t="s">
        <v>43</v>
      </c>
      <c r="D3" s="1">
        <v>224</v>
      </c>
      <c r="E3" s="1">
        <v>3</v>
      </c>
      <c r="F3" s="1" t="s">
        <v>32</v>
      </c>
      <c r="G3" s="1">
        <v>1</v>
      </c>
      <c r="H3" s="1">
        <f t="shared" si="0"/>
        <v>0.1001674211615598</v>
      </c>
      <c r="I3" s="1">
        <v>1</v>
      </c>
      <c r="J3" s="1">
        <f t="shared" si="1"/>
        <v>0.1001674211615598</v>
      </c>
      <c r="K3" s="7">
        <v>0</v>
      </c>
      <c r="L3" s="1">
        <f t="shared" si="2"/>
        <v>0</v>
      </c>
      <c r="M3" s="38">
        <v>0</v>
      </c>
      <c r="N3" s="1">
        <f t="shared" si="3"/>
        <v>-5</v>
      </c>
    </row>
    <row r="4" spans="1:15" x14ac:dyDescent="0.2">
      <c r="A4" s="1" t="s">
        <v>106</v>
      </c>
      <c r="B4" s="1">
        <v>2010</v>
      </c>
      <c r="C4" s="1" t="s">
        <v>43</v>
      </c>
      <c r="D4" s="1">
        <v>297</v>
      </c>
      <c r="E4" s="1">
        <v>6</v>
      </c>
      <c r="F4" s="1" t="s">
        <v>34</v>
      </c>
      <c r="G4" s="1">
        <v>1</v>
      </c>
      <c r="H4" s="1">
        <f t="shared" si="0"/>
        <v>0.1001674211615598</v>
      </c>
      <c r="I4" s="1">
        <v>1</v>
      </c>
      <c r="J4" s="1">
        <f t="shared" si="1"/>
        <v>0.1001674211615598</v>
      </c>
      <c r="K4" s="7">
        <v>0</v>
      </c>
      <c r="L4" s="1">
        <f t="shared" si="2"/>
        <v>0</v>
      </c>
      <c r="M4" s="38">
        <v>0</v>
      </c>
      <c r="N4" s="1">
        <f t="shared" si="3"/>
        <v>-5</v>
      </c>
    </row>
    <row r="5" spans="1:15" x14ac:dyDescent="0.2">
      <c r="A5" s="1" t="s">
        <v>106</v>
      </c>
      <c r="B5" s="1">
        <v>2010</v>
      </c>
      <c r="C5" s="1" t="s">
        <v>43</v>
      </c>
      <c r="D5" s="1">
        <v>303</v>
      </c>
      <c r="E5" s="1">
        <v>7</v>
      </c>
      <c r="F5" s="1" t="s">
        <v>44</v>
      </c>
      <c r="G5" s="1">
        <v>1</v>
      </c>
      <c r="H5" s="1">
        <f t="shared" si="0"/>
        <v>0.1001674211615598</v>
      </c>
      <c r="I5" s="1">
        <v>1</v>
      </c>
      <c r="J5" s="1">
        <f t="shared" si="1"/>
        <v>0.1001674211615598</v>
      </c>
      <c r="K5" s="7">
        <v>0</v>
      </c>
      <c r="L5" s="1">
        <f t="shared" si="2"/>
        <v>0</v>
      </c>
      <c r="M5" s="38">
        <v>0</v>
      </c>
      <c r="N5" s="1">
        <f t="shared" si="3"/>
        <v>-5</v>
      </c>
    </row>
    <row r="6" spans="1:15" x14ac:dyDescent="0.2">
      <c r="A6" s="1" t="s">
        <v>106</v>
      </c>
      <c r="B6" s="1">
        <v>2010</v>
      </c>
      <c r="C6" s="1" t="s">
        <v>43</v>
      </c>
      <c r="D6" s="1">
        <v>306</v>
      </c>
      <c r="E6" s="1">
        <v>5</v>
      </c>
      <c r="F6" s="1" t="s">
        <v>31</v>
      </c>
      <c r="G6" s="1">
        <v>1</v>
      </c>
      <c r="H6" s="1">
        <f t="shared" si="0"/>
        <v>0.1001674211615598</v>
      </c>
      <c r="I6" s="1">
        <v>1</v>
      </c>
      <c r="J6" s="1">
        <f t="shared" si="1"/>
        <v>0.1001674211615598</v>
      </c>
      <c r="K6" s="7">
        <v>0</v>
      </c>
      <c r="L6" s="1">
        <f t="shared" si="2"/>
        <v>0</v>
      </c>
      <c r="M6" s="38">
        <v>0</v>
      </c>
      <c r="N6" s="1">
        <f t="shared" si="3"/>
        <v>-5</v>
      </c>
    </row>
    <row r="7" spans="1:15" x14ac:dyDescent="0.2">
      <c r="A7" s="1" t="s">
        <v>106</v>
      </c>
      <c r="B7" s="1">
        <v>2010</v>
      </c>
      <c r="C7" s="1" t="s">
        <v>43</v>
      </c>
      <c r="D7" s="1">
        <v>326</v>
      </c>
      <c r="E7" s="1">
        <v>2</v>
      </c>
      <c r="F7" s="1" t="s">
        <v>30</v>
      </c>
      <c r="G7" s="1">
        <v>1</v>
      </c>
      <c r="H7" s="1">
        <f t="shared" si="0"/>
        <v>0.1001674211615598</v>
      </c>
      <c r="I7" s="1">
        <v>1</v>
      </c>
      <c r="J7" s="1">
        <f t="shared" si="1"/>
        <v>0.1001674211615598</v>
      </c>
      <c r="K7" s="7">
        <v>0</v>
      </c>
      <c r="L7" s="1">
        <f t="shared" si="2"/>
        <v>0</v>
      </c>
      <c r="M7" s="38">
        <v>0</v>
      </c>
      <c r="N7" s="1">
        <f t="shared" si="3"/>
        <v>-5</v>
      </c>
    </row>
    <row r="8" spans="1:15" x14ac:dyDescent="0.2">
      <c r="A8" s="1" t="s">
        <v>106</v>
      </c>
      <c r="B8" s="1">
        <v>2010</v>
      </c>
      <c r="C8" s="1" t="s">
        <v>43</v>
      </c>
      <c r="D8" s="1">
        <v>331</v>
      </c>
      <c r="E8" s="1">
        <v>5</v>
      </c>
      <c r="F8" s="1" t="s">
        <v>31</v>
      </c>
      <c r="G8" s="1">
        <v>1</v>
      </c>
      <c r="H8" s="1">
        <f t="shared" si="0"/>
        <v>0.1001674211615598</v>
      </c>
      <c r="I8" s="1">
        <v>1</v>
      </c>
      <c r="J8" s="1">
        <f t="shared" si="1"/>
        <v>0.1001674211615598</v>
      </c>
      <c r="K8" s="7">
        <v>0</v>
      </c>
      <c r="L8" s="1">
        <f t="shared" si="2"/>
        <v>0</v>
      </c>
      <c r="M8" s="38">
        <v>0</v>
      </c>
      <c r="N8" s="1">
        <f t="shared" si="3"/>
        <v>-5</v>
      </c>
    </row>
    <row r="9" spans="1:15" x14ac:dyDescent="0.2">
      <c r="A9" s="1" t="s">
        <v>106</v>
      </c>
      <c r="B9" s="1">
        <v>2010</v>
      </c>
      <c r="C9" s="1" t="s">
        <v>43</v>
      </c>
      <c r="D9" s="1">
        <v>351</v>
      </c>
      <c r="E9" s="1">
        <v>5</v>
      </c>
      <c r="F9" s="1" t="s">
        <v>31</v>
      </c>
      <c r="G9" s="1">
        <v>1</v>
      </c>
      <c r="H9" s="1">
        <f t="shared" si="0"/>
        <v>0.1001674211615598</v>
      </c>
      <c r="I9" s="1">
        <v>1</v>
      </c>
      <c r="J9" s="1">
        <f t="shared" si="1"/>
        <v>0.1001674211615598</v>
      </c>
      <c r="K9" s="7">
        <v>0</v>
      </c>
      <c r="L9" s="1">
        <f t="shared" si="2"/>
        <v>0</v>
      </c>
      <c r="M9" s="38">
        <v>0</v>
      </c>
      <c r="N9" s="1">
        <f t="shared" si="3"/>
        <v>-5</v>
      </c>
    </row>
    <row r="10" spans="1:15" x14ac:dyDescent="0.2">
      <c r="A10" s="1" t="s">
        <v>106</v>
      </c>
      <c r="B10" s="1">
        <v>2010</v>
      </c>
      <c r="C10" s="1" t="s">
        <v>43</v>
      </c>
      <c r="D10" s="1">
        <v>352</v>
      </c>
      <c r="E10" s="1">
        <v>1</v>
      </c>
      <c r="F10" s="1" t="s">
        <v>27</v>
      </c>
      <c r="G10" s="1">
        <v>1</v>
      </c>
      <c r="H10" s="1">
        <f t="shared" si="0"/>
        <v>0.1001674211615598</v>
      </c>
      <c r="I10" s="1">
        <v>1</v>
      </c>
      <c r="J10" s="1">
        <f t="shared" si="1"/>
        <v>0.1001674211615598</v>
      </c>
      <c r="K10" s="7">
        <v>0</v>
      </c>
      <c r="L10" s="1">
        <f t="shared" si="2"/>
        <v>0</v>
      </c>
      <c r="M10" s="38">
        <v>0</v>
      </c>
      <c r="N10" s="1">
        <f t="shared" si="3"/>
        <v>-5</v>
      </c>
    </row>
    <row r="11" spans="1:15" x14ac:dyDescent="0.2">
      <c r="A11" s="1" t="s">
        <v>106</v>
      </c>
      <c r="B11" s="1">
        <v>2010</v>
      </c>
      <c r="C11" s="1" t="s">
        <v>43</v>
      </c>
      <c r="D11" s="1">
        <v>354</v>
      </c>
      <c r="E11" s="1">
        <v>4</v>
      </c>
      <c r="F11" s="1" t="s">
        <v>33</v>
      </c>
      <c r="G11" s="1">
        <v>1</v>
      </c>
      <c r="H11" s="1">
        <f t="shared" si="0"/>
        <v>0.1001674211615598</v>
      </c>
      <c r="I11" s="1">
        <v>1</v>
      </c>
      <c r="J11" s="1">
        <f t="shared" si="1"/>
        <v>0.1001674211615598</v>
      </c>
      <c r="K11" s="7">
        <v>0</v>
      </c>
      <c r="L11" s="1">
        <f t="shared" si="2"/>
        <v>0</v>
      </c>
      <c r="M11" s="38">
        <v>0</v>
      </c>
      <c r="N11" s="1">
        <f t="shared" si="3"/>
        <v>-5</v>
      </c>
    </row>
    <row r="12" spans="1:15" x14ac:dyDescent="0.2">
      <c r="A12" s="1" t="s">
        <v>106</v>
      </c>
      <c r="B12" s="1">
        <v>2010</v>
      </c>
      <c r="C12" s="1" t="s">
        <v>43</v>
      </c>
      <c r="D12" s="1">
        <v>355</v>
      </c>
      <c r="E12" s="1">
        <v>7</v>
      </c>
      <c r="F12" s="1" t="s">
        <v>44</v>
      </c>
      <c r="G12" s="1">
        <v>1</v>
      </c>
      <c r="H12" s="1">
        <f t="shared" si="0"/>
        <v>0.1001674211615598</v>
      </c>
      <c r="I12" s="1">
        <v>1</v>
      </c>
      <c r="J12" s="1">
        <f t="shared" si="1"/>
        <v>0.1001674211615598</v>
      </c>
      <c r="K12" s="7">
        <v>0</v>
      </c>
      <c r="L12" s="1">
        <f t="shared" si="2"/>
        <v>0</v>
      </c>
      <c r="M12" s="38">
        <v>0</v>
      </c>
      <c r="N12" s="1">
        <f t="shared" si="3"/>
        <v>-5</v>
      </c>
    </row>
    <row r="13" spans="1:15" x14ac:dyDescent="0.2">
      <c r="A13" s="1" t="s">
        <v>106</v>
      </c>
      <c r="B13" s="1">
        <v>2010</v>
      </c>
      <c r="C13" s="1" t="s">
        <v>43</v>
      </c>
      <c r="D13" s="1">
        <v>362</v>
      </c>
      <c r="E13" s="1">
        <v>7</v>
      </c>
      <c r="F13" s="1" t="s">
        <v>44</v>
      </c>
      <c r="G13" s="1">
        <v>1</v>
      </c>
      <c r="H13" s="1">
        <f t="shared" si="0"/>
        <v>0.1001674211615598</v>
      </c>
      <c r="I13" s="1">
        <v>1</v>
      </c>
      <c r="J13" s="1">
        <f t="shared" si="1"/>
        <v>0.1001674211615598</v>
      </c>
      <c r="K13" s="7">
        <v>0</v>
      </c>
      <c r="L13" s="1">
        <f t="shared" si="2"/>
        <v>0</v>
      </c>
      <c r="M13" s="38">
        <v>0</v>
      </c>
      <c r="N13" s="1">
        <f t="shared" si="3"/>
        <v>-5</v>
      </c>
    </row>
    <row r="14" spans="1:15" x14ac:dyDescent="0.2">
      <c r="A14" s="1" t="s">
        <v>106</v>
      </c>
      <c r="B14" s="1">
        <v>2010</v>
      </c>
      <c r="C14" s="1" t="s">
        <v>43</v>
      </c>
      <c r="D14" s="1">
        <v>371</v>
      </c>
      <c r="E14" s="1">
        <v>7</v>
      </c>
      <c r="F14" s="1" t="s">
        <v>44</v>
      </c>
      <c r="G14" s="1">
        <v>1</v>
      </c>
      <c r="H14" s="1">
        <f t="shared" si="0"/>
        <v>0.1001674211615598</v>
      </c>
      <c r="I14" s="1">
        <v>1</v>
      </c>
      <c r="J14" s="1">
        <f t="shared" si="1"/>
        <v>0.1001674211615598</v>
      </c>
      <c r="K14" s="7">
        <v>0</v>
      </c>
      <c r="L14" s="1">
        <f t="shared" si="2"/>
        <v>0</v>
      </c>
      <c r="M14" s="38">
        <v>0</v>
      </c>
      <c r="N14" s="1">
        <f t="shared" si="3"/>
        <v>-5</v>
      </c>
    </row>
    <row r="15" spans="1:15" x14ac:dyDescent="0.2">
      <c r="A15" s="1" t="s">
        <v>106</v>
      </c>
      <c r="B15" s="1">
        <v>2010</v>
      </c>
      <c r="C15" s="1" t="s">
        <v>43</v>
      </c>
      <c r="D15" s="1">
        <v>375</v>
      </c>
      <c r="E15" s="1">
        <v>3</v>
      </c>
      <c r="F15" s="1" t="s">
        <v>32</v>
      </c>
      <c r="G15" s="1">
        <v>1</v>
      </c>
      <c r="H15" s="1">
        <f t="shared" si="0"/>
        <v>0.1001674211615598</v>
      </c>
      <c r="I15" s="1">
        <v>1</v>
      </c>
      <c r="J15" s="1">
        <f t="shared" si="1"/>
        <v>0.1001674211615598</v>
      </c>
      <c r="K15" s="7">
        <v>0</v>
      </c>
      <c r="L15" s="1">
        <f t="shared" si="2"/>
        <v>0</v>
      </c>
      <c r="M15" s="38">
        <v>0</v>
      </c>
      <c r="N15" s="1">
        <f t="shared" si="3"/>
        <v>-5</v>
      </c>
    </row>
    <row r="16" spans="1:15" x14ac:dyDescent="0.2">
      <c r="A16" s="1" t="s">
        <v>106</v>
      </c>
      <c r="B16" s="1">
        <v>2010</v>
      </c>
      <c r="C16" s="1" t="s">
        <v>43</v>
      </c>
      <c r="D16" s="1">
        <v>384</v>
      </c>
      <c r="E16" s="1">
        <v>1</v>
      </c>
      <c r="F16" s="1" t="s">
        <v>27</v>
      </c>
      <c r="G16" s="1">
        <v>1</v>
      </c>
      <c r="H16" s="1">
        <f t="shared" si="0"/>
        <v>0.1001674211615598</v>
      </c>
      <c r="I16" s="1">
        <v>1</v>
      </c>
      <c r="J16" s="1">
        <f t="shared" si="1"/>
        <v>0.1001674211615598</v>
      </c>
      <c r="K16" s="7">
        <v>0</v>
      </c>
      <c r="L16" s="1">
        <f t="shared" si="2"/>
        <v>0</v>
      </c>
      <c r="M16" s="38">
        <v>0</v>
      </c>
      <c r="N16" s="1">
        <f t="shared" si="3"/>
        <v>-5</v>
      </c>
    </row>
    <row r="17" spans="1:14" x14ac:dyDescent="0.2">
      <c r="A17" s="1" t="s">
        <v>106</v>
      </c>
      <c r="B17" s="1">
        <v>2010</v>
      </c>
      <c r="C17" s="1" t="s">
        <v>43</v>
      </c>
      <c r="D17" s="1">
        <v>400</v>
      </c>
      <c r="E17" s="1">
        <v>2</v>
      </c>
      <c r="F17" s="1" t="s">
        <v>30</v>
      </c>
      <c r="G17" s="1">
        <v>1</v>
      </c>
      <c r="H17" s="1">
        <f t="shared" si="0"/>
        <v>0.1001674211615598</v>
      </c>
      <c r="I17" s="1">
        <v>1</v>
      </c>
      <c r="J17" s="1">
        <f t="shared" si="1"/>
        <v>0.1001674211615598</v>
      </c>
      <c r="K17" s="7">
        <v>0</v>
      </c>
      <c r="L17" s="1">
        <f t="shared" si="2"/>
        <v>0</v>
      </c>
      <c r="M17" s="38">
        <v>0</v>
      </c>
      <c r="N17" s="1">
        <f t="shared" si="3"/>
        <v>-5</v>
      </c>
    </row>
    <row r="18" spans="1:14" x14ac:dyDescent="0.2">
      <c r="A18" s="1" t="s">
        <v>106</v>
      </c>
      <c r="B18" s="1">
        <v>2010</v>
      </c>
      <c r="C18" s="1" t="s">
        <v>43</v>
      </c>
      <c r="D18" s="1">
        <v>287</v>
      </c>
      <c r="E18" s="1">
        <v>7</v>
      </c>
      <c r="F18" s="1" t="s">
        <v>44</v>
      </c>
      <c r="G18" s="1">
        <v>1</v>
      </c>
      <c r="H18" s="1">
        <f t="shared" si="0"/>
        <v>0.1001674211615598</v>
      </c>
      <c r="I18" s="1">
        <v>1</v>
      </c>
      <c r="J18" s="1">
        <f t="shared" si="1"/>
        <v>0.1001674211615598</v>
      </c>
      <c r="K18" s="7">
        <v>0</v>
      </c>
      <c r="L18" s="1">
        <f t="shared" si="2"/>
        <v>0</v>
      </c>
      <c r="M18" s="38">
        <v>0</v>
      </c>
      <c r="N18" s="1">
        <f t="shared" si="3"/>
        <v>-5</v>
      </c>
    </row>
    <row r="19" spans="1:14" x14ac:dyDescent="0.2">
      <c r="A19" s="1" t="s">
        <v>106</v>
      </c>
      <c r="B19" s="1">
        <v>2010</v>
      </c>
      <c r="C19" s="1" t="s">
        <v>43</v>
      </c>
      <c r="D19" s="1">
        <v>305</v>
      </c>
      <c r="E19" s="1">
        <v>7</v>
      </c>
      <c r="F19" s="1" t="s">
        <v>44</v>
      </c>
      <c r="G19" s="1">
        <v>1</v>
      </c>
      <c r="H19" s="1">
        <f t="shared" si="0"/>
        <v>0.1001674211615598</v>
      </c>
      <c r="I19" s="1">
        <v>1</v>
      </c>
      <c r="J19" s="1">
        <f t="shared" si="1"/>
        <v>0.1001674211615598</v>
      </c>
      <c r="K19" s="7">
        <v>0</v>
      </c>
      <c r="L19" s="1">
        <f t="shared" si="2"/>
        <v>0</v>
      </c>
      <c r="M19" s="38">
        <v>0</v>
      </c>
      <c r="N19" s="1">
        <f t="shared" si="3"/>
        <v>-5</v>
      </c>
    </row>
    <row r="20" spans="1:14" x14ac:dyDescent="0.2">
      <c r="A20" s="1" t="s">
        <v>106</v>
      </c>
      <c r="B20" s="1">
        <v>2010</v>
      </c>
      <c r="C20" s="1" t="s">
        <v>43</v>
      </c>
      <c r="D20" s="1">
        <v>318</v>
      </c>
      <c r="E20" s="1">
        <v>1</v>
      </c>
      <c r="F20" s="1" t="s">
        <v>27</v>
      </c>
      <c r="G20" s="1">
        <v>1</v>
      </c>
      <c r="H20" s="1">
        <f t="shared" si="0"/>
        <v>0.1001674211615598</v>
      </c>
      <c r="I20" s="1">
        <v>1</v>
      </c>
      <c r="J20" s="1">
        <f t="shared" si="1"/>
        <v>0.1001674211615598</v>
      </c>
      <c r="K20" s="7">
        <v>0</v>
      </c>
      <c r="L20" s="1">
        <f t="shared" si="2"/>
        <v>0</v>
      </c>
      <c r="M20" s="38">
        <v>0</v>
      </c>
      <c r="N20" s="1">
        <f t="shared" si="3"/>
        <v>-5</v>
      </c>
    </row>
    <row r="21" spans="1:14" x14ac:dyDescent="0.2">
      <c r="A21" s="1" t="s">
        <v>106</v>
      </c>
      <c r="B21" s="1">
        <v>2010</v>
      </c>
      <c r="C21" s="1" t="s">
        <v>43</v>
      </c>
      <c r="D21" s="1">
        <v>329</v>
      </c>
      <c r="E21" s="1">
        <v>6</v>
      </c>
      <c r="F21" s="1" t="s">
        <v>34</v>
      </c>
      <c r="G21" s="1">
        <v>1</v>
      </c>
      <c r="H21" s="1">
        <f t="shared" si="0"/>
        <v>0.1001674211615598</v>
      </c>
      <c r="I21" s="1">
        <v>1</v>
      </c>
      <c r="J21" s="1">
        <f t="shared" si="1"/>
        <v>0.1001674211615598</v>
      </c>
      <c r="K21" s="7">
        <v>0</v>
      </c>
      <c r="L21" s="1">
        <f t="shared" si="2"/>
        <v>0</v>
      </c>
      <c r="M21" s="38">
        <v>0</v>
      </c>
      <c r="N21" s="1">
        <f t="shared" si="3"/>
        <v>-5</v>
      </c>
    </row>
    <row r="22" spans="1:14" x14ac:dyDescent="0.2">
      <c r="A22" s="1" t="s">
        <v>106</v>
      </c>
      <c r="B22" s="1">
        <v>2010</v>
      </c>
      <c r="C22" s="1" t="s">
        <v>43</v>
      </c>
      <c r="D22" s="1">
        <v>335</v>
      </c>
      <c r="E22" s="1">
        <v>3</v>
      </c>
      <c r="F22" s="1" t="s">
        <v>32</v>
      </c>
      <c r="G22" s="1">
        <v>1</v>
      </c>
      <c r="H22" s="1">
        <f t="shared" si="0"/>
        <v>0.1001674211615598</v>
      </c>
      <c r="I22" s="1">
        <v>1</v>
      </c>
      <c r="J22" s="1">
        <f t="shared" si="1"/>
        <v>0.1001674211615598</v>
      </c>
      <c r="K22" s="7">
        <v>0</v>
      </c>
      <c r="L22" s="1">
        <f t="shared" si="2"/>
        <v>0</v>
      </c>
      <c r="M22" s="38">
        <v>0</v>
      </c>
      <c r="N22" s="1">
        <f t="shared" si="3"/>
        <v>-5</v>
      </c>
    </row>
    <row r="23" spans="1:14" x14ac:dyDescent="0.2">
      <c r="A23" s="1" t="s">
        <v>106</v>
      </c>
      <c r="B23" s="1">
        <v>2010</v>
      </c>
      <c r="C23" s="1" t="s">
        <v>25</v>
      </c>
      <c r="D23" s="1">
        <v>143</v>
      </c>
      <c r="E23" s="1">
        <v>7</v>
      </c>
      <c r="F23" s="1" t="s">
        <v>44</v>
      </c>
      <c r="G23" s="1">
        <v>1</v>
      </c>
      <c r="H23" s="1">
        <f t="shared" si="0"/>
        <v>0.1001674211615598</v>
      </c>
      <c r="I23" s="1">
        <v>2</v>
      </c>
      <c r="J23" s="1">
        <f t="shared" si="1"/>
        <v>0.14189705460416391</v>
      </c>
      <c r="K23" s="7">
        <v>0</v>
      </c>
      <c r="L23" s="1">
        <f t="shared" si="2"/>
        <v>0</v>
      </c>
      <c r="M23" s="38">
        <v>0</v>
      </c>
      <c r="N23" s="1">
        <f t="shared" si="3"/>
        <v>-5</v>
      </c>
    </row>
    <row r="24" spans="1:14" x14ac:dyDescent="0.2">
      <c r="A24" s="1" t="s">
        <v>106</v>
      </c>
      <c r="B24" s="1">
        <v>2010</v>
      </c>
      <c r="C24" s="1" t="s">
        <v>25</v>
      </c>
      <c r="D24" s="1">
        <v>101</v>
      </c>
      <c r="E24" s="1">
        <v>3</v>
      </c>
      <c r="F24" s="1" t="s">
        <v>32</v>
      </c>
      <c r="G24" s="1">
        <v>1</v>
      </c>
      <c r="H24" s="1">
        <f t="shared" si="0"/>
        <v>0.1001674211615598</v>
      </c>
      <c r="I24" s="1">
        <v>2</v>
      </c>
      <c r="J24" s="1">
        <f t="shared" si="1"/>
        <v>0.14189705460416391</v>
      </c>
      <c r="K24" s="7">
        <v>0</v>
      </c>
      <c r="L24" s="1">
        <f t="shared" si="2"/>
        <v>0</v>
      </c>
      <c r="M24" s="38">
        <v>0</v>
      </c>
      <c r="N24" s="1">
        <f t="shared" si="3"/>
        <v>-5</v>
      </c>
    </row>
    <row r="25" spans="1:14" x14ac:dyDescent="0.2">
      <c r="A25" s="1" t="s">
        <v>106</v>
      </c>
      <c r="B25" s="1">
        <v>2010</v>
      </c>
      <c r="C25" s="1" t="s">
        <v>25</v>
      </c>
      <c r="D25" s="1">
        <v>124</v>
      </c>
      <c r="E25" s="1">
        <v>1</v>
      </c>
      <c r="F25" s="1" t="s">
        <v>27</v>
      </c>
      <c r="G25" s="1">
        <v>1</v>
      </c>
      <c r="H25" s="1">
        <f t="shared" si="0"/>
        <v>0.1001674211615598</v>
      </c>
      <c r="I25" s="1">
        <v>2</v>
      </c>
      <c r="J25" s="1">
        <f t="shared" si="1"/>
        <v>0.14189705460416391</v>
      </c>
      <c r="K25" s="7">
        <v>0</v>
      </c>
      <c r="L25" s="1">
        <f t="shared" si="2"/>
        <v>0</v>
      </c>
      <c r="M25" s="38">
        <v>0</v>
      </c>
      <c r="N25" s="1">
        <f t="shared" si="3"/>
        <v>-5</v>
      </c>
    </row>
    <row r="26" spans="1:14" x14ac:dyDescent="0.2">
      <c r="A26" s="1" t="s">
        <v>106</v>
      </c>
      <c r="B26" s="1">
        <v>2010</v>
      </c>
      <c r="C26" s="1" t="s">
        <v>43</v>
      </c>
      <c r="D26" s="1">
        <v>258</v>
      </c>
      <c r="E26" s="1">
        <v>1</v>
      </c>
      <c r="F26" s="1" t="s">
        <v>27</v>
      </c>
      <c r="G26" s="1">
        <v>1</v>
      </c>
      <c r="H26" s="1">
        <f t="shared" si="0"/>
        <v>0.1001674211615598</v>
      </c>
      <c r="I26" s="1">
        <v>2</v>
      </c>
      <c r="J26" s="1">
        <f t="shared" si="1"/>
        <v>0.14189705460416391</v>
      </c>
      <c r="K26" s="7">
        <v>0</v>
      </c>
      <c r="L26" s="1">
        <f t="shared" si="2"/>
        <v>0</v>
      </c>
      <c r="M26" s="38">
        <v>0</v>
      </c>
      <c r="N26" s="1">
        <f t="shared" si="3"/>
        <v>-5</v>
      </c>
    </row>
    <row r="27" spans="1:14" x14ac:dyDescent="0.2">
      <c r="A27" s="1" t="s">
        <v>106</v>
      </c>
      <c r="B27" s="1">
        <v>2010</v>
      </c>
      <c r="C27" s="1" t="s">
        <v>43</v>
      </c>
      <c r="D27" s="1">
        <v>334</v>
      </c>
      <c r="E27" s="1">
        <v>4</v>
      </c>
      <c r="F27" s="1" t="s">
        <v>33</v>
      </c>
      <c r="G27" s="1">
        <v>1</v>
      </c>
      <c r="H27" s="1">
        <f t="shared" si="0"/>
        <v>0.1001674211615598</v>
      </c>
      <c r="I27" s="1">
        <v>2</v>
      </c>
      <c r="J27" s="1">
        <f t="shared" si="1"/>
        <v>0.14189705460416391</v>
      </c>
      <c r="K27" s="7">
        <v>0</v>
      </c>
      <c r="L27" s="1">
        <f t="shared" si="2"/>
        <v>0</v>
      </c>
      <c r="M27" s="38">
        <v>0</v>
      </c>
      <c r="N27" s="1">
        <f t="shared" si="3"/>
        <v>-5</v>
      </c>
    </row>
    <row r="28" spans="1:14" x14ac:dyDescent="0.2">
      <c r="A28" s="1" t="s">
        <v>106</v>
      </c>
      <c r="B28" s="1">
        <v>2010</v>
      </c>
      <c r="C28" s="1" t="s">
        <v>43</v>
      </c>
      <c r="D28" s="1">
        <v>315</v>
      </c>
      <c r="E28" s="1">
        <v>4</v>
      </c>
      <c r="F28" s="1" t="s">
        <v>33</v>
      </c>
      <c r="G28" s="1">
        <v>5</v>
      </c>
      <c r="H28" s="1">
        <f t="shared" si="0"/>
        <v>0.22551340589813121</v>
      </c>
      <c r="I28" s="1">
        <v>2</v>
      </c>
      <c r="J28" s="1">
        <f t="shared" si="1"/>
        <v>0.14189705460416391</v>
      </c>
      <c r="K28" s="7">
        <v>0</v>
      </c>
      <c r="L28" s="1">
        <f t="shared" si="2"/>
        <v>0</v>
      </c>
      <c r="M28" s="38">
        <v>0</v>
      </c>
      <c r="N28" s="1">
        <f t="shared" si="3"/>
        <v>-5</v>
      </c>
    </row>
    <row r="29" spans="1:14" x14ac:dyDescent="0.2">
      <c r="A29" s="1" t="s">
        <v>106</v>
      </c>
      <c r="B29" s="1">
        <v>2010</v>
      </c>
      <c r="C29" s="1" t="s">
        <v>43</v>
      </c>
      <c r="D29" s="1">
        <v>374</v>
      </c>
      <c r="E29" s="1">
        <v>8</v>
      </c>
      <c r="F29" s="1" t="s">
        <v>52</v>
      </c>
      <c r="G29" s="1">
        <v>5</v>
      </c>
      <c r="H29" s="1">
        <f t="shared" si="0"/>
        <v>0.22551340589813121</v>
      </c>
      <c r="I29" s="1">
        <v>5</v>
      </c>
      <c r="J29" s="1">
        <f t="shared" si="1"/>
        <v>0.22551340589813121</v>
      </c>
      <c r="K29" s="7">
        <v>0</v>
      </c>
      <c r="L29" s="1">
        <f t="shared" si="2"/>
        <v>0</v>
      </c>
      <c r="M29" s="38">
        <v>0</v>
      </c>
      <c r="N29" s="1">
        <f t="shared" si="3"/>
        <v>-5</v>
      </c>
    </row>
    <row r="30" spans="1:14" x14ac:dyDescent="0.2">
      <c r="A30" s="1" t="s">
        <v>106</v>
      </c>
      <c r="B30" s="1">
        <v>2010</v>
      </c>
      <c r="C30" s="1" t="s">
        <v>43</v>
      </c>
      <c r="D30" s="1">
        <v>302</v>
      </c>
      <c r="E30" s="1">
        <v>3</v>
      </c>
      <c r="F30" s="1" t="s">
        <v>32</v>
      </c>
      <c r="G30" s="1">
        <v>4</v>
      </c>
      <c r="H30" s="1">
        <f t="shared" si="0"/>
        <v>0.20135792079033082</v>
      </c>
      <c r="I30" s="1">
        <v>2</v>
      </c>
      <c r="J30" s="1">
        <f t="shared" si="1"/>
        <v>0.14189705460416391</v>
      </c>
      <c r="K30" s="7">
        <v>2</v>
      </c>
      <c r="L30" s="1">
        <f t="shared" si="2"/>
        <v>1.4142135623730951</v>
      </c>
      <c r="M30" s="38">
        <v>0</v>
      </c>
      <c r="N30" s="1">
        <f t="shared" si="3"/>
        <v>-5</v>
      </c>
    </row>
    <row r="31" spans="1:14" x14ac:dyDescent="0.2">
      <c r="A31" s="1" t="s">
        <v>106</v>
      </c>
      <c r="B31" s="1">
        <v>2010</v>
      </c>
      <c r="C31" s="1" t="s">
        <v>25</v>
      </c>
      <c r="D31" s="1">
        <v>104</v>
      </c>
      <c r="E31" s="1">
        <v>8</v>
      </c>
      <c r="F31" s="1" t="s">
        <v>52</v>
      </c>
      <c r="G31" s="1">
        <v>4</v>
      </c>
      <c r="H31" s="1">
        <f t="shared" si="0"/>
        <v>0.20135792079033082</v>
      </c>
      <c r="I31" s="1">
        <v>5</v>
      </c>
      <c r="J31" s="1">
        <f t="shared" si="1"/>
        <v>0.22551340589813121</v>
      </c>
      <c r="K31" s="7">
        <v>2</v>
      </c>
      <c r="L31" s="1">
        <f t="shared" si="2"/>
        <v>1.4142135623730951</v>
      </c>
      <c r="M31" s="38">
        <v>0</v>
      </c>
      <c r="N31" s="1">
        <f t="shared" si="3"/>
        <v>-5</v>
      </c>
    </row>
    <row r="32" spans="1:14" x14ac:dyDescent="0.2">
      <c r="A32" s="1" t="s">
        <v>106</v>
      </c>
      <c r="B32" s="1">
        <v>2010</v>
      </c>
      <c r="C32" s="1" t="s">
        <v>25</v>
      </c>
      <c r="D32" s="1">
        <v>83</v>
      </c>
      <c r="E32" s="1">
        <v>8</v>
      </c>
      <c r="F32" s="1" t="s">
        <v>52</v>
      </c>
      <c r="G32" s="1">
        <v>8</v>
      </c>
      <c r="H32" s="1">
        <f t="shared" si="0"/>
        <v>0.28675655221154839</v>
      </c>
      <c r="I32" s="1">
        <v>7</v>
      </c>
      <c r="J32" s="1">
        <f t="shared" si="1"/>
        <v>0.26776332715719392</v>
      </c>
      <c r="K32" s="7">
        <v>2</v>
      </c>
      <c r="L32" s="1">
        <f t="shared" si="2"/>
        <v>1.4142135623730951</v>
      </c>
      <c r="M32" s="38">
        <v>0</v>
      </c>
      <c r="N32" s="1">
        <f t="shared" si="3"/>
        <v>-5</v>
      </c>
    </row>
    <row r="33" spans="1:14" x14ac:dyDescent="0.2">
      <c r="A33" s="1" t="s">
        <v>106</v>
      </c>
      <c r="B33" s="1">
        <v>2010</v>
      </c>
      <c r="C33" s="1" t="s">
        <v>25</v>
      </c>
      <c r="D33" s="1">
        <v>111</v>
      </c>
      <c r="E33" s="1">
        <v>8</v>
      </c>
      <c r="F33" s="1" t="s">
        <v>52</v>
      </c>
      <c r="G33" s="1">
        <v>2</v>
      </c>
      <c r="H33" s="1">
        <f t="shared" si="0"/>
        <v>0.14189705460416391</v>
      </c>
      <c r="I33" s="1">
        <v>2</v>
      </c>
      <c r="J33" s="1">
        <f t="shared" si="1"/>
        <v>0.14189705460416391</v>
      </c>
      <c r="K33" s="7">
        <v>1</v>
      </c>
      <c r="L33" s="1">
        <f t="shared" si="2"/>
        <v>1</v>
      </c>
      <c r="M33" s="38">
        <v>2.2000000000000001E-3</v>
      </c>
      <c r="N33" s="1">
        <f t="shared" si="3"/>
        <v>-2.6556077263148894</v>
      </c>
    </row>
    <row r="34" spans="1:14" x14ac:dyDescent="0.2">
      <c r="A34" s="1" t="s">
        <v>106</v>
      </c>
      <c r="B34" s="1">
        <v>2010</v>
      </c>
      <c r="C34" s="1" t="s">
        <v>43</v>
      </c>
      <c r="D34" s="1">
        <v>261</v>
      </c>
      <c r="E34" s="1">
        <v>4</v>
      </c>
      <c r="F34" s="1" t="s">
        <v>33</v>
      </c>
      <c r="G34" s="1">
        <v>5</v>
      </c>
      <c r="H34" s="1">
        <f t="shared" si="0"/>
        <v>0.22551340589813121</v>
      </c>
      <c r="I34" s="1">
        <v>5</v>
      </c>
      <c r="J34" s="1">
        <f t="shared" si="1"/>
        <v>0.22551340589813121</v>
      </c>
      <c r="K34" s="7">
        <v>20</v>
      </c>
      <c r="L34" s="1">
        <f t="shared" si="2"/>
        <v>4.4721359549995796</v>
      </c>
      <c r="M34" s="38">
        <v>7.5000000000000006E-3</v>
      </c>
      <c r="N34" s="1">
        <f t="shared" si="3"/>
        <v>-2.1243600629958315</v>
      </c>
    </row>
    <row r="35" spans="1:14" x14ac:dyDescent="0.2">
      <c r="A35" s="1" t="s">
        <v>106</v>
      </c>
      <c r="B35" s="1">
        <v>2010</v>
      </c>
      <c r="C35" s="1" t="s">
        <v>25</v>
      </c>
      <c r="D35" s="1">
        <v>185</v>
      </c>
      <c r="E35" s="1">
        <v>4</v>
      </c>
      <c r="F35" s="1" t="s">
        <v>33</v>
      </c>
      <c r="G35" s="1">
        <v>5</v>
      </c>
      <c r="H35" s="1">
        <f t="shared" si="0"/>
        <v>0.22551340589813121</v>
      </c>
      <c r="I35" s="1">
        <v>4</v>
      </c>
      <c r="J35" s="1">
        <f t="shared" si="1"/>
        <v>0.20135792079033082</v>
      </c>
      <c r="K35" s="7">
        <v>1</v>
      </c>
      <c r="L35" s="1">
        <f t="shared" si="2"/>
        <v>1</v>
      </c>
      <c r="M35" s="38">
        <v>2.2200000000000001E-2</v>
      </c>
      <c r="N35" s="1">
        <f t="shared" si="3"/>
        <v>-1.653451441451526</v>
      </c>
    </row>
    <row r="36" spans="1:14" x14ac:dyDescent="0.2">
      <c r="A36" s="1" t="s">
        <v>106</v>
      </c>
      <c r="B36" s="1">
        <v>2010</v>
      </c>
      <c r="C36" s="1" t="s">
        <v>25</v>
      </c>
      <c r="D36" s="1">
        <v>72</v>
      </c>
      <c r="E36" s="1">
        <v>3</v>
      </c>
      <c r="F36" s="1" t="s">
        <v>32</v>
      </c>
      <c r="G36" s="1">
        <v>3</v>
      </c>
      <c r="H36" s="1">
        <f t="shared" si="0"/>
        <v>0.17408301063648043</v>
      </c>
      <c r="I36" s="1">
        <v>2</v>
      </c>
      <c r="J36" s="1">
        <f t="shared" si="1"/>
        <v>0.14189705460416391</v>
      </c>
      <c r="K36" s="7">
        <v>2</v>
      </c>
      <c r="L36" s="1">
        <f t="shared" si="2"/>
        <v>1.4142135623730951</v>
      </c>
      <c r="M36" s="38">
        <v>3.3000000000000002E-2</v>
      </c>
      <c r="N36" s="1">
        <f t="shared" si="3"/>
        <v>-1.4813544756696884</v>
      </c>
    </row>
    <row r="37" spans="1:14" x14ac:dyDescent="0.2">
      <c r="A37" s="1" t="s">
        <v>106</v>
      </c>
      <c r="B37" s="1">
        <v>2010</v>
      </c>
      <c r="C37" s="1" t="s">
        <v>43</v>
      </c>
      <c r="D37" s="1">
        <v>379</v>
      </c>
      <c r="E37" s="1">
        <v>2</v>
      </c>
      <c r="F37" s="1" t="s">
        <v>30</v>
      </c>
      <c r="G37" s="1">
        <v>1</v>
      </c>
      <c r="H37" s="1">
        <f t="shared" si="0"/>
        <v>0.1001674211615598</v>
      </c>
      <c r="I37" s="1">
        <v>2</v>
      </c>
      <c r="J37" s="1">
        <f t="shared" si="1"/>
        <v>0.14189705460416391</v>
      </c>
      <c r="K37" s="7">
        <v>1</v>
      </c>
      <c r="L37" s="1">
        <f t="shared" si="2"/>
        <v>1</v>
      </c>
      <c r="M37" s="38">
        <v>3.39E-2</v>
      </c>
      <c r="N37" s="1">
        <f t="shared" si="3"/>
        <v>-1.4696722102219137</v>
      </c>
    </row>
    <row r="38" spans="1:14" x14ac:dyDescent="0.2">
      <c r="A38" s="1" t="s">
        <v>106</v>
      </c>
      <c r="B38" s="1">
        <v>2010</v>
      </c>
      <c r="C38" s="1" t="s">
        <v>43</v>
      </c>
      <c r="D38" s="1">
        <v>382</v>
      </c>
      <c r="E38" s="1">
        <v>8</v>
      </c>
      <c r="F38" s="1" t="s">
        <v>52</v>
      </c>
      <c r="G38" s="1">
        <v>3</v>
      </c>
      <c r="H38" s="1">
        <f t="shared" si="0"/>
        <v>0.17408301063648043</v>
      </c>
      <c r="I38" s="1">
        <v>2</v>
      </c>
      <c r="J38" s="1">
        <f t="shared" si="1"/>
        <v>0.14189705460416391</v>
      </c>
      <c r="K38" s="7">
        <v>1</v>
      </c>
      <c r="L38" s="1">
        <f t="shared" si="2"/>
        <v>1</v>
      </c>
      <c r="M38" s="38">
        <v>3.56E-2</v>
      </c>
      <c r="N38" s="1">
        <f t="shared" si="3"/>
        <v>-1.4484280263257463</v>
      </c>
    </row>
    <row r="39" spans="1:14" x14ac:dyDescent="0.2">
      <c r="A39" s="1" t="s">
        <v>106</v>
      </c>
      <c r="B39" s="1">
        <v>2010</v>
      </c>
      <c r="C39" s="1" t="s">
        <v>25</v>
      </c>
      <c r="D39" s="1">
        <v>146</v>
      </c>
      <c r="E39" s="1">
        <v>2</v>
      </c>
      <c r="F39" s="1" t="s">
        <v>30</v>
      </c>
      <c r="G39" s="1">
        <v>1</v>
      </c>
      <c r="H39" s="1">
        <f t="shared" si="0"/>
        <v>0.1001674211615598</v>
      </c>
      <c r="I39" s="1">
        <v>3</v>
      </c>
      <c r="J39" s="1">
        <f t="shared" si="1"/>
        <v>0.17408301063648043</v>
      </c>
      <c r="K39" s="7">
        <v>1</v>
      </c>
      <c r="L39" s="1">
        <f t="shared" si="2"/>
        <v>1</v>
      </c>
      <c r="M39" s="38">
        <v>3.5900000000000001E-2</v>
      </c>
      <c r="N39" s="1">
        <f t="shared" si="3"/>
        <v>-1.4447845948739269</v>
      </c>
    </row>
    <row r="40" spans="1:14" x14ac:dyDescent="0.2">
      <c r="A40" s="1" t="s">
        <v>106</v>
      </c>
      <c r="B40" s="1">
        <v>2010</v>
      </c>
      <c r="C40" s="1" t="s">
        <v>25</v>
      </c>
      <c r="D40" s="1">
        <v>93</v>
      </c>
      <c r="E40" s="1">
        <v>8</v>
      </c>
      <c r="F40" s="1" t="s">
        <v>52</v>
      </c>
      <c r="G40" s="1">
        <v>2</v>
      </c>
      <c r="H40" s="1">
        <f t="shared" si="0"/>
        <v>0.14189705460416391</v>
      </c>
      <c r="I40" s="1">
        <v>2</v>
      </c>
      <c r="J40" s="1">
        <f t="shared" si="1"/>
        <v>0.14189705460416391</v>
      </c>
      <c r="K40" s="7">
        <v>1</v>
      </c>
      <c r="L40" s="1">
        <f t="shared" si="2"/>
        <v>1</v>
      </c>
      <c r="M40" s="38">
        <v>3.6799999999999999E-2</v>
      </c>
      <c r="N40" s="1">
        <f t="shared" si="3"/>
        <v>-1.4340341825533334</v>
      </c>
    </row>
    <row r="41" spans="1:14" x14ac:dyDescent="0.2">
      <c r="A41" s="1" t="s">
        <v>106</v>
      </c>
      <c r="B41" s="1">
        <v>2010</v>
      </c>
      <c r="C41" s="1" t="s">
        <v>43</v>
      </c>
      <c r="D41" s="1">
        <v>330</v>
      </c>
      <c r="E41" s="1">
        <v>2</v>
      </c>
      <c r="F41" s="1" t="s">
        <v>30</v>
      </c>
      <c r="G41" s="1">
        <v>1</v>
      </c>
      <c r="H41" s="1">
        <f t="shared" si="0"/>
        <v>0.1001674211615598</v>
      </c>
      <c r="I41" s="1">
        <v>3</v>
      </c>
      <c r="J41" s="1">
        <f t="shared" si="1"/>
        <v>0.17408301063648043</v>
      </c>
      <c r="K41" s="7">
        <v>1</v>
      </c>
      <c r="L41" s="1">
        <f t="shared" si="2"/>
        <v>1</v>
      </c>
      <c r="M41" s="38">
        <v>4.4400000000000002E-2</v>
      </c>
      <c r="N41" s="1">
        <f t="shared" si="3"/>
        <v>-1.352519226826324</v>
      </c>
    </row>
    <row r="42" spans="1:14" x14ac:dyDescent="0.2">
      <c r="A42" s="1" t="s">
        <v>106</v>
      </c>
      <c r="B42" s="1">
        <v>2010</v>
      </c>
      <c r="C42" s="1" t="s">
        <v>43</v>
      </c>
      <c r="D42" s="1">
        <v>281</v>
      </c>
      <c r="E42" s="1">
        <v>6</v>
      </c>
      <c r="F42" s="1" t="s">
        <v>34</v>
      </c>
      <c r="G42" s="1">
        <v>1</v>
      </c>
      <c r="H42" s="1">
        <f t="shared" si="0"/>
        <v>0.1001674211615598</v>
      </c>
      <c r="I42" s="1">
        <v>1</v>
      </c>
      <c r="J42" s="1">
        <f t="shared" si="1"/>
        <v>0.1001674211615598</v>
      </c>
      <c r="K42" s="7">
        <v>3</v>
      </c>
      <c r="L42" s="1">
        <f t="shared" si="2"/>
        <v>1.7320508075688772</v>
      </c>
      <c r="M42" s="38">
        <v>5.0099999999999999E-2</v>
      </c>
      <c r="N42" s="1">
        <f t="shared" si="3"/>
        <v>-1.3000755972575233</v>
      </c>
    </row>
    <row r="43" spans="1:14" x14ac:dyDescent="0.2">
      <c r="A43" s="1" t="s">
        <v>106</v>
      </c>
      <c r="B43" s="1">
        <v>2010</v>
      </c>
      <c r="C43" s="1" t="s">
        <v>43</v>
      </c>
      <c r="D43" s="1">
        <v>353</v>
      </c>
      <c r="E43" s="1">
        <v>1</v>
      </c>
      <c r="F43" s="1" t="s">
        <v>27</v>
      </c>
      <c r="G43" s="1">
        <v>3</v>
      </c>
      <c r="H43" s="1">
        <f t="shared" si="0"/>
        <v>0.17408301063648043</v>
      </c>
      <c r="I43" s="1">
        <v>1</v>
      </c>
      <c r="J43" s="1">
        <f t="shared" si="1"/>
        <v>0.1001674211615598</v>
      </c>
      <c r="K43" s="7">
        <v>3</v>
      </c>
      <c r="L43" s="1">
        <f t="shared" si="2"/>
        <v>1.7320508075688772</v>
      </c>
      <c r="M43" s="38">
        <v>5.2400000000000002E-2</v>
      </c>
      <c r="N43" s="1">
        <f t="shared" si="3"/>
        <v>-1.2805858402974066</v>
      </c>
    </row>
    <row r="44" spans="1:14" x14ac:dyDescent="0.2">
      <c r="A44" s="1" t="s">
        <v>106</v>
      </c>
      <c r="B44" s="1">
        <v>2010</v>
      </c>
      <c r="C44" s="1" t="s">
        <v>43</v>
      </c>
      <c r="D44" s="1">
        <v>274</v>
      </c>
      <c r="E44" s="1">
        <v>3</v>
      </c>
      <c r="F44" s="1" t="s">
        <v>32</v>
      </c>
      <c r="G44" s="1">
        <v>2</v>
      </c>
      <c r="H44" s="1">
        <f t="shared" si="0"/>
        <v>0.14189705460416391</v>
      </c>
      <c r="I44" s="1">
        <v>3</v>
      </c>
      <c r="J44" s="1">
        <f t="shared" si="1"/>
        <v>0.17408301063648043</v>
      </c>
      <c r="K44" s="7">
        <v>9</v>
      </c>
      <c r="L44" s="1">
        <f t="shared" si="2"/>
        <v>3</v>
      </c>
      <c r="M44" s="38">
        <v>5.6900000000000006E-2</v>
      </c>
      <c r="N44" s="1">
        <f t="shared" si="3"/>
        <v>-1.2448114143916749</v>
      </c>
    </row>
    <row r="45" spans="1:14" x14ac:dyDescent="0.2">
      <c r="A45" s="1" t="s">
        <v>106</v>
      </c>
      <c r="B45" s="1">
        <v>2010</v>
      </c>
      <c r="C45" s="1" t="s">
        <v>43</v>
      </c>
      <c r="D45" s="1">
        <v>381</v>
      </c>
      <c r="E45" s="1">
        <v>8</v>
      </c>
      <c r="F45" s="1" t="s">
        <v>52</v>
      </c>
      <c r="G45" s="1">
        <v>3</v>
      </c>
      <c r="H45" s="1">
        <f t="shared" si="0"/>
        <v>0.17408301063648043</v>
      </c>
      <c r="I45" s="1">
        <v>5</v>
      </c>
      <c r="J45" s="1">
        <f t="shared" si="1"/>
        <v>0.22551340589813121</v>
      </c>
      <c r="K45" s="7">
        <v>2</v>
      </c>
      <c r="L45" s="1">
        <f t="shared" si="2"/>
        <v>1.4142135623730951</v>
      </c>
      <c r="M45" s="38">
        <v>5.7599999999999998E-2</v>
      </c>
      <c r="N45" s="1">
        <f t="shared" si="3"/>
        <v>-1.2395021247734732</v>
      </c>
    </row>
    <row r="46" spans="1:14" x14ac:dyDescent="0.2">
      <c r="A46" s="1" t="s">
        <v>106</v>
      </c>
      <c r="B46" s="1">
        <v>2010</v>
      </c>
      <c r="C46" s="1" t="s">
        <v>43</v>
      </c>
      <c r="D46" s="1">
        <v>328</v>
      </c>
      <c r="E46" s="1">
        <v>2</v>
      </c>
      <c r="F46" s="1" t="s">
        <v>30</v>
      </c>
      <c r="G46" s="1">
        <v>3</v>
      </c>
      <c r="H46" s="1">
        <f t="shared" si="0"/>
        <v>0.17408301063648043</v>
      </c>
      <c r="I46" s="1">
        <v>3</v>
      </c>
      <c r="J46" s="1">
        <f t="shared" si="1"/>
        <v>0.17408301063648043</v>
      </c>
      <c r="K46" s="7">
        <v>3</v>
      </c>
      <c r="L46" s="1">
        <f t="shared" si="2"/>
        <v>1.7320508075688772</v>
      </c>
      <c r="M46" s="38">
        <v>5.8900000000000001E-2</v>
      </c>
      <c r="N46" s="1">
        <f t="shared" si="3"/>
        <v>-1.2298109772640067</v>
      </c>
    </row>
    <row r="47" spans="1:14" x14ac:dyDescent="0.2">
      <c r="A47" s="1" t="s">
        <v>106</v>
      </c>
      <c r="B47" s="1">
        <v>2010</v>
      </c>
      <c r="C47" s="1" t="s">
        <v>25</v>
      </c>
      <c r="D47" s="1">
        <v>141</v>
      </c>
      <c r="E47" s="1">
        <v>7</v>
      </c>
      <c r="F47" s="1" t="s">
        <v>44</v>
      </c>
      <c r="G47" s="1">
        <v>1</v>
      </c>
      <c r="H47" s="1">
        <f t="shared" si="0"/>
        <v>0.1001674211615598</v>
      </c>
      <c r="I47" s="1">
        <v>1</v>
      </c>
      <c r="J47" s="1">
        <f t="shared" si="1"/>
        <v>0.1001674211615598</v>
      </c>
      <c r="K47" s="7">
        <v>3</v>
      </c>
      <c r="L47" s="1">
        <f t="shared" si="2"/>
        <v>1.7320508075688772</v>
      </c>
      <c r="M47" s="38">
        <v>6.1499999999999999E-2</v>
      </c>
      <c r="N47" s="1">
        <f t="shared" si="3"/>
        <v>-1.2110542729762521</v>
      </c>
    </row>
    <row r="48" spans="1:14" x14ac:dyDescent="0.2">
      <c r="A48" s="1" t="s">
        <v>106</v>
      </c>
      <c r="B48" s="1">
        <v>2010</v>
      </c>
      <c r="C48" s="1" t="s">
        <v>43</v>
      </c>
      <c r="D48" s="1">
        <v>311</v>
      </c>
      <c r="E48" s="1">
        <v>3</v>
      </c>
      <c r="F48" s="1" t="s">
        <v>32</v>
      </c>
      <c r="G48" s="1">
        <v>1</v>
      </c>
      <c r="H48" s="1">
        <f t="shared" si="0"/>
        <v>0.1001674211615598</v>
      </c>
      <c r="I48" s="1">
        <v>1</v>
      </c>
      <c r="J48" s="1">
        <f t="shared" si="1"/>
        <v>0.1001674211615598</v>
      </c>
      <c r="K48" s="7">
        <v>4</v>
      </c>
      <c r="L48" s="1">
        <f t="shared" si="2"/>
        <v>2</v>
      </c>
      <c r="M48" s="38">
        <v>6.2100000000000002E-2</v>
      </c>
      <c r="N48" s="1">
        <f t="shared" si="3"/>
        <v>-1.2068384707544493</v>
      </c>
    </row>
    <row r="49" spans="1:15" x14ac:dyDescent="0.2">
      <c r="A49" s="1" t="s">
        <v>106</v>
      </c>
      <c r="B49" s="1">
        <v>2010</v>
      </c>
      <c r="C49" s="1" t="s">
        <v>43</v>
      </c>
      <c r="D49" s="1">
        <v>388</v>
      </c>
      <c r="E49" s="1">
        <v>3</v>
      </c>
      <c r="F49" s="1" t="s">
        <v>32</v>
      </c>
      <c r="G49" s="1">
        <v>3</v>
      </c>
      <c r="H49" s="1">
        <f t="shared" si="0"/>
        <v>0.17408301063648043</v>
      </c>
      <c r="I49" s="1">
        <v>2</v>
      </c>
      <c r="J49" s="1">
        <f t="shared" si="1"/>
        <v>0.14189705460416391</v>
      </c>
      <c r="K49" s="7">
        <v>3</v>
      </c>
      <c r="L49" s="1">
        <f t="shared" si="2"/>
        <v>1.7320508075688772</v>
      </c>
      <c r="M49" s="38">
        <v>6.5600000000000006E-2</v>
      </c>
      <c r="N49" s="1">
        <f t="shared" si="3"/>
        <v>-1.1830299622427005</v>
      </c>
    </row>
    <row r="50" spans="1:15" x14ac:dyDescent="0.2">
      <c r="A50" s="1" t="s">
        <v>106</v>
      </c>
      <c r="B50" s="1">
        <v>2010</v>
      </c>
      <c r="C50" s="1" t="s">
        <v>43</v>
      </c>
      <c r="D50" s="1">
        <v>380</v>
      </c>
      <c r="E50" s="1">
        <v>7</v>
      </c>
      <c r="F50" s="1" t="s">
        <v>44</v>
      </c>
      <c r="G50" s="1">
        <v>1</v>
      </c>
      <c r="H50" s="1">
        <f t="shared" si="0"/>
        <v>0.1001674211615598</v>
      </c>
      <c r="I50" s="1">
        <v>2</v>
      </c>
      <c r="J50" s="1">
        <f t="shared" si="1"/>
        <v>0.14189705460416391</v>
      </c>
      <c r="K50" s="7">
        <v>5</v>
      </c>
      <c r="L50" s="1">
        <f t="shared" si="2"/>
        <v>2.2360679774997898</v>
      </c>
      <c r="M50" s="38">
        <v>7.9899999999999999E-2</v>
      </c>
      <c r="N50" s="1">
        <f t="shared" si="3"/>
        <v>-1.0973988693334686</v>
      </c>
    </row>
    <row r="51" spans="1:15" x14ac:dyDescent="0.2">
      <c r="A51" s="1" t="s">
        <v>106</v>
      </c>
      <c r="B51" s="1">
        <v>2010</v>
      </c>
      <c r="C51" s="1" t="s">
        <v>43</v>
      </c>
      <c r="D51" s="1">
        <v>314</v>
      </c>
      <c r="E51" s="1">
        <v>3</v>
      </c>
      <c r="F51" s="1" t="s">
        <v>32</v>
      </c>
      <c r="G51" s="1">
        <v>7</v>
      </c>
      <c r="H51" s="1">
        <f t="shared" si="0"/>
        <v>0.26776332715719392</v>
      </c>
      <c r="I51" s="1">
        <v>2</v>
      </c>
      <c r="J51" s="1">
        <f t="shared" si="1"/>
        <v>0.14189705460416391</v>
      </c>
      <c r="M51" s="38">
        <v>8.43E-2</v>
      </c>
      <c r="N51" s="1">
        <f t="shared" si="3"/>
        <v>-1.0741209106984992</v>
      </c>
      <c r="O51" s="7" t="s">
        <v>249</v>
      </c>
    </row>
    <row r="52" spans="1:15" x14ac:dyDescent="0.2">
      <c r="A52" s="1" t="s">
        <v>106</v>
      </c>
      <c r="B52" s="1">
        <v>2010</v>
      </c>
      <c r="C52" s="1" t="s">
        <v>43</v>
      </c>
      <c r="D52" s="1">
        <v>356</v>
      </c>
      <c r="E52" s="1">
        <v>1</v>
      </c>
      <c r="F52" s="1" t="s">
        <v>27</v>
      </c>
      <c r="G52" s="1">
        <v>1</v>
      </c>
      <c r="H52" s="1">
        <f t="shared" si="0"/>
        <v>0.1001674211615598</v>
      </c>
      <c r="I52" s="1">
        <v>1</v>
      </c>
      <c r="J52" s="1">
        <f t="shared" si="1"/>
        <v>0.1001674211615598</v>
      </c>
      <c r="K52" s="7">
        <v>2</v>
      </c>
      <c r="L52" s="1">
        <f t="shared" ref="L52:L115" si="4">SQRT(K52)</f>
        <v>1.4142135623730951</v>
      </c>
      <c r="M52" s="38">
        <v>8.8700000000000001E-2</v>
      </c>
      <c r="N52" s="1">
        <f t="shared" si="3"/>
        <v>-1.05202742075422</v>
      </c>
    </row>
    <row r="53" spans="1:15" x14ac:dyDescent="0.2">
      <c r="A53" s="1" t="s">
        <v>106</v>
      </c>
      <c r="B53" s="1">
        <v>2010</v>
      </c>
      <c r="C53" s="1" t="s">
        <v>43</v>
      </c>
      <c r="D53" s="1">
        <v>265</v>
      </c>
      <c r="E53" s="1">
        <v>5</v>
      </c>
      <c r="F53" s="1" t="s">
        <v>31</v>
      </c>
      <c r="G53" s="1">
        <v>1</v>
      </c>
      <c r="H53" s="1">
        <f t="shared" si="0"/>
        <v>0.1001674211615598</v>
      </c>
      <c r="I53" s="1">
        <v>1</v>
      </c>
      <c r="J53" s="1">
        <f t="shared" si="1"/>
        <v>0.1001674211615598</v>
      </c>
      <c r="K53" s="7">
        <v>1</v>
      </c>
      <c r="L53" s="1">
        <f t="shared" si="4"/>
        <v>1</v>
      </c>
      <c r="M53" s="38">
        <v>0.1012</v>
      </c>
      <c r="N53" s="1">
        <f t="shared" si="3"/>
        <v>-0.99477657514186402</v>
      </c>
    </row>
    <row r="54" spans="1:15" x14ac:dyDescent="0.2">
      <c r="A54" s="1" t="s">
        <v>106</v>
      </c>
      <c r="B54" s="1">
        <v>2010</v>
      </c>
      <c r="C54" s="1" t="s">
        <v>43</v>
      </c>
      <c r="D54" s="1">
        <v>300</v>
      </c>
      <c r="E54" s="1">
        <v>2</v>
      </c>
      <c r="F54" s="1" t="s">
        <v>30</v>
      </c>
      <c r="G54" s="1">
        <v>3</v>
      </c>
      <c r="H54" s="1">
        <f t="shared" si="0"/>
        <v>0.17408301063648043</v>
      </c>
      <c r="I54" s="1">
        <v>3</v>
      </c>
      <c r="J54" s="1">
        <f t="shared" si="1"/>
        <v>0.17408301063648043</v>
      </c>
      <c r="K54" s="7">
        <v>8</v>
      </c>
      <c r="L54" s="1">
        <f t="shared" si="4"/>
        <v>2.8284271247461903</v>
      </c>
      <c r="M54" s="38">
        <v>0.14149999999999999</v>
      </c>
      <c r="N54" s="1">
        <f t="shared" si="3"/>
        <v>-0.84921286903463578</v>
      </c>
    </row>
    <row r="55" spans="1:15" x14ac:dyDescent="0.2">
      <c r="A55" s="1" t="s">
        <v>106</v>
      </c>
      <c r="B55" s="1">
        <v>2010</v>
      </c>
      <c r="C55" s="1" t="s">
        <v>43</v>
      </c>
      <c r="D55" s="1">
        <v>324</v>
      </c>
      <c r="E55" s="1">
        <v>5</v>
      </c>
      <c r="F55" s="1" t="s">
        <v>31</v>
      </c>
      <c r="G55" s="1">
        <v>1</v>
      </c>
      <c r="H55" s="1">
        <f t="shared" si="0"/>
        <v>0.1001674211615598</v>
      </c>
      <c r="I55" s="1">
        <v>2</v>
      </c>
      <c r="J55" s="1">
        <f t="shared" si="1"/>
        <v>0.14189705460416391</v>
      </c>
      <c r="K55" s="7">
        <v>1</v>
      </c>
      <c r="L55" s="1">
        <f t="shared" si="4"/>
        <v>1</v>
      </c>
      <c r="M55" s="38">
        <v>0.16769999999999999</v>
      </c>
      <c r="N55" s="1">
        <f t="shared" si="3"/>
        <v>-0.7754410410591579</v>
      </c>
    </row>
    <row r="56" spans="1:15" x14ac:dyDescent="0.2">
      <c r="A56" s="1" t="s">
        <v>106</v>
      </c>
      <c r="B56" s="1">
        <v>2010</v>
      </c>
      <c r="C56" s="1" t="s">
        <v>43</v>
      </c>
      <c r="D56" s="1">
        <v>260</v>
      </c>
      <c r="E56" s="1">
        <v>2</v>
      </c>
      <c r="F56" s="1" t="s">
        <v>30</v>
      </c>
      <c r="G56" s="1">
        <v>4</v>
      </c>
      <c r="H56" s="1">
        <f t="shared" si="0"/>
        <v>0.20135792079033082</v>
      </c>
      <c r="I56" s="1">
        <v>1</v>
      </c>
      <c r="J56" s="1">
        <f t="shared" si="1"/>
        <v>0.1001674211615598</v>
      </c>
      <c r="K56" s="7">
        <v>5</v>
      </c>
      <c r="L56" s="1">
        <f t="shared" si="4"/>
        <v>2.2360679774997898</v>
      </c>
      <c r="M56" s="38">
        <v>0.1875</v>
      </c>
      <c r="N56" s="1">
        <f t="shared" si="3"/>
        <v>-0.72697556618153547</v>
      </c>
    </row>
    <row r="57" spans="1:15" x14ac:dyDescent="0.2">
      <c r="A57" s="1" t="s">
        <v>106</v>
      </c>
      <c r="B57" s="1">
        <v>2010</v>
      </c>
      <c r="C57" s="1" t="s">
        <v>25</v>
      </c>
      <c r="D57" s="1">
        <v>49</v>
      </c>
      <c r="E57" s="1">
        <v>8</v>
      </c>
      <c r="F57" s="1" t="s">
        <v>52</v>
      </c>
      <c r="G57" s="1">
        <v>15</v>
      </c>
      <c r="H57" s="1">
        <f t="shared" si="0"/>
        <v>0.3976994150920718</v>
      </c>
      <c r="I57" s="1">
        <v>3</v>
      </c>
      <c r="J57" s="1">
        <f t="shared" si="1"/>
        <v>0.17408301063648043</v>
      </c>
      <c r="K57" s="7">
        <v>6</v>
      </c>
      <c r="L57" s="1">
        <f t="shared" si="4"/>
        <v>2.4494897427831779</v>
      </c>
      <c r="M57" s="38">
        <v>0.20050000000000001</v>
      </c>
      <c r="N57" s="1">
        <f t="shared" si="3"/>
        <v>-0.69786396301128129</v>
      </c>
    </row>
    <row r="58" spans="1:15" x14ac:dyDescent="0.2">
      <c r="A58" s="1" t="s">
        <v>106</v>
      </c>
      <c r="B58" s="1">
        <v>2010</v>
      </c>
      <c r="C58" s="1" t="s">
        <v>25</v>
      </c>
      <c r="D58" s="1">
        <v>126</v>
      </c>
      <c r="E58" s="1">
        <v>7</v>
      </c>
      <c r="F58" s="1" t="s">
        <v>44</v>
      </c>
      <c r="G58" s="1">
        <v>2</v>
      </c>
      <c r="H58" s="1">
        <f t="shared" si="0"/>
        <v>0.14189705460416391</v>
      </c>
      <c r="I58" s="1">
        <v>2</v>
      </c>
      <c r="J58" s="1">
        <f t="shared" si="1"/>
        <v>0.14189705460416391</v>
      </c>
      <c r="K58" s="7">
        <v>4</v>
      </c>
      <c r="L58" s="1">
        <f t="shared" si="4"/>
        <v>2</v>
      </c>
      <c r="M58" s="38">
        <v>0.21809999999999999</v>
      </c>
      <c r="N58" s="1">
        <f t="shared" si="3"/>
        <v>-0.66132442224679755</v>
      </c>
    </row>
    <row r="59" spans="1:15" x14ac:dyDescent="0.2">
      <c r="A59" s="1" t="s">
        <v>106</v>
      </c>
      <c r="B59" s="1">
        <v>2010</v>
      </c>
      <c r="C59" s="1" t="s">
        <v>43</v>
      </c>
      <c r="D59" s="1">
        <v>210</v>
      </c>
      <c r="E59" s="1">
        <v>4</v>
      </c>
      <c r="F59" s="1" t="s">
        <v>33</v>
      </c>
      <c r="G59" s="1">
        <v>4</v>
      </c>
      <c r="H59" s="1">
        <f t="shared" si="0"/>
        <v>0.20135792079033082</v>
      </c>
      <c r="I59" s="1">
        <v>3</v>
      </c>
      <c r="J59" s="1">
        <f t="shared" si="1"/>
        <v>0.17408301063648043</v>
      </c>
      <c r="K59" s="7">
        <v>23</v>
      </c>
      <c r="L59" s="1">
        <f t="shared" si="4"/>
        <v>4.7958315233127191</v>
      </c>
      <c r="M59" s="38">
        <v>0.24589999999999998</v>
      </c>
      <c r="N59" s="1">
        <f t="shared" si="3"/>
        <v>-0.60922381019371763</v>
      </c>
    </row>
    <row r="60" spans="1:15" x14ac:dyDescent="0.2">
      <c r="A60" s="1" t="s">
        <v>106</v>
      </c>
      <c r="B60" s="1">
        <v>2010</v>
      </c>
      <c r="C60" s="1" t="s">
        <v>43</v>
      </c>
      <c r="D60" s="1">
        <v>217</v>
      </c>
      <c r="E60" s="1">
        <v>6</v>
      </c>
      <c r="F60" s="1" t="s">
        <v>34</v>
      </c>
      <c r="G60" s="1">
        <v>5</v>
      </c>
      <c r="H60" s="1">
        <f t="shared" si="0"/>
        <v>0.22551340589813121</v>
      </c>
      <c r="I60" s="1">
        <v>6</v>
      </c>
      <c r="J60" s="1">
        <f t="shared" si="1"/>
        <v>0.24746706317044773</v>
      </c>
      <c r="K60" s="7">
        <v>12</v>
      </c>
      <c r="L60" s="1">
        <f t="shared" si="4"/>
        <v>3.4641016151377544</v>
      </c>
      <c r="M60" s="38">
        <v>0.2626</v>
      </c>
      <c r="N60" s="1">
        <f t="shared" si="3"/>
        <v>-0.58068874031002049</v>
      </c>
    </row>
    <row r="61" spans="1:15" x14ac:dyDescent="0.2">
      <c r="A61" s="1" t="s">
        <v>106</v>
      </c>
      <c r="B61" s="1">
        <v>2010</v>
      </c>
      <c r="C61" s="1" t="s">
        <v>43</v>
      </c>
      <c r="D61" s="1">
        <v>275</v>
      </c>
      <c r="E61" s="1">
        <v>4</v>
      </c>
      <c r="F61" s="1" t="s">
        <v>33</v>
      </c>
      <c r="G61" s="1">
        <v>10</v>
      </c>
      <c r="H61" s="1">
        <f t="shared" si="0"/>
        <v>0.32175055439664224</v>
      </c>
      <c r="I61" s="1">
        <v>10</v>
      </c>
      <c r="J61" s="1">
        <f t="shared" si="1"/>
        <v>0.32175055439664224</v>
      </c>
      <c r="K61" s="7">
        <v>30</v>
      </c>
      <c r="L61" s="1">
        <f t="shared" si="4"/>
        <v>5.4772255750516612</v>
      </c>
      <c r="M61" s="38">
        <v>0.27979999999999999</v>
      </c>
      <c r="N61" s="1">
        <f t="shared" si="3"/>
        <v>-0.55313676851748328</v>
      </c>
    </row>
    <row r="62" spans="1:15" x14ac:dyDescent="0.2">
      <c r="A62" s="1" t="s">
        <v>106</v>
      </c>
      <c r="B62" s="1">
        <v>2010</v>
      </c>
      <c r="C62" s="1" t="s">
        <v>25</v>
      </c>
      <c r="D62" s="1">
        <v>12</v>
      </c>
      <c r="E62" s="1">
        <v>7</v>
      </c>
      <c r="F62" s="1" t="s">
        <v>44</v>
      </c>
      <c r="G62" s="1">
        <v>7</v>
      </c>
      <c r="H62" s="1">
        <f t="shared" si="0"/>
        <v>0.26776332715719392</v>
      </c>
      <c r="I62" s="1">
        <v>5</v>
      </c>
      <c r="J62" s="1">
        <f t="shared" si="1"/>
        <v>0.22551340589813121</v>
      </c>
      <c r="K62" s="7">
        <v>16</v>
      </c>
      <c r="L62" s="1">
        <f t="shared" si="4"/>
        <v>4</v>
      </c>
      <c r="M62" s="38">
        <v>0.29810000000000003</v>
      </c>
      <c r="N62" s="1">
        <f t="shared" si="3"/>
        <v>-0.52562345546023426</v>
      </c>
    </row>
    <row r="63" spans="1:15" x14ac:dyDescent="0.2">
      <c r="A63" s="1" t="s">
        <v>106</v>
      </c>
      <c r="B63" s="1">
        <v>2010</v>
      </c>
      <c r="C63" s="1" t="s">
        <v>43</v>
      </c>
      <c r="D63" s="1">
        <v>360</v>
      </c>
      <c r="E63" s="1">
        <v>8</v>
      </c>
      <c r="F63" s="1" t="s">
        <v>52</v>
      </c>
      <c r="G63" s="1">
        <v>6</v>
      </c>
      <c r="H63" s="1">
        <f t="shared" si="0"/>
        <v>0.24746706317044773</v>
      </c>
      <c r="I63" s="1">
        <v>5</v>
      </c>
      <c r="J63" s="1">
        <f t="shared" si="1"/>
        <v>0.22551340589813121</v>
      </c>
      <c r="K63" s="7">
        <v>12</v>
      </c>
      <c r="L63" s="1">
        <f t="shared" si="4"/>
        <v>3.4641016151377544</v>
      </c>
      <c r="M63" s="38">
        <v>0.30330000000000001</v>
      </c>
      <c r="N63" s="1">
        <f t="shared" si="3"/>
        <v>-0.51811327095136828</v>
      </c>
    </row>
    <row r="64" spans="1:15" x14ac:dyDescent="0.2">
      <c r="A64" s="1" t="s">
        <v>106</v>
      </c>
      <c r="B64" s="1">
        <v>2010</v>
      </c>
      <c r="C64" s="1" t="s">
        <v>25</v>
      </c>
      <c r="D64" s="1">
        <v>198</v>
      </c>
      <c r="E64" s="1">
        <v>8</v>
      </c>
      <c r="F64" s="1" t="s">
        <v>52</v>
      </c>
      <c r="G64" s="1">
        <v>10</v>
      </c>
      <c r="H64" s="1">
        <f t="shared" si="0"/>
        <v>0.32175055439664224</v>
      </c>
      <c r="I64" s="1">
        <v>5</v>
      </c>
      <c r="J64" s="1">
        <f t="shared" si="1"/>
        <v>0.22551340589813121</v>
      </c>
      <c r="K64" s="7">
        <v>15</v>
      </c>
      <c r="L64" s="1">
        <f t="shared" si="4"/>
        <v>3.872983346207417</v>
      </c>
      <c r="M64" s="38">
        <v>0.41720000000000002</v>
      </c>
      <c r="N64" s="1">
        <f t="shared" si="3"/>
        <v>-0.37964529062716745</v>
      </c>
    </row>
    <row r="65" spans="1:14" x14ac:dyDescent="0.2">
      <c r="A65" s="1" t="s">
        <v>106</v>
      </c>
      <c r="B65" s="1">
        <v>2010</v>
      </c>
      <c r="C65" s="1" t="s">
        <v>25</v>
      </c>
      <c r="D65" s="1">
        <v>73</v>
      </c>
      <c r="E65" s="1">
        <v>2</v>
      </c>
      <c r="F65" s="1" t="s">
        <v>30</v>
      </c>
      <c r="G65" s="1">
        <v>3</v>
      </c>
      <c r="H65" s="1">
        <f t="shared" si="0"/>
        <v>0.17408301063648043</v>
      </c>
      <c r="I65" s="1">
        <v>2</v>
      </c>
      <c r="J65" s="1">
        <f t="shared" si="1"/>
        <v>0.14189705460416391</v>
      </c>
      <c r="K65" s="7">
        <v>8</v>
      </c>
      <c r="L65" s="1">
        <f t="shared" si="4"/>
        <v>2.8284271247461903</v>
      </c>
      <c r="M65" s="38">
        <v>0.49740000000000001</v>
      </c>
      <c r="N65" s="1">
        <f t="shared" si="3"/>
        <v>-0.30328548786149262</v>
      </c>
    </row>
    <row r="66" spans="1:14" x14ac:dyDescent="0.2">
      <c r="A66" s="1" t="s">
        <v>106</v>
      </c>
      <c r="B66" s="1">
        <v>2010</v>
      </c>
      <c r="C66" s="1" t="s">
        <v>25</v>
      </c>
      <c r="D66" s="1">
        <v>144</v>
      </c>
      <c r="E66" s="1">
        <v>5</v>
      </c>
      <c r="F66" s="1" t="s">
        <v>31</v>
      </c>
      <c r="G66" s="1">
        <v>3</v>
      </c>
      <c r="H66" s="1">
        <f t="shared" ref="H66:H120" si="5">ASIN(SQRT(G66/100))</f>
        <v>0.17408301063648043</v>
      </c>
      <c r="I66" s="1">
        <v>5</v>
      </c>
      <c r="J66" s="1">
        <f t="shared" ref="J66:J120" si="6">ASIN(SQRT(I66/100))</f>
        <v>0.22551340589813121</v>
      </c>
      <c r="K66" s="7">
        <v>7</v>
      </c>
      <c r="L66" s="1">
        <f t="shared" si="4"/>
        <v>2.6457513110645907</v>
      </c>
      <c r="M66" s="38">
        <v>0.53090000000000004</v>
      </c>
      <c r="N66" s="1">
        <f t="shared" ref="N66:N118" si="7">LOG10(M66+0.00001)</f>
        <v>-0.27497909439152746</v>
      </c>
    </row>
    <row r="67" spans="1:14" x14ac:dyDescent="0.2">
      <c r="A67" s="1" t="s">
        <v>106</v>
      </c>
      <c r="B67" s="1">
        <v>2010</v>
      </c>
      <c r="C67" s="1" t="s">
        <v>25</v>
      </c>
      <c r="D67" s="1">
        <v>147</v>
      </c>
      <c r="E67" s="1">
        <v>8</v>
      </c>
      <c r="F67" s="1" t="s">
        <v>52</v>
      </c>
      <c r="G67" s="1">
        <v>4</v>
      </c>
      <c r="H67" s="1">
        <f t="shared" si="5"/>
        <v>0.20135792079033082</v>
      </c>
      <c r="I67" s="1">
        <v>6</v>
      </c>
      <c r="J67" s="1">
        <f t="shared" si="6"/>
        <v>0.24746706317044773</v>
      </c>
      <c r="K67" s="7">
        <v>14</v>
      </c>
      <c r="L67" s="1">
        <f t="shared" si="4"/>
        <v>3.7416573867739413</v>
      </c>
      <c r="M67" s="38">
        <v>0.57629999999999992</v>
      </c>
      <c r="N67" s="1">
        <f t="shared" si="7"/>
        <v>-0.23934384457422284</v>
      </c>
    </row>
    <row r="68" spans="1:14" x14ac:dyDescent="0.2">
      <c r="A68" s="1" t="s">
        <v>106</v>
      </c>
      <c r="B68" s="1">
        <v>2010</v>
      </c>
      <c r="C68" s="1" t="s">
        <v>43</v>
      </c>
      <c r="D68" s="1">
        <v>377</v>
      </c>
      <c r="E68" s="1">
        <v>4</v>
      </c>
      <c r="F68" s="1" t="s">
        <v>33</v>
      </c>
      <c r="G68" s="1">
        <v>4</v>
      </c>
      <c r="H68" s="1">
        <f t="shared" si="5"/>
        <v>0.20135792079033082</v>
      </c>
      <c r="I68" s="1">
        <v>3</v>
      </c>
      <c r="J68" s="1">
        <f t="shared" si="6"/>
        <v>0.17408301063648043</v>
      </c>
      <c r="K68" s="7">
        <v>18</v>
      </c>
      <c r="L68" s="1">
        <f t="shared" si="4"/>
        <v>4.2426406871192848</v>
      </c>
      <c r="M68" s="38">
        <v>0.61809999999999998</v>
      </c>
      <c r="N68" s="1">
        <f t="shared" si="7"/>
        <v>-0.20893423018314955</v>
      </c>
    </row>
    <row r="69" spans="1:14" x14ac:dyDescent="0.2">
      <c r="A69" s="1" t="s">
        <v>106</v>
      </c>
      <c r="B69" s="1">
        <v>2010</v>
      </c>
      <c r="C69" s="1" t="s">
        <v>25</v>
      </c>
      <c r="D69" s="1">
        <v>193</v>
      </c>
      <c r="E69" s="1">
        <v>3</v>
      </c>
      <c r="F69" s="1" t="s">
        <v>32</v>
      </c>
      <c r="G69" s="1">
        <v>3</v>
      </c>
      <c r="H69" s="1">
        <f t="shared" si="5"/>
        <v>0.17408301063648043</v>
      </c>
      <c r="I69" s="1">
        <v>3</v>
      </c>
      <c r="J69" s="1">
        <f t="shared" si="6"/>
        <v>0.17408301063648043</v>
      </c>
      <c r="K69" s="7">
        <v>16</v>
      </c>
      <c r="L69" s="1">
        <f t="shared" si="4"/>
        <v>4</v>
      </c>
      <c r="M69" s="38">
        <v>0.62670000000000003</v>
      </c>
      <c r="N69" s="1">
        <f t="shared" si="7"/>
        <v>-0.20293337549283241</v>
      </c>
    </row>
    <row r="70" spans="1:14" x14ac:dyDescent="0.2">
      <c r="A70" s="1" t="s">
        <v>106</v>
      </c>
      <c r="B70" s="1">
        <v>2010</v>
      </c>
      <c r="C70" s="1" t="s">
        <v>25</v>
      </c>
      <c r="D70" s="1">
        <v>186</v>
      </c>
      <c r="E70" s="1">
        <v>4</v>
      </c>
      <c r="F70" s="1" t="s">
        <v>33</v>
      </c>
      <c r="G70" s="1">
        <v>5</v>
      </c>
      <c r="H70" s="1">
        <f t="shared" si="5"/>
        <v>0.22551340589813121</v>
      </c>
      <c r="I70" s="1">
        <v>5</v>
      </c>
      <c r="J70" s="1">
        <f t="shared" si="6"/>
        <v>0.22551340589813121</v>
      </c>
      <c r="K70" s="7">
        <v>25</v>
      </c>
      <c r="L70" s="1">
        <f t="shared" si="4"/>
        <v>5</v>
      </c>
      <c r="M70" s="38">
        <v>0.68269999999999997</v>
      </c>
      <c r="N70" s="1">
        <f t="shared" si="7"/>
        <v>-0.1657637357699541</v>
      </c>
    </row>
    <row r="71" spans="1:14" x14ac:dyDescent="0.2">
      <c r="A71" s="1" t="s">
        <v>106</v>
      </c>
      <c r="B71" s="1">
        <v>2010</v>
      </c>
      <c r="C71" s="1" t="s">
        <v>25</v>
      </c>
      <c r="D71" s="1">
        <v>110</v>
      </c>
      <c r="E71" s="1">
        <v>4</v>
      </c>
      <c r="F71" s="1" t="s">
        <v>33</v>
      </c>
      <c r="G71" s="1">
        <v>10</v>
      </c>
      <c r="H71" s="1">
        <f t="shared" si="5"/>
        <v>0.32175055439664224</v>
      </c>
      <c r="I71" s="1">
        <v>10</v>
      </c>
      <c r="J71" s="1">
        <f t="shared" si="6"/>
        <v>0.32175055439664224</v>
      </c>
      <c r="K71" s="7">
        <v>43</v>
      </c>
      <c r="L71" s="1">
        <f t="shared" si="4"/>
        <v>6.5574385243020004</v>
      </c>
      <c r="M71" s="38">
        <v>0.70430000000000004</v>
      </c>
      <c r="N71" s="1">
        <f t="shared" si="7"/>
        <v>-0.15223614532343235</v>
      </c>
    </row>
    <row r="72" spans="1:14" x14ac:dyDescent="0.2">
      <c r="A72" s="1" t="s">
        <v>106</v>
      </c>
      <c r="B72" s="1">
        <v>2010</v>
      </c>
      <c r="C72" s="1" t="s">
        <v>25</v>
      </c>
      <c r="D72" s="1">
        <v>115</v>
      </c>
      <c r="E72" s="1">
        <v>6</v>
      </c>
      <c r="F72" s="1" t="s">
        <v>34</v>
      </c>
      <c r="G72" s="1">
        <v>12</v>
      </c>
      <c r="H72" s="1">
        <f t="shared" si="5"/>
        <v>0.35374160588967152</v>
      </c>
      <c r="I72" s="1">
        <v>9</v>
      </c>
      <c r="J72" s="1">
        <f t="shared" si="6"/>
        <v>0.30469265401539752</v>
      </c>
      <c r="K72" s="7">
        <v>31</v>
      </c>
      <c r="L72" s="1">
        <f t="shared" si="4"/>
        <v>5.5677643628300215</v>
      </c>
      <c r="M72" s="38">
        <v>0.71209999999999996</v>
      </c>
      <c r="N72" s="1">
        <f t="shared" si="7"/>
        <v>-0.1474529154879945</v>
      </c>
    </row>
    <row r="73" spans="1:14" x14ac:dyDescent="0.2">
      <c r="A73" s="1" t="s">
        <v>106</v>
      </c>
      <c r="B73" s="1">
        <v>2010</v>
      </c>
      <c r="C73" s="1" t="s">
        <v>43</v>
      </c>
      <c r="D73" s="1">
        <v>368</v>
      </c>
      <c r="E73" s="1">
        <v>5</v>
      </c>
      <c r="F73" s="1" t="s">
        <v>31</v>
      </c>
      <c r="G73" s="1">
        <v>8</v>
      </c>
      <c r="H73" s="1">
        <f t="shared" si="5"/>
        <v>0.28675655221154839</v>
      </c>
      <c r="I73" s="1">
        <v>7</v>
      </c>
      <c r="J73" s="1">
        <f t="shared" si="6"/>
        <v>0.26776332715719392</v>
      </c>
      <c r="K73" s="7">
        <v>18</v>
      </c>
      <c r="L73" s="1">
        <f t="shared" si="4"/>
        <v>4.2426406871192848</v>
      </c>
      <c r="M73" s="38">
        <v>0.72060000000000002</v>
      </c>
      <c r="N73" s="1">
        <f t="shared" si="7"/>
        <v>-0.14229971540983519</v>
      </c>
    </row>
    <row r="74" spans="1:14" x14ac:dyDescent="0.2">
      <c r="A74" s="1" t="s">
        <v>106</v>
      </c>
      <c r="B74" s="1">
        <v>2010</v>
      </c>
      <c r="C74" s="1" t="s">
        <v>43</v>
      </c>
      <c r="D74" s="1">
        <v>278</v>
      </c>
      <c r="E74" s="1">
        <v>4</v>
      </c>
      <c r="F74" s="1" t="s">
        <v>33</v>
      </c>
      <c r="G74" s="1">
        <v>4</v>
      </c>
      <c r="H74" s="1">
        <f t="shared" si="5"/>
        <v>0.20135792079033082</v>
      </c>
      <c r="I74" s="1">
        <v>2</v>
      </c>
      <c r="J74" s="1">
        <f t="shared" si="6"/>
        <v>0.14189705460416391</v>
      </c>
      <c r="K74" s="7">
        <v>61</v>
      </c>
      <c r="L74" s="1">
        <f t="shared" si="4"/>
        <v>7.810249675906654</v>
      </c>
      <c r="M74" s="38">
        <v>0.7793000000000001</v>
      </c>
      <c r="N74" s="1">
        <f t="shared" si="7"/>
        <v>-0.1082897509172976</v>
      </c>
    </row>
    <row r="75" spans="1:14" x14ac:dyDescent="0.2">
      <c r="A75" s="1" t="s">
        <v>106</v>
      </c>
      <c r="B75" s="1">
        <v>2010</v>
      </c>
      <c r="C75" s="1" t="s">
        <v>25</v>
      </c>
      <c r="D75" s="1">
        <v>113</v>
      </c>
      <c r="E75" s="1">
        <v>4</v>
      </c>
      <c r="F75" s="1" t="s">
        <v>33</v>
      </c>
      <c r="G75" s="1">
        <v>7</v>
      </c>
      <c r="H75" s="1">
        <f t="shared" si="5"/>
        <v>0.26776332715719392</v>
      </c>
      <c r="I75" s="1">
        <v>6</v>
      </c>
      <c r="J75" s="1">
        <f t="shared" si="6"/>
        <v>0.24746706317044773</v>
      </c>
      <c r="K75" s="7">
        <v>34</v>
      </c>
      <c r="L75" s="1">
        <f t="shared" si="4"/>
        <v>5.8309518948453007</v>
      </c>
      <c r="M75" s="38">
        <v>0.80230000000000001</v>
      </c>
      <c r="N75" s="1">
        <f t="shared" si="7"/>
        <v>-9.565779471293108E-2</v>
      </c>
    </row>
    <row r="76" spans="1:14" x14ac:dyDescent="0.2">
      <c r="A76" s="1" t="s">
        <v>106</v>
      </c>
      <c r="B76" s="1">
        <v>2010</v>
      </c>
      <c r="C76" s="1" t="s">
        <v>25</v>
      </c>
      <c r="D76" s="1">
        <v>200</v>
      </c>
      <c r="E76" s="1">
        <v>6</v>
      </c>
      <c r="F76" s="1" t="s">
        <v>34</v>
      </c>
      <c r="G76" s="1">
        <v>3</v>
      </c>
      <c r="H76" s="1">
        <f t="shared" si="5"/>
        <v>0.17408301063648043</v>
      </c>
      <c r="I76" s="1">
        <v>3</v>
      </c>
      <c r="J76" s="1">
        <f t="shared" si="6"/>
        <v>0.17408301063648043</v>
      </c>
      <c r="K76" s="7">
        <v>17</v>
      </c>
      <c r="L76" s="1">
        <f t="shared" si="4"/>
        <v>4.1231056256176606</v>
      </c>
      <c r="M76" s="38">
        <v>0.83109999999999995</v>
      </c>
      <c r="N76" s="1">
        <f t="shared" si="7"/>
        <v>-8.0341492182847793E-2</v>
      </c>
    </row>
    <row r="77" spans="1:14" x14ac:dyDescent="0.2">
      <c r="A77" s="1" t="s">
        <v>106</v>
      </c>
      <c r="B77" s="1">
        <v>2010</v>
      </c>
      <c r="C77" s="1" t="s">
        <v>25</v>
      </c>
      <c r="D77" s="1">
        <v>51</v>
      </c>
      <c r="E77" s="1">
        <v>4</v>
      </c>
      <c r="F77" s="1" t="s">
        <v>33</v>
      </c>
      <c r="G77" s="1">
        <v>10</v>
      </c>
      <c r="H77" s="1">
        <f t="shared" si="5"/>
        <v>0.32175055439664224</v>
      </c>
      <c r="I77" s="1">
        <v>10</v>
      </c>
      <c r="J77" s="1">
        <f t="shared" si="6"/>
        <v>0.32175055439664224</v>
      </c>
      <c r="K77" s="7">
        <v>50</v>
      </c>
      <c r="L77" s="1">
        <f t="shared" si="4"/>
        <v>7.0710678118654755</v>
      </c>
      <c r="M77" s="38">
        <v>0.92520000000000002</v>
      </c>
      <c r="N77" s="1">
        <f t="shared" si="7"/>
        <v>-3.3759681866237817E-2</v>
      </c>
    </row>
    <row r="78" spans="1:14" x14ac:dyDescent="0.2">
      <c r="A78" s="1" t="s">
        <v>106</v>
      </c>
      <c r="B78" s="1">
        <v>2010</v>
      </c>
      <c r="C78" s="1" t="s">
        <v>25</v>
      </c>
      <c r="D78" s="1">
        <v>138</v>
      </c>
      <c r="E78" s="1">
        <v>1</v>
      </c>
      <c r="F78" s="1" t="s">
        <v>27</v>
      </c>
      <c r="G78" s="1">
        <v>4</v>
      </c>
      <c r="H78" s="1">
        <f t="shared" si="5"/>
        <v>0.20135792079033082</v>
      </c>
      <c r="I78" s="1">
        <v>6</v>
      </c>
      <c r="J78" s="1">
        <f t="shared" si="6"/>
        <v>0.24746706317044773</v>
      </c>
      <c r="K78" s="7">
        <v>16</v>
      </c>
      <c r="L78" s="1">
        <f t="shared" si="4"/>
        <v>4</v>
      </c>
      <c r="M78" s="38">
        <v>1.0234000000000001</v>
      </c>
      <c r="N78" s="1">
        <f t="shared" si="7"/>
        <v>1.0049656258925352E-2</v>
      </c>
    </row>
    <row r="79" spans="1:14" x14ac:dyDescent="0.2">
      <c r="A79" s="1" t="s">
        <v>106</v>
      </c>
      <c r="B79" s="1">
        <v>2010</v>
      </c>
      <c r="C79" s="1" t="s">
        <v>43</v>
      </c>
      <c r="D79" s="1">
        <v>361</v>
      </c>
      <c r="E79" s="1">
        <v>8</v>
      </c>
      <c r="F79" s="1" t="s">
        <v>52</v>
      </c>
      <c r="G79" s="1">
        <v>10</v>
      </c>
      <c r="H79" s="1">
        <f t="shared" si="5"/>
        <v>0.32175055439664224</v>
      </c>
      <c r="I79" s="1">
        <v>7</v>
      </c>
      <c r="J79" s="1">
        <f t="shared" si="6"/>
        <v>0.26776332715719392</v>
      </c>
      <c r="K79" s="7">
        <v>37</v>
      </c>
      <c r="L79" s="1">
        <f t="shared" si="4"/>
        <v>6.0827625302982193</v>
      </c>
      <c r="M79" s="38">
        <v>1.0285</v>
      </c>
      <c r="N79" s="1">
        <f t="shared" si="7"/>
        <v>1.2208518610914114E-2</v>
      </c>
    </row>
    <row r="80" spans="1:14" x14ac:dyDescent="0.2">
      <c r="A80" s="1" t="s">
        <v>106</v>
      </c>
      <c r="B80" s="1">
        <v>2010</v>
      </c>
      <c r="C80" s="1" t="s">
        <v>25</v>
      </c>
      <c r="D80" s="1">
        <v>135</v>
      </c>
      <c r="E80" s="1">
        <v>6</v>
      </c>
      <c r="F80" s="1" t="s">
        <v>34</v>
      </c>
      <c r="G80" s="1">
        <v>9</v>
      </c>
      <c r="H80" s="1">
        <f t="shared" si="5"/>
        <v>0.30469265401539752</v>
      </c>
      <c r="I80" s="1">
        <v>5</v>
      </c>
      <c r="J80" s="1">
        <f t="shared" si="6"/>
        <v>0.22551340589813121</v>
      </c>
      <c r="K80" s="7">
        <v>23</v>
      </c>
      <c r="L80" s="1">
        <f t="shared" si="4"/>
        <v>4.7958315233127191</v>
      </c>
      <c r="M80" s="38">
        <v>1.0365</v>
      </c>
      <c r="N80" s="1">
        <f t="shared" si="7"/>
        <v>1.5573496419140758E-2</v>
      </c>
    </row>
    <row r="81" spans="1:14" x14ac:dyDescent="0.2">
      <c r="A81" s="1" t="s">
        <v>106</v>
      </c>
      <c r="B81" s="1">
        <v>2010</v>
      </c>
      <c r="C81" s="1" t="s">
        <v>25</v>
      </c>
      <c r="D81" s="1">
        <v>62</v>
      </c>
      <c r="E81" s="1">
        <v>4</v>
      </c>
      <c r="F81" s="1" t="s">
        <v>33</v>
      </c>
      <c r="G81" s="1">
        <v>9</v>
      </c>
      <c r="H81" s="1">
        <f t="shared" si="5"/>
        <v>0.30469265401539752</v>
      </c>
      <c r="I81" s="1">
        <v>8</v>
      </c>
      <c r="J81" s="1">
        <f t="shared" si="6"/>
        <v>0.28675655221154839</v>
      </c>
      <c r="K81" s="7">
        <v>52</v>
      </c>
      <c r="L81" s="1">
        <f t="shared" si="4"/>
        <v>7.2111025509279782</v>
      </c>
      <c r="M81" s="38">
        <v>1.1844999999999999</v>
      </c>
      <c r="N81" s="1">
        <f t="shared" si="7"/>
        <v>7.3538731522681491E-2</v>
      </c>
    </row>
    <row r="82" spans="1:14" x14ac:dyDescent="0.2">
      <c r="A82" s="1" t="s">
        <v>106</v>
      </c>
      <c r="B82" s="1">
        <v>2010</v>
      </c>
      <c r="C82" s="1" t="s">
        <v>25</v>
      </c>
      <c r="D82" s="1">
        <v>121</v>
      </c>
      <c r="E82" s="1">
        <v>7</v>
      </c>
      <c r="F82" s="1" t="s">
        <v>44</v>
      </c>
      <c r="G82" s="1">
        <v>7</v>
      </c>
      <c r="H82" s="1">
        <f t="shared" si="5"/>
        <v>0.26776332715719392</v>
      </c>
      <c r="I82" s="1">
        <v>5</v>
      </c>
      <c r="J82" s="1">
        <f t="shared" si="6"/>
        <v>0.22551340589813121</v>
      </c>
      <c r="K82" s="7">
        <v>45</v>
      </c>
      <c r="L82" s="1">
        <f t="shared" si="4"/>
        <v>6.7082039324993694</v>
      </c>
      <c r="M82" s="38">
        <v>1.2502</v>
      </c>
      <c r="N82" s="1">
        <f t="shared" si="7"/>
        <v>9.6982968352938778E-2</v>
      </c>
    </row>
    <row r="83" spans="1:14" x14ac:dyDescent="0.2">
      <c r="A83" s="1" t="s">
        <v>106</v>
      </c>
      <c r="B83" s="1">
        <v>2010</v>
      </c>
      <c r="C83" s="1" t="s">
        <v>25</v>
      </c>
      <c r="D83" s="1">
        <v>85</v>
      </c>
      <c r="E83" s="1">
        <v>6</v>
      </c>
      <c r="F83" s="1" t="s">
        <v>34</v>
      </c>
      <c r="G83" s="1">
        <v>5</v>
      </c>
      <c r="H83" s="1">
        <f t="shared" si="5"/>
        <v>0.22551340589813121</v>
      </c>
      <c r="I83" s="1">
        <v>5</v>
      </c>
      <c r="J83" s="1">
        <f t="shared" si="6"/>
        <v>0.22551340589813121</v>
      </c>
      <c r="K83" s="7">
        <v>25</v>
      </c>
      <c r="L83" s="1">
        <f t="shared" si="4"/>
        <v>5</v>
      </c>
      <c r="M83" s="38">
        <v>1.2729999999999999</v>
      </c>
      <c r="N83" s="1">
        <f t="shared" si="7"/>
        <v>0.10483181522298862</v>
      </c>
    </row>
    <row r="84" spans="1:14" x14ac:dyDescent="0.2">
      <c r="A84" s="1" t="s">
        <v>106</v>
      </c>
      <c r="B84" s="1">
        <v>2010</v>
      </c>
      <c r="C84" s="1" t="s">
        <v>25</v>
      </c>
      <c r="D84" s="1">
        <v>21</v>
      </c>
      <c r="E84" s="1">
        <v>4</v>
      </c>
      <c r="F84" s="1" t="s">
        <v>33</v>
      </c>
      <c r="G84" s="1">
        <v>7</v>
      </c>
      <c r="H84" s="1">
        <f t="shared" si="5"/>
        <v>0.26776332715719392</v>
      </c>
      <c r="I84" s="1">
        <v>4</v>
      </c>
      <c r="J84" s="1">
        <f t="shared" si="6"/>
        <v>0.20135792079033082</v>
      </c>
      <c r="K84" s="7">
        <v>37</v>
      </c>
      <c r="L84" s="1">
        <f t="shared" si="4"/>
        <v>6.0827625302982193</v>
      </c>
      <c r="M84" s="38">
        <v>1.3059000000000001</v>
      </c>
      <c r="N84" s="1">
        <f t="shared" si="7"/>
        <v>0.11591324749785177</v>
      </c>
    </row>
    <row r="85" spans="1:14" x14ac:dyDescent="0.2">
      <c r="A85" s="1" t="s">
        <v>106</v>
      </c>
      <c r="B85" s="1">
        <v>2010</v>
      </c>
      <c r="C85" s="1" t="s">
        <v>25</v>
      </c>
      <c r="D85" s="1">
        <v>102</v>
      </c>
      <c r="E85" s="1">
        <v>1</v>
      </c>
      <c r="F85" s="1" t="s">
        <v>27</v>
      </c>
      <c r="G85" s="1">
        <v>6</v>
      </c>
      <c r="H85" s="1">
        <f t="shared" si="5"/>
        <v>0.24746706317044773</v>
      </c>
      <c r="I85" s="1">
        <v>4</v>
      </c>
      <c r="J85" s="1">
        <f t="shared" si="6"/>
        <v>0.20135792079033082</v>
      </c>
      <c r="K85" s="7">
        <v>14</v>
      </c>
      <c r="L85" s="1">
        <f t="shared" si="4"/>
        <v>3.7416573867739413</v>
      </c>
      <c r="M85" s="38">
        <v>1.3329</v>
      </c>
      <c r="N85" s="1">
        <f t="shared" si="7"/>
        <v>0.12480082621586218</v>
      </c>
    </row>
    <row r="86" spans="1:14" x14ac:dyDescent="0.2">
      <c r="A86" s="1" t="s">
        <v>106</v>
      </c>
      <c r="B86" s="1">
        <v>2010</v>
      </c>
      <c r="C86" s="1" t="s">
        <v>25</v>
      </c>
      <c r="D86" s="1">
        <v>100</v>
      </c>
      <c r="E86" s="1">
        <v>7</v>
      </c>
      <c r="F86" s="1" t="s">
        <v>44</v>
      </c>
      <c r="G86" s="1">
        <v>4</v>
      </c>
      <c r="H86" s="1">
        <f t="shared" si="5"/>
        <v>0.20135792079033082</v>
      </c>
      <c r="I86" s="1">
        <v>5</v>
      </c>
      <c r="J86" s="1">
        <f t="shared" si="6"/>
        <v>0.22551340589813121</v>
      </c>
      <c r="K86" s="7">
        <v>27</v>
      </c>
      <c r="L86" s="1">
        <f t="shared" si="4"/>
        <v>5.196152422706632</v>
      </c>
      <c r="M86" s="38">
        <v>1.4234999999999998</v>
      </c>
      <c r="N86" s="1">
        <f t="shared" si="7"/>
        <v>0.15336052236429781</v>
      </c>
    </row>
    <row r="87" spans="1:14" x14ac:dyDescent="0.2">
      <c r="A87" s="1" t="s">
        <v>106</v>
      </c>
      <c r="B87" s="1">
        <v>2010</v>
      </c>
      <c r="C87" s="1" t="s">
        <v>25</v>
      </c>
      <c r="D87" s="1">
        <v>125</v>
      </c>
      <c r="E87" s="1">
        <v>8</v>
      </c>
      <c r="F87" s="1" t="s">
        <v>52</v>
      </c>
      <c r="G87" s="1">
        <v>20</v>
      </c>
      <c r="H87" s="1">
        <f t="shared" si="5"/>
        <v>0.46364760900080615</v>
      </c>
      <c r="I87" s="1">
        <v>27</v>
      </c>
      <c r="J87" s="1">
        <f t="shared" si="6"/>
        <v>0.54640056413797222</v>
      </c>
      <c r="K87" s="7">
        <f>58+10+40+16</f>
        <v>124</v>
      </c>
      <c r="L87" s="1">
        <f t="shared" si="4"/>
        <v>11.135528725660043</v>
      </c>
      <c r="M87" s="38">
        <v>1.6209</v>
      </c>
      <c r="N87" s="1">
        <f t="shared" si="7"/>
        <v>0.20975890159220537</v>
      </c>
    </row>
    <row r="88" spans="1:14" x14ac:dyDescent="0.2">
      <c r="A88" s="1" t="s">
        <v>106</v>
      </c>
      <c r="B88" s="1">
        <v>2010</v>
      </c>
      <c r="C88" s="1" t="s">
        <v>25</v>
      </c>
      <c r="D88" s="1">
        <v>36</v>
      </c>
      <c r="E88" s="1">
        <v>7</v>
      </c>
      <c r="F88" s="1" t="s">
        <v>44</v>
      </c>
      <c r="G88" s="1">
        <v>9</v>
      </c>
      <c r="H88" s="1">
        <f t="shared" si="5"/>
        <v>0.30469265401539752</v>
      </c>
      <c r="I88" s="1">
        <v>7</v>
      </c>
      <c r="J88" s="1">
        <f t="shared" si="6"/>
        <v>0.26776332715719392</v>
      </c>
      <c r="K88" s="7">
        <f>11+21+8+24</f>
        <v>64</v>
      </c>
      <c r="L88" s="1">
        <f t="shared" si="4"/>
        <v>8</v>
      </c>
      <c r="M88" s="38">
        <v>1.7724</v>
      </c>
      <c r="N88" s="1">
        <f t="shared" si="7"/>
        <v>0.24856419167133662</v>
      </c>
    </row>
    <row r="89" spans="1:14" x14ac:dyDescent="0.2">
      <c r="A89" s="1" t="s">
        <v>106</v>
      </c>
      <c r="B89" s="1">
        <v>2010</v>
      </c>
      <c r="C89" s="1" t="s">
        <v>43</v>
      </c>
      <c r="D89" s="1">
        <v>365</v>
      </c>
      <c r="E89" s="1">
        <v>5</v>
      </c>
      <c r="F89" s="1" t="s">
        <v>31</v>
      </c>
      <c r="G89" s="1">
        <v>7</v>
      </c>
      <c r="H89" s="1">
        <f t="shared" si="5"/>
        <v>0.26776332715719392</v>
      </c>
      <c r="I89" s="1">
        <v>5</v>
      </c>
      <c r="J89" s="1">
        <f t="shared" si="6"/>
        <v>0.22551340589813121</v>
      </c>
      <c r="K89" s="7">
        <v>25</v>
      </c>
      <c r="L89" s="1">
        <f t="shared" si="4"/>
        <v>5</v>
      </c>
      <c r="M89" s="38">
        <v>1.7823</v>
      </c>
      <c r="N89" s="1">
        <f t="shared" si="7"/>
        <v>0.25098324379759812</v>
      </c>
    </row>
    <row r="90" spans="1:14" x14ac:dyDescent="0.2">
      <c r="A90" s="1" t="s">
        <v>106</v>
      </c>
      <c r="B90" s="1">
        <v>2010</v>
      </c>
      <c r="C90" s="1" t="s">
        <v>25</v>
      </c>
      <c r="D90" s="1">
        <v>4</v>
      </c>
      <c r="E90" s="1">
        <v>6</v>
      </c>
      <c r="F90" s="1" t="s">
        <v>34</v>
      </c>
      <c r="G90" s="1">
        <v>10</v>
      </c>
      <c r="H90" s="1">
        <f t="shared" si="5"/>
        <v>0.32175055439664224</v>
      </c>
      <c r="I90" s="1">
        <v>10</v>
      </c>
      <c r="J90" s="1">
        <f t="shared" si="6"/>
        <v>0.32175055439664224</v>
      </c>
      <c r="K90" s="7">
        <v>62</v>
      </c>
      <c r="L90" s="1">
        <f t="shared" si="4"/>
        <v>7.8740078740118111</v>
      </c>
      <c r="M90" s="38">
        <v>1.8043</v>
      </c>
      <c r="N90" s="1">
        <f t="shared" si="7"/>
        <v>0.2563111561123369</v>
      </c>
    </row>
    <row r="91" spans="1:14" x14ac:dyDescent="0.2">
      <c r="A91" s="1" t="s">
        <v>106</v>
      </c>
      <c r="B91" s="1">
        <v>2010</v>
      </c>
      <c r="C91" s="1" t="s">
        <v>25</v>
      </c>
      <c r="D91" s="1">
        <v>142</v>
      </c>
      <c r="E91" s="1">
        <v>1</v>
      </c>
      <c r="F91" s="1" t="s">
        <v>27</v>
      </c>
      <c r="G91" s="1">
        <v>7</v>
      </c>
      <c r="H91" s="1">
        <f t="shared" si="5"/>
        <v>0.26776332715719392</v>
      </c>
      <c r="I91" s="1">
        <v>4</v>
      </c>
      <c r="J91" s="1">
        <f t="shared" si="6"/>
        <v>0.20135792079033082</v>
      </c>
      <c r="K91" s="7">
        <v>22</v>
      </c>
      <c r="L91" s="1">
        <f t="shared" si="4"/>
        <v>4.6904157598234297</v>
      </c>
      <c r="M91" s="38">
        <v>1.8304</v>
      </c>
      <c r="N91" s="1">
        <f t="shared" si="7"/>
        <v>0.26254837978172157</v>
      </c>
    </row>
    <row r="92" spans="1:14" x14ac:dyDescent="0.2">
      <c r="A92" s="1" t="s">
        <v>106</v>
      </c>
      <c r="B92" s="1">
        <v>2010</v>
      </c>
      <c r="C92" s="1" t="s">
        <v>25</v>
      </c>
      <c r="D92" s="1">
        <v>29</v>
      </c>
      <c r="E92" s="1">
        <v>2</v>
      </c>
      <c r="F92" s="1" t="s">
        <v>30</v>
      </c>
      <c r="G92" s="1">
        <v>7</v>
      </c>
      <c r="H92" s="1">
        <f t="shared" si="5"/>
        <v>0.26776332715719392</v>
      </c>
      <c r="I92" s="1">
        <v>7</v>
      </c>
      <c r="J92" s="1">
        <f t="shared" si="6"/>
        <v>0.26776332715719392</v>
      </c>
      <c r="K92" s="7">
        <v>35</v>
      </c>
      <c r="L92" s="1">
        <f t="shared" si="4"/>
        <v>5.9160797830996161</v>
      </c>
      <c r="M92" s="38">
        <v>1.8325</v>
      </c>
      <c r="N92" s="1">
        <f t="shared" si="7"/>
        <v>0.26304635326294418</v>
      </c>
    </row>
    <row r="93" spans="1:14" x14ac:dyDescent="0.2">
      <c r="A93" s="1" t="s">
        <v>106</v>
      </c>
      <c r="B93" s="1">
        <v>2010</v>
      </c>
      <c r="C93" s="1" t="s">
        <v>25</v>
      </c>
      <c r="D93" s="1">
        <v>164</v>
      </c>
      <c r="E93" s="1">
        <v>1</v>
      </c>
      <c r="F93" s="1" t="s">
        <v>27</v>
      </c>
      <c r="G93" s="1">
        <v>11</v>
      </c>
      <c r="H93" s="1">
        <f t="shared" si="5"/>
        <v>0.33806525478033073</v>
      </c>
      <c r="I93" s="1">
        <v>10</v>
      </c>
      <c r="J93" s="1">
        <f t="shared" si="6"/>
        <v>0.32175055439664224</v>
      </c>
      <c r="K93" s="7">
        <v>50</v>
      </c>
      <c r="L93" s="1">
        <f t="shared" si="4"/>
        <v>7.0710678118654755</v>
      </c>
      <c r="M93" s="38">
        <v>1.9366000000000001</v>
      </c>
      <c r="N93" s="1">
        <f t="shared" si="7"/>
        <v>0.28704217007306515</v>
      </c>
    </row>
    <row r="94" spans="1:14" x14ac:dyDescent="0.2">
      <c r="A94" s="1" t="s">
        <v>106</v>
      </c>
      <c r="B94" s="1">
        <v>2010</v>
      </c>
      <c r="C94" s="1" t="s">
        <v>25</v>
      </c>
      <c r="D94" s="1">
        <v>199</v>
      </c>
      <c r="E94" s="1">
        <v>5</v>
      </c>
      <c r="F94" s="1" t="s">
        <v>31</v>
      </c>
      <c r="G94" s="1">
        <v>10</v>
      </c>
      <c r="H94" s="1">
        <f t="shared" si="5"/>
        <v>0.32175055439664224</v>
      </c>
      <c r="I94" s="1">
        <v>12</v>
      </c>
      <c r="J94" s="1">
        <f t="shared" si="6"/>
        <v>0.35374160588967152</v>
      </c>
      <c r="K94" s="7">
        <v>32</v>
      </c>
      <c r="L94" s="1">
        <f t="shared" si="4"/>
        <v>5.6568542494923806</v>
      </c>
      <c r="M94" s="38">
        <v>2.0855999999999999</v>
      </c>
      <c r="N94" s="1">
        <f t="shared" si="7"/>
        <v>0.31923310050319892</v>
      </c>
    </row>
    <row r="95" spans="1:14" x14ac:dyDescent="0.2">
      <c r="A95" s="1" t="s">
        <v>106</v>
      </c>
      <c r="B95" s="1">
        <v>2010</v>
      </c>
      <c r="C95" s="1" t="s">
        <v>25</v>
      </c>
      <c r="D95" s="1">
        <v>163</v>
      </c>
      <c r="E95" s="1">
        <v>6</v>
      </c>
      <c r="F95" s="1" t="s">
        <v>34</v>
      </c>
      <c r="G95" s="1">
        <v>9</v>
      </c>
      <c r="H95" s="1">
        <f t="shared" si="5"/>
        <v>0.30469265401539752</v>
      </c>
      <c r="I95" s="1">
        <v>8</v>
      </c>
      <c r="J95" s="1">
        <f t="shared" si="6"/>
        <v>0.28675655221154839</v>
      </c>
      <c r="K95" s="7">
        <v>46</v>
      </c>
      <c r="L95" s="1">
        <f t="shared" si="4"/>
        <v>6.7823299831252681</v>
      </c>
      <c r="M95" s="38">
        <v>2.0987</v>
      </c>
      <c r="N95" s="1">
        <f t="shared" si="7"/>
        <v>0.32195243186447459</v>
      </c>
    </row>
    <row r="96" spans="1:14" x14ac:dyDescent="0.2">
      <c r="A96" s="1" t="s">
        <v>106</v>
      </c>
      <c r="B96" s="1">
        <v>2010</v>
      </c>
      <c r="C96" s="1" t="s">
        <v>25</v>
      </c>
      <c r="D96" s="1">
        <v>71</v>
      </c>
      <c r="E96" s="1">
        <v>4</v>
      </c>
      <c r="F96" s="1" t="s">
        <v>33</v>
      </c>
      <c r="G96" s="1">
        <v>12</v>
      </c>
      <c r="H96" s="1">
        <f t="shared" si="5"/>
        <v>0.35374160588967152</v>
      </c>
      <c r="I96" s="1">
        <v>18</v>
      </c>
      <c r="J96" s="1">
        <f t="shared" si="6"/>
        <v>0.43814903058417032</v>
      </c>
      <c r="K96" s="7">
        <f>33+31+5+2</f>
        <v>71</v>
      </c>
      <c r="L96" s="1">
        <f t="shared" si="4"/>
        <v>8.426149773176359</v>
      </c>
      <c r="M96" s="38">
        <v>2.1411000000000002</v>
      </c>
      <c r="N96" s="1">
        <f t="shared" si="7"/>
        <v>0.33063897984270074</v>
      </c>
    </row>
    <row r="97" spans="1:14" x14ac:dyDescent="0.2">
      <c r="A97" s="1" t="s">
        <v>106</v>
      </c>
      <c r="B97" s="1">
        <v>2010</v>
      </c>
      <c r="C97" s="1" t="s">
        <v>25</v>
      </c>
      <c r="D97" s="1">
        <v>39</v>
      </c>
      <c r="E97" s="1">
        <v>7</v>
      </c>
      <c r="F97" s="1" t="s">
        <v>44</v>
      </c>
      <c r="G97" s="1">
        <v>8</v>
      </c>
      <c r="H97" s="1">
        <f t="shared" si="5"/>
        <v>0.28675655221154839</v>
      </c>
      <c r="I97" s="1">
        <v>7</v>
      </c>
      <c r="J97" s="1">
        <f t="shared" si="6"/>
        <v>0.26776332715719392</v>
      </c>
      <c r="K97" s="7">
        <v>63</v>
      </c>
      <c r="L97" s="1">
        <f t="shared" si="4"/>
        <v>7.9372539331937721</v>
      </c>
      <c r="M97" s="38">
        <v>2.2189000000000001</v>
      </c>
      <c r="N97" s="1">
        <f t="shared" si="7"/>
        <v>0.34613968740729284</v>
      </c>
    </row>
    <row r="98" spans="1:14" x14ac:dyDescent="0.2">
      <c r="A98" s="1" t="s">
        <v>106</v>
      </c>
      <c r="B98" s="1">
        <v>2010</v>
      </c>
      <c r="C98" s="1" t="s">
        <v>25</v>
      </c>
      <c r="D98" s="1">
        <v>106</v>
      </c>
      <c r="E98" s="1">
        <v>3</v>
      </c>
      <c r="F98" s="1" t="s">
        <v>32</v>
      </c>
      <c r="G98" s="1">
        <v>12</v>
      </c>
      <c r="H98" s="1">
        <f t="shared" si="5"/>
        <v>0.35374160588967152</v>
      </c>
      <c r="I98" s="1">
        <v>8</v>
      </c>
      <c r="J98" s="1">
        <f t="shared" si="6"/>
        <v>0.28675655221154839</v>
      </c>
      <c r="K98" s="7">
        <v>78</v>
      </c>
      <c r="L98" s="1">
        <f t="shared" si="4"/>
        <v>8.8317608663278477</v>
      </c>
      <c r="M98" s="38">
        <v>2.3062</v>
      </c>
      <c r="N98" s="1">
        <f t="shared" si="7"/>
        <v>0.3628988509589936</v>
      </c>
    </row>
    <row r="99" spans="1:14" x14ac:dyDescent="0.2">
      <c r="A99" s="1" t="s">
        <v>106</v>
      </c>
      <c r="B99" s="1">
        <v>2010</v>
      </c>
      <c r="C99" s="1" t="s">
        <v>25</v>
      </c>
      <c r="D99" s="1">
        <v>103</v>
      </c>
      <c r="E99" s="1">
        <v>5</v>
      </c>
      <c r="F99" s="1" t="s">
        <v>31</v>
      </c>
      <c r="G99" s="1">
        <v>10</v>
      </c>
      <c r="H99" s="1">
        <f t="shared" si="5"/>
        <v>0.32175055439664224</v>
      </c>
      <c r="I99" s="1">
        <v>9</v>
      </c>
      <c r="J99" s="1">
        <f t="shared" si="6"/>
        <v>0.30469265401539752</v>
      </c>
      <c r="K99" s="7">
        <v>29</v>
      </c>
      <c r="L99" s="1">
        <f t="shared" si="4"/>
        <v>5.3851648071345037</v>
      </c>
      <c r="M99" s="38">
        <v>2.3271000000000002</v>
      </c>
      <c r="N99" s="1">
        <f t="shared" si="7"/>
        <v>0.36681691240745051</v>
      </c>
    </row>
    <row r="100" spans="1:14" x14ac:dyDescent="0.2">
      <c r="A100" s="1" t="s">
        <v>106</v>
      </c>
      <c r="B100" s="1">
        <v>2010</v>
      </c>
      <c r="C100" s="1" t="s">
        <v>25</v>
      </c>
      <c r="D100" s="1">
        <v>105</v>
      </c>
      <c r="E100" s="1">
        <v>1</v>
      </c>
      <c r="F100" s="1" t="s">
        <v>27</v>
      </c>
      <c r="G100" s="1">
        <v>4</v>
      </c>
      <c r="H100" s="1">
        <f t="shared" si="5"/>
        <v>0.20135792079033082</v>
      </c>
      <c r="I100" s="1">
        <v>11</v>
      </c>
      <c r="J100" s="1">
        <f t="shared" si="6"/>
        <v>0.33806525478033073</v>
      </c>
      <c r="K100" s="7">
        <v>31</v>
      </c>
      <c r="L100" s="1">
        <f t="shared" si="4"/>
        <v>5.5677643628300215</v>
      </c>
      <c r="M100" s="38">
        <v>2.5196999999999998</v>
      </c>
      <c r="N100" s="1">
        <f t="shared" si="7"/>
        <v>0.40135055957235111</v>
      </c>
    </row>
    <row r="101" spans="1:14" x14ac:dyDescent="0.2">
      <c r="A101" s="1" t="s">
        <v>106</v>
      </c>
      <c r="B101" s="1">
        <v>2010</v>
      </c>
      <c r="C101" s="1" t="s">
        <v>25</v>
      </c>
      <c r="D101" s="1">
        <v>17</v>
      </c>
      <c r="E101" s="1">
        <v>3</v>
      </c>
      <c r="F101" s="1" t="s">
        <v>32</v>
      </c>
      <c r="G101" s="1">
        <v>11</v>
      </c>
      <c r="H101" s="1">
        <f t="shared" si="5"/>
        <v>0.33806525478033073</v>
      </c>
      <c r="I101" s="1">
        <v>13</v>
      </c>
      <c r="J101" s="1">
        <f t="shared" si="6"/>
        <v>0.36886298422662445</v>
      </c>
      <c r="K101" s="7">
        <v>62</v>
      </c>
      <c r="L101" s="1">
        <f t="shared" si="4"/>
        <v>7.8740078740118111</v>
      </c>
      <c r="M101" s="38">
        <v>2.5768999999999997</v>
      </c>
      <c r="N101" s="1">
        <f t="shared" si="7"/>
        <v>0.41109925084197102</v>
      </c>
    </row>
    <row r="102" spans="1:14" x14ac:dyDescent="0.2">
      <c r="A102" s="1" t="s">
        <v>106</v>
      </c>
      <c r="B102" s="1">
        <v>2010</v>
      </c>
      <c r="C102" s="1" t="s">
        <v>25</v>
      </c>
      <c r="D102" s="1">
        <v>13</v>
      </c>
      <c r="E102" s="1">
        <v>5</v>
      </c>
      <c r="F102" s="1" t="s">
        <v>31</v>
      </c>
      <c r="G102" s="1">
        <v>8</v>
      </c>
      <c r="H102" s="1">
        <f t="shared" si="5"/>
        <v>0.28675655221154839</v>
      </c>
      <c r="I102" s="1">
        <v>7</v>
      </c>
      <c r="J102" s="1">
        <f t="shared" si="6"/>
        <v>0.26776332715719392</v>
      </c>
      <c r="K102" s="7">
        <v>31</v>
      </c>
      <c r="L102" s="1">
        <f t="shared" si="4"/>
        <v>5.5677643628300215</v>
      </c>
      <c r="M102" s="38">
        <v>2.8877999999999999</v>
      </c>
      <c r="N102" s="1">
        <f t="shared" si="7"/>
        <v>0.46056861595230331</v>
      </c>
    </row>
    <row r="103" spans="1:14" x14ac:dyDescent="0.2">
      <c r="A103" s="1" t="s">
        <v>106</v>
      </c>
      <c r="B103" s="1">
        <v>2010</v>
      </c>
      <c r="C103" s="1" t="s">
        <v>25</v>
      </c>
      <c r="D103" s="1">
        <v>128</v>
      </c>
      <c r="E103" s="1">
        <v>6</v>
      </c>
      <c r="F103" s="1" t="s">
        <v>34</v>
      </c>
      <c r="G103" s="1">
        <v>11</v>
      </c>
      <c r="H103" s="1">
        <f t="shared" si="5"/>
        <v>0.33806525478033073</v>
      </c>
      <c r="I103" s="1">
        <v>15</v>
      </c>
      <c r="J103" s="1">
        <f t="shared" si="6"/>
        <v>0.3976994150920718</v>
      </c>
      <c r="K103" s="7">
        <v>46</v>
      </c>
      <c r="L103" s="1">
        <f t="shared" si="4"/>
        <v>6.7823299831252681</v>
      </c>
      <c r="M103" s="38">
        <v>3.2275</v>
      </c>
      <c r="N103" s="1">
        <f t="shared" si="7"/>
        <v>0.50886759654282387</v>
      </c>
    </row>
    <row r="104" spans="1:14" x14ac:dyDescent="0.2">
      <c r="A104" s="1" t="s">
        <v>106</v>
      </c>
      <c r="B104" s="1">
        <v>2010</v>
      </c>
      <c r="C104" s="1" t="s">
        <v>25</v>
      </c>
      <c r="D104" s="1">
        <v>177</v>
      </c>
      <c r="E104" s="1">
        <v>5</v>
      </c>
      <c r="F104" s="1" t="s">
        <v>31</v>
      </c>
      <c r="G104" s="1">
        <v>9</v>
      </c>
      <c r="H104" s="1">
        <f t="shared" si="5"/>
        <v>0.30469265401539752</v>
      </c>
      <c r="I104" s="1">
        <v>8</v>
      </c>
      <c r="J104" s="1">
        <f t="shared" si="6"/>
        <v>0.28675655221154839</v>
      </c>
      <c r="K104" s="7">
        <v>54</v>
      </c>
      <c r="L104" s="1">
        <f t="shared" si="4"/>
        <v>7.3484692283495345</v>
      </c>
      <c r="M104" s="38">
        <v>3.3033999999999999</v>
      </c>
      <c r="N104" s="1">
        <f t="shared" si="7"/>
        <v>0.51896247913712801</v>
      </c>
    </row>
    <row r="105" spans="1:14" x14ac:dyDescent="0.2">
      <c r="A105" s="1" t="s">
        <v>106</v>
      </c>
      <c r="B105" s="1">
        <v>2010</v>
      </c>
      <c r="C105" s="1" t="s">
        <v>25</v>
      </c>
      <c r="D105" s="1">
        <v>132</v>
      </c>
      <c r="E105" s="1">
        <v>1</v>
      </c>
      <c r="F105" s="1" t="s">
        <v>27</v>
      </c>
      <c r="G105" s="1">
        <v>11</v>
      </c>
      <c r="H105" s="1">
        <f t="shared" si="5"/>
        <v>0.33806525478033073</v>
      </c>
      <c r="I105" s="1">
        <v>14</v>
      </c>
      <c r="J105" s="1">
        <f t="shared" si="6"/>
        <v>0.38349700393093333</v>
      </c>
      <c r="K105" s="7">
        <v>27</v>
      </c>
      <c r="L105" s="1">
        <f t="shared" si="4"/>
        <v>5.196152422706632</v>
      </c>
      <c r="M105" s="38">
        <v>3.6932999999999998</v>
      </c>
      <c r="N105" s="1">
        <f t="shared" si="7"/>
        <v>0.56741576192637988</v>
      </c>
    </row>
    <row r="106" spans="1:14" x14ac:dyDescent="0.2">
      <c r="A106" s="1" t="s">
        <v>106</v>
      </c>
      <c r="B106" s="1">
        <v>2010</v>
      </c>
      <c r="C106" s="1" t="s">
        <v>25</v>
      </c>
      <c r="D106" s="1">
        <v>79</v>
      </c>
      <c r="E106" s="1">
        <v>3</v>
      </c>
      <c r="F106" s="1" t="s">
        <v>32</v>
      </c>
      <c r="G106" s="1">
        <v>14</v>
      </c>
      <c r="H106" s="1">
        <f t="shared" si="5"/>
        <v>0.38349700393093333</v>
      </c>
      <c r="I106" s="1">
        <v>14</v>
      </c>
      <c r="J106" s="1">
        <f t="shared" si="6"/>
        <v>0.38349700393093333</v>
      </c>
      <c r="K106" s="7">
        <v>103</v>
      </c>
      <c r="L106" s="1">
        <f t="shared" si="4"/>
        <v>10.148891565092219</v>
      </c>
      <c r="M106" s="38">
        <v>3.7811000000000003</v>
      </c>
      <c r="N106" s="1">
        <f t="shared" si="7"/>
        <v>0.57761931203540151</v>
      </c>
    </row>
    <row r="107" spans="1:14" x14ac:dyDescent="0.2">
      <c r="A107" s="1" t="s">
        <v>106</v>
      </c>
      <c r="B107" s="1">
        <v>2010</v>
      </c>
      <c r="C107" s="1" t="s">
        <v>25</v>
      </c>
      <c r="D107" s="1">
        <v>40</v>
      </c>
      <c r="E107" s="1">
        <v>3</v>
      </c>
      <c r="F107" s="1" t="s">
        <v>32</v>
      </c>
      <c r="G107" s="1">
        <v>7</v>
      </c>
      <c r="H107" s="1">
        <f t="shared" si="5"/>
        <v>0.26776332715719392</v>
      </c>
      <c r="I107" s="1">
        <v>8</v>
      </c>
      <c r="J107" s="1">
        <f t="shared" si="6"/>
        <v>0.28675655221154839</v>
      </c>
      <c r="K107" s="7">
        <v>38</v>
      </c>
      <c r="L107" s="1">
        <f t="shared" si="4"/>
        <v>6.164414002968976</v>
      </c>
      <c r="M107" s="38">
        <v>3.8144999999999998</v>
      </c>
      <c r="N107" s="1">
        <f t="shared" si="7"/>
        <v>0.58143875776570031</v>
      </c>
    </row>
    <row r="108" spans="1:14" x14ac:dyDescent="0.2">
      <c r="A108" s="1" t="s">
        <v>106</v>
      </c>
      <c r="B108" s="1">
        <v>2010</v>
      </c>
      <c r="C108" s="1" t="s">
        <v>25</v>
      </c>
      <c r="D108" s="1">
        <v>41</v>
      </c>
      <c r="E108" s="1">
        <v>2</v>
      </c>
      <c r="F108" s="1" t="s">
        <v>30</v>
      </c>
      <c r="G108" s="1">
        <v>9</v>
      </c>
      <c r="H108" s="1">
        <f t="shared" si="5"/>
        <v>0.30469265401539752</v>
      </c>
      <c r="I108" s="1">
        <v>7</v>
      </c>
      <c r="J108" s="1">
        <f t="shared" si="6"/>
        <v>0.26776332715719392</v>
      </c>
      <c r="K108" s="7">
        <v>37</v>
      </c>
      <c r="L108" s="1">
        <f t="shared" si="4"/>
        <v>6.0827625302982193</v>
      </c>
      <c r="M108" s="38">
        <v>3.9544999999999999</v>
      </c>
      <c r="N108" s="1">
        <f t="shared" si="7"/>
        <v>0.59709267810429245</v>
      </c>
    </row>
    <row r="109" spans="1:14" x14ac:dyDescent="0.2">
      <c r="A109" s="1" t="s">
        <v>106</v>
      </c>
      <c r="B109" s="1">
        <v>2010</v>
      </c>
      <c r="C109" s="1" t="s">
        <v>25</v>
      </c>
      <c r="D109" s="1">
        <v>70</v>
      </c>
      <c r="E109" s="1">
        <v>2</v>
      </c>
      <c r="F109" s="1" t="s">
        <v>30</v>
      </c>
      <c r="G109" s="1">
        <v>18</v>
      </c>
      <c r="H109" s="1">
        <f t="shared" si="5"/>
        <v>0.43814903058417032</v>
      </c>
      <c r="I109" s="1">
        <v>8</v>
      </c>
      <c r="J109" s="1">
        <f t="shared" si="6"/>
        <v>0.28675655221154839</v>
      </c>
      <c r="K109" s="7">
        <v>50</v>
      </c>
      <c r="L109" s="1">
        <f t="shared" si="4"/>
        <v>7.0710678118654755</v>
      </c>
      <c r="M109" s="38">
        <v>4.1262999999999996</v>
      </c>
      <c r="N109" s="1">
        <f t="shared" si="7"/>
        <v>0.61556185238943439</v>
      </c>
    </row>
    <row r="110" spans="1:14" x14ac:dyDescent="0.2">
      <c r="A110" s="1" t="s">
        <v>106</v>
      </c>
      <c r="B110" s="1">
        <v>2010</v>
      </c>
      <c r="C110" s="1" t="s">
        <v>25</v>
      </c>
      <c r="D110" s="1">
        <v>92</v>
      </c>
      <c r="E110" s="1">
        <v>2</v>
      </c>
      <c r="F110" s="1" t="s">
        <v>30</v>
      </c>
      <c r="G110" s="1">
        <v>10</v>
      </c>
      <c r="H110" s="1">
        <f t="shared" si="5"/>
        <v>0.32175055439664224</v>
      </c>
      <c r="I110" s="1">
        <v>20</v>
      </c>
      <c r="J110" s="1">
        <f t="shared" si="6"/>
        <v>0.46364760900080615</v>
      </c>
      <c r="K110" s="7">
        <v>69</v>
      </c>
      <c r="L110" s="1">
        <f t="shared" si="4"/>
        <v>8.3066238629180749</v>
      </c>
      <c r="M110" s="38">
        <v>4.2127999999999997</v>
      </c>
      <c r="N110" s="1">
        <f t="shared" si="7"/>
        <v>0.6245718726534818</v>
      </c>
    </row>
    <row r="111" spans="1:14" x14ac:dyDescent="0.2">
      <c r="A111" s="1" t="s">
        <v>106</v>
      </c>
      <c r="B111" s="1">
        <v>2010</v>
      </c>
      <c r="C111" s="1" t="s">
        <v>25</v>
      </c>
      <c r="D111" s="1">
        <v>181</v>
      </c>
      <c r="E111" s="1">
        <v>5</v>
      </c>
      <c r="F111" s="1" t="s">
        <v>31</v>
      </c>
      <c r="G111" s="1">
        <v>11</v>
      </c>
      <c r="H111" s="1">
        <f t="shared" si="5"/>
        <v>0.33806525478033073</v>
      </c>
      <c r="I111" s="1">
        <v>8</v>
      </c>
      <c r="J111" s="1">
        <f t="shared" si="6"/>
        <v>0.28675655221154839</v>
      </c>
      <c r="K111" s="7">
        <v>48</v>
      </c>
      <c r="L111" s="1">
        <f t="shared" si="4"/>
        <v>6.9282032302755088</v>
      </c>
      <c r="M111" s="38">
        <v>4.9225000000000003</v>
      </c>
      <c r="N111" s="1">
        <f t="shared" si="7"/>
        <v>0.69218660707331636</v>
      </c>
    </row>
    <row r="112" spans="1:14" x14ac:dyDescent="0.2">
      <c r="A112" s="1" t="s">
        <v>106</v>
      </c>
      <c r="B112" s="1">
        <v>2010</v>
      </c>
      <c r="C112" s="1" t="s">
        <v>25</v>
      </c>
      <c r="D112" s="1">
        <v>188</v>
      </c>
      <c r="E112" s="1">
        <v>5</v>
      </c>
      <c r="F112" s="1" t="s">
        <v>31</v>
      </c>
      <c r="G112" s="1">
        <v>20</v>
      </c>
      <c r="H112" s="1">
        <f t="shared" si="5"/>
        <v>0.46364760900080615</v>
      </c>
      <c r="I112" s="1">
        <v>14</v>
      </c>
      <c r="J112" s="1">
        <f t="shared" si="6"/>
        <v>0.38349700393093333</v>
      </c>
      <c r="K112" s="7">
        <v>68</v>
      </c>
      <c r="L112" s="1">
        <f t="shared" si="4"/>
        <v>8.2462112512353212</v>
      </c>
      <c r="M112" s="38">
        <v>5.4676</v>
      </c>
      <c r="N112" s="1">
        <f t="shared" si="7"/>
        <v>0.73779752914222185</v>
      </c>
    </row>
    <row r="113" spans="1:15" x14ac:dyDescent="0.2">
      <c r="A113" s="1" t="s">
        <v>106</v>
      </c>
      <c r="B113" s="1">
        <v>2010</v>
      </c>
      <c r="C113" s="1" t="s">
        <v>25</v>
      </c>
      <c r="D113" s="1">
        <v>107</v>
      </c>
      <c r="E113" s="1">
        <v>3</v>
      </c>
      <c r="F113" s="1" t="s">
        <v>32</v>
      </c>
      <c r="G113" s="1">
        <v>20</v>
      </c>
      <c r="H113" s="1">
        <f t="shared" si="5"/>
        <v>0.46364760900080615</v>
      </c>
      <c r="I113" s="1">
        <v>30</v>
      </c>
      <c r="J113" s="1">
        <f t="shared" si="6"/>
        <v>0.57963974036370425</v>
      </c>
      <c r="K113" s="7">
        <v>152</v>
      </c>
      <c r="L113" s="1">
        <f t="shared" si="4"/>
        <v>12.328828005937952</v>
      </c>
      <c r="M113" s="38">
        <v>5.5190999999999999</v>
      </c>
      <c r="N113" s="1">
        <f t="shared" si="7"/>
        <v>0.74186904996613978</v>
      </c>
    </row>
    <row r="114" spans="1:15" x14ac:dyDescent="0.2">
      <c r="A114" s="1" t="s">
        <v>106</v>
      </c>
      <c r="B114" s="1">
        <v>2010</v>
      </c>
      <c r="C114" s="1" t="s">
        <v>25</v>
      </c>
      <c r="D114" s="1">
        <v>187</v>
      </c>
      <c r="E114" s="1">
        <v>2</v>
      </c>
      <c r="F114" s="1" t="s">
        <v>30</v>
      </c>
      <c r="G114" s="1">
        <v>16</v>
      </c>
      <c r="H114" s="1">
        <f t="shared" si="5"/>
        <v>0.41151684606748801</v>
      </c>
      <c r="I114" s="1">
        <v>17</v>
      </c>
      <c r="J114" s="1">
        <f t="shared" si="6"/>
        <v>0.4249887829624035</v>
      </c>
      <c r="K114" s="7">
        <v>46</v>
      </c>
      <c r="L114" s="1">
        <f t="shared" si="4"/>
        <v>6.7823299831252681</v>
      </c>
      <c r="M114" s="38">
        <v>5.9668000000000001</v>
      </c>
      <c r="N114" s="1">
        <f t="shared" si="7"/>
        <v>0.7757422089073932</v>
      </c>
    </row>
    <row r="115" spans="1:15" x14ac:dyDescent="0.2">
      <c r="A115" s="1" t="s">
        <v>106</v>
      </c>
      <c r="B115" s="1">
        <v>2010</v>
      </c>
      <c r="C115" s="1" t="s">
        <v>25</v>
      </c>
      <c r="D115" s="1">
        <v>170</v>
      </c>
      <c r="E115" s="1">
        <v>6</v>
      </c>
      <c r="F115" s="1" t="s">
        <v>34</v>
      </c>
      <c r="G115" s="1">
        <v>10</v>
      </c>
      <c r="H115" s="1">
        <f t="shared" si="5"/>
        <v>0.32175055439664224</v>
      </c>
      <c r="I115" s="1">
        <v>11</v>
      </c>
      <c r="J115" s="1">
        <f t="shared" si="6"/>
        <v>0.33806525478033073</v>
      </c>
      <c r="K115" s="7">
        <v>75</v>
      </c>
      <c r="L115" s="1">
        <f t="shared" si="4"/>
        <v>8.6602540378443873</v>
      </c>
      <c r="M115" s="38">
        <v>6.1613999999999995</v>
      </c>
      <c r="N115" s="1">
        <f t="shared" si="7"/>
        <v>0.7896801091039245</v>
      </c>
    </row>
    <row r="116" spans="1:15" x14ac:dyDescent="0.2">
      <c r="A116" s="1" t="s">
        <v>106</v>
      </c>
      <c r="B116" s="1">
        <v>2010</v>
      </c>
      <c r="C116" s="1" t="s">
        <v>25</v>
      </c>
      <c r="D116" s="1">
        <v>15</v>
      </c>
      <c r="E116" s="1">
        <v>1</v>
      </c>
      <c r="F116" s="1" t="s">
        <v>27</v>
      </c>
      <c r="G116" s="1">
        <v>15</v>
      </c>
      <c r="H116" s="1">
        <f t="shared" si="5"/>
        <v>0.3976994150920718</v>
      </c>
      <c r="I116" s="1">
        <v>9</v>
      </c>
      <c r="J116" s="1">
        <f t="shared" si="6"/>
        <v>0.30469265401539752</v>
      </c>
      <c r="K116" s="7">
        <v>65</v>
      </c>
      <c r="L116" s="1">
        <f>SQRT(K116)</f>
        <v>8.0622577482985491</v>
      </c>
      <c r="M116" s="38">
        <v>6.3837000000000002</v>
      </c>
      <c r="N116" s="1">
        <f t="shared" si="7"/>
        <v>0.80507314960513532</v>
      </c>
    </row>
    <row r="117" spans="1:15" x14ac:dyDescent="0.2">
      <c r="A117" s="1" t="s">
        <v>106</v>
      </c>
      <c r="B117" s="1">
        <v>2010</v>
      </c>
      <c r="C117" s="1" t="s">
        <v>25</v>
      </c>
      <c r="D117" s="1">
        <v>114</v>
      </c>
      <c r="E117" s="1">
        <v>2</v>
      </c>
      <c r="F117" s="1" t="s">
        <v>30</v>
      </c>
      <c r="G117" s="1">
        <v>13</v>
      </c>
      <c r="H117" s="1">
        <f t="shared" si="5"/>
        <v>0.36886298422662445</v>
      </c>
      <c r="I117" s="1">
        <v>12</v>
      </c>
      <c r="J117" s="1">
        <f t="shared" si="6"/>
        <v>0.35374160588967152</v>
      </c>
      <c r="K117" s="7">
        <v>83</v>
      </c>
      <c r="L117" s="1">
        <f>SQRT(K117)</f>
        <v>9.1104335791442992</v>
      </c>
      <c r="M117" s="38">
        <v>6.6948000000000008</v>
      </c>
      <c r="N117" s="1">
        <f t="shared" si="7"/>
        <v>0.82573825616170071</v>
      </c>
    </row>
    <row r="118" spans="1:15" x14ac:dyDescent="0.2">
      <c r="A118" s="1" t="s">
        <v>106</v>
      </c>
      <c r="B118" s="1">
        <v>2010</v>
      </c>
      <c r="C118" s="1" t="s">
        <v>25</v>
      </c>
      <c r="D118" s="1">
        <v>179</v>
      </c>
      <c r="E118" s="1">
        <v>5</v>
      </c>
      <c r="F118" s="1" t="s">
        <v>31</v>
      </c>
      <c r="G118" s="1">
        <v>15</v>
      </c>
      <c r="H118" s="1">
        <f t="shared" si="5"/>
        <v>0.3976994150920718</v>
      </c>
      <c r="I118" s="1">
        <v>13</v>
      </c>
      <c r="J118" s="1">
        <f t="shared" si="6"/>
        <v>0.36886298422662445</v>
      </c>
      <c r="K118" s="7">
        <v>93</v>
      </c>
      <c r="L118" s="1">
        <f>SQRT(K118)</f>
        <v>9.6436507609929549</v>
      </c>
      <c r="M118" s="38">
        <v>6.8306999999999993</v>
      </c>
      <c r="N118" s="1">
        <f t="shared" si="7"/>
        <v>0.83446584761364573</v>
      </c>
    </row>
    <row r="119" spans="1:15" x14ac:dyDescent="0.2">
      <c r="A119" s="1" t="s">
        <v>106</v>
      </c>
      <c r="B119" s="1">
        <v>2010</v>
      </c>
      <c r="C119" s="1" t="s">
        <v>43</v>
      </c>
      <c r="D119" s="1">
        <v>225</v>
      </c>
      <c r="E119" s="1">
        <v>2</v>
      </c>
      <c r="F119" s="1" t="s">
        <v>30</v>
      </c>
      <c r="G119" s="1">
        <v>1</v>
      </c>
      <c r="H119" s="1">
        <f t="shared" si="5"/>
        <v>0.1001674211615598</v>
      </c>
      <c r="I119" s="1">
        <v>1</v>
      </c>
      <c r="J119" s="1">
        <f t="shared" si="6"/>
        <v>0.1001674211615598</v>
      </c>
      <c r="O119" s="7" t="s">
        <v>250</v>
      </c>
    </row>
    <row r="120" spans="1:15" x14ac:dyDescent="0.2">
      <c r="A120" s="1" t="s">
        <v>106</v>
      </c>
      <c r="B120" s="1">
        <v>2010</v>
      </c>
      <c r="C120" s="1" t="s">
        <v>43</v>
      </c>
      <c r="D120" s="1">
        <v>255</v>
      </c>
      <c r="E120" s="1">
        <v>6</v>
      </c>
      <c r="F120" s="1" t="s">
        <v>34</v>
      </c>
      <c r="G120" s="1">
        <v>2</v>
      </c>
      <c r="H120" s="1">
        <f t="shared" si="5"/>
        <v>0.14189705460416391</v>
      </c>
      <c r="I120" s="1">
        <v>1</v>
      </c>
      <c r="J120" s="1">
        <f t="shared" si="6"/>
        <v>0.1001674211615598</v>
      </c>
      <c r="O120" s="7" t="s">
        <v>250</v>
      </c>
    </row>
    <row r="121" spans="1:15" x14ac:dyDescent="0.2">
      <c r="A121" s="1" t="s">
        <v>106</v>
      </c>
      <c r="B121" s="1">
        <v>2010</v>
      </c>
      <c r="C121" s="1" t="s">
        <v>43</v>
      </c>
      <c r="D121" s="1">
        <v>301</v>
      </c>
      <c r="E121" s="1">
        <v>5</v>
      </c>
      <c r="F121" s="1" t="s">
        <v>31</v>
      </c>
      <c r="O121" s="7" t="s">
        <v>64</v>
      </c>
    </row>
    <row r="122" spans="1:15" x14ac:dyDescent="0.2">
      <c r="A122" s="1" t="s">
        <v>106</v>
      </c>
      <c r="B122" s="1">
        <v>2010</v>
      </c>
      <c r="C122" s="1" t="s">
        <v>43</v>
      </c>
      <c r="D122" s="1">
        <v>304</v>
      </c>
      <c r="E122" s="1">
        <v>6</v>
      </c>
      <c r="F122" s="1" t="s">
        <v>34</v>
      </c>
      <c r="O122" s="7" t="s">
        <v>64</v>
      </c>
    </row>
    <row r="123" spans="1:15" x14ac:dyDescent="0.2">
      <c r="A123" s="1" t="s">
        <v>106</v>
      </c>
      <c r="B123" s="1">
        <v>2010</v>
      </c>
      <c r="C123" s="1" t="s">
        <v>43</v>
      </c>
      <c r="D123" s="1">
        <v>321</v>
      </c>
      <c r="E123" s="1">
        <v>1</v>
      </c>
      <c r="F123" s="1" t="s">
        <v>27</v>
      </c>
      <c r="O123" s="7" t="s">
        <v>64</v>
      </c>
    </row>
    <row r="124" spans="1:15" x14ac:dyDescent="0.2">
      <c r="A124" s="1" t="s">
        <v>106</v>
      </c>
      <c r="B124" s="1">
        <v>2010</v>
      </c>
      <c r="C124" s="1" t="s">
        <v>43</v>
      </c>
      <c r="D124" s="1">
        <v>325</v>
      </c>
      <c r="E124" s="1">
        <v>6</v>
      </c>
      <c r="F124" s="1" t="s">
        <v>34</v>
      </c>
      <c r="O124" s="7" t="s">
        <v>64</v>
      </c>
    </row>
    <row r="125" spans="1:15" x14ac:dyDescent="0.2">
      <c r="A125" s="1" t="s">
        <v>106</v>
      </c>
      <c r="B125" s="1">
        <v>2010</v>
      </c>
      <c r="C125" s="1" t="s">
        <v>43</v>
      </c>
      <c r="D125" s="1">
        <v>341</v>
      </c>
      <c r="E125" s="1">
        <v>8</v>
      </c>
      <c r="F125" s="1" t="s">
        <v>52</v>
      </c>
      <c r="O125" s="7" t="s">
        <v>64</v>
      </c>
    </row>
    <row r="126" spans="1:15" x14ac:dyDescent="0.2">
      <c r="A126" s="1" t="s">
        <v>106</v>
      </c>
      <c r="B126" s="1">
        <v>2010</v>
      </c>
      <c r="C126" s="1" t="s">
        <v>43</v>
      </c>
      <c r="D126" s="1">
        <v>347</v>
      </c>
      <c r="E126" s="1">
        <v>8</v>
      </c>
      <c r="F126" s="1" t="s">
        <v>52</v>
      </c>
      <c r="O126" s="7" t="s">
        <v>64</v>
      </c>
    </row>
    <row r="127" spans="1:15" x14ac:dyDescent="0.2">
      <c r="A127" s="1" t="s">
        <v>106</v>
      </c>
      <c r="B127" s="1">
        <v>2010</v>
      </c>
      <c r="C127" s="1" t="s">
        <v>43</v>
      </c>
      <c r="D127" s="1">
        <v>363</v>
      </c>
      <c r="E127" s="1">
        <v>1</v>
      </c>
      <c r="F127" s="1" t="s">
        <v>27</v>
      </c>
      <c r="O127" s="7" t="s">
        <v>64</v>
      </c>
    </row>
    <row r="128" spans="1:15" x14ac:dyDescent="0.2">
      <c r="A128" s="1" t="s">
        <v>106</v>
      </c>
      <c r="B128" s="1">
        <v>2010</v>
      </c>
      <c r="C128" s="1" t="s">
        <v>43</v>
      </c>
      <c r="D128" s="1">
        <v>364</v>
      </c>
      <c r="E128" s="1">
        <v>6</v>
      </c>
      <c r="F128" s="1" t="s">
        <v>34</v>
      </c>
      <c r="O128" s="7" t="s">
        <v>64</v>
      </c>
    </row>
    <row r="129" spans="1:15" x14ac:dyDescent="0.2">
      <c r="A129" s="1" t="s">
        <v>106</v>
      </c>
      <c r="B129" s="1">
        <v>2010</v>
      </c>
      <c r="C129" s="1" t="s">
        <v>43</v>
      </c>
      <c r="D129" s="1">
        <v>399</v>
      </c>
      <c r="E129" s="1">
        <v>8</v>
      </c>
      <c r="F129" s="1" t="s">
        <v>52</v>
      </c>
      <c r="O129" s="7" t="s">
        <v>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600E-A025-B747-A67F-BAC6FD26DF28}">
  <dimension ref="A1:X129"/>
  <sheetViews>
    <sheetView workbookViewId="0">
      <selection activeCell="L42" sqref="L42"/>
    </sheetView>
  </sheetViews>
  <sheetFormatPr baseColWidth="10" defaultColWidth="9.1640625" defaultRowHeight="16" x14ac:dyDescent="0.2"/>
  <cols>
    <col min="1" max="1" width="9.1640625" style="1"/>
    <col min="2" max="2" width="7.83203125" style="1" customWidth="1"/>
    <col min="3" max="3" width="9.1640625" style="1"/>
    <col min="4" max="4" width="5.83203125" style="1" customWidth="1"/>
    <col min="5" max="5" width="4.83203125" style="1" customWidth="1"/>
    <col min="6" max="6" width="17.5" style="1" customWidth="1"/>
    <col min="7" max="7" width="11.6640625" style="2" customWidth="1"/>
    <col min="8" max="8" width="12" style="1" customWidth="1"/>
    <col min="9" max="9" width="11.6640625" style="2" customWidth="1"/>
    <col min="10" max="10" width="12" style="1" customWidth="1"/>
    <col min="11" max="11" width="9.1640625" style="7"/>
    <col min="12" max="12" width="9.1640625" style="1"/>
    <col min="13" max="13" width="9.1640625" style="7"/>
    <col min="14" max="17" width="9.1640625" style="1"/>
    <col min="18" max="18" width="12" style="1" customWidth="1"/>
    <col min="19" max="19" width="12.5" style="7" customWidth="1"/>
    <col min="20" max="20" width="9.1640625" style="1"/>
    <col min="21" max="21" width="9.1640625" style="12"/>
    <col min="22" max="22" width="9.1640625" style="13"/>
    <col min="23" max="23" width="16.83203125" style="5" customWidth="1"/>
    <col min="24" max="24" width="9.1640625" style="14"/>
    <col min="25" max="257" width="9.1640625" style="1"/>
    <col min="258" max="258" width="7.83203125" style="1" customWidth="1"/>
    <col min="259" max="259" width="9.1640625" style="1"/>
    <col min="260" max="260" width="5.83203125" style="1" customWidth="1"/>
    <col min="261" max="261" width="4.83203125" style="1" customWidth="1"/>
    <col min="262" max="262" width="17.5" style="1" customWidth="1"/>
    <col min="263" max="263" width="11.6640625" style="1" customWidth="1"/>
    <col min="264" max="264" width="12" style="1" customWidth="1"/>
    <col min="265" max="265" width="11.6640625" style="1" customWidth="1"/>
    <col min="266" max="266" width="12" style="1" customWidth="1"/>
    <col min="267" max="273" width="9.1640625" style="1"/>
    <col min="274" max="274" width="12" style="1" customWidth="1"/>
    <col min="275" max="275" width="12.5" style="1" customWidth="1"/>
    <col min="276" max="278" width="9.1640625" style="1"/>
    <col min="279" max="279" width="16.83203125" style="1" customWidth="1"/>
    <col min="280" max="513" width="9.1640625" style="1"/>
    <col min="514" max="514" width="7.83203125" style="1" customWidth="1"/>
    <col min="515" max="515" width="9.1640625" style="1"/>
    <col min="516" max="516" width="5.83203125" style="1" customWidth="1"/>
    <col min="517" max="517" width="4.83203125" style="1" customWidth="1"/>
    <col min="518" max="518" width="17.5" style="1" customWidth="1"/>
    <col min="519" max="519" width="11.6640625" style="1" customWidth="1"/>
    <col min="520" max="520" width="12" style="1" customWidth="1"/>
    <col min="521" max="521" width="11.6640625" style="1" customWidth="1"/>
    <col min="522" max="522" width="12" style="1" customWidth="1"/>
    <col min="523" max="529" width="9.1640625" style="1"/>
    <col min="530" max="530" width="12" style="1" customWidth="1"/>
    <col min="531" max="531" width="12.5" style="1" customWidth="1"/>
    <col min="532" max="534" width="9.1640625" style="1"/>
    <col min="535" max="535" width="16.83203125" style="1" customWidth="1"/>
    <col min="536" max="769" width="9.1640625" style="1"/>
    <col min="770" max="770" width="7.83203125" style="1" customWidth="1"/>
    <col min="771" max="771" width="9.1640625" style="1"/>
    <col min="772" max="772" width="5.83203125" style="1" customWidth="1"/>
    <col min="773" max="773" width="4.83203125" style="1" customWidth="1"/>
    <col min="774" max="774" width="17.5" style="1" customWidth="1"/>
    <col min="775" max="775" width="11.6640625" style="1" customWidth="1"/>
    <col min="776" max="776" width="12" style="1" customWidth="1"/>
    <col min="777" max="777" width="11.6640625" style="1" customWidth="1"/>
    <col min="778" max="778" width="12" style="1" customWidth="1"/>
    <col min="779" max="785" width="9.1640625" style="1"/>
    <col min="786" max="786" width="12" style="1" customWidth="1"/>
    <col min="787" max="787" width="12.5" style="1" customWidth="1"/>
    <col min="788" max="790" width="9.1640625" style="1"/>
    <col min="791" max="791" width="16.83203125" style="1" customWidth="1"/>
    <col min="792" max="1025" width="9.1640625" style="1"/>
    <col min="1026" max="1026" width="7.83203125" style="1" customWidth="1"/>
    <col min="1027" max="1027" width="9.1640625" style="1"/>
    <col min="1028" max="1028" width="5.83203125" style="1" customWidth="1"/>
    <col min="1029" max="1029" width="4.83203125" style="1" customWidth="1"/>
    <col min="1030" max="1030" width="17.5" style="1" customWidth="1"/>
    <col min="1031" max="1031" width="11.6640625" style="1" customWidth="1"/>
    <col min="1032" max="1032" width="12" style="1" customWidth="1"/>
    <col min="1033" max="1033" width="11.6640625" style="1" customWidth="1"/>
    <col min="1034" max="1034" width="12" style="1" customWidth="1"/>
    <col min="1035" max="1041" width="9.1640625" style="1"/>
    <col min="1042" max="1042" width="12" style="1" customWidth="1"/>
    <col min="1043" max="1043" width="12.5" style="1" customWidth="1"/>
    <col min="1044" max="1046" width="9.1640625" style="1"/>
    <col min="1047" max="1047" width="16.83203125" style="1" customWidth="1"/>
    <col min="1048" max="1281" width="9.1640625" style="1"/>
    <col min="1282" max="1282" width="7.83203125" style="1" customWidth="1"/>
    <col min="1283" max="1283" width="9.1640625" style="1"/>
    <col min="1284" max="1284" width="5.83203125" style="1" customWidth="1"/>
    <col min="1285" max="1285" width="4.83203125" style="1" customWidth="1"/>
    <col min="1286" max="1286" width="17.5" style="1" customWidth="1"/>
    <col min="1287" max="1287" width="11.6640625" style="1" customWidth="1"/>
    <col min="1288" max="1288" width="12" style="1" customWidth="1"/>
    <col min="1289" max="1289" width="11.6640625" style="1" customWidth="1"/>
    <col min="1290" max="1290" width="12" style="1" customWidth="1"/>
    <col min="1291" max="1297" width="9.1640625" style="1"/>
    <col min="1298" max="1298" width="12" style="1" customWidth="1"/>
    <col min="1299" max="1299" width="12.5" style="1" customWidth="1"/>
    <col min="1300" max="1302" width="9.1640625" style="1"/>
    <col min="1303" max="1303" width="16.83203125" style="1" customWidth="1"/>
    <col min="1304" max="1537" width="9.1640625" style="1"/>
    <col min="1538" max="1538" width="7.83203125" style="1" customWidth="1"/>
    <col min="1539" max="1539" width="9.1640625" style="1"/>
    <col min="1540" max="1540" width="5.83203125" style="1" customWidth="1"/>
    <col min="1541" max="1541" width="4.83203125" style="1" customWidth="1"/>
    <col min="1542" max="1542" width="17.5" style="1" customWidth="1"/>
    <col min="1543" max="1543" width="11.6640625" style="1" customWidth="1"/>
    <col min="1544" max="1544" width="12" style="1" customWidth="1"/>
    <col min="1545" max="1545" width="11.6640625" style="1" customWidth="1"/>
    <col min="1546" max="1546" width="12" style="1" customWidth="1"/>
    <col min="1547" max="1553" width="9.1640625" style="1"/>
    <col min="1554" max="1554" width="12" style="1" customWidth="1"/>
    <col min="1555" max="1555" width="12.5" style="1" customWidth="1"/>
    <col min="1556" max="1558" width="9.1640625" style="1"/>
    <col min="1559" max="1559" width="16.83203125" style="1" customWidth="1"/>
    <col min="1560" max="1793" width="9.1640625" style="1"/>
    <col min="1794" max="1794" width="7.83203125" style="1" customWidth="1"/>
    <col min="1795" max="1795" width="9.1640625" style="1"/>
    <col min="1796" max="1796" width="5.83203125" style="1" customWidth="1"/>
    <col min="1797" max="1797" width="4.83203125" style="1" customWidth="1"/>
    <col min="1798" max="1798" width="17.5" style="1" customWidth="1"/>
    <col min="1799" max="1799" width="11.6640625" style="1" customWidth="1"/>
    <col min="1800" max="1800" width="12" style="1" customWidth="1"/>
    <col min="1801" max="1801" width="11.6640625" style="1" customWidth="1"/>
    <col min="1802" max="1802" width="12" style="1" customWidth="1"/>
    <col min="1803" max="1809" width="9.1640625" style="1"/>
    <col min="1810" max="1810" width="12" style="1" customWidth="1"/>
    <col min="1811" max="1811" width="12.5" style="1" customWidth="1"/>
    <col min="1812" max="1814" width="9.1640625" style="1"/>
    <col min="1815" max="1815" width="16.83203125" style="1" customWidth="1"/>
    <col min="1816" max="2049" width="9.1640625" style="1"/>
    <col min="2050" max="2050" width="7.83203125" style="1" customWidth="1"/>
    <col min="2051" max="2051" width="9.1640625" style="1"/>
    <col min="2052" max="2052" width="5.83203125" style="1" customWidth="1"/>
    <col min="2053" max="2053" width="4.83203125" style="1" customWidth="1"/>
    <col min="2054" max="2054" width="17.5" style="1" customWidth="1"/>
    <col min="2055" max="2055" width="11.6640625" style="1" customWidth="1"/>
    <col min="2056" max="2056" width="12" style="1" customWidth="1"/>
    <col min="2057" max="2057" width="11.6640625" style="1" customWidth="1"/>
    <col min="2058" max="2058" width="12" style="1" customWidth="1"/>
    <col min="2059" max="2065" width="9.1640625" style="1"/>
    <col min="2066" max="2066" width="12" style="1" customWidth="1"/>
    <col min="2067" max="2067" width="12.5" style="1" customWidth="1"/>
    <col min="2068" max="2070" width="9.1640625" style="1"/>
    <col min="2071" max="2071" width="16.83203125" style="1" customWidth="1"/>
    <col min="2072" max="2305" width="9.1640625" style="1"/>
    <col min="2306" max="2306" width="7.83203125" style="1" customWidth="1"/>
    <col min="2307" max="2307" width="9.1640625" style="1"/>
    <col min="2308" max="2308" width="5.83203125" style="1" customWidth="1"/>
    <col min="2309" max="2309" width="4.83203125" style="1" customWidth="1"/>
    <col min="2310" max="2310" width="17.5" style="1" customWidth="1"/>
    <col min="2311" max="2311" width="11.6640625" style="1" customWidth="1"/>
    <col min="2312" max="2312" width="12" style="1" customWidth="1"/>
    <col min="2313" max="2313" width="11.6640625" style="1" customWidth="1"/>
    <col min="2314" max="2314" width="12" style="1" customWidth="1"/>
    <col min="2315" max="2321" width="9.1640625" style="1"/>
    <col min="2322" max="2322" width="12" style="1" customWidth="1"/>
    <col min="2323" max="2323" width="12.5" style="1" customWidth="1"/>
    <col min="2324" max="2326" width="9.1640625" style="1"/>
    <col min="2327" max="2327" width="16.83203125" style="1" customWidth="1"/>
    <col min="2328" max="2561" width="9.1640625" style="1"/>
    <col min="2562" max="2562" width="7.83203125" style="1" customWidth="1"/>
    <col min="2563" max="2563" width="9.1640625" style="1"/>
    <col min="2564" max="2564" width="5.83203125" style="1" customWidth="1"/>
    <col min="2565" max="2565" width="4.83203125" style="1" customWidth="1"/>
    <col min="2566" max="2566" width="17.5" style="1" customWidth="1"/>
    <col min="2567" max="2567" width="11.6640625" style="1" customWidth="1"/>
    <col min="2568" max="2568" width="12" style="1" customWidth="1"/>
    <col min="2569" max="2569" width="11.6640625" style="1" customWidth="1"/>
    <col min="2570" max="2570" width="12" style="1" customWidth="1"/>
    <col min="2571" max="2577" width="9.1640625" style="1"/>
    <col min="2578" max="2578" width="12" style="1" customWidth="1"/>
    <col min="2579" max="2579" width="12.5" style="1" customWidth="1"/>
    <col min="2580" max="2582" width="9.1640625" style="1"/>
    <col min="2583" max="2583" width="16.83203125" style="1" customWidth="1"/>
    <col min="2584" max="2817" width="9.1640625" style="1"/>
    <col min="2818" max="2818" width="7.83203125" style="1" customWidth="1"/>
    <col min="2819" max="2819" width="9.1640625" style="1"/>
    <col min="2820" max="2820" width="5.83203125" style="1" customWidth="1"/>
    <col min="2821" max="2821" width="4.83203125" style="1" customWidth="1"/>
    <col min="2822" max="2822" width="17.5" style="1" customWidth="1"/>
    <col min="2823" max="2823" width="11.6640625" style="1" customWidth="1"/>
    <col min="2824" max="2824" width="12" style="1" customWidth="1"/>
    <col min="2825" max="2825" width="11.6640625" style="1" customWidth="1"/>
    <col min="2826" max="2826" width="12" style="1" customWidth="1"/>
    <col min="2827" max="2833" width="9.1640625" style="1"/>
    <col min="2834" max="2834" width="12" style="1" customWidth="1"/>
    <col min="2835" max="2835" width="12.5" style="1" customWidth="1"/>
    <col min="2836" max="2838" width="9.1640625" style="1"/>
    <col min="2839" max="2839" width="16.83203125" style="1" customWidth="1"/>
    <col min="2840" max="3073" width="9.1640625" style="1"/>
    <col min="3074" max="3074" width="7.83203125" style="1" customWidth="1"/>
    <col min="3075" max="3075" width="9.1640625" style="1"/>
    <col min="3076" max="3076" width="5.83203125" style="1" customWidth="1"/>
    <col min="3077" max="3077" width="4.83203125" style="1" customWidth="1"/>
    <col min="3078" max="3078" width="17.5" style="1" customWidth="1"/>
    <col min="3079" max="3079" width="11.6640625" style="1" customWidth="1"/>
    <col min="3080" max="3080" width="12" style="1" customWidth="1"/>
    <col min="3081" max="3081" width="11.6640625" style="1" customWidth="1"/>
    <col min="3082" max="3082" width="12" style="1" customWidth="1"/>
    <col min="3083" max="3089" width="9.1640625" style="1"/>
    <col min="3090" max="3090" width="12" style="1" customWidth="1"/>
    <col min="3091" max="3091" width="12.5" style="1" customWidth="1"/>
    <col min="3092" max="3094" width="9.1640625" style="1"/>
    <col min="3095" max="3095" width="16.83203125" style="1" customWidth="1"/>
    <col min="3096" max="3329" width="9.1640625" style="1"/>
    <col min="3330" max="3330" width="7.83203125" style="1" customWidth="1"/>
    <col min="3331" max="3331" width="9.1640625" style="1"/>
    <col min="3332" max="3332" width="5.83203125" style="1" customWidth="1"/>
    <col min="3333" max="3333" width="4.83203125" style="1" customWidth="1"/>
    <col min="3334" max="3334" width="17.5" style="1" customWidth="1"/>
    <col min="3335" max="3335" width="11.6640625" style="1" customWidth="1"/>
    <col min="3336" max="3336" width="12" style="1" customWidth="1"/>
    <col min="3337" max="3337" width="11.6640625" style="1" customWidth="1"/>
    <col min="3338" max="3338" width="12" style="1" customWidth="1"/>
    <col min="3339" max="3345" width="9.1640625" style="1"/>
    <col min="3346" max="3346" width="12" style="1" customWidth="1"/>
    <col min="3347" max="3347" width="12.5" style="1" customWidth="1"/>
    <col min="3348" max="3350" width="9.1640625" style="1"/>
    <col min="3351" max="3351" width="16.83203125" style="1" customWidth="1"/>
    <col min="3352" max="3585" width="9.1640625" style="1"/>
    <col min="3586" max="3586" width="7.83203125" style="1" customWidth="1"/>
    <col min="3587" max="3587" width="9.1640625" style="1"/>
    <col min="3588" max="3588" width="5.83203125" style="1" customWidth="1"/>
    <col min="3589" max="3589" width="4.83203125" style="1" customWidth="1"/>
    <col min="3590" max="3590" width="17.5" style="1" customWidth="1"/>
    <col min="3591" max="3591" width="11.6640625" style="1" customWidth="1"/>
    <col min="3592" max="3592" width="12" style="1" customWidth="1"/>
    <col min="3593" max="3593" width="11.6640625" style="1" customWidth="1"/>
    <col min="3594" max="3594" width="12" style="1" customWidth="1"/>
    <col min="3595" max="3601" width="9.1640625" style="1"/>
    <col min="3602" max="3602" width="12" style="1" customWidth="1"/>
    <col min="3603" max="3603" width="12.5" style="1" customWidth="1"/>
    <col min="3604" max="3606" width="9.1640625" style="1"/>
    <col min="3607" max="3607" width="16.83203125" style="1" customWidth="1"/>
    <col min="3608" max="3841" width="9.1640625" style="1"/>
    <col min="3842" max="3842" width="7.83203125" style="1" customWidth="1"/>
    <col min="3843" max="3843" width="9.1640625" style="1"/>
    <col min="3844" max="3844" width="5.83203125" style="1" customWidth="1"/>
    <col min="3845" max="3845" width="4.83203125" style="1" customWidth="1"/>
    <col min="3846" max="3846" width="17.5" style="1" customWidth="1"/>
    <col min="3847" max="3847" width="11.6640625" style="1" customWidth="1"/>
    <col min="3848" max="3848" width="12" style="1" customWidth="1"/>
    <col min="3849" max="3849" width="11.6640625" style="1" customWidth="1"/>
    <col min="3850" max="3850" width="12" style="1" customWidth="1"/>
    <col min="3851" max="3857" width="9.1640625" style="1"/>
    <col min="3858" max="3858" width="12" style="1" customWidth="1"/>
    <col min="3859" max="3859" width="12.5" style="1" customWidth="1"/>
    <col min="3860" max="3862" width="9.1640625" style="1"/>
    <col min="3863" max="3863" width="16.83203125" style="1" customWidth="1"/>
    <col min="3864" max="4097" width="9.1640625" style="1"/>
    <col min="4098" max="4098" width="7.83203125" style="1" customWidth="1"/>
    <col min="4099" max="4099" width="9.1640625" style="1"/>
    <col min="4100" max="4100" width="5.83203125" style="1" customWidth="1"/>
    <col min="4101" max="4101" width="4.83203125" style="1" customWidth="1"/>
    <col min="4102" max="4102" width="17.5" style="1" customWidth="1"/>
    <col min="4103" max="4103" width="11.6640625" style="1" customWidth="1"/>
    <col min="4104" max="4104" width="12" style="1" customWidth="1"/>
    <col min="4105" max="4105" width="11.6640625" style="1" customWidth="1"/>
    <col min="4106" max="4106" width="12" style="1" customWidth="1"/>
    <col min="4107" max="4113" width="9.1640625" style="1"/>
    <col min="4114" max="4114" width="12" style="1" customWidth="1"/>
    <col min="4115" max="4115" width="12.5" style="1" customWidth="1"/>
    <col min="4116" max="4118" width="9.1640625" style="1"/>
    <col min="4119" max="4119" width="16.83203125" style="1" customWidth="1"/>
    <col min="4120" max="4353" width="9.1640625" style="1"/>
    <col min="4354" max="4354" width="7.83203125" style="1" customWidth="1"/>
    <col min="4355" max="4355" width="9.1640625" style="1"/>
    <col min="4356" max="4356" width="5.83203125" style="1" customWidth="1"/>
    <col min="4357" max="4357" width="4.83203125" style="1" customWidth="1"/>
    <col min="4358" max="4358" width="17.5" style="1" customWidth="1"/>
    <col min="4359" max="4359" width="11.6640625" style="1" customWidth="1"/>
    <col min="4360" max="4360" width="12" style="1" customWidth="1"/>
    <col min="4361" max="4361" width="11.6640625" style="1" customWidth="1"/>
    <col min="4362" max="4362" width="12" style="1" customWidth="1"/>
    <col min="4363" max="4369" width="9.1640625" style="1"/>
    <col min="4370" max="4370" width="12" style="1" customWidth="1"/>
    <col min="4371" max="4371" width="12.5" style="1" customWidth="1"/>
    <col min="4372" max="4374" width="9.1640625" style="1"/>
    <col min="4375" max="4375" width="16.83203125" style="1" customWidth="1"/>
    <col min="4376" max="4609" width="9.1640625" style="1"/>
    <col min="4610" max="4610" width="7.83203125" style="1" customWidth="1"/>
    <col min="4611" max="4611" width="9.1640625" style="1"/>
    <col min="4612" max="4612" width="5.83203125" style="1" customWidth="1"/>
    <col min="4613" max="4613" width="4.83203125" style="1" customWidth="1"/>
    <col min="4614" max="4614" width="17.5" style="1" customWidth="1"/>
    <col min="4615" max="4615" width="11.6640625" style="1" customWidth="1"/>
    <col min="4616" max="4616" width="12" style="1" customWidth="1"/>
    <col min="4617" max="4617" width="11.6640625" style="1" customWidth="1"/>
    <col min="4618" max="4618" width="12" style="1" customWidth="1"/>
    <col min="4619" max="4625" width="9.1640625" style="1"/>
    <col min="4626" max="4626" width="12" style="1" customWidth="1"/>
    <col min="4627" max="4627" width="12.5" style="1" customWidth="1"/>
    <col min="4628" max="4630" width="9.1640625" style="1"/>
    <col min="4631" max="4631" width="16.83203125" style="1" customWidth="1"/>
    <col min="4632" max="4865" width="9.1640625" style="1"/>
    <col min="4866" max="4866" width="7.83203125" style="1" customWidth="1"/>
    <col min="4867" max="4867" width="9.1640625" style="1"/>
    <col min="4868" max="4868" width="5.83203125" style="1" customWidth="1"/>
    <col min="4869" max="4869" width="4.83203125" style="1" customWidth="1"/>
    <col min="4870" max="4870" width="17.5" style="1" customWidth="1"/>
    <col min="4871" max="4871" width="11.6640625" style="1" customWidth="1"/>
    <col min="4872" max="4872" width="12" style="1" customWidth="1"/>
    <col min="4873" max="4873" width="11.6640625" style="1" customWidth="1"/>
    <col min="4874" max="4874" width="12" style="1" customWidth="1"/>
    <col min="4875" max="4881" width="9.1640625" style="1"/>
    <col min="4882" max="4882" width="12" style="1" customWidth="1"/>
    <col min="4883" max="4883" width="12.5" style="1" customWidth="1"/>
    <col min="4884" max="4886" width="9.1640625" style="1"/>
    <col min="4887" max="4887" width="16.83203125" style="1" customWidth="1"/>
    <col min="4888" max="5121" width="9.1640625" style="1"/>
    <col min="5122" max="5122" width="7.83203125" style="1" customWidth="1"/>
    <col min="5123" max="5123" width="9.1640625" style="1"/>
    <col min="5124" max="5124" width="5.83203125" style="1" customWidth="1"/>
    <col min="5125" max="5125" width="4.83203125" style="1" customWidth="1"/>
    <col min="5126" max="5126" width="17.5" style="1" customWidth="1"/>
    <col min="5127" max="5127" width="11.6640625" style="1" customWidth="1"/>
    <col min="5128" max="5128" width="12" style="1" customWidth="1"/>
    <col min="5129" max="5129" width="11.6640625" style="1" customWidth="1"/>
    <col min="5130" max="5130" width="12" style="1" customWidth="1"/>
    <col min="5131" max="5137" width="9.1640625" style="1"/>
    <col min="5138" max="5138" width="12" style="1" customWidth="1"/>
    <col min="5139" max="5139" width="12.5" style="1" customWidth="1"/>
    <col min="5140" max="5142" width="9.1640625" style="1"/>
    <col min="5143" max="5143" width="16.83203125" style="1" customWidth="1"/>
    <col min="5144" max="5377" width="9.1640625" style="1"/>
    <col min="5378" max="5378" width="7.83203125" style="1" customWidth="1"/>
    <col min="5379" max="5379" width="9.1640625" style="1"/>
    <col min="5380" max="5380" width="5.83203125" style="1" customWidth="1"/>
    <col min="5381" max="5381" width="4.83203125" style="1" customWidth="1"/>
    <col min="5382" max="5382" width="17.5" style="1" customWidth="1"/>
    <col min="5383" max="5383" width="11.6640625" style="1" customWidth="1"/>
    <col min="5384" max="5384" width="12" style="1" customWidth="1"/>
    <col min="5385" max="5385" width="11.6640625" style="1" customWidth="1"/>
    <col min="5386" max="5386" width="12" style="1" customWidth="1"/>
    <col min="5387" max="5393" width="9.1640625" style="1"/>
    <col min="5394" max="5394" width="12" style="1" customWidth="1"/>
    <col min="5395" max="5395" width="12.5" style="1" customWidth="1"/>
    <col min="5396" max="5398" width="9.1640625" style="1"/>
    <col min="5399" max="5399" width="16.83203125" style="1" customWidth="1"/>
    <col min="5400" max="5633" width="9.1640625" style="1"/>
    <col min="5634" max="5634" width="7.83203125" style="1" customWidth="1"/>
    <col min="5635" max="5635" width="9.1640625" style="1"/>
    <col min="5636" max="5636" width="5.83203125" style="1" customWidth="1"/>
    <col min="5637" max="5637" width="4.83203125" style="1" customWidth="1"/>
    <col min="5638" max="5638" width="17.5" style="1" customWidth="1"/>
    <col min="5639" max="5639" width="11.6640625" style="1" customWidth="1"/>
    <col min="5640" max="5640" width="12" style="1" customWidth="1"/>
    <col min="5641" max="5641" width="11.6640625" style="1" customWidth="1"/>
    <col min="5642" max="5642" width="12" style="1" customWidth="1"/>
    <col min="5643" max="5649" width="9.1640625" style="1"/>
    <col min="5650" max="5650" width="12" style="1" customWidth="1"/>
    <col min="5651" max="5651" width="12.5" style="1" customWidth="1"/>
    <col min="5652" max="5654" width="9.1640625" style="1"/>
    <col min="5655" max="5655" width="16.83203125" style="1" customWidth="1"/>
    <col min="5656" max="5889" width="9.1640625" style="1"/>
    <col min="5890" max="5890" width="7.83203125" style="1" customWidth="1"/>
    <col min="5891" max="5891" width="9.1640625" style="1"/>
    <col min="5892" max="5892" width="5.83203125" style="1" customWidth="1"/>
    <col min="5893" max="5893" width="4.83203125" style="1" customWidth="1"/>
    <col min="5894" max="5894" width="17.5" style="1" customWidth="1"/>
    <col min="5895" max="5895" width="11.6640625" style="1" customWidth="1"/>
    <col min="5896" max="5896" width="12" style="1" customWidth="1"/>
    <col min="5897" max="5897" width="11.6640625" style="1" customWidth="1"/>
    <col min="5898" max="5898" width="12" style="1" customWidth="1"/>
    <col min="5899" max="5905" width="9.1640625" style="1"/>
    <col min="5906" max="5906" width="12" style="1" customWidth="1"/>
    <col min="5907" max="5907" width="12.5" style="1" customWidth="1"/>
    <col min="5908" max="5910" width="9.1640625" style="1"/>
    <col min="5911" max="5911" width="16.83203125" style="1" customWidth="1"/>
    <col min="5912" max="6145" width="9.1640625" style="1"/>
    <col min="6146" max="6146" width="7.83203125" style="1" customWidth="1"/>
    <col min="6147" max="6147" width="9.1640625" style="1"/>
    <col min="6148" max="6148" width="5.83203125" style="1" customWidth="1"/>
    <col min="6149" max="6149" width="4.83203125" style="1" customWidth="1"/>
    <col min="6150" max="6150" width="17.5" style="1" customWidth="1"/>
    <col min="6151" max="6151" width="11.6640625" style="1" customWidth="1"/>
    <col min="6152" max="6152" width="12" style="1" customWidth="1"/>
    <col min="6153" max="6153" width="11.6640625" style="1" customWidth="1"/>
    <col min="6154" max="6154" width="12" style="1" customWidth="1"/>
    <col min="6155" max="6161" width="9.1640625" style="1"/>
    <col min="6162" max="6162" width="12" style="1" customWidth="1"/>
    <col min="6163" max="6163" width="12.5" style="1" customWidth="1"/>
    <col min="6164" max="6166" width="9.1640625" style="1"/>
    <col min="6167" max="6167" width="16.83203125" style="1" customWidth="1"/>
    <col min="6168" max="6401" width="9.1640625" style="1"/>
    <col min="6402" max="6402" width="7.83203125" style="1" customWidth="1"/>
    <col min="6403" max="6403" width="9.1640625" style="1"/>
    <col min="6404" max="6404" width="5.83203125" style="1" customWidth="1"/>
    <col min="6405" max="6405" width="4.83203125" style="1" customWidth="1"/>
    <col min="6406" max="6406" width="17.5" style="1" customWidth="1"/>
    <col min="6407" max="6407" width="11.6640625" style="1" customWidth="1"/>
    <col min="6408" max="6408" width="12" style="1" customWidth="1"/>
    <col min="6409" max="6409" width="11.6640625" style="1" customWidth="1"/>
    <col min="6410" max="6410" width="12" style="1" customWidth="1"/>
    <col min="6411" max="6417" width="9.1640625" style="1"/>
    <col min="6418" max="6418" width="12" style="1" customWidth="1"/>
    <col min="6419" max="6419" width="12.5" style="1" customWidth="1"/>
    <col min="6420" max="6422" width="9.1640625" style="1"/>
    <col min="6423" max="6423" width="16.83203125" style="1" customWidth="1"/>
    <col min="6424" max="6657" width="9.1640625" style="1"/>
    <col min="6658" max="6658" width="7.83203125" style="1" customWidth="1"/>
    <col min="6659" max="6659" width="9.1640625" style="1"/>
    <col min="6660" max="6660" width="5.83203125" style="1" customWidth="1"/>
    <col min="6661" max="6661" width="4.83203125" style="1" customWidth="1"/>
    <col min="6662" max="6662" width="17.5" style="1" customWidth="1"/>
    <col min="6663" max="6663" width="11.6640625" style="1" customWidth="1"/>
    <col min="6664" max="6664" width="12" style="1" customWidth="1"/>
    <col min="6665" max="6665" width="11.6640625" style="1" customWidth="1"/>
    <col min="6666" max="6666" width="12" style="1" customWidth="1"/>
    <col min="6667" max="6673" width="9.1640625" style="1"/>
    <col min="6674" max="6674" width="12" style="1" customWidth="1"/>
    <col min="6675" max="6675" width="12.5" style="1" customWidth="1"/>
    <col min="6676" max="6678" width="9.1640625" style="1"/>
    <col min="6679" max="6679" width="16.83203125" style="1" customWidth="1"/>
    <col min="6680" max="6913" width="9.1640625" style="1"/>
    <col min="6914" max="6914" width="7.83203125" style="1" customWidth="1"/>
    <col min="6915" max="6915" width="9.1640625" style="1"/>
    <col min="6916" max="6916" width="5.83203125" style="1" customWidth="1"/>
    <col min="6917" max="6917" width="4.83203125" style="1" customWidth="1"/>
    <col min="6918" max="6918" width="17.5" style="1" customWidth="1"/>
    <col min="6919" max="6919" width="11.6640625" style="1" customWidth="1"/>
    <col min="6920" max="6920" width="12" style="1" customWidth="1"/>
    <col min="6921" max="6921" width="11.6640625" style="1" customWidth="1"/>
    <col min="6922" max="6922" width="12" style="1" customWidth="1"/>
    <col min="6923" max="6929" width="9.1640625" style="1"/>
    <col min="6930" max="6930" width="12" style="1" customWidth="1"/>
    <col min="6931" max="6931" width="12.5" style="1" customWidth="1"/>
    <col min="6932" max="6934" width="9.1640625" style="1"/>
    <col min="6935" max="6935" width="16.83203125" style="1" customWidth="1"/>
    <col min="6936" max="7169" width="9.1640625" style="1"/>
    <col min="7170" max="7170" width="7.83203125" style="1" customWidth="1"/>
    <col min="7171" max="7171" width="9.1640625" style="1"/>
    <col min="7172" max="7172" width="5.83203125" style="1" customWidth="1"/>
    <col min="7173" max="7173" width="4.83203125" style="1" customWidth="1"/>
    <col min="7174" max="7174" width="17.5" style="1" customWidth="1"/>
    <col min="7175" max="7175" width="11.6640625" style="1" customWidth="1"/>
    <col min="7176" max="7176" width="12" style="1" customWidth="1"/>
    <col min="7177" max="7177" width="11.6640625" style="1" customWidth="1"/>
    <col min="7178" max="7178" width="12" style="1" customWidth="1"/>
    <col min="7179" max="7185" width="9.1640625" style="1"/>
    <col min="7186" max="7186" width="12" style="1" customWidth="1"/>
    <col min="7187" max="7187" width="12.5" style="1" customWidth="1"/>
    <col min="7188" max="7190" width="9.1640625" style="1"/>
    <col min="7191" max="7191" width="16.83203125" style="1" customWidth="1"/>
    <col min="7192" max="7425" width="9.1640625" style="1"/>
    <col min="7426" max="7426" width="7.83203125" style="1" customWidth="1"/>
    <col min="7427" max="7427" width="9.1640625" style="1"/>
    <col min="7428" max="7428" width="5.83203125" style="1" customWidth="1"/>
    <col min="7429" max="7429" width="4.83203125" style="1" customWidth="1"/>
    <col min="7430" max="7430" width="17.5" style="1" customWidth="1"/>
    <col min="7431" max="7431" width="11.6640625" style="1" customWidth="1"/>
    <col min="7432" max="7432" width="12" style="1" customWidth="1"/>
    <col min="7433" max="7433" width="11.6640625" style="1" customWidth="1"/>
    <col min="7434" max="7434" width="12" style="1" customWidth="1"/>
    <col min="7435" max="7441" width="9.1640625" style="1"/>
    <col min="7442" max="7442" width="12" style="1" customWidth="1"/>
    <col min="7443" max="7443" width="12.5" style="1" customWidth="1"/>
    <col min="7444" max="7446" width="9.1640625" style="1"/>
    <col min="7447" max="7447" width="16.83203125" style="1" customWidth="1"/>
    <col min="7448" max="7681" width="9.1640625" style="1"/>
    <col min="7682" max="7682" width="7.83203125" style="1" customWidth="1"/>
    <col min="7683" max="7683" width="9.1640625" style="1"/>
    <col min="7684" max="7684" width="5.83203125" style="1" customWidth="1"/>
    <col min="7685" max="7685" width="4.83203125" style="1" customWidth="1"/>
    <col min="7686" max="7686" width="17.5" style="1" customWidth="1"/>
    <col min="7687" max="7687" width="11.6640625" style="1" customWidth="1"/>
    <col min="7688" max="7688" width="12" style="1" customWidth="1"/>
    <col min="7689" max="7689" width="11.6640625" style="1" customWidth="1"/>
    <col min="7690" max="7690" width="12" style="1" customWidth="1"/>
    <col min="7691" max="7697" width="9.1640625" style="1"/>
    <col min="7698" max="7698" width="12" style="1" customWidth="1"/>
    <col min="7699" max="7699" width="12.5" style="1" customWidth="1"/>
    <col min="7700" max="7702" width="9.1640625" style="1"/>
    <col min="7703" max="7703" width="16.83203125" style="1" customWidth="1"/>
    <col min="7704" max="7937" width="9.1640625" style="1"/>
    <col min="7938" max="7938" width="7.83203125" style="1" customWidth="1"/>
    <col min="7939" max="7939" width="9.1640625" style="1"/>
    <col min="7940" max="7940" width="5.83203125" style="1" customWidth="1"/>
    <col min="7941" max="7941" width="4.83203125" style="1" customWidth="1"/>
    <col min="7942" max="7942" width="17.5" style="1" customWidth="1"/>
    <col min="7943" max="7943" width="11.6640625" style="1" customWidth="1"/>
    <col min="7944" max="7944" width="12" style="1" customWidth="1"/>
    <col min="7945" max="7945" width="11.6640625" style="1" customWidth="1"/>
    <col min="7946" max="7946" width="12" style="1" customWidth="1"/>
    <col min="7947" max="7953" width="9.1640625" style="1"/>
    <col min="7954" max="7954" width="12" style="1" customWidth="1"/>
    <col min="7955" max="7955" width="12.5" style="1" customWidth="1"/>
    <col min="7956" max="7958" width="9.1640625" style="1"/>
    <col min="7959" max="7959" width="16.83203125" style="1" customWidth="1"/>
    <col min="7960" max="8193" width="9.1640625" style="1"/>
    <col min="8194" max="8194" width="7.83203125" style="1" customWidth="1"/>
    <col min="8195" max="8195" width="9.1640625" style="1"/>
    <col min="8196" max="8196" width="5.83203125" style="1" customWidth="1"/>
    <col min="8197" max="8197" width="4.83203125" style="1" customWidth="1"/>
    <col min="8198" max="8198" width="17.5" style="1" customWidth="1"/>
    <col min="8199" max="8199" width="11.6640625" style="1" customWidth="1"/>
    <col min="8200" max="8200" width="12" style="1" customWidth="1"/>
    <col min="8201" max="8201" width="11.6640625" style="1" customWidth="1"/>
    <col min="8202" max="8202" width="12" style="1" customWidth="1"/>
    <col min="8203" max="8209" width="9.1640625" style="1"/>
    <col min="8210" max="8210" width="12" style="1" customWidth="1"/>
    <col min="8211" max="8211" width="12.5" style="1" customWidth="1"/>
    <col min="8212" max="8214" width="9.1640625" style="1"/>
    <col min="8215" max="8215" width="16.83203125" style="1" customWidth="1"/>
    <col min="8216" max="8449" width="9.1640625" style="1"/>
    <col min="8450" max="8450" width="7.83203125" style="1" customWidth="1"/>
    <col min="8451" max="8451" width="9.1640625" style="1"/>
    <col min="8452" max="8452" width="5.83203125" style="1" customWidth="1"/>
    <col min="8453" max="8453" width="4.83203125" style="1" customWidth="1"/>
    <col min="8454" max="8454" width="17.5" style="1" customWidth="1"/>
    <col min="8455" max="8455" width="11.6640625" style="1" customWidth="1"/>
    <col min="8456" max="8456" width="12" style="1" customWidth="1"/>
    <col min="8457" max="8457" width="11.6640625" style="1" customWidth="1"/>
    <col min="8458" max="8458" width="12" style="1" customWidth="1"/>
    <col min="8459" max="8465" width="9.1640625" style="1"/>
    <col min="8466" max="8466" width="12" style="1" customWidth="1"/>
    <col min="8467" max="8467" width="12.5" style="1" customWidth="1"/>
    <col min="8468" max="8470" width="9.1640625" style="1"/>
    <col min="8471" max="8471" width="16.83203125" style="1" customWidth="1"/>
    <col min="8472" max="8705" width="9.1640625" style="1"/>
    <col min="8706" max="8706" width="7.83203125" style="1" customWidth="1"/>
    <col min="8707" max="8707" width="9.1640625" style="1"/>
    <col min="8708" max="8708" width="5.83203125" style="1" customWidth="1"/>
    <col min="8709" max="8709" width="4.83203125" style="1" customWidth="1"/>
    <col min="8710" max="8710" width="17.5" style="1" customWidth="1"/>
    <col min="8711" max="8711" width="11.6640625" style="1" customWidth="1"/>
    <col min="8712" max="8712" width="12" style="1" customWidth="1"/>
    <col min="8713" max="8713" width="11.6640625" style="1" customWidth="1"/>
    <col min="8714" max="8714" width="12" style="1" customWidth="1"/>
    <col min="8715" max="8721" width="9.1640625" style="1"/>
    <col min="8722" max="8722" width="12" style="1" customWidth="1"/>
    <col min="8723" max="8723" width="12.5" style="1" customWidth="1"/>
    <col min="8724" max="8726" width="9.1640625" style="1"/>
    <col min="8727" max="8727" width="16.83203125" style="1" customWidth="1"/>
    <col min="8728" max="8961" width="9.1640625" style="1"/>
    <col min="8962" max="8962" width="7.83203125" style="1" customWidth="1"/>
    <col min="8963" max="8963" width="9.1640625" style="1"/>
    <col min="8964" max="8964" width="5.83203125" style="1" customWidth="1"/>
    <col min="8965" max="8965" width="4.83203125" style="1" customWidth="1"/>
    <col min="8966" max="8966" width="17.5" style="1" customWidth="1"/>
    <col min="8967" max="8967" width="11.6640625" style="1" customWidth="1"/>
    <col min="8968" max="8968" width="12" style="1" customWidth="1"/>
    <col min="8969" max="8969" width="11.6640625" style="1" customWidth="1"/>
    <col min="8970" max="8970" width="12" style="1" customWidth="1"/>
    <col min="8971" max="8977" width="9.1640625" style="1"/>
    <col min="8978" max="8978" width="12" style="1" customWidth="1"/>
    <col min="8979" max="8979" width="12.5" style="1" customWidth="1"/>
    <col min="8980" max="8982" width="9.1640625" style="1"/>
    <col min="8983" max="8983" width="16.83203125" style="1" customWidth="1"/>
    <col min="8984" max="9217" width="9.1640625" style="1"/>
    <col min="9218" max="9218" width="7.83203125" style="1" customWidth="1"/>
    <col min="9219" max="9219" width="9.1640625" style="1"/>
    <col min="9220" max="9220" width="5.83203125" style="1" customWidth="1"/>
    <col min="9221" max="9221" width="4.83203125" style="1" customWidth="1"/>
    <col min="9222" max="9222" width="17.5" style="1" customWidth="1"/>
    <col min="9223" max="9223" width="11.6640625" style="1" customWidth="1"/>
    <col min="9224" max="9224" width="12" style="1" customWidth="1"/>
    <col min="9225" max="9225" width="11.6640625" style="1" customWidth="1"/>
    <col min="9226" max="9226" width="12" style="1" customWidth="1"/>
    <col min="9227" max="9233" width="9.1640625" style="1"/>
    <col min="9234" max="9234" width="12" style="1" customWidth="1"/>
    <col min="9235" max="9235" width="12.5" style="1" customWidth="1"/>
    <col min="9236" max="9238" width="9.1640625" style="1"/>
    <col min="9239" max="9239" width="16.83203125" style="1" customWidth="1"/>
    <col min="9240" max="9473" width="9.1640625" style="1"/>
    <col min="9474" max="9474" width="7.83203125" style="1" customWidth="1"/>
    <col min="9475" max="9475" width="9.1640625" style="1"/>
    <col min="9476" max="9476" width="5.83203125" style="1" customWidth="1"/>
    <col min="9477" max="9477" width="4.83203125" style="1" customWidth="1"/>
    <col min="9478" max="9478" width="17.5" style="1" customWidth="1"/>
    <col min="9479" max="9479" width="11.6640625" style="1" customWidth="1"/>
    <col min="9480" max="9480" width="12" style="1" customWidth="1"/>
    <col min="9481" max="9481" width="11.6640625" style="1" customWidth="1"/>
    <col min="9482" max="9482" width="12" style="1" customWidth="1"/>
    <col min="9483" max="9489" width="9.1640625" style="1"/>
    <col min="9490" max="9490" width="12" style="1" customWidth="1"/>
    <col min="9491" max="9491" width="12.5" style="1" customWidth="1"/>
    <col min="9492" max="9494" width="9.1640625" style="1"/>
    <col min="9495" max="9495" width="16.83203125" style="1" customWidth="1"/>
    <col min="9496" max="9729" width="9.1640625" style="1"/>
    <col min="9730" max="9730" width="7.83203125" style="1" customWidth="1"/>
    <col min="9731" max="9731" width="9.1640625" style="1"/>
    <col min="9732" max="9732" width="5.83203125" style="1" customWidth="1"/>
    <col min="9733" max="9733" width="4.83203125" style="1" customWidth="1"/>
    <col min="9734" max="9734" width="17.5" style="1" customWidth="1"/>
    <col min="9735" max="9735" width="11.6640625" style="1" customWidth="1"/>
    <col min="9736" max="9736" width="12" style="1" customWidth="1"/>
    <col min="9737" max="9737" width="11.6640625" style="1" customWidth="1"/>
    <col min="9738" max="9738" width="12" style="1" customWidth="1"/>
    <col min="9739" max="9745" width="9.1640625" style="1"/>
    <col min="9746" max="9746" width="12" style="1" customWidth="1"/>
    <col min="9747" max="9747" width="12.5" style="1" customWidth="1"/>
    <col min="9748" max="9750" width="9.1640625" style="1"/>
    <col min="9751" max="9751" width="16.83203125" style="1" customWidth="1"/>
    <col min="9752" max="9985" width="9.1640625" style="1"/>
    <col min="9986" max="9986" width="7.83203125" style="1" customWidth="1"/>
    <col min="9987" max="9987" width="9.1640625" style="1"/>
    <col min="9988" max="9988" width="5.83203125" style="1" customWidth="1"/>
    <col min="9989" max="9989" width="4.83203125" style="1" customWidth="1"/>
    <col min="9990" max="9990" width="17.5" style="1" customWidth="1"/>
    <col min="9991" max="9991" width="11.6640625" style="1" customWidth="1"/>
    <col min="9992" max="9992" width="12" style="1" customWidth="1"/>
    <col min="9993" max="9993" width="11.6640625" style="1" customWidth="1"/>
    <col min="9994" max="9994" width="12" style="1" customWidth="1"/>
    <col min="9995" max="10001" width="9.1640625" style="1"/>
    <col min="10002" max="10002" width="12" style="1" customWidth="1"/>
    <col min="10003" max="10003" width="12.5" style="1" customWidth="1"/>
    <col min="10004" max="10006" width="9.1640625" style="1"/>
    <col min="10007" max="10007" width="16.83203125" style="1" customWidth="1"/>
    <col min="10008" max="10241" width="9.1640625" style="1"/>
    <col min="10242" max="10242" width="7.83203125" style="1" customWidth="1"/>
    <col min="10243" max="10243" width="9.1640625" style="1"/>
    <col min="10244" max="10244" width="5.83203125" style="1" customWidth="1"/>
    <col min="10245" max="10245" width="4.83203125" style="1" customWidth="1"/>
    <col min="10246" max="10246" width="17.5" style="1" customWidth="1"/>
    <col min="10247" max="10247" width="11.6640625" style="1" customWidth="1"/>
    <col min="10248" max="10248" width="12" style="1" customWidth="1"/>
    <col min="10249" max="10249" width="11.6640625" style="1" customWidth="1"/>
    <col min="10250" max="10250" width="12" style="1" customWidth="1"/>
    <col min="10251" max="10257" width="9.1640625" style="1"/>
    <col min="10258" max="10258" width="12" style="1" customWidth="1"/>
    <col min="10259" max="10259" width="12.5" style="1" customWidth="1"/>
    <col min="10260" max="10262" width="9.1640625" style="1"/>
    <col min="10263" max="10263" width="16.83203125" style="1" customWidth="1"/>
    <col min="10264" max="10497" width="9.1640625" style="1"/>
    <col min="10498" max="10498" width="7.83203125" style="1" customWidth="1"/>
    <col min="10499" max="10499" width="9.1640625" style="1"/>
    <col min="10500" max="10500" width="5.83203125" style="1" customWidth="1"/>
    <col min="10501" max="10501" width="4.83203125" style="1" customWidth="1"/>
    <col min="10502" max="10502" width="17.5" style="1" customWidth="1"/>
    <col min="10503" max="10503" width="11.6640625" style="1" customWidth="1"/>
    <col min="10504" max="10504" width="12" style="1" customWidth="1"/>
    <col min="10505" max="10505" width="11.6640625" style="1" customWidth="1"/>
    <col min="10506" max="10506" width="12" style="1" customWidth="1"/>
    <col min="10507" max="10513" width="9.1640625" style="1"/>
    <col min="10514" max="10514" width="12" style="1" customWidth="1"/>
    <col min="10515" max="10515" width="12.5" style="1" customWidth="1"/>
    <col min="10516" max="10518" width="9.1640625" style="1"/>
    <col min="10519" max="10519" width="16.83203125" style="1" customWidth="1"/>
    <col min="10520" max="10753" width="9.1640625" style="1"/>
    <col min="10754" max="10754" width="7.83203125" style="1" customWidth="1"/>
    <col min="10755" max="10755" width="9.1640625" style="1"/>
    <col min="10756" max="10756" width="5.83203125" style="1" customWidth="1"/>
    <col min="10757" max="10757" width="4.83203125" style="1" customWidth="1"/>
    <col min="10758" max="10758" width="17.5" style="1" customWidth="1"/>
    <col min="10759" max="10759" width="11.6640625" style="1" customWidth="1"/>
    <col min="10760" max="10760" width="12" style="1" customWidth="1"/>
    <col min="10761" max="10761" width="11.6640625" style="1" customWidth="1"/>
    <col min="10762" max="10762" width="12" style="1" customWidth="1"/>
    <col min="10763" max="10769" width="9.1640625" style="1"/>
    <col min="10770" max="10770" width="12" style="1" customWidth="1"/>
    <col min="10771" max="10771" width="12.5" style="1" customWidth="1"/>
    <col min="10772" max="10774" width="9.1640625" style="1"/>
    <col min="10775" max="10775" width="16.83203125" style="1" customWidth="1"/>
    <col min="10776" max="11009" width="9.1640625" style="1"/>
    <col min="11010" max="11010" width="7.83203125" style="1" customWidth="1"/>
    <col min="11011" max="11011" width="9.1640625" style="1"/>
    <col min="11012" max="11012" width="5.83203125" style="1" customWidth="1"/>
    <col min="11013" max="11013" width="4.83203125" style="1" customWidth="1"/>
    <col min="11014" max="11014" width="17.5" style="1" customWidth="1"/>
    <col min="11015" max="11015" width="11.6640625" style="1" customWidth="1"/>
    <col min="11016" max="11016" width="12" style="1" customWidth="1"/>
    <col min="11017" max="11017" width="11.6640625" style="1" customWidth="1"/>
    <col min="11018" max="11018" width="12" style="1" customWidth="1"/>
    <col min="11019" max="11025" width="9.1640625" style="1"/>
    <col min="11026" max="11026" width="12" style="1" customWidth="1"/>
    <col min="11027" max="11027" width="12.5" style="1" customWidth="1"/>
    <col min="11028" max="11030" width="9.1640625" style="1"/>
    <col min="11031" max="11031" width="16.83203125" style="1" customWidth="1"/>
    <col min="11032" max="11265" width="9.1640625" style="1"/>
    <col min="11266" max="11266" width="7.83203125" style="1" customWidth="1"/>
    <col min="11267" max="11267" width="9.1640625" style="1"/>
    <col min="11268" max="11268" width="5.83203125" style="1" customWidth="1"/>
    <col min="11269" max="11269" width="4.83203125" style="1" customWidth="1"/>
    <col min="11270" max="11270" width="17.5" style="1" customWidth="1"/>
    <col min="11271" max="11271" width="11.6640625" style="1" customWidth="1"/>
    <col min="11272" max="11272" width="12" style="1" customWidth="1"/>
    <col min="11273" max="11273" width="11.6640625" style="1" customWidth="1"/>
    <col min="11274" max="11274" width="12" style="1" customWidth="1"/>
    <col min="11275" max="11281" width="9.1640625" style="1"/>
    <col min="11282" max="11282" width="12" style="1" customWidth="1"/>
    <col min="11283" max="11283" width="12.5" style="1" customWidth="1"/>
    <col min="11284" max="11286" width="9.1640625" style="1"/>
    <col min="11287" max="11287" width="16.83203125" style="1" customWidth="1"/>
    <col min="11288" max="11521" width="9.1640625" style="1"/>
    <col min="11522" max="11522" width="7.83203125" style="1" customWidth="1"/>
    <col min="11523" max="11523" width="9.1640625" style="1"/>
    <col min="11524" max="11524" width="5.83203125" style="1" customWidth="1"/>
    <col min="11525" max="11525" width="4.83203125" style="1" customWidth="1"/>
    <col min="11526" max="11526" width="17.5" style="1" customWidth="1"/>
    <col min="11527" max="11527" width="11.6640625" style="1" customWidth="1"/>
    <col min="11528" max="11528" width="12" style="1" customWidth="1"/>
    <col min="11529" max="11529" width="11.6640625" style="1" customWidth="1"/>
    <col min="11530" max="11530" width="12" style="1" customWidth="1"/>
    <col min="11531" max="11537" width="9.1640625" style="1"/>
    <col min="11538" max="11538" width="12" style="1" customWidth="1"/>
    <col min="11539" max="11539" width="12.5" style="1" customWidth="1"/>
    <col min="11540" max="11542" width="9.1640625" style="1"/>
    <col min="11543" max="11543" width="16.83203125" style="1" customWidth="1"/>
    <col min="11544" max="11777" width="9.1640625" style="1"/>
    <col min="11778" max="11778" width="7.83203125" style="1" customWidth="1"/>
    <col min="11779" max="11779" width="9.1640625" style="1"/>
    <col min="11780" max="11780" width="5.83203125" style="1" customWidth="1"/>
    <col min="11781" max="11781" width="4.83203125" style="1" customWidth="1"/>
    <col min="11782" max="11782" width="17.5" style="1" customWidth="1"/>
    <col min="11783" max="11783" width="11.6640625" style="1" customWidth="1"/>
    <col min="11784" max="11784" width="12" style="1" customWidth="1"/>
    <col min="11785" max="11785" width="11.6640625" style="1" customWidth="1"/>
    <col min="11786" max="11786" width="12" style="1" customWidth="1"/>
    <col min="11787" max="11793" width="9.1640625" style="1"/>
    <col min="11794" max="11794" width="12" style="1" customWidth="1"/>
    <col min="11795" max="11795" width="12.5" style="1" customWidth="1"/>
    <col min="11796" max="11798" width="9.1640625" style="1"/>
    <col min="11799" max="11799" width="16.83203125" style="1" customWidth="1"/>
    <col min="11800" max="12033" width="9.1640625" style="1"/>
    <col min="12034" max="12034" width="7.83203125" style="1" customWidth="1"/>
    <col min="12035" max="12035" width="9.1640625" style="1"/>
    <col min="12036" max="12036" width="5.83203125" style="1" customWidth="1"/>
    <col min="12037" max="12037" width="4.83203125" style="1" customWidth="1"/>
    <col min="12038" max="12038" width="17.5" style="1" customWidth="1"/>
    <col min="12039" max="12039" width="11.6640625" style="1" customWidth="1"/>
    <col min="12040" max="12040" width="12" style="1" customWidth="1"/>
    <col min="12041" max="12041" width="11.6640625" style="1" customWidth="1"/>
    <col min="12042" max="12042" width="12" style="1" customWidth="1"/>
    <col min="12043" max="12049" width="9.1640625" style="1"/>
    <col min="12050" max="12050" width="12" style="1" customWidth="1"/>
    <col min="12051" max="12051" width="12.5" style="1" customWidth="1"/>
    <col min="12052" max="12054" width="9.1640625" style="1"/>
    <col min="12055" max="12055" width="16.83203125" style="1" customWidth="1"/>
    <col min="12056" max="12289" width="9.1640625" style="1"/>
    <col min="12290" max="12290" width="7.83203125" style="1" customWidth="1"/>
    <col min="12291" max="12291" width="9.1640625" style="1"/>
    <col min="12292" max="12292" width="5.83203125" style="1" customWidth="1"/>
    <col min="12293" max="12293" width="4.83203125" style="1" customWidth="1"/>
    <col min="12294" max="12294" width="17.5" style="1" customWidth="1"/>
    <col min="12295" max="12295" width="11.6640625" style="1" customWidth="1"/>
    <col min="12296" max="12296" width="12" style="1" customWidth="1"/>
    <col min="12297" max="12297" width="11.6640625" style="1" customWidth="1"/>
    <col min="12298" max="12298" width="12" style="1" customWidth="1"/>
    <col min="12299" max="12305" width="9.1640625" style="1"/>
    <col min="12306" max="12306" width="12" style="1" customWidth="1"/>
    <col min="12307" max="12307" width="12.5" style="1" customWidth="1"/>
    <col min="12308" max="12310" width="9.1640625" style="1"/>
    <col min="12311" max="12311" width="16.83203125" style="1" customWidth="1"/>
    <col min="12312" max="12545" width="9.1640625" style="1"/>
    <col min="12546" max="12546" width="7.83203125" style="1" customWidth="1"/>
    <col min="12547" max="12547" width="9.1640625" style="1"/>
    <col min="12548" max="12548" width="5.83203125" style="1" customWidth="1"/>
    <col min="12549" max="12549" width="4.83203125" style="1" customWidth="1"/>
    <col min="12550" max="12550" width="17.5" style="1" customWidth="1"/>
    <col min="12551" max="12551" width="11.6640625" style="1" customWidth="1"/>
    <col min="12552" max="12552" width="12" style="1" customWidth="1"/>
    <col min="12553" max="12553" width="11.6640625" style="1" customWidth="1"/>
    <col min="12554" max="12554" width="12" style="1" customWidth="1"/>
    <col min="12555" max="12561" width="9.1640625" style="1"/>
    <col min="12562" max="12562" width="12" style="1" customWidth="1"/>
    <col min="12563" max="12563" width="12.5" style="1" customWidth="1"/>
    <col min="12564" max="12566" width="9.1640625" style="1"/>
    <col min="12567" max="12567" width="16.83203125" style="1" customWidth="1"/>
    <col min="12568" max="12801" width="9.1640625" style="1"/>
    <col min="12802" max="12802" width="7.83203125" style="1" customWidth="1"/>
    <col min="12803" max="12803" width="9.1640625" style="1"/>
    <col min="12804" max="12804" width="5.83203125" style="1" customWidth="1"/>
    <col min="12805" max="12805" width="4.83203125" style="1" customWidth="1"/>
    <col min="12806" max="12806" width="17.5" style="1" customWidth="1"/>
    <col min="12807" max="12807" width="11.6640625" style="1" customWidth="1"/>
    <col min="12808" max="12808" width="12" style="1" customWidth="1"/>
    <col min="12809" max="12809" width="11.6640625" style="1" customWidth="1"/>
    <col min="12810" max="12810" width="12" style="1" customWidth="1"/>
    <col min="12811" max="12817" width="9.1640625" style="1"/>
    <col min="12818" max="12818" width="12" style="1" customWidth="1"/>
    <col min="12819" max="12819" width="12.5" style="1" customWidth="1"/>
    <col min="12820" max="12822" width="9.1640625" style="1"/>
    <col min="12823" max="12823" width="16.83203125" style="1" customWidth="1"/>
    <col min="12824" max="13057" width="9.1640625" style="1"/>
    <col min="13058" max="13058" width="7.83203125" style="1" customWidth="1"/>
    <col min="13059" max="13059" width="9.1640625" style="1"/>
    <col min="13060" max="13060" width="5.83203125" style="1" customWidth="1"/>
    <col min="13061" max="13061" width="4.83203125" style="1" customWidth="1"/>
    <col min="13062" max="13062" width="17.5" style="1" customWidth="1"/>
    <col min="13063" max="13063" width="11.6640625" style="1" customWidth="1"/>
    <col min="13064" max="13064" width="12" style="1" customWidth="1"/>
    <col min="13065" max="13065" width="11.6640625" style="1" customWidth="1"/>
    <col min="13066" max="13066" width="12" style="1" customWidth="1"/>
    <col min="13067" max="13073" width="9.1640625" style="1"/>
    <col min="13074" max="13074" width="12" style="1" customWidth="1"/>
    <col min="13075" max="13075" width="12.5" style="1" customWidth="1"/>
    <col min="13076" max="13078" width="9.1640625" style="1"/>
    <col min="13079" max="13079" width="16.83203125" style="1" customWidth="1"/>
    <col min="13080" max="13313" width="9.1640625" style="1"/>
    <col min="13314" max="13314" width="7.83203125" style="1" customWidth="1"/>
    <col min="13315" max="13315" width="9.1640625" style="1"/>
    <col min="13316" max="13316" width="5.83203125" style="1" customWidth="1"/>
    <col min="13317" max="13317" width="4.83203125" style="1" customWidth="1"/>
    <col min="13318" max="13318" width="17.5" style="1" customWidth="1"/>
    <col min="13319" max="13319" width="11.6640625" style="1" customWidth="1"/>
    <col min="13320" max="13320" width="12" style="1" customWidth="1"/>
    <col min="13321" max="13321" width="11.6640625" style="1" customWidth="1"/>
    <col min="13322" max="13322" width="12" style="1" customWidth="1"/>
    <col min="13323" max="13329" width="9.1640625" style="1"/>
    <col min="13330" max="13330" width="12" style="1" customWidth="1"/>
    <col min="13331" max="13331" width="12.5" style="1" customWidth="1"/>
    <col min="13332" max="13334" width="9.1640625" style="1"/>
    <col min="13335" max="13335" width="16.83203125" style="1" customWidth="1"/>
    <col min="13336" max="13569" width="9.1640625" style="1"/>
    <col min="13570" max="13570" width="7.83203125" style="1" customWidth="1"/>
    <col min="13571" max="13571" width="9.1640625" style="1"/>
    <col min="13572" max="13572" width="5.83203125" style="1" customWidth="1"/>
    <col min="13573" max="13573" width="4.83203125" style="1" customWidth="1"/>
    <col min="13574" max="13574" width="17.5" style="1" customWidth="1"/>
    <col min="13575" max="13575" width="11.6640625" style="1" customWidth="1"/>
    <col min="13576" max="13576" width="12" style="1" customWidth="1"/>
    <col min="13577" max="13577" width="11.6640625" style="1" customWidth="1"/>
    <col min="13578" max="13578" width="12" style="1" customWidth="1"/>
    <col min="13579" max="13585" width="9.1640625" style="1"/>
    <col min="13586" max="13586" width="12" style="1" customWidth="1"/>
    <col min="13587" max="13587" width="12.5" style="1" customWidth="1"/>
    <col min="13588" max="13590" width="9.1640625" style="1"/>
    <col min="13591" max="13591" width="16.83203125" style="1" customWidth="1"/>
    <col min="13592" max="13825" width="9.1640625" style="1"/>
    <col min="13826" max="13826" width="7.83203125" style="1" customWidth="1"/>
    <col min="13827" max="13827" width="9.1640625" style="1"/>
    <col min="13828" max="13828" width="5.83203125" style="1" customWidth="1"/>
    <col min="13829" max="13829" width="4.83203125" style="1" customWidth="1"/>
    <col min="13830" max="13830" width="17.5" style="1" customWidth="1"/>
    <col min="13831" max="13831" width="11.6640625" style="1" customWidth="1"/>
    <col min="13832" max="13832" width="12" style="1" customWidth="1"/>
    <col min="13833" max="13833" width="11.6640625" style="1" customWidth="1"/>
    <col min="13834" max="13834" width="12" style="1" customWidth="1"/>
    <col min="13835" max="13841" width="9.1640625" style="1"/>
    <col min="13842" max="13842" width="12" style="1" customWidth="1"/>
    <col min="13843" max="13843" width="12.5" style="1" customWidth="1"/>
    <col min="13844" max="13846" width="9.1640625" style="1"/>
    <col min="13847" max="13847" width="16.83203125" style="1" customWidth="1"/>
    <col min="13848" max="14081" width="9.1640625" style="1"/>
    <col min="14082" max="14082" width="7.83203125" style="1" customWidth="1"/>
    <col min="14083" max="14083" width="9.1640625" style="1"/>
    <col min="14084" max="14084" width="5.83203125" style="1" customWidth="1"/>
    <col min="14085" max="14085" width="4.83203125" style="1" customWidth="1"/>
    <col min="14086" max="14086" width="17.5" style="1" customWidth="1"/>
    <col min="14087" max="14087" width="11.6640625" style="1" customWidth="1"/>
    <col min="14088" max="14088" width="12" style="1" customWidth="1"/>
    <col min="14089" max="14089" width="11.6640625" style="1" customWidth="1"/>
    <col min="14090" max="14090" width="12" style="1" customWidth="1"/>
    <col min="14091" max="14097" width="9.1640625" style="1"/>
    <col min="14098" max="14098" width="12" style="1" customWidth="1"/>
    <col min="14099" max="14099" width="12.5" style="1" customWidth="1"/>
    <col min="14100" max="14102" width="9.1640625" style="1"/>
    <col min="14103" max="14103" width="16.83203125" style="1" customWidth="1"/>
    <col min="14104" max="14337" width="9.1640625" style="1"/>
    <col min="14338" max="14338" width="7.83203125" style="1" customWidth="1"/>
    <col min="14339" max="14339" width="9.1640625" style="1"/>
    <col min="14340" max="14340" width="5.83203125" style="1" customWidth="1"/>
    <col min="14341" max="14341" width="4.83203125" style="1" customWidth="1"/>
    <col min="14342" max="14342" width="17.5" style="1" customWidth="1"/>
    <col min="14343" max="14343" width="11.6640625" style="1" customWidth="1"/>
    <col min="14344" max="14344" width="12" style="1" customWidth="1"/>
    <col min="14345" max="14345" width="11.6640625" style="1" customWidth="1"/>
    <col min="14346" max="14346" width="12" style="1" customWidth="1"/>
    <col min="14347" max="14353" width="9.1640625" style="1"/>
    <col min="14354" max="14354" width="12" style="1" customWidth="1"/>
    <col min="14355" max="14355" width="12.5" style="1" customWidth="1"/>
    <col min="14356" max="14358" width="9.1640625" style="1"/>
    <col min="14359" max="14359" width="16.83203125" style="1" customWidth="1"/>
    <col min="14360" max="14593" width="9.1640625" style="1"/>
    <col min="14594" max="14594" width="7.83203125" style="1" customWidth="1"/>
    <col min="14595" max="14595" width="9.1640625" style="1"/>
    <col min="14596" max="14596" width="5.83203125" style="1" customWidth="1"/>
    <col min="14597" max="14597" width="4.83203125" style="1" customWidth="1"/>
    <col min="14598" max="14598" width="17.5" style="1" customWidth="1"/>
    <col min="14599" max="14599" width="11.6640625" style="1" customWidth="1"/>
    <col min="14600" max="14600" width="12" style="1" customWidth="1"/>
    <col min="14601" max="14601" width="11.6640625" style="1" customWidth="1"/>
    <col min="14602" max="14602" width="12" style="1" customWidth="1"/>
    <col min="14603" max="14609" width="9.1640625" style="1"/>
    <col min="14610" max="14610" width="12" style="1" customWidth="1"/>
    <col min="14611" max="14611" width="12.5" style="1" customWidth="1"/>
    <col min="14612" max="14614" width="9.1640625" style="1"/>
    <col min="14615" max="14615" width="16.83203125" style="1" customWidth="1"/>
    <col min="14616" max="14849" width="9.1640625" style="1"/>
    <col min="14850" max="14850" width="7.83203125" style="1" customWidth="1"/>
    <col min="14851" max="14851" width="9.1640625" style="1"/>
    <col min="14852" max="14852" width="5.83203125" style="1" customWidth="1"/>
    <col min="14853" max="14853" width="4.83203125" style="1" customWidth="1"/>
    <col min="14854" max="14854" width="17.5" style="1" customWidth="1"/>
    <col min="14855" max="14855" width="11.6640625" style="1" customWidth="1"/>
    <col min="14856" max="14856" width="12" style="1" customWidth="1"/>
    <col min="14857" max="14857" width="11.6640625" style="1" customWidth="1"/>
    <col min="14858" max="14858" width="12" style="1" customWidth="1"/>
    <col min="14859" max="14865" width="9.1640625" style="1"/>
    <col min="14866" max="14866" width="12" style="1" customWidth="1"/>
    <col min="14867" max="14867" width="12.5" style="1" customWidth="1"/>
    <col min="14868" max="14870" width="9.1640625" style="1"/>
    <col min="14871" max="14871" width="16.83203125" style="1" customWidth="1"/>
    <col min="14872" max="15105" width="9.1640625" style="1"/>
    <col min="15106" max="15106" width="7.83203125" style="1" customWidth="1"/>
    <col min="15107" max="15107" width="9.1640625" style="1"/>
    <col min="15108" max="15108" width="5.83203125" style="1" customWidth="1"/>
    <col min="15109" max="15109" width="4.83203125" style="1" customWidth="1"/>
    <col min="15110" max="15110" width="17.5" style="1" customWidth="1"/>
    <col min="15111" max="15111" width="11.6640625" style="1" customWidth="1"/>
    <col min="15112" max="15112" width="12" style="1" customWidth="1"/>
    <col min="15113" max="15113" width="11.6640625" style="1" customWidth="1"/>
    <col min="15114" max="15114" width="12" style="1" customWidth="1"/>
    <col min="15115" max="15121" width="9.1640625" style="1"/>
    <col min="15122" max="15122" width="12" style="1" customWidth="1"/>
    <col min="15123" max="15123" width="12.5" style="1" customWidth="1"/>
    <col min="15124" max="15126" width="9.1640625" style="1"/>
    <col min="15127" max="15127" width="16.83203125" style="1" customWidth="1"/>
    <col min="15128" max="15361" width="9.1640625" style="1"/>
    <col min="15362" max="15362" width="7.83203125" style="1" customWidth="1"/>
    <col min="15363" max="15363" width="9.1640625" style="1"/>
    <col min="15364" max="15364" width="5.83203125" style="1" customWidth="1"/>
    <col min="15365" max="15365" width="4.83203125" style="1" customWidth="1"/>
    <col min="15366" max="15366" width="17.5" style="1" customWidth="1"/>
    <col min="15367" max="15367" width="11.6640625" style="1" customWidth="1"/>
    <col min="15368" max="15368" width="12" style="1" customWidth="1"/>
    <col min="15369" max="15369" width="11.6640625" style="1" customWidth="1"/>
    <col min="15370" max="15370" width="12" style="1" customWidth="1"/>
    <col min="15371" max="15377" width="9.1640625" style="1"/>
    <col min="15378" max="15378" width="12" style="1" customWidth="1"/>
    <col min="15379" max="15379" width="12.5" style="1" customWidth="1"/>
    <col min="15380" max="15382" width="9.1640625" style="1"/>
    <col min="15383" max="15383" width="16.83203125" style="1" customWidth="1"/>
    <col min="15384" max="15617" width="9.1640625" style="1"/>
    <col min="15618" max="15618" width="7.83203125" style="1" customWidth="1"/>
    <col min="15619" max="15619" width="9.1640625" style="1"/>
    <col min="15620" max="15620" width="5.83203125" style="1" customWidth="1"/>
    <col min="15621" max="15621" width="4.83203125" style="1" customWidth="1"/>
    <col min="15622" max="15622" width="17.5" style="1" customWidth="1"/>
    <col min="15623" max="15623" width="11.6640625" style="1" customWidth="1"/>
    <col min="15624" max="15624" width="12" style="1" customWidth="1"/>
    <col min="15625" max="15625" width="11.6640625" style="1" customWidth="1"/>
    <col min="15626" max="15626" width="12" style="1" customWidth="1"/>
    <col min="15627" max="15633" width="9.1640625" style="1"/>
    <col min="15634" max="15634" width="12" style="1" customWidth="1"/>
    <col min="15635" max="15635" width="12.5" style="1" customWidth="1"/>
    <col min="15636" max="15638" width="9.1640625" style="1"/>
    <col min="15639" max="15639" width="16.83203125" style="1" customWidth="1"/>
    <col min="15640" max="15873" width="9.1640625" style="1"/>
    <col min="15874" max="15874" width="7.83203125" style="1" customWidth="1"/>
    <col min="15875" max="15875" width="9.1640625" style="1"/>
    <col min="15876" max="15876" width="5.83203125" style="1" customWidth="1"/>
    <col min="15877" max="15877" width="4.83203125" style="1" customWidth="1"/>
    <col min="15878" max="15878" width="17.5" style="1" customWidth="1"/>
    <col min="15879" max="15879" width="11.6640625" style="1" customWidth="1"/>
    <col min="15880" max="15880" width="12" style="1" customWidth="1"/>
    <col min="15881" max="15881" width="11.6640625" style="1" customWidth="1"/>
    <col min="15882" max="15882" width="12" style="1" customWidth="1"/>
    <col min="15883" max="15889" width="9.1640625" style="1"/>
    <col min="15890" max="15890" width="12" style="1" customWidth="1"/>
    <col min="15891" max="15891" width="12.5" style="1" customWidth="1"/>
    <col min="15892" max="15894" width="9.1640625" style="1"/>
    <col min="15895" max="15895" width="16.83203125" style="1" customWidth="1"/>
    <col min="15896" max="16129" width="9.1640625" style="1"/>
    <col min="16130" max="16130" width="7.83203125" style="1" customWidth="1"/>
    <col min="16131" max="16131" width="9.1640625" style="1"/>
    <col min="16132" max="16132" width="5.83203125" style="1" customWidth="1"/>
    <col min="16133" max="16133" width="4.83203125" style="1" customWidth="1"/>
    <col min="16134" max="16134" width="17.5" style="1" customWidth="1"/>
    <col min="16135" max="16135" width="11.6640625" style="1" customWidth="1"/>
    <col min="16136" max="16136" width="12" style="1" customWidth="1"/>
    <col min="16137" max="16137" width="11.6640625" style="1" customWidth="1"/>
    <col min="16138" max="16138" width="12" style="1" customWidth="1"/>
    <col min="16139" max="16145" width="9.1640625" style="1"/>
    <col min="16146" max="16146" width="12" style="1" customWidth="1"/>
    <col min="16147" max="16147" width="12.5" style="1" customWidth="1"/>
    <col min="16148" max="16150" width="9.1640625" style="1"/>
    <col min="16151" max="16151" width="16.83203125" style="1" customWidth="1"/>
    <col min="16152" max="16384" width="9.1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97</v>
      </c>
      <c r="L1" s="1" t="s">
        <v>98</v>
      </c>
      <c r="M1" s="3" t="s">
        <v>99</v>
      </c>
      <c r="N1" s="1" t="s">
        <v>100</v>
      </c>
      <c r="O1" s="3" t="s">
        <v>101</v>
      </c>
      <c r="P1" s="1" t="s">
        <v>102</v>
      </c>
      <c r="Q1" s="3" t="s">
        <v>103</v>
      </c>
      <c r="R1" s="3" t="s">
        <v>104</v>
      </c>
      <c r="S1" s="7" t="s">
        <v>105</v>
      </c>
      <c r="T1" s="3" t="s">
        <v>17</v>
      </c>
      <c r="U1" s="12" t="s">
        <v>20</v>
      </c>
      <c r="V1" s="13" t="s">
        <v>21</v>
      </c>
      <c r="W1" s="5" t="s">
        <v>22</v>
      </c>
      <c r="X1" s="14" t="s">
        <v>23</v>
      </c>
    </row>
    <row r="2" spans="1:24" x14ac:dyDescent="0.2">
      <c r="A2" s="1" t="s">
        <v>106</v>
      </c>
      <c r="B2" s="1">
        <v>2011</v>
      </c>
      <c r="C2" s="1" t="s">
        <v>25</v>
      </c>
      <c r="D2" s="1">
        <v>2</v>
      </c>
      <c r="E2" s="1">
        <v>6</v>
      </c>
      <c r="F2" s="1" t="s">
        <v>26</v>
      </c>
      <c r="G2" s="2">
        <v>3</v>
      </c>
      <c r="H2" s="1">
        <f t="shared" ref="H2:H65" si="0">ASIN(SQRT(G2/100))</f>
        <v>0.17408301063648043</v>
      </c>
      <c r="I2" s="2">
        <v>4</v>
      </c>
      <c r="J2" s="1">
        <f t="shared" ref="J2:J65" si="1">ASIN(SQRT(I2/100))</f>
        <v>0.20135792079033082</v>
      </c>
      <c r="K2" s="7">
        <f>6+2+4+2+4+4+2</f>
        <v>24</v>
      </c>
      <c r="L2" s="1">
        <f t="shared" ref="L2:L9" si="2">SQRT(K2)</f>
        <v>4.8989794855663558</v>
      </c>
      <c r="M2" s="7">
        <v>0</v>
      </c>
      <c r="N2" s="1">
        <f t="shared" ref="N2:N9" si="3">SQRT(M2)</f>
        <v>0</v>
      </c>
      <c r="O2" s="1">
        <f t="shared" ref="O2:O9" si="4">K2+M2</f>
        <v>24</v>
      </c>
      <c r="P2" s="1">
        <f t="shared" ref="P2:P9" si="5">SQRT(O2)</f>
        <v>4.8989794855663558</v>
      </c>
      <c r="Q2" s="1">
        <f t="shared" ref="Q2:Q9" si="6">M2/(O2)*100</f>
        <v>0</v>
      </c>
      <c r="R2" s="1">
        <f t="shared" ref="R2:R9" si="7">ASIN(SQRT(Q2/100))</f>
        <v>0</v>
      </c>
      <c r="S2" s="7">
        <v>0.11769999999999999</v>
      </c>
      <c r="T2" s="1">
        <f>LOG10(S2+0.00001)</f>
        <v>-0.92918664029728459</v>
      </c>
      <c r="U2" s="12">
        <v>2.4</v>
      </c>
      <c r="V2" s="13">
        <f t="shared" ref="V2:V65" si="8">LOG10(U2+0.01)</f>
        <v>0.38201704257486835</v>
      </c>
    </row>
    <row r="3" spans="1:24" x14ac:dyDescent="0.2">
      <c r="A3" s="1" t="s">
        <v>106</v>
      </c>
      <c r="B3" s="1">
        <v>2011</v>
      </c>
      <c r="C3" s="1" t="s">
        <v>25</v>
      </c>
      <c r="D3" s="1">
        <v>6</v>
      </c>
      <c r="E3" s="1">
        <v>1</v>
      </c>
      <c r="F3" s="1" t="s">
        <v>27</v>
      </c>
      <c r="G3" s="2">
        <v>5</v>
      </c>
      <c r="H3" s="1">
        <f t="shared" si="0"/>
        <v>0.22551340589813121</v>
      </c>
      <c r="I3" s="2">
        <v>8</v>
      </c>
      <c r="J3" s="1">
        <f t="shared" si="1"/>
        <v>0.28675655221154839</v>
      </c>
      <c r="K3" s="7">
        <f>1+1+6+2+1</f>
        <v>11</v>
      </c>
      <c r="L3" s="1">
        <f t="shared" si="2"/>
        <v>3.3166247903553998</v>
      </c>
      <c r="M3" s="7">
        <v>0</v>
      </c>
      <c r="N3" s="1">
        <f t="shared" si="3"/>
        <v>0</v>
      </c>
      <c r="O3" s="1">
        <f t="shared" si="4"/>
        <v>11</v>
      </c>
      <c r="P3" s="1">
        <f t="shared" si="5"/>
        <v>3.3166247903553998</v>
      </c>
      <c r="Q3" s="1">
        <f t="shared" si="6"/>
        <v>0</v>
      </c>
      <c r="R3" s="1">
        <f t="shared" si="7"/>
        <v>0</v>
      </c>
      <c r="S3" s="7">
        <v>0.51269999999999993</v>
      </c>
      <c r="T3" s="1">
        <f>LOG10(S3+0.00001)</f>
        <v>-0.29012821190918942</v>
      </c>
      <c r="U3" s="12">
        <v>2.1</v>
      </c>
      <c r="V3" s="13">
        <f t="shared" si="8"/>
        <v>0.32428245529769262</v>
      </c>
    </row>
    <row r="4" spans="1:24" x14ac:dyDescent="0.2">
      <c r="A4" s="1" t="s">
        <v>106</v>
      </c>
      <c r="B4" s="1">
        <v>2011</v>
      </c>
      <c r="C4" s="1" t="s">
        <v>25</v>
      </c>
      <c r="D4" s="1">
        <v>12</v>
      </c>
      <c r="E4" s="1">
        <v>4</v>
      </c>
      <c r="F4" s="1" t="s">
        <v>28</v>
      </c>
      <c r="G4" s="2">
        <v>3</v>
      </c>
      <c r="H4" s="1">
        <f t="shared" si="0"/>
        <v>0.17408301063648043</v>
      </c>
      <c r="I4" s="2">
        <v>4</v>
      </c>
      <c r="J4" s="1">
        <f t="shared" si="1"/>
        <v>0.20135792079033082</v>
      </c>
      <c r="K4" s="7">
        <f>3+3+1</f>
        <v>7</v>
      </c>
      <c r="L4" s="1">
        <f t="shared" si="2"/>
        <v>2.6457513110645907</v>
      </c>
      <c r="M4" s="7">
        <v>1</v>
      </c>
      <c r="N4" s="1">
        <f t="shared" si="3"/>
        <v>1</v>
      </c>
      <c r="O4" s="1">
        <f t="shared" si="4"/>
        <v>8</v>
      </c>
      <c r="P4" s="1">
        <f t="shared" si="5"/>
        <v>2.8284271247461903</v>
      </c>
      <c r="Q4" s="1">
        <f t="shared" si="6"/>
        <v>12.5</v>
      </c>
      <c r="R4" s="1">
        <f t="shared" si="7"/>
        <v>0.36136712390670783</v>
      </c>
      <c r="S4" s="7">
        <v>5.1699999999999996E-2</v>
      </c>
      <c r="T4" s="1">
        <f>LOG10(S4+0.00001)</f>
        <v>-1.2864254622279303</v>
      </c>
      <c r="U4" s="12">
        <v>0.5</v>
      </c>
      <c r="V4" s="13">
        <f t="shared" si="8"/>
        <v>-0.29242982390206362</v>
      </c>
      <c r="W4" s="5" t="s">
        <v>29</v>
      </c>
    </row>
    <row r="5" spans="1:24" x14ac:dyDescent="0.2">
      <c r="A5" s="1" t="s">
        <v>106</v>
      </c>
      <c r="B5" s="1">
        <v>2011</v>
      </c>
      <c r="C5" s="1" t="s">
        <v>25</v>
      </c>
      <c r="D5" s="1">
        <v>13</v>
      </c>
      <c r="E5" s="1">
        <v>2</v>
      </c>
      <c r="F5" s="1" t="s">
        <v>30</v>
      </c>
      <c r="G5" s="2">
        <v>2</v>
      </c>
      <c r="H5" s="1">
        <f t="shared" si="0"/>
        <v>0.14189705460416391</v>
      </c>
      <c r="I5" s="2">
        <v>1.5</v>
      </c>
      <c r="J5" s="1">
        <f t="shared" si="1"/>
        <v>0.12278275875764601</v>
      </c>
      <c r="K5" s="7">
        <f>2+1+1+1</f>
        <v>5</v>
      </c>
      <c r="L5" s="1">
        <f t="shared" si="2"/>
        <v>2.2360679774997898</v>
      </c>
      <c r="M5" s="7">
        <v>0</v>
      </c>
      <c r="N5" s="1">
        <f t="shared" si="3"/>
        <v>0</v>
      </c>
      <c r="O5" s="1">
        <f t="shared" si="4"/>
        <v>5</v>
      </c>
      <c r="P5" s="1">
        <f t="shared" si="5"/>
        <v>2.2360679774997898</v>
      </c>
      <c r="Q5" s="1">
        <f t="shared" si="6"/>
        <v>0</v>
      </c>
      <c r="R5" s="1">
        <f t="shared" si="7"/>
        <v>0</v>
      </c>
      <c r="S5" s="7">
        <v>0.24580000000000002</v>
      </c>
      <c r="T5" s="1">
        <f>LOG10(S5+0.00001)</f>
        <v>-0.6094004531970082</v>
      </c>
      <c r="U5" s="12">
        <v>0.9</v>
      </c>
      <c r="V5" s="13">
        <f t="shared" si="8"/>
        <v>-4.0958607678906384E-2</v>
      </c>
      <c r="W5" s="5" t="s">
        <v>31</v>
      </c>
    </row>
    <row r="6" spans="1:24" x14ac:dyDescent="0.2">
      <c r="A6" s="1" t="s">
        <v>106</v>
      </c>
      <c r="B6" s="1">
        <v>2011</v>
      </c>
      <c r="C6" s="1" t="s">
        <v>25</v>
      </c>
      <c r="D6" s="1">
        <v>17</v>
      </c>
      <c r="E6" s="1">
        <v>2</v>
      </c>
      <c r="F6" s="1" t="s">
        <v>30</v>
      </c>
      <c r="G6" s="2">
        <v>5</v>
      </c>
      <c r="H6" s="1">
        <f t="shared" si="0"/>
        <v>0.22551340589813121</v>
      </c>
      <c r="I6" s="2">
        <v>3</v>
      </c>
      <c r="J6" s="1">
        <f t="shared" si="1"/>
        <v>0.17408301063648043</v>
      </c>
      <c r="K6" s="7">
        <f>10+2</f>
        <v>12</v>
      </c>
      <c r="L6" s="1">
        <f t="shared" si="2"/>
        <v>3.4641016151377544</v>
      </c>
      <c r="M6" s="7">
        <v>0</v>
      </c>
      <c r="N6" s="1">
        <f t="shared" si="3"/>
        <v>0</v>
      </c>
      <c r="O6" s="1">
        <f t="shared" si="4"/>
        <v>12</v>
      </c>
      <c r="P6" s="1">
        <f t="shared" si="5"/>
        <v>3.4641016151377544</v>
      </c>
      <c r="Q6" s="1">
        <f t="shared" si="6"/>
        <v>0</v>
      </c>
      <c r="R6" s="1">
        <f t="shared" si="7"/>
        <v>0</v>
      </c>
      <c r="S6" s="7">
        <v>4.7500000000000001E-2</v>
      </c>
      <c r="T6" s="1">
        <f>LOG10(S6+0.00001)</f>
        <v>-1.3232149695807944</v>
      </c>
      <c r="U6" s="12">
        <v>1.4</v>
      </c>
      <c r="V6" s="13">
        <f t="shared" si="8"/>
        <v>0.14921911265537988</v>
      </c>
      <c r="W6" s="5" t="s">
        <v>32</v>
      </c>
    </row>
    <row r="7" spans="1:24" x14ac:dyDescent="0.2">
      <c r="A7" s="1" t="s">
        <v>106</v>
      </c>
      <c r="B7" s="1">
        <v>2011</v>
      </c>
      <c r="C7" s="1" t="s">
        <v>25</v>
      </c>
      <c r="D7" s="1">
        <v>21</v>
      </c>
      <c r="E7" s="1">
        <v>4</v>
      </c>
      <c r="F7" s="1" t="s">
        <v>28</v>
      </c>
      <c r="G7" s="2">
        <v>10</v>
      </c>
      <c r="H7" s="1">
        <f t="shared" si="0"/>
        <v>0.32175055439664224</v>
      </c>
      <c r="I7" s="2">
        <v>7</v>
      </c>
      <c r="J7" s="1">
        <f t="shared" si="1"/>
        <v>0.26776332715719392</v>
      </c>
      <c r="K7" s="7">
        <f>1+12+18+4+3+2+12</f>
        <v>52</v>
      </c>
      <c r="L7" s="1">
        <f t="shared" si="2"/>
        <v>7.2111025509279782</v>
      </c>
      <c r="M7" s="7">
        <f>3+9+1+4+1+27</f>
        <v>45</v>
      </c>
      <c r="N7" s="1">
        <f t="shared" si="3"/>
        <v>6.7082039324993694</v>
      </c>
      <c r="O7" s="1">
        <f t="shared" si="4"/>
        <v>97</v>
      </c>
      <c r="P7" s="1">
        <f t="shared" si="5"/>
        <v>9.8488578017961039</v>
      </c>
      <c r="Q7" s="1">
        <f t="shared" si="6"/>
        <v>46.391752577319586</v>
      </c>
      <c r="R7" s="1">
        <f t="shared" si="7"/>
        <v>0.74928429728462953</v>
      </c>
      <c r="U7" s="12">
        <v>22.4</v>
      </c>
      <c r="V7" s="13">
        <f t="shared" si="8"/>
        <v>1.3504418565350613</v>
      </c>
      <c r="W7" s="5" t="s">
        <v>33</v>
      </c>
      <c r="X7" s="14" t="s">
        <v>107</v>
      </c>
    </row>
    <row r="8" spans="1:24" x14ac:dyDescent="0.2">
      <c r="A8" s="1" t="s">
        <v>106</v>
      </c>
      <c r="B8" s="1">
        <v>2011</v>
      </c>
      <c r="C8" s="1" t="s">
        <v>25</v>
      </c>
      <c r="D8" s="1">
        <v>26</v>
      </c>
      <c r="E8" s="1">
        <v>5</v>
      </c>
      <c r="F8" s="1" t="s">
        <v>34</v>
      </c>
      <c r="G8" s="2">
        <v>5</v>
      </c>
      <c r="H8" s="1">
        <f t="shared" si="0"/>
        <v>0.22551340589813121</v>
      </c>
      <c r="I8" s="2">
        <v>3</v>
      </c>
      <c r="J8" s="1">
        <f t="shared" si="1"/>
        <v>0.17408301063648043</v>
      </c>
      <c r="K8" s="7">
        <f>9+0+6+1+2</f>
        <v>18</v>
      </c>
      <c r="L8" s="1">
        <f t="shared" si="2"/>
        <v>4.2426406871192848</v>
      </c>
      <c r="M8" s="7">
        <v>1</v>
      </c>
      <c r="N8" s="1">
        <f t="shared" si="3"/>
        <v>1</v>
      </c>
      <c r="O8" s="1">
        <f t="shared" si="4"/>
        <v>19</v>
      </c>
      <c r="P8" s="1">
        <f t="shared" si="5"/>
        <v>4.358898943540674</v>
      </c>
      <c r="Q8" s="1">
        <f t="shared" si="6"/>
        <v>5.2631578947368416</v>
      </c>
      <c r="R8" s="1">
        <f t="shared" si="7"/>
        <v>0.23147736397017837</v>
      </c>
      <c r="U8" s="12">
        <v>5.7</v>
      </c>
      <c r="V8" s="13">
        <f t="shared" si="8"/>
        <v>0.75663610824584804</v>
      </c>
      <c r="X8" s="14" t="s">
        <v>107</v>
      </c>
    </row>
    <row r="9" spans="1:24" x14ac:dyDescent="0.2">
      <c r="A9" s="1" t="s">
        <v>106</v>
      </c>
      <c r="B9" s="1">
        <v>2011</v>
      </c>
      <c r="C9" s="1" t="s">
        <v>25</v>
      </c>
      <c r="D9" s="1">
        <v>31</v>
      </c>
      <c r="E9" s="1">
        <v>1</v>
      </c>
      <c r="F9" s="1" t="s">
        <v>27</v>
      </c>
      <c r="G9" s="2">
        <v>2</v>
      </c>
      <c r="H9" s="1">
        <f t="shared" si="0"/>
        <v>0.14189705460416391</v>
      </c>
      <c r="I9" s="2">
        <v>2</v>
      </c>
      <c r="J9" s="1">
        <f t="shared" si="1"/>
        <v>0.14189705460416391</v>
      </c>
      <c r="K9" s="7">
        <f>2+5+2</f>
        <v>9</v>
      </c>
      <c r="L9" s="1">
        <f t="shared" si="2"/>
        <v>3</v>
      </c>
      <c r="M9" s="7">
        <v>0</v>
      </c>
      <c r="N9" s="1">
        <f t="shared" si="3"/>
        <v>0</v>
      </c>
      <c r="O9" s="1">
        <f t="shared" si="4"/>
        <v>9</v>
      </c>
      <c r="P9" s="1">
        <f t="shared" si="5"/>
        <v>3</v>
      </c>
      <c r="Q9" s="1">
        <f t="shared" si="6"/>
        <v>0</v>
      </c>
      <c r="R9" s="1">
        <f t="shared" si="7"/>
        <v>0</v>
      </c>
      <c r="S9" s="7">
        <v>0.374</v>
      </c>
      <c r="T9" s="1">
        <f>LOG10(S9+0.00001)</f>
        <v>-0.42711678580283718</v>
      </c>
      <c r="U9" s="12">
        <v>1.2</v>
      </c>
      <c r="V9" s="13">
        <f t="shared" si="8"/>
        <v>8.2785370316450071E-2</v>
      </c>
      <c r="X9" s="1" t="s">
        <v>108</v>
      </c>
    </row>
    <row r="10" spans="1:24" x14ac:dyDescent="0.2">
      <c r="A10" s="1" t="s">
        <v>106</v>
      </c>
      <c r="B10" s="1">
        <v>2011</v>
      </c>
      <c r="C10" s="1" t="s">
        <v>25</v>
      </c>
      <c r="D10" s="1">
        <v>51</v>
      </c>
      <c r="E10" s="1">
        <v>6</v>
      </c>
      <c r="F10" s="1" t="s">
        <v>26</v>
      </c>
      <c r="G10" s="2">
        <v>10</v>
      </c>
      <c r="H10" s="1">
        <f t="shared" si="0"/>
        <v>0.32175055439664224</v>
      </c>
      <c r="I10" s="2">
        <v>8</v>
      </c>
      <c r="J10" s="1">
        <f t="shared" si="1"/>
        <v>0.28675655221154839</v>
      </c>
      <c r="U10" s="12">
        <v>4.5</v>
      </c>
      <c r="V10" s="13">
        <f t="shared" si="8"/>
        <v>0.65417654187796048</v>
      </c>
      <c r="W10" s="5" t="s">
        <v>33</v>
      </c>
      <c r="X10" s="14" t="s">
        <v>109</v>
      </c>
    </row>
    <row r="11" spans="1:24" x14ac:dyDescent="0.2">
      <c r="A11" s="1" t="s">
        <v>106</v>
      </c>
      <c r="B11" s="1">
        <v>2011</v>
      </c>
      <c r="C11" s="1" t="s">
        <v>25</v>
      </c>
      <c r="D11" s="1">
        <v>57</v>
      </c>
      <c r="E11" s="1">
        <v>1</v>
      </c>
      <c r="F11" s="1" t="s">
        <v>27</v>
      </c>
      <c r="G11" s="2">
        <v>1</v>
      </c>
      <c r="H11" s="1">
        <f t="shared" si="0"/>
        <v>0.1001674211615598</v>
      </c>
      <c r="I11" s="2">
        <v>0.4</v>
      </c>
      <c r="J11" s="1">
        <f t="shared" si="1"/>
        <v>6.3287792981361946E-2</v>
      </c>
      <c r="K11" s="7">
        <v>1</v>
      </c>
      <c r="L11" s="1">
        <f t="shared" ref="L11:L42" si="9">SQRT(K11)</f>
        <v>1</v>
      </c>
      <c r="M11" s="7">
        <v>0</v>
      </c>
      <c r="N11" s="1">
        <f t="shared" ref="N11:N42" si="10">SQRT(M11)</f>
        <v>0</v>
      </c>
      <c r="O11" s="1">
        <f t="shared" ref="O11:O42" si="11">K11+M11</f>
        <v>1</v>
      </c>
      <c r="P11" s="1">
        <f t="shared" ref="P11:P42" si="12">SQRT(O11)</f>
        <v>1</v>
      </c>
      <c r="Q11" s="1">
        <f t="shared" ref="Q11:Q42" si="13">M11/(O11)*100</f>
        <v>0</v>
      </c>
      <c r="R11" s="1">
        <f t="shared" ref="R11:R42" si="14">ASIN(SQRT(Q11/100))</f>
        <v>0</v>
      </c>
      <c r="S11" s="7">
        <v>2.1700000000000001E-2</v>
      </c>
      <c r="T11" s="1">
        <f t="shared" ref="T11:T17" si="15">LOG10(S11+0.00001)</f>
        <v>-1.66334017654558</v>
      </c>
      <c r="U11" s="12">
        <v>0.7</v>
      </c>
      <c r="V11" s="13">
        <f t="shared" si="8"/>
        <v>-0.14874165128092473</v>
      </c>
      <c r="X11" s="1" t="s">
        <v>39</v>
      </c>
    </row>
    <row r="12" spans="1:24" x14ac:dyDescent="0.2">
      <c r="A12" s="1" t="s">
        <v>106</v>
      </c>
      <c r="B12" s="1">
        <v>2011</v>
      </c>
      <c r="C12" s="1" t="s">
        <v>25</v>
      </c>
      <c r="D12" s="1">
        <v>60</v>
      </c>
      <c r="E12" s="1">
        <v>8</v>
      </c>
      <c r="F12" s="1" t="s">
        <v>35</v>
      </c>
      <c r="G12" s="2">
        <v>3</v>
      </c>
      <c r="H12" s="1">
        <f t="shared" si="0"/>
        <v>0.17408301063648043</v>
      </c>
      <c r="I12" s="2">
        <v>2.5</v>
      </c>
      <c r="J12" s="1">
        <f t="shared" si="1"/>
        <v>0.15878021464576067</v>
      </c>
      <c r="K12" s="7">
        <v>6</v>
      </c>
      <c r="L12" s="1">
        <f t="shared" si="9"/>
        <v>2.4494897427831779</v>
      </c>
      <c r="M12" s="7">
        <v>3</v>
      </c>
      <c r="N12" s="1">
        <f t="shared" si="10"/>
        <v>1.7320508075688772</v>
      </c>
      <c r="O12" s="1">
        <f t="shared" si="11"/>
        <v>9</v>
      </c>
      <c r="P12" s="1">
        <f t="shared" si="12"/>
        <v>3</v>
      </c>
      <c r="Q12" s="1">
        <f t="shared" si="13"/>
        <v>33.333333333333329</v>
      </c>
      <c r="R12" s="1">
        <f t="shared" si="14"/>
        <v>0.61547970867038726</v>
      </c>
      <c r="S12" s="7">
        <v>7.0300000000000001E-2</v>
      </c>
      <c r="T12" s="1">
        <f t="shared" si="15"/>
        <v>-1.1529829020646458</v>
      </c>
      <c r="U12" s="12">
        <v>0.8</v>
      </c>
      <c r="V12" s="13">
        <f t="shared" si="8"/>
        <v>-9.1514981121350217E-2</v>
      </c>
      <c r="X12" s="14" t="s">
        <v>110</v>
      </c>
    </row>
    <row r="13" spans="1:24" x14ac:dyDescent="0.2">
      <c r="A13" s="1" t="s">
        <v>106</v>
      </c>
      <c r="B13" s="1">
        <v>2011</v>
      </c>
      <c r="C13" s="1" t="s">
        <v>25</v>
      </c>
      <c r="D13" s="1">
        <v>63</v>
      </c>
      <c r="E13" s="1">
        <v>8</v>
      </c>
      <c r="F13" s="1" t="s">
        <v>35</v>
      </c>
      <c r="G13" s="2">
        <v>3</v>
      </c>
      <c r="H13" s="1">
        <f t="shared" si="0"/>
        <v>0.17408301063648043</v>
      </c>
      <c r="I13" s="2">
        <v>3</v>
      </c>
      <c r="J13" s="1">
        <f t="shared" si="1"/>
        <v>0.17408301063648043</v>
      </c>
      <c r="K13" s="7">
        <v>4</v>
      </c>
      <c r="L13" s="1">
        <f t="shared" si="9"/>
        <v>2</v>
      </c>
      <c r="M13" s="7">
        <v>2</v>
      </c>
      <c r="N13" s="1">
        <f t="shared" si="10"/>
        <v>1.4142135623730951</v>
      </c>
      <c r="O13" s="1">
        <f t="shared" si="11"/>
        <v>6</v>
      </c>
      <c r="P13" s="1">
        <f t="shared" si="12"/>
        <v>2.4494897427831779</v>
      </c>
      <c r="Q13" s="1">
        <f t="shared" si="13"/>
        <v>33.333333333333329</v>
      </c>
      <c r="R13" s="1">
        <f t="shared" si="14"/>
        <v>0.61547970867038726</v>
      </c>
      <c r="S13" s="7">
        <v>3.9400000000000004E-2</v>
      </c>
      <c r="T13" s="1">
        <f t="shared" si="15"/>
        <v>-1.4043935651343968</v>
      </c>
      <c r="U13" s="12">
        <v>0.7</v>
      </c>
      <c r="V13" s="13">
        <f t="shared" si="8"/>
        <v>-0.14874165128092473</v>
      </c>
    </row>
    <row r="14" spans="1:24" x14ac:dyDescent="0.2">
      <c r="A14" s="1" t="s">
        <v>106</v>
      </c>
      <c r="B14" s="1">
        <v>2011</v>
      </c>
      <c r="C14" s="1" t="s">
        <v>25</v>
      </c>
      <c r="D14" s="1">
        <v>64</v>
      </c>
      <c r="E14" s="1">
        <v>7</v>
      </c>
      <c r="F14" s="1" t="s">
        <v>36</v>
      </c>
      <c r="G14" s="2">
        <v>6</v>
      </c>
      <c r="H14" s="1">
        <f t="shared" si="0"/>
        <v>0.24746706317044773</v>
      </c>
      <c r="I14" s="2">
        <v>3</v>
      </c>
      <c r="J14" s="1">
        <f t="shared" si="1"/>
        <v>0.17408301063648043</v>
      </c>
      <c r="K14" s="7">
        <f>7+2+5+1+1+3</f>
        <v>19</v>
      </c>
      <c r="L14" s="1">
        <f t="shared" si="9"/>
        <v>4.358898943540674</v>
      </c>
      <c r="M14" s="7">
        <v>0</v>
      </c>
      <c r="N14" s="1">
        <f t="shared" si="10"/>
        <v>0</v>
      </c>
      <c r="O14" s="1">
        <f t="shared" si="11"/>
        <v>19</v>
      </c>
      <c r="P14" s="1">
        <f t="shared" si="12"/>
        <v>4.358898943540674</v>
      </c>
      <c r="Q14" s="1">
        <f t="shared" si="13"/>
        <v>0</v>
      </c>
      <c r="R14" s="1">
        <f t="shared" si="14"/>
        <v>0</v>
      </c>
      <c r="S14" s="7">
        <v>0.68709999999999993</v>
      </c>
      <c r="T14" s="1">
        <f t="shared" si="15"/>
        <v>-0.16297373081694946</v>
      </c>
      <c r="U14" s="12">
        <v>1.7</v>
      </c>
      <c r="V14" s="13">
        <f t="shared" si="8"/>
        <v>0.23299611039215382</v>
      </c>
    </row>
    <row r="15" spans="1:24" x14ac:dyDescent="0.2">
      <c r="A15" s="1" t="s">
        <v>106</v>
      </c>
      <c r="B15" s="1">
        <v>2011</v>
      </c>
      <c r="C15" s="1" t="s">
        <v>25</v>
      </c>
      <c r="D15" s="1">
        <v>65</v>
      </c>
      <c r="E15" s="1">
        <v>4</v>
      </c>
      <c r="F15" s="1" t="s">
        <v>28</v>
      </c>
      <c r="G15" s="2">
        <v>6</v>
      </c>
      <c r="H15" s="1">
        <f t="shared" si="0"/>
        <v>0.24746706317044773</v>
      </c>
      <c r="I15" s="2">
        <v>6</v>
      </c>
      <c r="J15" s="1">
        <f t="shared" si="1"/>
        <v>0.24746706317044773</v>
      </c>
      <c r="K15" s="7">
        <f>5+4+8+2+9</f>
        <v>28</v>
      </c>
      <c r="L15" s="1">
        <f t="shared" si="9"/>
        <v>5.2915026221291814</v>
      </c>
      <c r="M15" s="7">
        <f>3+9+4+2</f>
        <v>18</v>
      </c>
      <c r="N15" s="1">
        <f t="shared" si="10"/>
        <v>4.2426406871192848</v>
      </c>
      <c r="O15" s="1">
        <f t="shared" si="11"/>
        <v>46</v>
      </c>
      <c r="P15" s="1">
        <f t="shared" si="12"/>
        <v>6.7823299831252681</v>
      </c>
      <c r="Q15" s="1">
        <f t="shared" si="13"/>
        <v>39.130434782608695</v>
      </c>
      <c r="R15" s="1">
        <f t="shared" si="14"/>
        <v>0.67582763389868206</v>
      </c>
      <c r="S15" s="7">
        <v>0.39670000000000005</v>
      </c>
      <c r="T15" s="1">
        <f t="shared" si="15"/>
        <v>-0.40152685198342047</v>
      </c>
      <c r="U15" s="12">
        <v>2</v>
      </c>
      <c r="V15" s="13">
        <f t="shared" si="8"/>
        <v>0.30319605742048883</v>
      </c>
    </row>
    <row r="16" spans="1:24" x14ac:dyDescent="0.2">
      <c r="A16" s="1" t="s">
        <v>106</v>
      </c>
      <c r="B16" s="1">
        <v>2011</v>
      </c>
      <c r="C16" s="1" t="s">
        <v>25</v>
      </c>
      <c r="D16" s="1">
        <v>71</v>
      </c>
      <c r="E16" s="1">
        <v>6</v>
      </c>
      <c r="F16" s="1" t="s">
        <v>26</v>
      </c>
      <c r="G16" s="2">
        <v>7</v>
      </c>
      <c r="H16" s="1">
        <f t="shared" si="0"/>
        <v>0.26776332715719392</v>
      </c>
      <c r="I16" s="2">
        <v>8</v>
      </c>
      <c r="J16" s="1">
        <f t="shared" si="1"/>
        <v>0.28675655221154839</v>
      </c>
      <c r="K16" s="7">
        <f>1+3+4+8+6+4+3</f>
        <v>29</v>
      </c>
      <c r="L16" s="1">
        <f t="shared" si="9"/>
        <v>5.3851648071345037</v>
      </c>
      <c r="M16" s="7">
        <v>0</v>
      </c>
      <c r="N16" s="1">
        <f t="shared" si="10"/>
        <v>0</v>
      </c>
      <c r="O16" s="1">
        <f t="shared" si="11"/>
        <v>29</v>
      </c>
      <c r="P16" s="1">
        <f t="shared" si="12"/>
        <v>5.3851648071345037</v>
      </c>
      <c r="Q16" s="1">
        <f t="shared" si="13"/>
        <v>0</v>
      </c>
      <c r="R16" s="1">
        <f t="shared" si="14"/>
        <v>0</v>
      </c>
      <c r="S16" s="7">
        <v>1.5270000000000001</v>
      </c>
      <c r="T16" s="1">
        <f t="shared" si="15"/>
        <v>0.18384188114980604</v>
      </c>
      <c r="U16" s="12">
        <v>6.3</v>
      </c>
      <c r="V16" s="13">
        <f t="shared" si="8"/>
        <v>0.80002935924413432</v>
      </c>
      <c r="W16" s="5" t="s">
        <v>33</v>
      </c>
    </row>
    <row r="17" spans="1:24" x14ac:dyDescent="0.2">
      <c r="A17" s="1" t="s">
        <v>106</v>
      </c>
      <c r="B17" s="1">
        <v>2011</v>
      </c>
      <c r="C17" s="1" t="s">
        <v>25</v>
      </c>
      <c r="D17" s="1">
        <v>74</v>
      </c>
      <c r="E17" s="1">
        <v>1</v>
      </c>
      <c r="F17" s="1" t="s">
        <v>27</v>
      </c>
      <c r="G17" s="2">
        <v>4</v>
      </c>
      <c r="H17" s="1">
        <f t="shared" si="0"/>
        <v>0.20135792079033082</v>
      </c>
      <c r="I17" s="2">
        <v>3</v>
      </c>
      <c r="J17" s="1">
        <f t="shared" si="1"/>
        <v>0.17408301063648043</v>
      </c>
      <c r="K17" s="7">
        <f>1+4+7+3+1</f>
        <v>16</v>
      </c>
      <c r="L17" s="1">
        <f t="shared" si="9"/>
        <v>4</v>
      </c>
      <c r="M17" s="7">
        <v>0</v>
      </c>
      <c r="N17" s="1">
        <f t="shared" si="10"/>
        <v>0</v>
      </c>
      <c r="O17" s="1">
        <f t="shared" si="11"/>
        <v>16</v>
      </c>
      <c r="P17" s="1">
        <f t="shared" si="12"/>
        <v>4</v>
      </c>
      <c r="Q17" s="1">
        <f t="shared" si="13"/>
        <v>0</v>
      </c>
      <c r="R17" s="1">
        <f t="shared" si="14"/>
        <v>0</v>
      </c>
      <c r="S17" s="7">
        <v>0.81769999999999987</v>
      </c>
      <c r="T17" s="1">
        <f t="shared" si="15"/>
        <v>-8.7400691109012912E-2</v>
      </c>
      <c r="U17" s="12">
        <v>2</v>
      </c>
      <c r="V17" s="13">
        <f t="shared" si="8"/>
        <v>0.30319605742048883</v>
      </c>
    </row>
    <row r="18" spans="1:24" x14ac:dyDescent="0.2">
      <c r="A18" s="1" t="s">
        <v>106</v>
      </c>
      <c r="B18" s="1">
        <v>2011</v>
      </c>
      <c r="C18" s="1" t="s">
        <v>25</v>
      </c>
      <c r="D18" s="1">
        <v>75</v>
      </c>
      <c r="E18" s="1">
        <v>3</v>
      </c>
      <c r="F18" s="1" t="s">
        <v>33</v>
      </c>
      <c r="G18" s="2">
        <v>7</v>
      </c>
      <c r="H18" s="1">
        <f t="shared" si="0"/>
        <v>0.26776332715719392</v>
      </c>
      <c r="I18" s="2">
        <v>6</v>
      </c>
      <c r="J18" s="1">
        <f t="shared" si="1"/>
        <v>0.24746706317044773</v>
      </c>
      <c r="K18" s="7">
        <f>3+6+2+6+4+1</f>
        <v>22</v>
      </c>
      <c r="L18" s="1">
        <f t="shared" si="9"/>
        <v>4.6904157598234297</v>
      </c>
      <c r="M18" s="7">
        <v>6</v>
      </c>
      <c r="N18" s="1">
        <f t="shared" si="10"/>
        <v>2.4494897427831779</v>
      </c>
      <c r="O18" s="1">
        <f t="shared" si="11"/>
        <v>28</v>
      </c>
      <c r="P18" s="1">
        <f t="shared" si="12"/>
        <v>5.2915026221291814</v>
      </c>
      <c r="Q18" s="1">
        <f t="shared" si="13"/>
        <v>21.428571428571427</v>
      </c>
      <c r="R18" s="1">
        <f t="shared" si="14"/>
        <v>0.48127537394234349</v>
      </c>
      <c r="U18" s="12">
        <v>4</v>
      </c>
      <c r="V18" s="13">
        <f t="shared" si="8"/>
        <v>0.60314437262018228</v>
      </c>
      <c r="X18" s="14" t="s">
        <v>107</v>
      </c>
    </row>
    <row r="19" spans="1:24" x14ac:dyDescent="0.2">
      <c r="A19" s="1" t="s">
        <v>106</v>
      </c>
      <c r="B19" s="1">
        <v>2011</v>
      </c>
      <c r="C19" s="1" t="s">
        <v>25</v>
      </c>
      <c r="D19" s="1">
        <v>80</v>
      </c>
      <c r="E19" s="1">
        <v>3</v>
      </c>
      <c r="F19" s="1" t="s">
        <v>33</v>
      </c>
      <c r="G19" s="2">
        <v>1.7</v>
      </c>
      <c r="H19" s="1">
        <f t="shared" si="0"/>
        <v>0.13075632458015415</v>
      </c>
      <c r="I19" s="2">
        <v>0.8</v>
      </c>
      <c r="J19" s="1">
        <f t="shared" si="1"/>
        <v>8.9562407439444894E-2</v>
      </c>
      <c r="K19" s="7">
        <v>1</v>
      </c>
      <c r="L19" s="1">
        <f t="shared" si="9"/>
        <v>1</v>
      </c>
      <c r="M19" s="7">
        <v>2</v>
      </c>
      <c r="N19" s="1">
        <f t="shared" si="10"/>
        <v>1.4142135623730951</v>
      </c>
      <c r="O19" s="1">
        <f t="shared" si="11"/>
        <v>3</v>
      </c>
      <c r="P19" s="1">
        <f t="shared" si="12"/>
        <v>1.7320508075688772</v>
      </c>
      <c r="Q19" s="1">
        <f t="shared" si="13"/>
        <v>66.666666666666657</v>
      </c>
      <c r="R19" s="1">
        <f t="shared" si="14"/>
        <v>0.95531661812450919</v>
      </c>
      <c r="S19" s="7">
        <v>1.7100000000000001E-2</v>
      </c>
      <c r="T19" s="1">
        <f t="shared" ref="T19:T25" si="16">LOG10(S19+0.00001)</f>
        <v>-1.7667499904588997</v>
      </c>
      <c r="U19" s="12">
        <v>1.2</v>
      </c>
      <c r="V19" s="13">
        <f t="shared" si="8"/>
        <v>8.2785370316450071E-2</v>
      </c>
      <c r="X19" s="7"/>
    </row>
    <row r="20" spans="1:24" x14ac:dyDescent="0.2">
      <c r="A20" s="1" t="s">
        <v>106</v>
      </c>
      <c r="B20" s="1">
        <v>2011</v>
      </c>
      <c r="C20" s="1" t="s">
        <v>25</v>
      </c>
      <c r="D20" s="1">
        <v>81</v>
      </c>
      <c r="E20" s="1">
        <v>3</v>
      </c>
      <c r="F20" s="1" t="s">
        <v>33</v>
      </c>
      <c r="G20" s="2">
        <v>4</v>
      </c>
      <c r="H20" s="1">
        <f t="shared" si="0"/>
        <v>0.20135792079033082</v>
      </c>
      <c r="I20" s="2">
        <v>5</v>
      </c>
      <c r="J20" s="1">
        <f t="shared" si="1"/>
        <v>0.22551340589813121</v>
      </c>
      <c r="K20" s="7">
        <v>9</v>
      </c>
      <c r="L20" s="1">
        <f t="shared" si="9"/>
        <v>3</v>
      </c>
      <c r="M20" s="7">
        <v>3</v>
      </c>
      <c r="N20" s="1">
        <f t="shared" si="10"/>
        <v>1.7320508075688772</v>
      </c>
      <c r="O20" s="1">
        <f t="shared" si="11"/>
        <v>12</v>
      </c>
      <c r="P20" s="1">
        <f t="shared" si="12"/>
        <v>3.4641016151377544</v>
      </c>
      <c r="Q20" s="1">
        <f t="shared" si="13"/>
        <v>25</v>
      </c>
      <c r="R20" s="1">
        <f t="shared" si="14"/>
        <v>0.52359877559829893</v>
      </c>
      <c r="S20" s="7">
        <v>0.42370000000000002</v>
      </c>
      <c r="T20" s="1">
        <f t="shared" si="16"/>
        <v>-0.37293128607319109</v>
      </c>
      <c r="U20" s="12">
        <v>1.4</v>
      </c>
      <c r="V20" s="13">
        <f t="shared" si="8"/>
        <v>0.14921911265537988</v>
      </c>
    </row>
    <row r="21" spans="1:24" x14ac:dyDescent="0.2">
      <c r="A21" s="1" t="s">
        <v>106</v>
      </c>
      <c r="B21" s="1">
        <v>2011</v>
      </c>
      <c r="C21" s="1" t="s">
        <v>25</v>
      </c>
      <c r="D21" s="1">
        <v>82</v>
      </c>
      <c r="E21" s="1">
        <v>2</v>
      </c>
      <c r="F21" s="1" t="s">
        <v>30</v>
      </c>
      <c r="G21" s="2">
        <v>5</v>
      </c>
      <c r="H21" s="1">
        <f t="shared" si="0"/>
        <v>0.22551340589813121</v>
      </c>
      <c r="I21" s="2">
        <v>5</v>
      </c>
      <c r="J21" s="1">
        <f t="shared" si="1"/>
        <v>0.22551340589813121</v>
      </c>
      <c r="K21" s="7">
        <f>3+3+1+2</f>
        <v>9</v>
      </c>
      <c r="L21" s="1">
        <f t="shared" si="9"/>
        <v>3</v>
      </c>
      <c r="M21" s="7">
        <v>0</v>
      </c>
      <c r="N21" s="1">
        <f t="shared" si="10"/>
        <v>0</v>
      </c>
      <c r="O21" s="1">
        <f t="shared" si="11"/>
        <v>9</v>
      </c>
      <c r="P21" s="1">
        <f t="shared" si="12"/>
        <v>3</v>
      </c>
      <c r="Q21" s="1">
        <f t="shared" si="13"/>
        <v>0</v>
      </c>
      <c r="R21" s="1">
        <f t="shared" si="14"/>
        <v>0</v>
      </c>
      <c r="S21" s="7">
        <v>0.2868</v>
      </c>
      <c r="T21" s="1">
        <f t="shared" si="16"/>
        <v>-0.54240571050386455</v>
      </c>
      <c r="U21" s="12">
        <v>2</v>
      </c>
      <c r="V21" s="13">
        <f t="shared" si="8"/>
        <v>0.30319605742048883</v>
      </c>
    </row>
    <row r="22" spans="1:24" x14ac:dyDescent="0.2">
      <c r="A22" s="1" t="s">
        <v>106</v>
      </c>
      <c r="B22" s="1">
        <v>2011</v>
      </c>
      <c r="C22" s="1" t="s">
        <v>25</v>
      </c>
      <c r="D22" s="1">
        <v>83</v>
      </c>
      <c r="E22" s="1">
        <v>4</v>
      </c>
      <c r="F22" s="1" t="s">
        <v>28</v>
      </c>
      <c r="G22" s="2">
        <v>8</v>
      </c>
      <c r="H22" s="1">
        <f t="shared" si="0"/>
        <v>0.28675655221154839</v>
      </c>
      <c r="I22" s="2">
        <v>8</v>
      </c>
      <c r="J22" s="1">
        <f t="shared" si="1"/>
        <v>0.28675655221154839</v>
      </c>
      <c r="K22" s="7">
        <f>3+10+9+4+3</f>
        <v>29</v>
      </c>
      <c r="L22" s="1">
        <f t="shared" si="9"/>
        <v>5.3851648071345037</v>
      </c>
      <c r="M22" s="7">
        <v>17</v>
      </c>
      <c r="N22" s="1">
        <f t="shared" si="10"/>
        <v>4.1231056256176606</v>
      </c>
      <c r="O22" s="1">
        <f t="shared" si="11"/>
        <v>46</v>
      </c>
      <c r="P22" s="1">
        <f t="shared" si="12"/>
        <v>6.7823299831252681</v>
      </c>
      <c r="Q22" s="1">
        <f t="shared" si="13"/>
        <v>36.95652173913043</v>
      </c>
      <c r="R22" s="1">
        <f t="shared" si="14"/>
        <v>0.65343673933255453</v>
      </c>
      <c r="S22" s="7">
        <v>0.56679999999999997</v>
      </c>
      <c r="T22" s="1">
        <f t="shared" si="16"/>
        <v>-0.24656249627477417</v>
      </c>
      <c r="U22" s="12">
        <v>7.7</v>
      </c>
      <c r="V22" s="13">
        <f t="shared" si="8"/>
        <v>0.88705437805095699</v>
      </c>
      <c r="W22" s="5" t="s">
        <v>36</v>
      </c>
    </row>
    <row r="23" spans="1:24" x14ac:dyDescent="0.2">
      <c r="A23" s="1" t="s">
        <v>106</v>
      </c>
      <c r="B23" s="1">
        <v>2011</v>
      </c>
      <c r="C23" s="1" t="s">
        <v>25</v>
      </c>
      <c r="D23" s="1">
        <v>86</v>
      </c>
      <c r="E23" s="1">
        <v>6</v>
      </c>
      <c r="F23" s="1" t="s">
        <v>26</v>
      </c>
      <c r="G23" s="2">
        <v>2</v>
      </c>
      <c r="H23" s="1">
        <f t="shared" si="0"/>
        <v>0.14189705460416391</v>
      </c>
      <c r="I23" s="2">
        <v>2.5</v>
      </c>
      <c r="J23" s="1">
        <f t="shared" si="1"/>
        <v>0.15878021464576067</v>
      </c>
      <c r="K23" s="7">
        <v>3</v>
      </c>
      <c r="L23" s="1">
        <f t="shared" si="9"/>
        <v>1.7320508075688772</v>
      </c>
      <c r="M23" s="7">
        <v>0</v>
      </c>
      <c r="N23" s="1">
        <f t="shared" si="10"/>
        <v>0</v>
      </c>
      <c r="O23" s="1">
        <f t="shared" si="11"/>
        <v>3</v>
      </c>
      <c r="P23" s="1">
        <f t="shared" si="12"/>
        <v>1.7320508075688772</v>
      </c>
      <c r="Q23" s="1">
        <f t="shared" si="13"/>
        <v>0</v>
      </c>
      <c r="R23" s="1">
        <f t="shared" si="14"/>
        <v>0</v>
      </c>
      <c r="S23" s="7">
        <v>9.4899999999999998E-2</v>
      </c>
      <c r="T23" s="1">
        <f t="shared" si="16"/>
        <v>-1.022688026603074</v>
      </c>
      <c r="U23" s="12">
        <v>1.2</v>
      </c>
      <c r="V23" s="13">
        <f t="shared" si="8"/>
        <v>8.2785370316450071E-2</v>
      </c>
    </row>
    <row r="24" spans="1:24" x14ac:dyDescent="0.2">
      <c r="A24" s="1" t="s">
        <v>106</v>
      </c>
      <c r="B24" s="1">
        <v>2011</v>
      </c>
      <c r="C24" s="1" t="s">
        <v>25</v>
      </c>
      <c r="D24" s="1">
        <v>91</v>
      </c>
      <c r="E24" s="1">
        <v>8</v>
      </c>
      <c r="F24" s="1" t="s">
        <v>35</v>
      </c>
      <c r="G24" s="2">
        <v>2.5</v>
      </c>
      <c r="H24" s="1">
        <f t="shared" si="0"/>
        <v>0.15878021464576067</v>
      </c>
      <c r="I24" s="2">
        <v>2</v>
      </c>
      <c r="J24" s="1">
        <f t="shared" si="1"/>
        <v>0.14189705460416391</v>
      </c>
      <c r="K24" s="7">
        <v>9</v>
      </c>
      <c r="L24" s="1">
        <f t="shared" si="9"/>
        <v>3</v>
      </c>
      <c r="M24" s="7">
        <v>0</v>
      </c>
      <c r="N24" s="1">
        <f t="shared" si="10"/>
        <v>0</v>
      </c>
      <c r="O24" s="1">
        <f t="shared" si="11"/>
        <v>9</v>
      </c>
      <c r="P24" s="1">
        <f t="shared" si="12"/>
        <v>3</v>
      </c>
      <c r="Q24" s="1">
        <f t="shared" si="13"/>
        <v>0</v>
      </c>
      <c r="R24" s="1">
        <f t="shared" si="14"/>
        <v>0</v>
      </c>
      <c r="S24" s="7">
        <v>0.42870000000000003</v>
      </c>
      <c r="T24" s="1">
        <f t="shared" si="16"/>
        <v>-0.36783638610875774</v>
      </c>
      <c r="U24" s="12">
        <v>1.5</v>
      </c>
      <c r="V24" s="13">
        <f t="shared" si="8"/>
        <v>0.17897694729316943</v>
      </c>
    </row>
    <row r="25" spans="1:24" x14ac:dyDescent="0.2">
      <c r="A25" s="1" t="s">
        <v>106</v>
      </c>
      <c r="B25" s="1">
        <v>2011</v>
      </c>
      <c r="C25" s="1" t="s">
        <v>25</v>
      </c>
      <c r="D25" s="1">
        <v>93</v>
      </c>
      <c r="E25" s="1">
        <v>7</v>
      </c>
      <c r="F25" s="1" t="s">
        <v>36</v>
      </c>
      <c r="G25" s="2">
        <v>4</v>
      </c>
      <c r="H25" s="1">
        <f t="shared" si="0"/>
        <v>0.20135792079033082</v>
      </c>
      <c r="I25" s="2">
        <v>5</v>
      </c>
      <c r="J25" s="1">
        <f t="shared" si="1"/>
        <v>0.22551340589813121</v>
      </c>
      <c r="K25" s="7">
        <v>12</v>
      </c>
      <c r="L25" s="1">
        <f t="shared" si="9"/>
        <v>3.4641016151377544</v>
      </c>
      <c r="M25" s="7">
        <v>1</v>
      </c>
      <c r="N25" s="1">
        <f t="shared" si="10"/>
        <v>1</v>
      </c>
      <c r="O25" s="1">
        <f t="shared" si="11"/>
        <v>13</v>
      </c>
      <c r="P25" s="1">
        <f t="shared" si="12"/>
        <v>3.6055512754639891</v>
      </c>
      <c r="Q25" s="1">
        <f t="shared" si="13"/>
        <v>7.6923076923076925</v>
      </c>
      <c r="R25" s="1">
        <f t="shared" si="14"/>
        <v>0.28103490150281357</v>
      </c>
      <c r="S25" s="7">
        <v>0.56369999999999987</v>
      </c>
      <c r="T25" s="1">
        <f t="shared" si="16"/>
        <v>-0.24894426089331623</v>
      </c>
      <c r="U25" s="12">
        <v>2.2999999999999998</v>
      </c>
      <c r="V25" s="13">
        <f t="shared" si="8"/>
        <v>0.36361197989214422</v>
      </c>
      <c r="W25" s="5" t="s">
        <v>36</v>
      </c>
    </row>
    <row r="26" spans="1:24" x14ac:dyDescent="0.2">
      <c r="A26" s="1" t="s">
        <v>106</v>
      </c>
      <c r="B26" s="1">
        <v>2011</v>
      </c>
      <c r="C26" s="1" t="s">
        <v>25</v>
      </c>
      <c r="D26" s="1">
        <v>96</v>
      </c>
      <c r="E26" s="1">
        <v>7</v>
      </c>
      <c r="F26" s="1" t="s">
        <v>36</v>
      </c>
      <c r="G26" s="2">
        <v>6</v>
      </c>
      <c r="H26" s="1">
        <f t="shared" si="0"/>
        <v>0.24746706317044773</v>
      </c>
      <c r="I26" s="2">
        <v>6.5</v>
      </c>
      <c r="J26" s="1">
        <f t="shared" si="1"/>
        <v>0.25779700312304527</v>
      </c>
      <c r="K26" s="7">
        <f>1+5+4+5+6+2</f>
        <v>23</v>
      </c>
      <c r="L26" s="1">
        <f t="shared" si="9"/>
        <v>4.7958315233127191</v>
      </c>
      <c r="M26" s="7">
        <v>11</v>
      </c>
      <c r="N26" s="1">
        <f t="shared" si="10"/>
        <v>3.3166247903553998</v>
      </c>
      <c r="O26" s="1">
        <f t="shared" si="11"/>
        <v>34</v>
      </c>
      <c r="P26" s="1">
        <f t="shared" si="12"/>
        <v>5.8309518948453007</v>
      </c>
      <c r="Q26" s="1">
        <f t="shared" si="13"/>
        <v>32.352941176470587</v>
      </c>
      <c r="R26" s="1">
        <f t="shared" si="14"/>
        <v>0.60504180321568579</v>
      </c>
      <c r="U26" s="12">
        <v>2.7</v>
      </c>
      <c r="V26" s="13">
        <f t="shared" si="8"/>
        <v>0.43296929087440572</v>
      </c>
      <c r="X26" s="14" t="s">
        <v>107</v>
      </c>
    </row>
    <row r="27" spans="1:24" x14ac:dyDescent="0.2">
      <c r="A27" s="1" t="s">
        <v>106</v>
      </c>
      <c r="B27" s="1">
        <v>2011</v>
      </c>
      <c r="C27" s="1" t="s">
        <v>25</v>
      </c>
      <c r="D27" s="1">
        <v>100</v>
      </c>
      <c r="E27" s="1">
        <v>6</v>
      </c>
      <c r="F27" s="1" t="s">
        <v>26</v>
      </c>
      <c r="G27" s="2">
        <v>6</v>
      </c>
      <c r="H27" s="1">
        <f t="shared" si="0"/>
        <v>0.24746706317044773</v>
      </c>
      <c r="I27" s="2">
        <v>7</v>
      </c>
      <c r="J27" s="1">
        <f t="shared" si="1"/>
        <v>0.26776332715719392</v>
      </c>
      <c r="K27" s="7">
        <f>5+5+4+2+1+3</f>
        <v>20</v>
      </c>
      <c r="L27" s="1">
        <f t="shared" si="9"/>
        <v>4.4721359549995796</v>
      </c>
      <c r="M27" s="7">
        <v>0</v>
      </c>
      <c r="N27" s="1">
        <f t="shared" si="10"/>
        <v>0</v>
      </c>
      <c r="O27" s="1">
        <f t="shared" si="11"/>
        <v>20</v>
      </c>
      <c r="P27" s="1">
        <f t="shared" si="12"/>
        <v>4.4721359549995796</v>
      </c>
      <c r="Q27" s="1">
        <f t="shared" si="13"/>
        <v>0</v>
      </c>
      <c r="R27" s="1">
        <f t="shared" si="14"/>
        <v>0</v>
      </c>
      <c r="S27" s="7">
        <v>0.73019999999999996</v>
      </c>
      <c r="T27" s="1">
        <f>LOG10(S27+0.00001)</f>
        <v>-0.13655222381702101</v>
      </c>
      <c r="U27" s="12">
        <v>2.2999999999999998</v>
      </c>
      <c r="V27" s="13">
        <f t="shared" si="8"/>
        <v>0.36361197989214422</v>
      </c>
      <c r="W27" s="5" t="s">
        <v>29</v>
      </c>
    </row>
    <row r="28" spans="1:24" x14ac:dyDescent="0.2">
      <c r="A28" s="1" t="s">
        <v>106</v>
      </c>
      <c r="B28" s="1">
        <v>2011</v>
      </c>
      <c r="C28" s="1" t="s">
        <v>25</v>
      </c>
      <c r="D28" s="1">
        <v>101</v>
      </c>
      <c r="E28" s="1">
        <v>7</v>
      </c>
      <c r="F28" s="1" t="s">
        <v>36</v>
      </c>
      <c r="G28" s="2">
        <v>2</v>
      </c>
      <c r="H28" s="1">
        <f t="shared" si="0"/>
        <v>0.14189705460416391</v>
      </c>
      <c r="I28" s="2">
        <v>2.5</v>
      </c>
      <c r="J28" s="1">
        <f t="shared" si="1"/>
        <v>0.15878021464576067</v>
      </c>
      <c r="K28" s="7">
        <v>7</v>
      </c>
      <c r="L28" s="1">
        <f t="shared" si="9"/>
        <v>2.6457513110645907</v>
      </c>
      <c r="M28" s="7">
        <v>3</v>
      </c>
      <c r="N28" s="1">
        <f t="shared" si="10"/>
        <v>1.7320508075688772</v>
      </c>
      <c r="O28" s="1">
        <f t="shared" si="11"/>
        <v>10</v>
      </c>
      <c r="P28" s="1">
        <f t="shared" si="12"/>
        <v>3.1622776601683795</v>
      </c>
      <c r="Q28" s="1">
        <f t="shared" si="13"/>
        <v>30</v>
      </c>
      <c r="R28" s="1">
        <f t="shared" si="14"/>
        <v>0.57963974036370425</v>
      </c>
      <c r="S28" s="7">
        <v>0.26970000000000005</v>
      </c>
      <c r="T28" s="1">
        <f>LOG10(S28+0.00001)</f>
        <v>-0.56910295097274211</v>
      </c>
      <c r="U28" s="12">
        <v>1</v>
      </c>
      <c r="V28" s="13">
        <f t="shared" si="8"/>
        <v>4.3213737826425782E-3</v>
      </c>
      <c r="W28" s="5" t="s">
        <v>32</v>
      </c>
    </row>
    <row r="29" spans="1:24" x14ac:dyDescent="0.2">
      <c r="A29" s="1" t="s">
        <v>106</v>
      </c>
      <c r="B29" s="1">
        <v>2011</v>
      </c>
      <c r="C29" s="1" t="s">
        <v>25</v>
      </c>
      <c r="D29" s="1">
        <v>102</v>
      </c>
      <c r="E29" s="1">
        <v>3</v>
      </c>
      <c r="F29" s="1" t="s">
        <v>33</v>
      </c>
      <c r="G29" s="2">
        <v>1.5</v>
      </c>
      <c r="H29" s="1">
        <f t="shared" si="0"/>
        <v>0.12278275875764601</v>
      </c>
      <c r="I29" s="2">
        <v>1.7</v>
      </c>
      <c r="J29" s="1">
        <f t="shared" si="1"/>
        <v>0.13075632458015415</v>
      </c>
      <c r="K29" s="7">
        <v>2</v>
      </c>
      <c r="L29" s="1">
        <f t="shared" si="9"/>
        <v>1.4142135623730951</v>
      </c>
      <c r="M29" s="7">
        <v>0</v>
      </c>
      <c r="N29" s="1">
        <f t="shared" si="10"/>
        <v>0</v>
      </c>
      <c r="O29" s="1">
        <f t="shared" si="11"/>
        <v>2</v>
      </c>
      <c r="P29" s="1">
        <f t="shared" si="12"/>
        <v>1.4142135623730951</v>
      </c>
      <c r="Q29" s="1">
        <f t="shared" si="13"/>
        <v>0</v>
      </c>
      <c r="R29" s="1">
        <f t="shared" si="14"/>
        <v>0</v>
      </c>
      <c r="S29" s="7">
        <v>3.7199999999999997E-2</v>
      </c>
      <c r="T29" s="1">
        <f>LOG10(S29+0.00001)</f>
        <v>-1.4293403299784659</v>
      </c>
      <c r="U29" s="12">
        <v>0.6</v>
      </c>
      <c r="V29" s="13">
        <f t="shared" si="8"/>
        <v>-0.21467016498923297</v>
      </c>
      <c r="W29" s="5" t="s">
        <v>37</v>
      </c>
    </row>
    <row r="30" spans="1:24" x14ac:dyDescent="0.2">
      <c r="A30" s="1" t="s">
        <v>106</v>
      </c>
      <c r="B30" s="1">
        <v>2011</v>
      </c>
      <c r="C30" s="1" t="s">
        <v>25</v>
      </c>
      <c r="D30" s="1">
        <v>106</v>
      </c>
      <c r="E30" s="1">
        <v>2</v>
      </c>
      <c r="F30" s="1" t="s">
        <v>30</v>
      </c>
      <c r="G30" s="2">
        <v>8</v>
      </c>
      <c r="H30" s="1">
        <f t="shared" si="0"/>
        <v>0.28675655221154839</v>
      </c>
      <c r="I30" s="2">
        <v>12</v>
      </c>
      <c r="J30" s="1">
        <f t="shared" si="1"/>
        <v>0.35374160588967152</v>
      </c>
      <c r="K30" s="7">
        <v>33</v>
      </c>
      <c r="L30" s="1">
        <f t="shared" si="9"/>
        <v>5.7445626465380286</v>
      </c>
      <c r="M30" s="7">
        <v>0</v>
      </c>
      <c r="N30" s="1">
        <f t="shared" si="10"/>
        <v>0</v>
      </c>
      <c r="O30" s="1">
        <f t="shared" si="11"/>
        <v>33</v>
      </c>
      <c r="P30" s="1">
        <f t="shared" si="12"/>
        <v>5.7445626465380286</v>
      </c>
      <c r="Q30" s="1">
        <f t="shared" si="13"/>
        <v>0</v>
      </c>
      <c r="R30" s="1">
        <f t="shared" si="14"/>
        <v>0</v>
      </c>
      <c r="U30" s="12">
        <v>6.5</v>
      </c>
      <c r="V30" s="13">
        <f t="shared" si="8"/>
        <v>0.81358098856819194</v>
      </c>
      <c r="W30" s="5" t="s">
        <v>32</v>
      </c>
      <c r="X30" s="14" t="s">
        <v>107</v>
      </c>
    </row>
    <row r="31" spans="1:24" x14ac:dyDescent="0.2">
      <c r="A31" s="1" t="s">
        <v>106</v>
      </c>
      <c r="B31" s="1">
        <v>2011</v>
      </c>
      <c r="C31" s="1" t="s">
        <v>25</v>
      </c>
      <c r="D31" s="1">
        <v>107</v>
      </c>
      <c r="E31" s="1">
        <v>5</v>
      </c>
      <c r="F31" s="1" t="s">
        <v>34</v>
      </c>
      <c r="G31" s="2">
        <v>11</v>
      </c>
      <c r="H31" s="1">
        <f t="shared" si="0"/>
        <v>0.33806525478033073</v>
      </c>
      <c r="I31" s="2">
        <v>12</v>
      </c>
      <c r="J31" s="1">
        <f t="shared" si="1"/>
        <v>0.35374160588967152</v>
      </c>
      <c r="K31" s="7">
        <f>49+13+5+2+5</f>
        <v>74</v>
      </c>
      <c r="L31" s="1">
        <f t="shared" si="9"/>
        <v>8.6023252670426267</v>
      </c>
      <c r="M31" s="7">
        <v>0</v>
      </c>
      <c r="N31" s="1">
        <f t="shared" si="10"/>
        <v>0</v>
      </c>
      <c r="O31" s="1">
        <f t="shared" si="11"/>
        <v>74</v>
      </c>
      <c r="P31" s="1">
        <f t="shared" si="12"/>
        <v>8.6023252670426267</v>
      </c>
      <c r="Q31" s="1">
        <f t="shared" si="13"/>
        <v>0</v>
      </c>
      <c r="R31" s="1">
        <f t="shared" si="14"/>
        <v>0</v>
      </c>
      <c r="S31" s="7">
        <v>3.9087999999999998</v>
      </c>
      <c r="T31" s="1">
        <f>LOG10(S31+0.00001)</f>
        <v>0.59204456069650835</v>
      </c>
      <c r="U31" s="12">
        <v>15.4</v>
      </c>
      <c r="V31" s="13">
        <f t="shared" si="8"/>
        <v>1.1878026387184193</v>
      </c>
      <c r="W31" s="5" t="s">
        <v>32</v>
      </c>
    </row>
    <row r="32" spans="1:24" x14ac:dyDescent="0.2">
      <c r="A32" s="1" t="s">
        <v>106</v>
      </c>
      <c r="B32" s="1">
        <v>2011</v>
      </c>
      <c r="C32" s="1" t="s">
        <v>25</v>
      </c>
      <c r="D32" s="1">
        <v>111</v>
      </c>
      <c r="E32" s="1">
        <v>6</v>
      </c>
      <c r="F32" s="1" t="s">
        <v>26</v>
      </c>
      <c r="G32" s="2">
        <v>1</v>
      </c>
      <c r="H32" s="1">
        <f t="shared" si="0"/>
        <v>0.1001674211615598</v>
      </c>
      <c r="I32" s="2">
        <v>1</v>
      </c>
      <c r="J32" s="1">
        <f t="shared" si="1"/>
        <v>0.1001674211615598</v>
      </c>
      <c r="K32" s="7">
        <v>2</v>
      </c>
      <c r="L32" s="1">
        <f t="shared" si="9"/>
        <v>1.4142135623730951</v>
      </c>
      <c r="M32" s="7">
        <v>0</v>
      </c>
      <c r="N32" s="1">
        <f t="shared" si="10"/>
        <v>0</v>
      </c>
      <c r="O32" s="1">
        <f t="shared" si="11"/>
        <v>2</v>
      </c>
      <c r="P32" s="1">
        <f t="shared" si="12"/>
        <v>1.4142135623730951</v>
      </c>
      <c r="Q32" s="1">
        <f t="shared" si="13"/>
        <v>0</v>
      </c>
      <c r="R32" s="1">
        <f t="shared" si="14"/>
        <v>0</v>
      </c>
      <c r="S32" s="7">
        <v>7.7399999999999997E-2</v>
      </c>
      <c r="T32" s="1">
        <f>LOG10(S32+0.00001)</f>
        <v>-1.1112029325433193</v>
      </c>
      <c r="U32" s="12">
        <v>0.4</v>
      </c>
      <c r="V32" s="13">
        <f t="shared" si="8"/>
        <v>-0.38721614328026449</v>
      </c>
      <c r="W32" s="5" t="s">
        <v>36</v>
      </c>
    </row>
    <row r="33" spans="1:24" x14ac:dyDescent="0.2">
      <c r="A33" s="1" t="s">
        <v>106</v>
      </c>
      <c r="B33" s="1">
        <v>2011</v>
      </c>
      <c r="C33" s="1" t="s">
        <v>25</v>
      </c>
      <c r="D33" s="1">
        <v>113</v>
      </c>
      <c r="E33" s="1">
        <v>2</v>
      </c>
      <c r="F33" s="1" t="s">
        <v>30</v>
      </c>
      <c r="G33" s="2">
        <v>10</v>
      </c>
      <c r="H33" s="1">
        <f t="shared" si="0"/>
        <v>0.32175055439664224</v>
      </c>
      <c r="I33" s="2">
        <v>4</v>
      </c>
      <c r="J33" s="1">
        <f t="shared" si="1"/>
        <v>0.20135792079033082</v>
      </c>
      <c r="K33" s="7">
        <v>30</v>
      </c>
      <c r="L33" s="1">
        <f t="shared" si="9"/>
        <v>5.4772255750516612</v>
      </c>
      <c r="M33" s="7">
        <v>0</v>
      </c>
      <c r="N33" s="1">
        <f t="shared" si="10"/>
        <v>0</v>
      </c>
      <c r="O33" s="1">
        <f t="shared" si="11"/>
        <v>30</v>
      </c>
      <c r="P33" s="1">
        <f t="shared" si="12"/>
        <v>5.4772255750516612</v>
      </c>
      <c r="Q33" s="1">
        <f t="shared" si="13"/>
        <v>0</v>
      </c>
      <c r="R33" s="1">
        <f t="shared" si="14"/>
        <v>0</v>
      </c>
      <c r="U33" s="12">
        <v>5.3</v>
      </c>
      <c r="V33" s="13">
        <f t="shared" si="8"/>
        <v>0.72509452108146899</v>
      </c>
      <c r="W33" s="5" t="s">
        <v>33</v>
      </c>
      <c r="X33" s="14" t="s">
        <v>107</v>
      </c>
    </row>
    <row r="34" spans="1:24" x14ac:dyDescent="0.2">
      <c r="A34" s="1" t="s">
        <v>106</v>
      </c>
      <c r="B34" s="1">
        <v>2011</v>
      </c>
      <c r="C34" s="1" t="s">
        <v>25</v>
      </c>
      <c r="D34" s="1">
        <v>114</v>
      </c>
      <c r="E34" s="1">
        <v>1</v>
      </c>
      <c r="F34" s="1" t="s">
        <v>27</v>
      </c>
      <c r="G34" s="2">
        <v>10</v>
      </c>
      <c r="H34" s="1">
        <f t="shared" si="0"/>
        <v>0.32175055439664224</v>
      </c>
      <c r="I34" s="2">
        <v>10</v>
      </c>
      <c r="J34" s="1">
        <f t="shared" si="1"/>
        <v>0.32175055439664224</v>
      </c>
      <c r="K34" s="7">
        <v>44</v>
      </c>
      <c r="L34" s="1">
        <f t="shared" si="9"/>
        <v>6.6332495807107996</v>
      </c>
      <c r="M34" s="7">
        <v>0</v>
      </c>
      <c r="N34" s="1">
        <f t="shared" si="10"/>
        <v>0</v>
      </c>
      <c r="O34" s="1">
        <f t="shared" si="11"/>
        <v>44</v>
      </c>
      <c r="P34" s="1">
        <f t="shared" si="12"/>
        <v>6.6332495807107996</v>
      </c>
      <c r="Q34" s="1">
        <f t="shared" si="13"/>
        <v>0</v>
      </c>
      <c r="R34" s="1">
        <f t="shared" si="14"/>
        <v>0</v>
      </c>
      <c r="S34" s="7">
        <v>2.2637</v>
      </c>
      <c r="T34" s="1">
        <f>LOG10(S34+0.00001)</f>
        <v>0.35482078935955014</v>
      </c>
      <c r="U34" s="12">
        <v>12.2</v>
      </c>
      <c r="V34" s="13">
        <f t="shared" si="8"/>
        <v>1.0867156639448825</v>
      </c>
      <c r="W34" s="5" t="s">
        <v>38</v>
      </c>
    </row>
    <row r="35" spans="1:24" x14ac:dyDescent="0.2">
      <c r="A35" s="1" t="s">
        <v>106</v>
      </c>
      <c r="B35" s="1">
        <v>2011</v>
      </c>
      <c r="C35" s="1" t="s">
        <v>25</v>
      </c>
      <c r="D35" s="1">
        <v>116</v>
      </c>
      <c r="E35" s="1">
        <v>2</v>
      </c>
      <c r="F35" s="1" t="s">
        <v>30</v>
      </c>
      <c r="G35" s="2">
        <v>5</v>
      </c>
      <c r="H35" s="1">
        <f t="shared" si="0"/>
        <v>0.22551340589813121</v>
      </c>
      <c r="I35" s="2">
        <v>7</v>
      </c>
      <c r="J35" s="1">
        <f t="shared" si="1"/>
        <v>0.26776332715719392</v>
      </c>
      <c r="K35" s="7">
        <v>16</v>
      </c>
      <c r="L35" s="1">
        <f t="shared" si="9"/>
        <v>4</v>
      </c>
      <c r="M35" s="7">
        <v>0</v>
      </c>
      <c r="N35" s="1">
        <f t="shared" si="10"/>
        <v>0</v>
      </c>
      <c r="O35" s="1">
        <f t="shared" si="11"/>
        <v>16</v>
      </c>
      <c r="P35" s="1">
        <f t="shared" si="12"/>
        <v>4</v>
      </c>
      <c r="Q35" s="1">
        <f t="shared" si="13"/>
        <v>0</v>
      </c>
      <c r="R35" s="1">
        <f t="shared" si="14"/>
        <v>0</v>
      </c>
      <c r="S35" s="7">
        <v>0.98210000000000008</v>
      </c>
      <c r="T35" s="1">
        <f>LOG10(S35+0.00001)</f>
        <v>-7.8398668794800921E-3</v>
      </c>
      <c r="U35" s="12">
        <v>2.6</v>
      </c>
      <c r="V35" s="13">
        <f t="shared" si="8"/>
        <v>0.41664050733828095</v>
      </c>
    </row>
    <row r="36" spans="1:24" x14ac:dyDescent="0.2">
      <c r="A36" s="1" t="s">
        <v>106</v>
      </c>
      <c r="B36" s="1">
        <v>2011</v>
      </c>
      <c r="C36" s="1" t="s">
        <v>25</v>
      </c>
      <c r="D36" s="1">
        <v>117</v>
      </c>
      <c r="E36" s="1">
        <v>5</v>
      </c>
      <c r="F36" s="1" t="s">
        <v>34</v>
      </c>
      <c r="G36" s="2">
        <v>5</v>
      </c>
      <c r="H36" s="1">
        <f t="shared" si="0"/>
        <v>0.22551340589813121</v>
      </c>
      <c r="I36" s="2">
        <v>2.5</v>
      </c>
      <c r="J36" s="1">
        <f t="shared" si="1"/>
        <v>0.15878021464576067</v>
      </c>
      <c r="K36" s="7">
        <v>1</v>
      </c>
      <c r="L36" s="1">
        <f t="shared" si="9"/>
        <v>1</v>
      </c>
      <c r="M36" s="7">
        <v>0</v>
      </c>
      <c r="N36" s="1">
        <f t="shared" si="10"/>
        <v>0</v>
      </c>
      <c r="O36" s="1">
        <f t="shared" si="11"/>
        <v>1</v>
      </c>
      <c r="P36" s="1">
        <f t="shared" si="12"/>
        <v>1</v>
      </c>
      <c r="Q36" s="1">
        <f t="shared" si="13"/>
        <v>0</v>
      </c>
      <c r="R36" s="1">
        <f t="shared" si="14"/>
        <v>0</v>
      </c>
      <c r="U36" s="12">
        <v>1.2</v>
      </c>
      <c r="V36" s="13">
        <f t="shared" si="8"/>
        <v>8.2785370316450071E-2</v>
      </c>
      <c r="X36" s="14" t="s">
        <v>107</v>
      </c>
    </row>
    <row r="37" spans="1:24" x14ac:dyDescent="0.2">
      <c r="A37" s="1" t="s">
        <v>106</v>
      </c>
      <c r="B37" s="1">
        <v>2011</v>
      </c>
      <c r="C37" s="1" t="s">
        <v>25</v>
      </c>
      <c r="D37" s="1">
        <v>121</v>
      </c>
      <c r="E37" s="1">
        <v>6</v>
      </c>
      <c r="F37" s="1" t="s">
        <v>26</v>
      </c>
      <c r="G37" s="2">
        <v>7</v>
      </c>
      <c r="H37" s="1">
        <f t="shared" si="0"/>
        <v>0.26776332715719392</v>
      </c>
      <c r="I37" s="2">
        <v>7</v>
      </c>
      <c r="J37" s="1">
        <f t="shared" si="1"/>
        <v>0.26776332715719392</v>
      </c>
      <c r="K37" s="7">
        <f>1+3+4+3+7+2+2</f>
        <v>22</v>
      </c>
      <c r="L37" s="1">
        <f t="shared" si="9"/>
        <v>4.6904157598234297</v>
      </c>
      <c r="M37" s="7">
        <v>0</v>
      </c>
      <c r="N37" s="1">
        <f t="shared" si="10"/>
        <v>0</v>
      </c>
      <c r="O37" s="1">
        <f t="shared" si="11"/>
        <v>22</v>
      </c>
      <c r="P37" s="1">
        <f t="shared" si="12"/>
        <v>4.6904157598234297</v>
      </c>
      <c r="Q37" s="1">
        <f t="shared" si="13"/>
        <v>0</v>
      </c>
      <c r="R37" s="1">
        <f t="shared" si="14"/>
        <v>0</v>
      </c>
      <c r="S37" s="7">
        <v>0.38390000000000002</v>
      </c>
      <c r="T37" s="1">
        <f>LOG10(S37+0.00001)</f>
        <v>-0.41577057533178358</v>
      </c>
      <c r="U37" s="12">
        <v>1.5</v>
      </c>
      <c r="V37" s="13">
        <f t="shared" si="8"/>
        <v>0.17897694729316943</v>
      </c>
      <c r="W37" s="5" t="s">
        <v>29</v>
      </c>
    </row>
    <row r="38" spans="1:24" x14ac:dyDescent="0.2">
      <c r="A38" s="1" t="s">
        <v>106</v>
      </c>
      <c r="B38" s="1">
        <v>2011</v>
      </c>
      <c r="C38" s="1" t="s">
        <v>25</v>
      </c>
      <c r="D38" s="1">
        <v>122</v>
      </c>
      <c r="E38" s="1">
        <v>4</v>
      </c>
      <c r="F38" s="1" t="s">
        <v>28</v>
      </c>
      <c r="G38" s="2">
        <v>5</v>
      </c>
      <c r="H38" s="1">
        <f t="shared" si="0"/>
        <v>0.22551340589813121</v>
      </c>
      <c r="I38" s="2">
        <v>5</v>
      </c>
      <c r="J38" s="1">
        <f t="shared" si="1"/>
        <v>0.22551340589813121</v>
      </c>
      <c r="K38" s="7">
        <f>0+2+1+3+4+3+2</f>
        <v>15</v>
      </c>
      <c r="L38" s="1">
        <f t="shared" si="9"/>
        <v>3.872983346207417</v>
      </c>
      <c r="M38" s="7">
        <v>7</v>
      </c>
      <c r="N38" s="1">
        <f t="shared" si="10"/>
        <v>2.6457513110645907</v>
      </c>
      <c r="O38" s="1">
        <f t="shared" si="11"/>
        <v>22</v>
      </c>
      <c r="P38" s="1">
        <f t="shared" si="12"/>
        <v>4.6904157598234297</v>
      </c>
      <c r="Q38" s="1">
        <f t="shared" si="13"/>
        <v>31.818181818181817</v>
      </c>
      <c r="R38" s="1">
        <f t="shared" si="14"/>
        <v>0.59931389641728539</v>
      </c>
      <c r="S38" s="7">
        <v>0.29719999999999996</v>
      </c>
      <c r="T38" s="1">
        <f>LOG10(S38+0.00001)</f>
        <v>-0.52693658228778695</v>
      </c>
      <c r="U38" s="12">
        <v>2.4</v>
      </c>
      <c r="V38" s="13">
        <f t="shared" si="8"/>
        <v>0.38201704257486835</v>
      </c>
    </row>
    <row r="39" spans="1:24" x14ac:dyDescent="0.2">
      <c r="A39" s="1" t="s">
        <v>106</v>
      </c>
      <c r="B39" s="1">
        <v>2011</v>
      </c>
      <c r="C39" s="1" t="s">
        <v>25</v>
      </c>
      <c r="D39" s="1">
        <v>123</v>
      </c>
      <c r="E39" s="1">
        <v>5</v>
      </c>
      <c r="F39" s="1" t="s">
        <v>34</v>
      </c>
      <c r="G39" s="2">
        <v>4</v>
      </c>
      <c r="H39" s="1">
        <f t="shared" si="0"/>
        <v>0.20135792079033082</v>
      </c>
      <c r="I39" s="2">
        <v>3</v>
      </c>
      <c r="J39" s="1">
        <f t="shared" si="1"/>
        <v>0.17408301063648043</v>
      </c>
      <c r="K39" s="7">
        <v>3</v>
      </c>
      <c r="L39" s="1">
        <f t="shared" si="9"/>
        <v>1.7320508075688772</v>
      </c>
      <c r="M39" s="7">
        <v>0</v>
      </c>
      <c r="N39" s="1">
        <f t="shared" si="10"/>
        <v>0</v>
      </c>
      <c r="O39" s="1">
        <f t="shared" si="11"/>
        <v>3</v>
      </c>
      <c r="P39" s="1">
        <f t="shared" si="12"/>
        <v>1.7320508075688772</v>
      </c>
      <c r="Q39" s="1">
        <f t="shared" si="13"/>
        <v>0</v>
      </c>
      <c r="R39" s="1">
        <f t="shared" si="14"/>
        <v>0</v>
      </c>
      <c r="S39" s="7">
        <v>0.20660000000000001</v>
      </c>
      <c r="T39" s="1">
        <f>LOG10(S39+0.00001)</f>
        <v>-0.6848486622950174</v>
      </c>
      <c r="U39" s="12">
        <v>1.5</v>
      </c>
      <c r="V39" s="13">
        <f t="shared" si="8"/>
        <v>0.17897694729316943</v>
      </c>
    </row>
    <row r="40" spans="1:24" x14ac:dyDescent="0.2">
      <c r="A40" s="1" t="s">
        <v>106</v>
      </c>
      <c r="B40" s="1">
        <v>2011</v>
      </c>
      <c r="C40" s="1" t="s">
        <v>25</v>
      </c>
      <c r="D40" s="1">
        <v>125</v>
      </c>
      <c r="E40" s="1">
        <v>2</v>
      </c>
      <c r="F40" s="1" t="s">
        <v>30</v>
      </c>
      <c r="G40" s="2">
        <v>22</v>
      </c>
      <c r="H40" s="1">
        <f t="shared" si="0"/>
        <v>0.48820526339691722</v>
      </c>
      <c r="I40" s="2">
        <v>15</v>
      </c>
      <c r="J40" s="1">
        <f t="shared" si="1"/>
        <v>0.3976994150920718</v>
      </c>
      <c r="K40" s="7">
        <f>98+7+3</f>
        <v>108</v>
      </c>
      <c r="L40" s="1">
        <f t="shared" si="9"/>
        <v>10.392304845413264</v>
      </c>
      <c r="M40" s="7">
        <v>0</v>
      </c>
      <c r="N40" s="1">
        <f t="shared" si="10"/>
        <v>0</v>
      </c>
      <c r="O40" s="1">
        <f t="shared" si="11"/>
        <v>108</v>
      </c>
      <c r="P40" s="1">
        <f t="shared" si="12"/>
        <v>10.392304845413264</v>
      </c>
      <c r="Q40" s="1">
        <f t="shared" si="13"/>
        <v>0</v>
      </c>
      <c r="R40" s="1">
        <f t="shared" si="14"/>
        <v>0</v>
      </c>
      <c r="U40" s="12">
        <v>20.2</v>
      </c>
      <c r="V40" s="13">
        <f t="shared" si="8"/>
        <v>1.3055663135153039</v>
      </c>
      <c r="W40" s="5" t="s">
        <v>36</v>
      </c>
      <c r="X40" s="14" t="s">
        <v>107</v>
      </c>
    </row>
    <row r="41" spans="1:24" x14ac:dyDescent="0.2">
      <c r="A41" s="1" t="s">
        <v>106</v>
      </c>
      <c r="B41" s="1">
        <v>2011</v>
      </c>
      <c r="C41" s="1" t="s">
        <v>25</v>
      </c>
      <c r="D41" s="1">
        <v>126</v>
      </c>
      <c r="E41" s="1">
        <v>1</v>
      </c>
      <c r="F41" s="1" t="s">
        <v>27</v>
      </c>
      <c r="G41" s="2">
        <v>3</v>
      </c>
      <c r="H41" s="1">
        <f t="shared" si="0"/>
        <v>0.17408301063648043</v>
      </c>
      <c r="I41" s="2">
        <v>5</v>
      </c>
      <c r="J41" s="1">
        <f t="shared" si="1"/>
        <v>0.22551340589813121</v>
      </c>
      <c r="K41" s="7">
        <v>11</v>
      </c>
      <c r="L41" s="1">
        <f t="shared" si="9"/>
        <v>3.3166247903553998</v>
      </c>
      <c r="M41" s="7">
        <v>0</v>
      </c>
      <c r="N41" s="1">
        <f t="shared" si="10"/>
        <v>0</v>
      </c>
      <c r="O41" s="1">
        <f t="shared" si="11"/>
        <v>11</v>
      </c>
      <c r="P41" s="1">
        <f t="shared" si="12"/>
        <v>3.3166247903553998</v>
      </c>
      <c r="Q41" s="1">
        <f t="shared" si="13"/>
        <v>0</v>
      </c>
      <c r="R41" s="1">
        <f t="shared" si="14"/>
        <v>0</v>
      </c>
      <c r="U41" s="12">
        <v>1.6</v>
      </c>
      <c r="V41" s="13">
        <f t="shared" si="8"/>
        <v>0.20682587603184974</v>
      </c>
      <c r="W41" s="5" t="s">
        <v>29</v>
      </c>
      <c r="X41" s="14" t="s">
        <v>107</v>
      </c>
    </row>
    <row r="42" spans="1:24" x14ac:dyDescent="0.2">
      <c r="A42" s="1" t="s">
        <v>106</v>
      </c>
      <c r="B42" s="1">
        <v>2011</v>
      </c>
      <c r="C42" s="1" t="s">
        <v>25</v>
      </c>
      <c r="D42" s="1">
        <v>127</v>
      </c>
      <c r="E42" s="1">
        <v>3</v>
      </c>
      <c r="F42" s="1" t="s">
        <v>33</v>
      </c>
      <c r="G42" s="2">
        <v>1</v>
      </c>
      <c r="H42" s="1">
        <f t="shared" si="0"/>
        <v>0.1001674211615598</v>
      </c>
      <c r="I42" s="2">
        <v>0.05</v>
      </c>
      <c r="J42" s="1">
        <f t="shared" si="1"/>
        <v>2.2362543584366713E-2</v>
      </c>
      <c r="K42" s="7">
        <v>1</v>
      </c>
      <c r="L42" s="1">
        <f t="shared" si="9"/>
        <v>1</v>
      </c>
      <c r="M42" s="7">
        <v>0</v>
      </c>
      <c r="N42" s="1">
        <f t="shared" si="10"/>
        <v>0</v>
      </c>
      <c r="O42" s="1">
        <f t="shared" si="11"/>
        <v>1</v>
      </c>
      <c r="P42" s="1">
        <f t="shared" si="12"/>
        <v>1</v>
      </c>
      <c r="Q42" s="1">
        <f t="shared" si="13"/>
        <v>0</v>
      </c>
      <c r="R42" s="1">
        <f t="shared" si="14"/>
        <v>0</v>
      </c>
      <c r="S42" s="7">
        <v>0.1072</v>
      </c>
      <c r="T42" s="1">
        <f>LOG10(S42+0.00001)</f>
        <v>-0.96976470398775527</v>
      </c>
      <c r="U42" s="12">
        <v>0.5</v>
      </c>
      <c r="V42" s="13">
        <f t="shared" si="8"/>
        <v>-0.29242982390206362</v>
      </c>
    </row>
    <row r="43" spans="1:24" x14ac:dyDescent="0.2">
      <c r="A43" s="1" t="s">
        <v>106</v>
      </c>
      <c r="B43" s="1">
        <v>2011</v>
      </c>
      <c r="C43" s="1" t="s">
        <v>25</v>
      </c>
      <c r="D43" s="1">
        <v>128</v>
      </c>
      <c r="E43" s="1">
        <v>4</v>
      </c>
      <c r="F43" s="1" t="s">
        <v>28</v>
      </c>
      <c r="G43" s="2">
        <v>10</v>
      </c>
      <c r="H43" s="1">
        <f t="shared" si="0"/>
        <v>0.32175055439664224</v>
      </c>
      <c r="I43" s="2">
        <v>14</v>
      </c>
      <c r="J43" s="1">
        <f t="shared" si="1"/>
        <v>0.38349700393093333</v>
      </c>
      <c r="U43" s="12">
        <v>5.8</v>
      </c>
      <c r="V43" s="13">
        <f t="shared" si="8"/>
        <v>0.76417613239033066</v>
      </c>
      <c r="W43" s="5" t="s">
        <v>34</v>
      </c>
      <c r="X43" s="7" t="s">
        <v>111</v>
      </c>
    </row>
    <row r="44" spans="1:24" x14ac:dyDescent="0.2">
      <c r="A44" s="1" t="s">
        <v>106</v>
      </c>
      <c r="B44" s="1">
        <v>2011</v>
      </c>
      <c r="C44" s="1" t="s">
        <v>25</v>
      </c>
      <c r="D44" s="1">
        <v>131</v>
      </c>
      <c r="E44" s="1">
        <v>6</v>
      </c>
      <c r="F44" s="1" t="s">
        <v>26</v>
      </c>
      <c r="G44" s="2">
        <v>3</v>
      </c>
      <c r="H44" s="1">
        <f t="shared" si="0"/>
        <v>0.17408301063648043</v>
      </c>
      <c r="I44" s="2">
        <v>4</v>
      </c>
      <c r="J44" s="1">
        <f t="shared" si="1"/>
        <v>0.20135792079033082</v>
      </c>
      <c r="K44" s="7">
        <v>19</v>
      </c>
      <c r="L44" s="1">
        <f t="shared" ref="L44:L67" si="17">SQRT(K44)</f>
        <v>4.358898943540674</v>
      </c>
      <c r="M44" s="7">
        <v>0</v>
      </c>
      <c r="N44" s="1">
        <f t="shared" ref="N44:N67" si="18">SQRT(M44)</f>
        <v>0</v>
      </c>
      <c r="O44" s="1">
        <f t="shared" ref="O44:O67" si="19">K44+M44</f>
        <v>19</v>
      </c>
      <c r="P44" s="1">
        <f t="shared" ref="P44:P67" si="20">SQRT(O44)</f>
        <v>4.358898943540674</v>
      </c>
      <c r="Q44" s="1">
        <f t="shared" ref="Q44:Q49" si="21">M44/(O44)*100</f>
        <v>0</v>
      </c>
      <c r="R44" s="1">
        <f t="shared" ref="R44:R49" si="22">ASIN(SQRT(Q44/100))</f>
        <v>0</v>
      </c>
      <c r="S44" s="7">
        <v>0.78879999999999995</v>
      </c>
      <c r="T44" s="1">
        <f>LOG10(S44+0.00001)</f>
        <v>-0.10302759234005715</v>
      </c>
      <c r="U44" s="12">
        <v>1.7</v>
      </c>
      <c r="V44" s="13">
        <f t="shared" si="8"/>
        <v>0.23299611039215382</v>
      </c>
    </row>
    <row r="45" spans="1:24" x14ac:dyDescent="0.2">
      <c r="A45" s="1" t="s">
        <v>106</v>
      </c>
      <c r="B45" s="1">
        <v>2011</v>
      </c>
      <c r="C45" s="1" t="s">
        <v>25</v>
      </c>
      <c r="D45" s="1">
        <v>132</v>
      </c>
      <c r="E45" s="1">
        <v>8</v>
      </c>
      <c r="F45" s="1" t="s">
        <v>35</v>
      </c>
      <c r="G45" s="2">
        <v>10</v>
      </c>
      <c r="H45" s="1">
        <f t="shared" si="0"/>
        <v>0.32175055439664224</v>
      </c>
      <c r="I45" s="2">
        <v>9</v>
      </c>
      <c r="J45" s="1">
        <f t="shared" si="1"/>
        <v>0.30469265401539752</v>
      </c>
      <c r="K45" s="7">
        <v>11</v>
      </c>
      <c r="L45" s="1">
        <f t="shared" si="17"/>
        <v>3.3166247903553998</v>
      </c>
      <c r="M45" s="7">
        <v>9</v>
      </c>
      <c r="N45" s="1">
        <f t="shared" si="18"/>
        <v>3</v>
      </c>
      <c r="O45" s="1">
        <f t="shared" si="19"/>
        <v>20</v>
      </c>
      <c r="P45" s="1">
        <f t="shared" si="20"/>
        <v>4.4721359549995796</v>
      </c>
      <c r="Q45" s="1">
        <f t="shared" si="21"/>
        <v>45</v>
      </c>
      <c r="R45" s="1">
        <f t="shared" si="22"/>
        <v>0.73531445281666841</v>
      </c>
      <c r="U45" s="12">
        <v>5.2</v>
      </c>
      <c r="V45" s="13">
        <f t="shared" si="8"/>
        <v>0.71683772329952444</v>
      </c>
      <c r="W45" s="5" t="s">
        <v>37</v>
      </c>
      <c r="X45" s="14" t="s">
        <v>107</v>
      </c>
    </row>
    <row r="46" spans="1:24" x14ac:dyDescent="0.2">
      <c r="A46" s="1" t="s">
        <v>106</v>
      </c>
      <c r="B46" s="1">
        <v>2011</v>
      </c>
      <c r="C46" s="1" t="s">
        <v>25</v>
      </c>
      <c r="D46" s="1">
        <v>137</v>
      </c>
      <c r="E46" s="1">
        <v>3</v>
      </c>
      <c r="F46" s="1" t="s">
        <v>33</v>
      </c>
      <c r="G46" s="2">
        <v>1</v>
      </c>
      <c r="H46" s="1">
        <f t="shared" si="0"/>
        <v>0.1001674211615598</v>
      </c>
      <c r="I46" s="2">
        <v>2</v>
      </c>
      <c r="J46" s="1">
        <f t="shared" si="1"/>
        <v>0.14189705460416391</v>
      </c>
      <c r="K46" s="7">
        <v>4</v>
      </c>
      <c r="L46" s="1">
        <f t="shared" si="17"/>
        <v>2</v>
      </c>
      <c r="M46" s="7">
        <v>0</v>
      </c>
      <c r="N46" s="1">
        <f t="shared" si="18"/>
        <v>0</v>
      </c>
      <c r="O46" s="1">
        <f t="shared" si="19"/>
        <v>4</v>
      </c>
      <c r="P46" s="1">
        <f t="shared" si="20"/>
        <v>2</v>
      </c>
      <c r="Q46" s="1">
        <f t="shared" si="21"/>
        <v>0</v>
      </c>
      <c r="R46" s="1">
        <f t="shared" si="22"/>
        <v>0</v>
      </c>
      <c r="S46" s="7">
        <v>8.7900000000000006E-2</v>
      </c>
      <c r="T46" s="1">
        <f t="shared" ref="T46:T67" si="23">LOG10(S46+0.00001)</f>
        <v>-1.0559617199455817</v>
      </c>
      <c r="U46" s="12">
        <v>0.7</v>
      </c>
      <c r="V46" s="13">
        <f t="shared" si="8"/>
        <v>-0.14874165128092473</v>
      </c>
    </row>
    <row r="47" spans="1:24" x14ac:dyDescent="0.2">
      <c r="A47" s="1" t="s">
        <v>106</v>
      </c>
      <c r="B47" s="1">
        <v>2011</v>
      </c>
      <c r="C47" s="1" t="s">
        <v>25</v>
      </c>
      <c r="D47" s="1">
        <v>143</v>
      </c>
      <c r="E47" s="1">
        <v>5</v>
      </c>
      <c r="F47" s="1" t="s">
        <v>34</v>
      </c>
      <c r="G47" s="2">
        <v>1</v>
      </c>
      <c r="H47" s="1">
        <f t="shared" si="0"/>
        <v>0.1001674211615598</v>
      </c>
      <c r="I47" s="2">
        <v>1</v>
      </c>
      <c r="J47" s="1">
        <f t="shared" si="1"/>
        <v>0.1001674211615598</v>
      </c>
      <c r="K47" s="7">
        <v>1</v>
      </c>
      <c r="L47" s="1">
        <f t="shared" si="17"/>
        <v>1</v>
      </c>
      <c r="M47" s="7">
        <v>0</v>
      </c>
      <c r="N47" s="1">
        <f t="shared" si="18"/>
        <v>0</v>
      </c>
      <c r="O47" s="1">
        <f t="shared" si="19"/>
        <v>1</v>
      </c>
      <c r="P47" s="1">
        <f t="shared" si="20"/>
        <v>1</v>
      </c>
      <c r="Q47" s="1">
        <f t="shared" si="21"/>
        <v>0</v>
      </c>
      <c r="R47" s="1">
        <f t="shared" si="22"/>
        <v>0</v>
      </c>
      <c r="S47" s="7">
        <v>1.8E-3</v>
      </c>
      <c r="T47" s="1">
        <f t="shared" si="23"/>
        <v>-2.7423214251308154</v>
      </c>
      <c r="U47" s="12">
        <v>0</v>
      </c>
      <c r="V47" s="13">
        <f t="shared" si="8"/>
        <v>-2</v>
      </c>
      <c r="W47" s="5" t="s">
        <v>29</v>
      </c>
    </row>
    <row r="48" spans="1:24" x14ac:dyDescent="0.2">
      <c r="A48" s="1" t="s">
        <v>106</v>
      </c>
      <c r="B48" s="1">
        <v>2011</v>
      </c>
      <c r="C48" s="1" t="s">
        <v>25</v>
      </c>
      <c r="D48" s="1">
        <v>156</v>
      </c>
      <c r="E48" s="1">
        <v>7</v>
      </c>
      <c r="F48" s="1" t="s">
        <v>36</v>
      </c>
      <c r="G48" s="2">
        <v>4</v>
      </c>
      <c r="H48" s="1">
        <f t="shared" si="0"/>
        <v>0.20135792079033082</v>
      </c>
      <c r="I48" s="2">
        <v>1.5</v>
      </c>
      <c r="J48" s="1">
        <f t="shared" si="1"/>
        <v>0.12278275875764601</v>
      </c>
      <c r="K48" s="7">
        <v>5</v>
      </c>
      <c r="L48" s="1">
        <f t="shared" si="17"/>
        <v>2.2360679774997898</v>
      </c>
      <c r="M48" s="7">
        <v>0</v>
      </c>
      <c r="N48" s="1">
        <f t="shared" si="18"/>
        <v>0</v>
      </c>
      <c r="O48" s="1">
        <f t="shared" si="19"/>
        <v>5</v>
      </c>
      <c r="P48" s="1">
        <f t="shared" si="20"/>
        <v>2.2360679774997898</v>
      </c>
      <c r="Q48" s="1">
        <f t="shared" si="21"/>
        <v>0</v>
      </c>
      <c r="R48" s="1">
        <f t="shared" si="22"/>
        <v>0</v>
      </c>
      <c r="S48" s="7">
        <v>4.2200000000000001E-2</v>
      </c>
      <c r="T48" s="1">
        <f t="shared" si="23"/>
        <v>-1.3745846478455919</v>
      </c>
      <c r="U48" s="12">
        <v>1.2</v>
      </c>
      <c r="V48" s="13">
        <f t="shared" si="8"/>
        <v>8.2785370316450071E-2</v>
      </c>
    </row>
    <row r="49" spans="1:24" x14ac:dyDescent="0.2">
      <c r="A49" s="1" t="s">
        <v>106</v>
      </c>
      <c r="B49" s="1">
        <v>2011</v>
      </c>
      <c r="C49" s="1" t="s">
        <v>25</v>
      </c>
      <c r="D49" s="1">
        <v>158</v>
      </c>
      <c r="E49" s="1">
        <v>7</v>
      </c>
      <c r="F49" s="1" t="s">
        <v>36</v>
      </c>
      <c r="G49" s="2">
        <v>5</v>
      </c>
      <c r="H49" s="1">
        <f t="shared" si="0"/>
        <v>0.22551340589813121</v>
      </c>
      <c r="I49" s="2">
        <v>3</v>
      </c>
      <c r="J49" s="1">
        <f t="shared" si="1"/>
        <v>0.17408301063648043</v>
      </c>
      <c r="K49" s="7">
        <v>11</v>
      </c>
      <c r="L49" s="1">
        <f t="shared" si="17"/>
        <v>3.3166247903553998</v>
      </c>
      <c r="M49" s="7">
        <v>3</v>
      </c>
      <c r="N49" s="1">
        <f t="shared" si="18"/>
        <v>1.7320508075688772</v>
      </c>
      <c r="O49" s="1">
        <f t="shared" si="19"/>
        <v>14</v>
      </c>
      <c r="P49" s="1">
        <f t="shared" si="20"/>
        <v>3.7416573867739413</v>
      </c>
      <c r="Q49" s="1">
        <f t="shared" si="21"/>
        <v>21.428571428571427</v>
      </c>
      <c r="R49" s="1">
        <f t="shared" si="22"/>
        <v>0.48127537394234349</v>
      </c>
      <c r="S49" s="7">
        <v>0.12959999999999999</v>
      </c>
      <c r="T49" s="1">
        <f t="shared" si="23"/>
        <v>-0.8873614893815075</v>
      </c>
      <c r="U49" s="12">
        <v>1.2</v>
      </c>
      <c r="V49" s="13">
        <f t="shared" si="8"/>
        <v>8.2785370316450071E-2</v>
      </c>
    </row>
    <row r="50" spans="1:24" x14ac:dyDescent="0.2">
      <c r="A50" s="1" t="s">
        <v>106</v>
      </c>
      <c r="B50" s="1">
        <v>2011</v>
      </c>
      <c r="C50" s="1" t="s">
        <v>25</v>
      </c>
      <c r="D50" s="1">
        <v>168</v>
      </c>
      <c r="E50" s="1">
        <v>5</v>
      </c>
      <c r="F50" s="1" t="s">
        <v>34</v>
      </c>
      <c r="G50" s="2">
        <v>1.5</v>
      </c>
      <c r="H50" s="1">
        <f t="shared" si="0"/>
        <v>0.12278275875764601</v>
      </c>
      <c r="I50" s="2">
        <v>0.3</v>
      </c>
      <c r="J50" s="1">
        <f t="shared" si="1"/>
        <v>5.4799678915819716E-2</v>
      </c>
      <c r="K50" s="7">
        <v>0</v>
      </c>
      <c r="L50" s="1">
        <f t="shared" si="17"/>
        <v>0</v>
      </c>
      <c r="M50" s="7">
        <v>0</v>
      </c>
      <c r="N50" s="1">
        <f t="shared" si="18"/>
        <v>0</v>
      </c>
      <c r="O50" s="1">
        <f t="shared" si="19"/>
        <v>0</v>
      </c>
      <c r="P50" s="1">
        <f t="shared" si="20"/>
        <v>0</v>
      </c>
      <c r="S50" s="7">
        <v>0</v>
      </c>
      <c r="T50" s="1">
        <f t="shared" si="23"/>
        <v>-5</v>
      </c>
      <c r="U50" s="12">
        <v>0.8</v>
      </c>
      <c r="V50" s="13">
        <f t="shared" si="8"/>
        <v>-9.1514981121350217E-2</v>
      </c>
      <c r="X50" s="14" t="s">
        <v>112</v>
      </c>
    </row>
    <row r="51" spans="1:24" x14ac:dyDescent="0.2">
      <c r="A51" s="1" t="s">
        <v>106</v>
      </c>
      <c r="B51" s="1">
        <v>2011</v>
      </c>
      <c r="C51" s="1" t="s">
        <v>25</v>
      </c>
      <c r="D51" s="1">
        <v>169</v>
      </c>
      <c r="E51" s="1">
        <v>8</v>
      </c>
      <c r="F51" s="1" t="s">
        <v>35</v>
      </c>
      <c r="G51" s="2">
        <v>8</v>
      </c>
      <c r="H51" s="1">
        <f t="shared" si="0"/>
        <v>0.28675655221154839</v>
      </c>
      <c r="I51" s="2">
        <v>10</v>
      </c>
      <c r="J51" s="1">
        <f t="shared" si="1"/>
        <v>0.32175055439664224</v>
      </c>
      <c r="K51" s="7">
        <v>20</v>
      </c>
      <c r="L51" s="1">
        <f t="shared" si="17"/>
        <v>4.4721359549995796</v>
      </c>
      <c r="M51" s="7">
        <v>5</v>
      </c>
      <c r="N51" s="1">
        <f t="shared" si="18"/>
        <v>2.2360679774997898</v>
      </c>
      <c r="O51" s="1">
        <f t="shared" si="19"/>
        <v>25</v>
      </c>
      <c r="P51" s="1">
        <f t="shared" si="20"/>
        <v>5</v>
      </c>
      <c r="Q51" s="1">
        <f>M51/(O51)*100</f>
        <v>20</v>
      </c>
      <c r="R51" s="1">
        <f>ASIN(SQRT(Q51/100))</f>
        <v>0.46364760900080615</v>
      </c>
      <c r="S51" s="7">
        <v>0.31269999999999998</v>
      </c>
      <c r="T51" s="1">
        <f t="shared" si="23"/>
        <v>-0.50485823044437783</v>
      </c>
      <c r="U51" s="12">
        <v>9.4</v>
      </c>
      <c r="V51" s="13">
        <f t="shared" si="8"/>
        <v>0.97358962342725697</v>
      </c>
    </row>
    <row r="52" spans="1:24" x14ac:dyDescent="0.2">
      <c r="A52" s="1" t="s">
        <v>106</v>
      </c>
      <c r="B52" s="1">
        <v>2011</v>
      </c>
      <c r="C52" s="1" t="s">
        <v>25</v>
      </c>
      <c r="D52" s="1">
        <v>171</v>
      </c>
      <c r="E52" s="1">
        <v>1</v>
      </c>
      <c r="F52" s="1" t="s">
        <v>27</v>
      </c>
      <c r="G52" s="2">
        <v>10</v>
      </c>
      <c r="H52" s="1">
        <f t="shared" si="0"/>
        <v>0.32175055439664224</v>
      </c>
      <c r="I52" s="2">
        <v>11</v>
      </c>
      <c r="J52" s="1">
        <f t="shared" si="1"/>
        <v>0.33806525478033073</v>
      </c>
      <c r="K52" s="7">
        <v>46</v>
      </c>
      <c r="L52" s="1">
        <f t="shared" si="17"/>
        <v>6.7823299831252681</v>
      </c>
      <c r="M52" s="7">
        <v>0</v>
      </c>
      <c r="N52" s="1">
        <f t="shared" si="18"/>
        <v>0</v>
      </c>
      <c r="O52" s="1">
        <f t="shared" si="19"/>
        <v>46</v>
      </c>
      <c r="P52" s="1">
        <f t="shared" si="20"/>
        <v>6.7823299831252681</v>
      </c>
      <c r="Q52" s="1">
        <f>M52/(O52)*100</f>
        <v>0</v>
      </c>
      <c r="R52" s="1">
        <f>ASIN(SQRT(Q52/100))</f>
        <v>0</v>
      </c>
      <c r="S52" s="7">
        <v>4.266</v>
      </c>
      <c r="T52" s="1">
        <f t="shared" si="23"/>
        <v>0.63002186914897695</v>
      </c>
      <c r="U52" s="12">
        <v>12.3</v>
      </c>
      <c r="V52" s="13">
        <f t="shared" si="8"/>
        <v>1.0902580529313164</v>
      </c>
    </row>
    <row r="53" spans="1:24" x14ac:dyDescent="0.2">
      <c r="A53" s="1" t="s">
        <v>106</v>
      </c>
      <c r="B53" s="1">
        <v>2011</v>
      </c>
      <c r="C53" s="1" t="s">
        <v>25</v>
      </c>
      <c r="D53" s="1">
        <v>172</v>
      </c>
      <c r="E53" s="1">
        <v>5</v>
      </c>
      <c r="F53" s="1" t="s">
        <v>34</v>
      </c>
      <c r="G53" s="2">
        <v>3</v>
      </c>
      <c r="H53" s="1">
        <f t="shared" si="0"/>
        <v>0.17408301063648043</v>
      </c>
      <c r="I53" s="2">
        <v>3</v>
      </c>
      <c r="J53" s="1">
        <f t="shared" si="1"/>
        <v>0.17408301063648043</v>
      </c>
      <c r="K53" s="7">
        <v>9</v>
      </c>
      <c r="L53" s="1">
        <f t="shared" si="17"/>
        <v>3</v>
      </c>
      <c r="M53" s="7">
        <v>0</v>
      </c>
      <c r="N53" s="1">
        <f t="shared" si="18"/>
        <v>0</v>
      </c>
      <c r="O53" s="1">
        <f t="shared" si="19"/>
        <v>9</v>
      </c>
      <c r="P53" s="1">
        <f t="shared" si="20"/>
        <v>3</v>
      </c>
      <c r="Q53" s="1">
        <f>M53/(O53)*100</f>
        <v>0</v>
      </c>
      <c r="R53" s="1">
        <f>ASIN(SQRT(Q53/100))</f>
        <v>0</v>
      </c>
      <c r="S53" s="7">
        <v>0.52190000000000003</v>
      </c>
      <c r="T53" s="1">
        <f t="shared" si="23"/>
        <v>-0.28240438181245969</v>
      </c>
      <c r="U53" s="12">
        <v>1.4</v>
      </c>
      <c r="V53" s="13">
        <f t="shared" si="8"/>
        <v>0.14921911265537988</v>
      </c>
    </row>
    <row r="54" spans="1:24" x14ac:dyDescent="0.2">
      <c r="A54" s="1" t="s">
        <v>106</v>
      </c>
      <c r="B54" s="1">
        <v>2011</v>
      </c>
      <c r="C54" s="1" t="s">
        <v>25</v>
      </c>
      <c r="D54" s="1">
        <v>173</v>
      </c>
      <c r="E54" s="1">
        <v>8</v>
      </c>
      <c r="F54" s="1" t="s">
        <v>35</v>
      </c>
      <c r="G54" s="2">
        <v>1</v>
      </c>
      <c r="H54" s="1">
        <f t="shared" si="0"/>
        <v>0.1001674211615598</v>
      </c>
      <c r="I54" s="2">
        <v>0.7</v>
      </c>
      <c r="J54" s="1">
        <f t="shared" si="1"/>
        <v>8.3763921749666764E-2</v>
      </c>
      <c r="K54" s="7">
        <v>0</v>
      </c>
      <c r="L54" s="1">
        <f t="shared" si="17"/>
        <v>0</v>
      </c>
      <c r="M54" s="7">
        <v>0</v>
      </c>
      <c r="N54" s="1">
        <f t="shared" si="18"/>
        <v>0</v>
      </c>
      <c r="O54" s="1">
        <f t="shared" si="19"/>
        <v>0</v>
      </c>
      <c r="P54" s="1">
        <f t="shared" si="20"/>
        <v>0</v>
      </c>
      <c r="S54" s="7">
        <v>0</v>
      </c>
      <c r="T54" s="1">
        <f t="shared" si="23"/>
        <v>-5</v>
      </c>
      <c r="U54" s="12">
        <v>0.5</v>
      </c>
      <c r="V54" s="13">
        <f t="shared" si="8"/>
        <v>-0.29242982390206362</v>
      </c>
      <c r="X54" s="14" t="s">
        <v>112</v>
      </c>
    </row>
    <row r="55" spans="1:24" x14ac:dyDescent="0.2">
      <c r="A55" s="1" t="s">
        <v>106</v>
      </c>
      <c r="B55" s="1">
        <v>2011</v>
      </c>
      <c r="C55" s="1" t="s">
        <v>25</v>
      </c>
      <c r="D55" s="1">
        <v>174</v>
      </c>
      <c r="E55" s="1">
        <v>1</v>
      </c>
      <c r="F55" s="1" t="s">
        <v>27</v>
      </c>
      <c r="G55" s="2">
        <v>6</v>
      </c>
      <c r="H55" s="1">
        <f t="shared" si="0"/>
        <v>0.24746706317044773</v>
      </c>
      <c r="I55" s="2">
        <v>4</v>
      </c>
      <c r="J55" s="1">
        <f t="shared" si="1"/>
        <v>0.20135792079033082</v>
      </c>
      <c r="K55" s="7">
        <v>23</v>
      </c>
      <c r="L55" s="1">
        <f t="shared" si="17"/>
        <v>4.7958315233127191</v>
      </c>
      <c r="M55" s="7">
        <v>1</v>
      </c>
      <c r="N55" s="1">
        <f t="shared" si="18"/>
        <v>1</v>
      </c>
      <c r="O55" s="1">
        <f t="shared" si="19"/>
        <v>24</v>
      </c>
      <c r="P55" s="1">
        <f t="shared" si="20"/>
        <v>4.8989794855663558</v>
      </c>
      <c r="Q55" s="1">
        <f t="shared" ref="Q55:Q65" si="24">M55/(O55)*100</f>
        <v>4.1666666666666661</v>
      </c>
      <c r="R55" s="1">
        <f t="shared" ref="R55:R65" si="25">ASIN(SQRT(Q55/100))</f>
        <v>0.20556893116117381</v>
      </c>
      <c r="S55" s="7">
        <v>1.5690999999999999</v>
      </c>
      <c r="T55" s="1">
        <f t="shared" si="23"/>
        <v>0.19565339018889066</v>
      </c>
      <c r="U55" s="12">
        <v>5.2</v>
      </c>
      <c r="V55" s="13">
        <f t="shared" si="8"/>
        <v>0.71683772329952444</v>
      </c>
    </row>
    <row r="56" spans="1:24" x14ac:dyDescent="0.2">
      <c r="A56" s="1" t="s">
        <v>106</v>
      </c>
      <c r="B56" s="1">
        <v>2011</v>
      </c>
      <c r="C56" s="1" t="s">
        <v>25</v>
      </c>
      <c r="D56" s="1">
        <v>175</v>
      </c>
      <c r="E56" s="1">
        <v>7</v>
      </c>
      <c r="F56" s="1" t="s">
        <v>36</v>
      </c>
      <c r="G56" s="2">
        <v>5</v>
      </c>
      <c r="H56" s="1">
        <f t="shared" si="0"/>
        <v>0.22551340589813121</v>
      </c>
      <c r="I56" s="2">
        <v>5</v>
      </c>
      <c r="J56" s="1">
        <f t="shared" si="1"/>
        <v>0.22551340589813121</v>
      </c>
      <c r="K56" s="7">
        <v>7</v>
      </c>
      <c r="L56" s="1">
        <f t="shared" si="17"/>
        <v>2.6457513110645907</v>
      </c>
      <c r="M56" s="7">
        <v>6</v>
      </c>
      <c r="N56" s="1">
        <f t="shared" si="18"/>
        <v>2.4494897427831779</v>
      </c>
      <c r="O56" s="1">
        <f t="shared" si="19"/>
        <v>13</v>
      </c>
      <c r="P56" s="1">
        <f t="shared" si="20"/>
        <v>3.6055512754639891</v>
      </c>
      <c r="Q56" s="1">
        <f t="shared" si="24"/>
        <v>46.153846153846153</v>
      </c>
      <c r="R56" s="1">
        <f t="shared" si="25"/>
        <v>0.7468985930690365</v>
      </c>
      <c r="S56" s="7">
        <v>0.09</v>
      </c>
      <c r="T56" s="1">
        <f t="shared" si="23"/>
        <v>-1.0457092382988731</v>
      </c>
      <c r="U56" s="12">
        <v>2</v>
      </c>
      <c r="V56" s="13">
        <f t="shared" si="8"/>
        <v>0.30319605742048883</v>
      </c>
    </row>
    <row r="57" spans="1:24" x14ac:dyDescent="0.2">
      <c r="A57" s="1" t="s">
        <v>106</v>
      </c>
      <c r="B57" s="1">
        <v>2011</v>
      </c>
      <c r="C57" s="1" t="s">
        <v>25</v>
      </c>
      <c r="D57" s="1">
        <v>178</v>
      </c>
      <c r="E57" s="1">
        <v>4</v>
      </c>
      <c r="F57" s="1" t="s">
        <v>28</v>
      </c>
      <c r="G57" s="2">
        <v>4</v>
      </c>
      <c r="H57" s="1">
        <f t="shared" si="0"/>
        <v>0.20135792079033082</v>
      </c>
      <c r="I57" s="2">
        <v>5</v>
      </c>
      <c r="J57" s="1">
        <f t="shared" si="1"/>
        <v>0.22551340589813121</v>
      </c>
      <c r="K57" s="7">
        <v>12</v>
      </c>
      <c r="L57" s="1">
        <f t="shared" si="17"/>
        <v>3.4641016151377544</v>
      </c>
      <c r="M57" s="7">
        <v>5</v>
      </c>
      <c r="N57" s="1">
        <f t="shared" si="18"/>
        <v>2.2360679774997898</v>
      </c>
      <c r="O57" s="1">
        <f t="shared" si="19"/>
        <v>17</v>
      </c>
      <c r="P57" s="1">
        <f t="shared" si="20"/>
        <v>4.1231056256176606</v>
      </c>
      <c r="Q57" s="1">
        <f t="shared" si="24"/>
        <v>29.411764705882355</v>
      </c>
      <c r="R57" s="1">
        <f t="shared" si="25"/>
        <v>0.57320330910085504</v>
      </c>
      <c r="S57" s="7">
        <v>0.38269999999999998</v>
      </c>
      <c r="T57" s="1">
        <f t="shared" si="23"/>
        <v>-0.41713018975334454</v>
      </c>
      <c r="U57" s="12">
        <v>2.1</v>
      </c>
      <c r="V57" s="13">
        <f t="shared" si="8"/>
        <v>0.32428245529769262</v>
      </c>
    </row>
    <row r="58" spans="1:24" x14ac:dyDescent="0.2">
      <c r="A58" s="1" t="s">
        <v>106</v>
      </c>
      <c r="B58" s="1">
        <v>2011</v>
      </c>
      <c r="C58" s="1" t="s">
        <v>25</v>
      </c>
      <c r="D58" s="1">
        <v>179</v>
      </c>
      <c r="E58" s="1">
        <v>8</v>
      </c>
      <c r="F58" s="1" t="s">
        <v>35</v>
      </c>
      <c r="G58" s="2">
        <v>6</v>
      </c>
      <c r="H58" s="1">
        <f t="shared" si="0"/>
        <v>0.24746706317044773</v>
      </c>
      <c r="I58" s="2">
        <v>6</v>
      </c>
      <c r="J58" s="1">
        <f t="shared" si="1"/>
        <v>0.24746706317044773</v>
      </c>
      <c r="K58" s="7">
        <v>12</v>
      </c>
      <c r="L58" s="1">
        <f t="shared" si="17"/>
        <v>3.4641016151377544</v>
      </c>
      <c r="M58" s="7">
        <v>0</v>
      </c>
      <c r="N58" s="1">
        <f t="shared" si="18"/>
        <v>0</v>
      </c>
      <c r="O58" s="1">
        <f t="shared" si="19"/>
        <v>12</v>
      </c>
      <c r="P58" s="1">
        <f t="shared" si="20"/>
        <v>3.4641016151377544</v>
      </c>
      <c r="Q58" s="1">
        <f t="shared" si="24"/>
        <v>0</v>
      </c>
      <c r="R58" s="1">
        <f t="shared" si="25"/>
        <v>0</v>
      </c>
      <c r="S58" s="7">
        <v>0.29000000000000004</v>
      </c>
      <c r="T58" s="1">
        <f t="shared" si="23"/>
        <v>-0.5375870266874494</v>
      </c>
      <c r="U58" s="12">
        <v>3.6</v>
      </c>
      <c r="V58" s="13">
        <f t="shared" si="8"/>
        <v>0.55750720190565795</v>
      </c>
      <c r="W58" s="5" t="s">
        <v>31</v>
      </c>
    </row>
    <row r="59" spans="1:24" x14ac:dyDescent="0.2">
      <c r="A59" s="1" t="s">
        <v>106</v>
      </c>
      <c r="B59" s="1">
        <v>2011</v>
      </c>
      <c r="C59" s="1" t="s">
        <v>25</v>
      </c>
      <c r="D59" s="1">
        <v>180</v>
      </c>
      <c r="E59" s="1">
        <v>3</v>
      </c>
      <c r="F59" s="1" t="s">
        <v>33</v>
      </c>
      <c r="G59" s="2">
        <v>9</v>
      </c>
      <c r="H59" s="1">
        <f t="shared" si="0"/>
        <v>0.30469265401539752</v>
      </c>
      <c r="I59" s="2">
        <v>8</v>
      </c>
      <c r="J59" s="1">
        <f t="shared" si="1"/>
        <v>0.28675655221154839</v>
      </c>
      <c r="K59" s="7">
        <f>5+8+2+2+9+10+4</f>
        <v>40</v>
      </c>
      <c r="L59" s="1">
        <f t="shared" si="17"/>
        <v>6.324555320336759</v>
      </c>
      <c r="M59" s="7">
        <v>12</v>
      </c>
      <c r="N59" s="1">
        <f t="shared" si="18"/>
        <v>3.4641016151377544</v>
      </c>
      <c r="O59" s="1">
        <f t="shared" si="19"/>
        <v>52</v>
      </c>
      <c r="P59" s="1">
        <f t="shared" si="20"/>
        <v>7.2111025509279782</v>
      </c>
      <c r="Q59" s="1">
        <f t="shared" si="24"/>
        <v>23.076923076923077</v>
      </c>
      <c r="R59" s="1">
        <f t="shared" si="25"/>
        <v>0.50109301326535716</v>
      </c>
      <c r="S59" s="7">
        <v>0.88579999999999992</v>
      </c>
      <c r="T59" s="1">
        <f t="shared" si="23"/>
        <v>-5.2659421228608332E-2</v>
      </c>
      <c r="U59" s="12">
        <v>9.1</v>
      </c>
      <c r="V59" s="13">
        <f t="shared" si="8"/>
        <v>0.95951837697299824</v>
      </c>
    </row>
    <row r="60" spans="1:24" x14ac:dyDescent="0.2">
      <c r="A60" s="1" t="s">
        <v>106</v>
      </c>
      <c r="B60" s="1">
        <v>2011</v>
      </c>
      <c r="C60" s="1" t="s">
        <v>25</v>
      </c>
      <c r="D60" s="1">
        <v>181</v>
      </c>
      <c r="E60" s="1">
        <v>3</v>
      </c>
      <c r="F60" s="1" t="s">
        <v>33</v>
      </c>
      <c r="G60" s="2">
        <v>6</v>
      </c>
      <c r="H60" s="1">
        <f t="shared" si="0"/>
        <v>0.24746706317044773</v>
      </c>
      <c r="I60" s="2">
        <v>6</v>
      </c>
      <c r="J60" s="1">
        <f t="shared" si="1"/>
        <v>0.24746706317044773</v>
      </c>
      <c r="K60" s="7">
        <f>12+7+3+5+7</f>
        <v>34</v>
      </c>
      <c r="L60" s="1">
        <f t="shared" si="17"/>
        <v>5.8309518948453007</v>
      </c>
      <c r="M60" s="7">
        <v>3</v>
      </c>
      <c r="N60" s="1">
        <f t="shared" si="18"/>
        <v>1.7320508075688772</v>
      </c>
      <c r="O60" s="1">
        <f t="shared" si="19"/>
        <v>37</v>
      </c>
      <c r="P60" s="1">
        <f t="shared" si="20"/>
        <v>6.0827625302982193</v>
      </c>
      <c r="Q60" s="1">
        <f t="shared" si="24"/>
        <v>8.1081081081081088</v>
      </c>
      <c r="R60" s="1">
        <f t="shared" si="25"/>
        <v>0.28874290795400204</v>
      </c>
      <c r="S60" s="7">
        <v>0.74260000000000015</v>
      </c>
      <c r="T60" s="1">
        <f t="shared" si="23"/>
        <v>-0.12923920685295465</v>
      </c>
      <c r="U60" s="12">
        <v>1</v>
      </c>
      <c r="V60" s="13">
        <f t="shared" si="8"/>
        <v>4.3213737826425782E-3</v>
      </c>
      <c r="W60" s="5" t="s">
        <v>31</v>
      </c>
    </row>
    <row r="61" spans="1:24" x14ac:dyDescent="0.2">
      <c r="A61" s="1" t="s">
        <v>106</v>
      </c>
      <c r="B61" s="1">
        <v>2011</v>
      </c>
      <c r="C61" s="1" t="s">
        <v>25</v>
      </c>
      <c r="D61" s="1">
        <v>183</v>
      </c>
      <c r="E61" s="1">
        <v>7</v>
      </c>
      <c r="F61" s="1" t="s">
        <v>36</v>
      </c>
      <c r="G61" s="2">
        <v>7</v>
      </c>
      <c r="H61" s="1">
        <f t="shared" si="0"/>
        <v>0.26776332715719392</v>
      </c>
      <c r="I61" s="2">
        <v>7</v>
      </c>
      <c r="J61" s="1">
        <f t="shared" si="1"/>
        <v>0.26776332715719392</v>
      </c>
      <c r="K61" s="7">
        <f>4+6+5+3+2+6</f>
        <v>26</v>
      </c>
      <c r="L61" s="1">
        <f t="shared" si="17"/>
        <v>5.0990195135927845</v>
      </c>
      <c r="M61" s="7">
        <v>1</v>
      </c>
      <c r="N61" s="1">
        <f t="shared" si="18"/>
        <v>1</v>
      </c>
      <c r="O61" s="1">
        <f t="shared" si="19"/>
        <v>27</v>
      </c>
      <c r="P61" s="1">
        <f t="shared" si="20"/>
        <v>5.196152422706632</v>
      </c>
      <c r="Q61" s="1">
        <f t="shared" si="24"/>
        <v>3.7037037037037033</v>
      </c>
      <c r="R61" s="1">
        <f t="shared" si="25"/>
        <v>0.19365830044432666</v>
      </c>
      <c r="S61" s="7">
        <v>0.71689999999999998</v>
      </c>
      <c r="T61" s="1">
        <f t="shared" si="23"/>
        <v>-0.1445353617055673</v>
      </c>
      <c r="U61" s="12">
        <v>1.2</v>
      </c>
      <c r="V61" s="13">
        <f t="shared" si="8"/>
        <v>8.2785370316450071E-2</v>
      </c>
    </row>
    <row r="62" spans="1:24" x14ac:dyDescent="0.2">
      <c r="A62" s="1" t="s">
        <v>106</v>
      </c>
      <c r="B62" s="1">
        <v>2011</v>
      </c>
      <c r="C62" s="1" t="s">
        <v>25</v>
      </c>
      <c r="D62" s="1">
        <v>184</v>
      </c>
      <c r="E62" s="1">
        <v>2</v>
      </c>
      <c r="F62" s="1" t="s">
        <v>30</v>
      </c>
      <c r="G62" s="2">
        <v>4</v>
      </c>
      <c r="H62" s="1">
        <f t="shared" si="0"/>
        <v>0.20135792079033082</v>
      </c>
      <c r="I62" s="2">
        <v>3</v>
      </c>
      <c r="J62" s="1">
        <f t="shared" si="1"/>
        <v>0.17408301063648043</v>
      </c>
      <c r="K62" s="7">
        <v>15</v>
      </c>
      <c r="L62" s="1">
        <f t="shared" si="17"/>
        <v>3.872983346207417</v>
      </c>
      <c r="M62" s="7">
        <v>0</v>
      </c>
      <c r="N62" s="1">
        <f t="shared" si="18"/>
        <v>0</v>
      </c>
      <c r="O62" s="1">
        <f t="shared" si="19"/>
        <v>15</v>
      </c>
      <c r="P62" s="1">
        <f t="shared" si="20"/>
        <v>3.872983346207417</v>
      </c>
      <c r="Q62" s="1">
        <f t="shared" si="24"/>
        <v>0</v>
      </c>
      <c r="R62" s="1">
        <f t="shared" si="25"/>
        <v>0</v>
      </c>
      <c r="S62" s="7">
        <v>0.61929999999999996</v>
      </c>
      <c r="T62" s="1">
        <f t="shared" si="23"/>
        <v>-0.20809190737981023</v>
      </c>
      <c r="U62" s="12">
        <v>2.4</v>
      </c>
      <c r="V62" s="13">
        <f t="shared" si="8"/>
        <v>0.38201704257486835</v>
      </c>
    </row>
    <row r="63" spans="1:24" x14ac:dyDescent="0.2">
      <c r="A63" s="1" t="s">
        <v>106</v>
      </c>
      <c r="B63" s="1">
        <v>2011</v>
      </c>
      <c r="C63" s="1" t="s">
        <v>25</v>
      </c>
      <c r="D63" s="1">
        <v>185</v>
      </c>
      <c r="E63" s="1">
        <v>5</v>
      </c>
      <c r="F63" s="1" t="s">
        <v>34</v>
      </c>
      <c r="G63" s="2">
        <v>3</v>
      </c>
      <c r="H63" s="1">
        <f t="shared" si="0"/>
        <v>0.17408301063648043</v>
      </c>
      <c r="I63" s="2">
        <v>4</v>
      </c>
      <c r="J63" s="1">
        <f t="shared" si="1"/>
        <v>0.20135792079033082</v>
      </c>
      <c r="K63" s="7">
        <v>11</v>
      </c>
      <c r="L63" s="1">
        <f t="shared" si="17"/>
        <v>3.3166247903553998</v>
      </c>
      <c r="M63" s="7">
        <v>0</v>
      </c>
      <c r="N63" s="1">
        <f t="shared" si="18"/>
        <v>0</v>
      </c>
      <c r="O63" s="1">
        <f t="shared" si="19"/>
        <v>11</v>
      </c>
      <c r="P63" s="1">
        <f t="shared" si="20"/>
        <v>3.3166247903553998</v>
      </c>
      <c r="Q63" s="1">
        <f t="shared" si="24"/>
        <v>0</v>
      </c>
      <c r="R63" s="1">
        <f t="shared" si="25"/>
        <v>0</v>
      </c>
      <c r="S63" s="7">
        <v>0.38969999999999999</v>
      </c>
      <c r="T63" s="1">
        <f t="shared" si="23"/>
        <v>-0.40925845002178662</v>
      </c>
      <c r="U63" s="12">
        <v>4.5</v>
      </c>
      <c r="V63" s="13">
        <f t="shared" si="8"/>
        <v>0.65417654187796048</v>
      </c>
      <c r="W63" s="5" t="s">
        <v>33</v>
      </c>
    </row>
    <row r="64" spans="1:24" x14ac:dyDescent="0.2">
      <c r="A64" s="1" t="s">
        <v>106</v>
      </c>
      <c r="B64" s="1">
        <v>2011</v>
      </c>
      <c r="C64" s="1" t="s">
        <v>25</v>
      </c>
      <c r="D64" s="1">
        <v>187</v>
      </c>
      <c r="E64" s="1">
        <v>8</v>
      </c>
      <c r="F64" s="1" t="s">
        <v>35</v>
      </c>
      <c r="G64" s="2">
        <v>7</v>
      </c>
      <c r="H64" s="1">
        <f t="shared" si="0"/>
        <v>0.26776332715719392</v>
      </c>
      <c r="I64" s="2">
        <v>11</v>
      </c>
      <c r="J64" s="1">
        <f t="shared" si="1"/>
        <v>0.33806525478033073</v>
      </c>
      <c r="K64" s="7">
        <v>14</v>
      </c>
      <c r="L64" s="1">
        <f t="shared" si="17"/>
        <v>3.7416573867739413</v>
      </c>
      <c r="M64" s="7">
        <v>0</v>
      </c>
      <c r="N64" s="1">
        <f t="shared" si="18"/>
        <v>0</v>
      </c>
      <c r="O64" s="1">
        <f t="shared" si="19"/>
        <v>14</v>
      </c>
      <c r="P64" s="1">
        <f t="shared" si="20"/>
        <v>3.7416573867739413</v>
      </c>
      <c r="Q64" s="1">
        <f t="shared" si="24"/>
        <v>0</v>
      </c>
      <c r="R64" s="1">
        <f t="shared" si="25"/>
        <v>0</v>
      </c>
      <c r="S64" s="7">
        <v>0.70710000000000006</v>
      </c>
      <c r="T64" s="1">
        <f t="shared" si="23"/>
        <v>-0.15051302088907875</v>
      </c>
      <c r="U64" s="12">
        <v>11.2</v>
      </c>
      <c r="V64" s="13">
        <f t="shared" si="8"/>
        <v>1.0496056125949731</v>
      </c>
      <c r="W64" s="5" t="s">
        <v>38</v>
      </c>
    </row>
    <row r="65" spans="1:24" x14ac:dyDescent="0.2">
      <c r="A65" s="1" t="s">
        <v>106</v>
      </c>
      <c r="B65" s="1">
        <v>2011</v>
      </c>
      <c r="C65" s="1" t="s">
        <v>25</v>
      </c>
      <c r="D65" s="1">
        <v>188</v>
      </c>
      <c r="E65" s="1">
        <v>4</v>
      </c>
      <c r="F65" s="1" t="s">
        <v>28</v>
      </c>
      <c r="G65" s="2">
        <v>2</v>
      </c>
      <c r="H65" s="1">
        <f t="shared" si="0"/>
        <v>0.14189705460416391</v>
      </c>
      <c r="I65" s="2">
        <v>2</v>
      </c>
      <c r="J65" s="1">
        <f t="shared" si="1"/>
        <v>0.14189705460416391</v>
      </c>
      <c r="K65" s="7">
        <v>3</v>
      </c>
      <c r="L65" s="1">
        <f t="shared" si="17"/>
        <v>1.7320508075688772</v>
      </c>
      <c r="M65" s="7">
        <v>0</v>
      </c>
      <c r="N65" s="1">
        <f t="shared" si="18"/>
        <v>0</v>
      </c>
      <c r="O65" s="1">
        <f t="shared" si="19"/>
        <v>3</v>
      </c>
      <c r="P65" s="1">
        <f t="shared" si="20"/>
        <v>1.7320508075688772</v>
      </c>
      <c r="Q65" s="1">
        <f t="shared" si="24"/>
        <v>0</v>
      </c>
      <c r="R65" s="1">
        <f t="shared" si="25"/>
        <v>0</v>
      </c>
      <c r="S65" s="7">
        <v>0.1047</v>
      </c>
      <c r="T65" s="1">
        <f t="shared" si="23"/>
        <v>-0.98001184040871481</v>
      </c>
      <c r="U65" s="12">
        <v>1</v>
      </c>
      <c r="V65" s="13">
        <f t="shared" si="8"/>
        <v>4.3213737826425782E-3</v>
      </c>
      <c r="W65" s="5" t="s">
        <v>31</v>
      </c>
    </row>
    <row r="66" spans="1:24" x14ac:dyDescent="0.2">
      <c r="A66" s="1" t="s">
        <v>106</v>
      </c>
      <c r="B66" s="1">
        <v>2011</v>
      </c>
      <c r="C66" s="1" t="s">
        <v>43</v>
      </c>
      <c r="D66">
        <v>203</v>
      </c>
      <c r="E66" s="1">
        <v>6</v>
      </c>
      <c r="F66" s="1" t="s">
        <v>26</v>
      </c>
      <c r="G66" s="2">
        <v>1.75</v>
      </c>
      <c r="H66" s="1">
        <f t="shared" ref="H66:H97" si="26">ASIN(SQRT(G66/100))</f>
        <v>0.13267647479882505</v>
      </c>
      <c r="I66" s="2">
        <v>0.8</v>
      </c>
      <c r="J66" s="1">
        <f t="shared" ref="J66:J97" si="27">ASIN(SQRT(I66/100))</f>
        <v>8.9562407439444894E-2</v>
      </c>
      <c r="K66" s="7">
        <v>0</v>
      </c>
      <c r="L66" s="1">
        <f t="shared" si="17"/>
        <v>0</v>
      </c>
      <c r="M66" s="7">
        <v>0</v>
      </c>
      <c r="N66" s="1">
        <f t="shared" si="18"/>
        <v>0</v>
      </c>
      <c r="O66" s="1">
        <f t="shared" si="19"/>
        <v>0</v>
      </c>
      <c r="P66" s="1">
        <f t="shared" si="20"/>
        <v>0</v>
      </c>
      <c r="S66" s="7">
        <v>0</v>
      </c>
      <c r="T66" s="1">
        <f t="shared" si="23"/>
        <v>-5</v>
      </c>
      <c r="U66" s="12">
        <v>0.1</v>
      </c>
      <c r="V66" s="13">
        <f t="shared" ref="V66:V97" si="28">LOG10(U66+0.01)</f>
        <v>-0.95860731484177497</v>
      </c>
      <c r="X66" s="14" t="s">
        <v>112</v>
      </c>
    </row>
    <row r="67" spans="1:24" x14ac:dyDescent="0.2">
      <c r="A67" s="1" t="s">
        <v>106</v>
      </c>
      <c r="B67" s="1">
        <v>2011</v>
      </c>
      <c r="C67" s="1" t="s">
        <v>43</v>
      </c>
      <c r="D67">
        <v>206</v>
      </c>
      <c r="E67" s="1">
        <v>8</v>
      </c>
      <c r="F67" s="1" t="s">
        <v>35</v>
      </c>
      <c r="G67" s="2">
        <v>2</v>
      </c>
      <c r="H67" s="1">
        <f t="shared" si="26"/>
        <v>0.14189705460416391</v>
      </c>
      <c r="I67" s="2">
        <v>0.5</v>
      </c>
      <c r="J67" s="1">
        <f t="shared" si="27"/>
        <v>7.0769736662213617E-2</v>
      </c>
      <c r="K67" s="7">
        <v>1</v>
      </c>
      <c r="L67" s="1">
        <f t="shared" si="17"/>
        <v>1</v>
      </c>
      <c r="M67" s="7">
        <v>0</v>
      </c>
      <c r="N67" s="1">
        <f t="shared" si="18"/>
        <v>0</v>
      </c>
      <c r="O67" s="1">
        <f t="shared" si="19"/>
        <v>1</v>
      </c>
      <c r="P67" s="1">
        <f t="shared" si="20"/>
        <v>1</v>
      </c>
      <c r="Q67" s="1">
        <f>M67/(O67)*100</f>
        <v>0</v>
      </c>
      <c r="R67" s="1">
        <f>ASIN(SQRT(Q67/100))</f>
        <v>0</v>
      </c>
      <c r="S67" s="7">
        <v>0.03</v>
      </c>
      <c r="T67" s="1">
        <f t="shared" si="23"/>
        <v>-1.5227340045751474</v>
      </c>
      <c r="U67" s="12">
        <v>0.3</v>
      </c>
      <c r="V67" s="13">
        <f t="shared" si="28"/>
        <v>-0.50863830616572736</v>
      </c>
      <c r="W67" s="5" t="s">
        <v>44</v>
      </c>
    </row>
    <row r="68" spans="1:24" x14ac:dyDescent="0.2">
      <c r="A68" s="1" t="s">
        <v>106</v>
      </c>
      <c r="B68" s="1">
        <v>2011</v>
      </c>
      <c r="C68" s="1" t="s">
        <v>43</v>
      </c>
      <c r="D68">
        <v>209</v>
      </c>
      <c r="E68" s="1">
        <v>2</v>
      </c>
      <c r="F68" s="1" t="s">
        <v>30</v>
      </c>
      <c r="G68" s="2">
        <v>8</v>
      </c>
      <c r="H68" s="1">
        <f t="shared" si="26"/>
        <v>0.28675655221154839</v>
      </c>
      <c r="I68" s="2">
        <v>8</v>
      </c>
      <c r="J68" s="1">
        <f t="shared" si="27"/>
        <v>0.28675655221154839</v>
      </c>
      <c r="U68" s="12">
        <v>3.3</v>
      </c>
      <c r="V68" s="13">
        <f t="shared" si="28"/>
        <v>0.51982799377571864</v>
      </c>
      <c r="X68" s="14" t="s">
        <v>113</v>
      </c>
    </row>
    <row r="69" spans="1:24" x14ac:dyDescent="0.2">
      <c r="A69" s="1" t="s">
        <v>106</v>
      </c>
      <c r="B69" s="1">
        <v>2011</v>
      </c>
      <c r="C69" s="1" t="s">
        <v>43</v>
      </c>
      <c r="D69">
        <v>210</v>
      </c>
      <c r="E69" s="1">
        <v>1</v>
      </c>
      <c r="F69" s="1" t="s">
        <v>27</v>
      </c>
      <c r="G69" s="2">
        <v>5</v>
      </c>
      <c r="H69" s="1">
        <f t="shared" si="26"/>
        <v>0.22551340589813121</v>
      </c>
      <c r="I69" s="2">
        <v>4</v>
      </c>
      <c r="J69" s="1">
        <f t="shared" si="27"/>
        <v>0.20135792079033082</v>
      </c>
      <c r="K69" s="7">
        <v>8</v>
      </c>
      <c r="L69" s="1">
        <f>SQRT(K69)</f>
        <v>2.8284271247461903</v>
      </c>
      <c r="M69" s="7">
        <v>0</v>
      </c>
      <c r="N69" s="1">
        <f>SQRT(M69)</f>
        <v>0</v>
      </c>
      <c r="O69" s="1">
        <f>K69+M69</f>
        <v>8</v>
      </c>
      <c r="P69" s="1">
        <f>SQRT(O69)</f>
        <v>2.8284271247461903</v>
      </c>
      <c r="Q69" s="1">
        <f>M69/(O69)*100</f>
        <v>0</v>
      </c>
      <c r="R69" s="1">
        <f>ASIN(SQRT(Q69/100))</f>
        <v>0</v>
      </c>
      <c r="S69" s="7">
        <v>0.4365</v>
      </c>
      <c r="T69" s="1">
        <f>LOG10(S69+0.00001)</f>
        <v>-0.36000580259971171</v>
      </c>
      <c r="U69" s="12">
        <v>1.1000000000000001</v>
      </c>
      <c r="V69" s="13">
        <f t="shared" si="28"/>
        <v>4.5322978786657475E-2</v>
      </c>
      <c r="W69" s="5" t="s">
        <v>33</v>
      </c>
    </row>
    <row r="70" spans="1:24" x14ac:dyDescent="0.2">
      <c r="A70" s="1" t="s">
        <v>106</v>
      </c>
      <c r="B70" s="1">
        <v>2011</v>
      </c>
      <c r="C70" s="1" t="s">
        <v>43</v>
      </c>
      <c r="D70">
        <v>224</v>
      </c>
      <c r="E70" s="1">
        <v>1</v>
      </c>
      <c r="F70" s="1" t="s">
        <v>27</v>
      </c>
      <c r="G70" s="2">
        <v>3</v>
      </c>
      <c r="H70" s="1">
        <f t="shared" si="26"/>
        <v>0.17408301063648043</v>
      </c>
      <c r="I70" s="2">
        <v>4</v>
      </c>
      <c r="J70" s="1">
        <f t="shared" si="27"/>
        <v>0.20135792079033082</v>
      </c>
      <c r="U70" s="12">
        <v>3.6</v>
      </c>
      <c r="V70" s="13">
        <f t="shared" si="28"/>
        <v>0.55750720190565795</v>
      </c>
      <c r="W70" s="5" t="s">
        <v>32</v>
      </c>
      <c r="X70" s="15" t="s">
        <v>114</v>
      </c>
    </row>
    <row r="71" spans="1:24" x14ac:dyDescent="0.2">
      <c r="A71" s="1" t="s">
        <v>106</v>
      </c>
      <c r="B71" s="1">
        <v>2011</v>
      </c>
      <c r="C71" s="1" t="s">
        <v>43</v>
      </c>
      <c r="D71">
        <v>225</v>
      </c>
      <c r="E71" s="1">
        <v>1</v>
      </c>
      <c r="F71" s="1" t="s">
        <v>27</v>
      </c>
      <c r="G71" s="2">
        <v>1.2</v>
      </c>
      <c r="H71" s="1">
        <f t="shared" si="26"/>
        <v>0.10976479212496471</v>
      </c>
      <c r="I71" s="2">
        <v>1.8</v>
      </c>
      <c r="J71" s="1">
        <f t="shared" si="27"/>
        <v>0.13456986643727625</v>
      </c>
      <c r="K71" s="7">
        <v>4</v>
      </c>
      <c r="L71" s="1">
        <f t="shared" ref="L71:L101" si="29">SQRT(K71)</f>
        <v>2</v>
      </c>
      <c r="M71" s="7">
        <v>0</v>
      </c>
      <c r="N71" s="1">
        <f t="shared" ref="N71:N101" si="30">SQRT(M71)</f>
        <v>0</v>
      </c>
      <c r="O71" s="1">
        <f t="shared" ref="O71:O101" si="31">K71+M71</f>
        <v>4</v>
      </c>
      <c r="P71" s="1">
        <f t="shared" ref="P71:P101" si="32">SQRT(O71)</f>
        <v>2</v>
      </c>
      <c r="Q71" s="1">
        <f>M71/(O71)*100</f>
        <v>0</v>
      </c>
      <c r="R71" s="1">
        <f>ASIN(SQRT(Q71/100))</f>
        <v>0</v>
      </c>
      <c r="S71" s="7">
        <v>0.13900000000000001</v>
      </c>
      <c r="T71" s="1">
        <f t="shared" ref="T71:T77" si="33">LOG10(S71+0.00001)</f>
        <v>-0.85695395666241214</v>
      </c>
      <c r="U71" s="12">
        <v>1.4</v>
      </c>
      <c r="V71" s="13">
        <f t="shared" si="28"/>
        <v>0.14921911265537988</v>
      </c>
      <c r="W71" s="5" t="s">
        <v>38</v>
      </c>
    </row>
    <row r="72" spans="1:24" x14ac:dyDescent="0.2">
      <c r="A72" s="1" t="s">
        <v>106</v>
      </c>
      <c r="B72" s="1">
        <v>2011</v>
      </c>
      <c r="C72" s="1" t="s">
        <v>43</v>
      </c>
      <c r="D72">
        <v>232</v>
      </c>
      <c r="E72" s="1">
        <v>1</v>
      </c>
      <c r="F72" s="1" t="s">
        <v>27</v>
      </c>
      <c r="G72" s="2">
        <v>2.5</v>
      </c>
      <c r="H72" s="1">
        <f t="shared" si="26"/>
        <v>0.15878021464576067</v>
      </c>
      <c r="I72" s="2">
        <v>4</v>
      </c>
      <c r="J72" s="1">
        <f t="shared" si="27"/>
        <v>0.20135792079033082</v>
      </c>
      <c r="K72" s="7">
        <v>3</v>
      </c>
      <c r="L72" s="1">
        <f t="shared" si="29"/>
        <v>1.7320508075688772</v>
      </c>
      <c r="M72" s="7">
        <v>0</v>
      </c>
      <c r="N72" s="1">
        <f t="shared" si="30"/>
        <v>0</v>
      </c>
      <c r="O72" s="1">
        <f t="shared" si="31"/>
        <v>3</v>
      </c>
      <c r="P72" s="1">
        <f t="shared" si="32"/>
        <v>1.7320508075688772</v>
      </c>
      <c r="Q72" s="1">
        <f>M72/(O72)*100</f>
        <v>0</v>
      </c>
      <c r="R72" s="1">
        <f>ASIN(SQRT(Q72/100))</f>
        <v>0</v>
      </c>
      <c r="S72" s="7">
        <v>7.8700000000000006E-2</v>
      </c>
      <c r="T72" s="1">
        <f t="shared" si="33"/>
        <v>-1.103970087603773</v>
      </c>
      <c r="U72" s="12">
        <v>1.2</v>
      </c>
      <c r="V72" s="13">
        <f t="shared" si="28"/>
        <v>8.2785370316450071E-2</v>
      </c>
    </row>
    <row r="73" spans="1:24" x14ac:dyDescent="0.2">
      <c r="A73" s="1" t="s">
        <v>106</v>
      </c>
      <c r="B73" s="1">
        <v>2011</v>
      </c>
      <c r="C73" s="1" t="s">
        <v>43</v>
      </c>
      <c r="D73">
        <v>234</v>
      </c>
      <c r="E73" s="1">
        <v>6</v>
      </c>
      <c r="F73" s="1" t="s">
        <v>26</v>
      </c>
      <c r="G73" s="2">
        <v>4</v>
      </c>
      <c r="H73" s="1">
        <f t="shared" si="26"/>
        <v>0.20135792079033082</v>
      </c>
      <c r="I73" s="2">
        <v>1</v>
      </c>
      <c r="J73" s="1">
        <f t="shared" si="27"/>
        <v>0.1001674211615598</v>
      </c>
      <c r="K73" s="7">
        <v>1</v>
      </c>
      <c r="L73" s="1">
        <f t="shared" si="29"/>
        <v>1</v>
      </c>
      <c r="M73" s="7">
        <v>0</v>
      </c>
      <c r="N73" s="1">
        <f t="shared" si="30"/>
        <v>0</v>
      </c>
      <c r="O73" s="1">
        <f t="shared" si="31"/>
        <v>1</v>
      </c>
      <c r="P73" s="1">
        <f t="shared" si="32"/>
        <v>1</v>
      </c>
      <c r="Q73" s="1">
        <f>M73/(O73)*100</f>
        <v>0</v>
      </c>
      <c r="R73" s="1">
        <f>ASIN(SQRT(Q73/100))</f>
        <v>0</v>
      </c>
      <c r="S73" s="7">
        <v>2.8999999999999998E-3</v>
      </c>
      <c r="T73" s="1">
        <f t="shared" si="33"/>
        <v>-2.5361070110140926</v>
      </c>
      <c r="U73" s="12">
        <v>0</v>
      </c>
      <c r="V73" s="13">
        <f t="shared" si="28"/>
        <v>-2</v>
      </c>
      <c r="X73" s="1" t="s">
        <v>115</v>
      </c>
    </row>
    <row r="74" spans="1:24" x14ac:dyDescent="0.2">
      <c r="A74" s="1" t="s">
        <v>106</v>
      </c>
      <c r="B74" s="1">
        <v>2011</v>
      </c>
      <c r="C74" s="1" t="s">
        <v>43</v>
      </c>
      <c r="D74">
        <v>236</v>
      </c>
      <c r="E74" s="1">
        <v>5</v>
      </c>
      <c r="F74" s="1" t="s">
        <v>34</v>
      </c>
      <c r="G74" s="2">
        <v>0.7</v>
      </c>
      <c r="H74" s="1">
        <f t="shared" si="26"/>
        <v>8.3763921749666764E-2</v>
      </c>
      <c r="I74" s="2">
        <v>0.2</v>
      </c>
      <c r="J74" s="1">
        <f t="shared" si="27"/>
        <v>4.4736280102247346E-2</v>
      </c>
      <c r="K74" s="7">
        <v>0</v>
      </c>
      <c r="L74" s="1">
        <f t="shared" si="29"/>
        <v>0</v>
      </c>
      <c r="M74" s="7">
        <v>0</v>
      </c>
      <c r="N74" s="1">
        <f t="shared" si="30"/>
        <v>0</v>
      </c>
      <c r="O74" s="1">
        <f t="shared" si="31"/>
        <v>0</v>
      </c>
      <c r="P74" s="1">
        <f t="shared" si="32"/>
        <v>0</v>
      </c>
      <c r="S74" s="7">
        <v>0</v>
      </c>
      <c r="T74" s="1">
        <f t="shared" si="33"/>
        <v>-5</v>
      </c>
      <c r="U74" s="12">
        <v>0.4</v>
      </c>
      <c r="V74" s="13">
        <f t="shared" si="28"/>
        <v>-0.38721614328026449</v>
      </c>
      <c r="X74" s="1" t="s">
        <v>116</v>
      </c>
    </row>
    <row r="75" spans="1:24" x14ac:dyDescent="0.2">
      <c r="A75" s="1" t="s">
        <v>106</v>
      </c>
      <c r="B75" s="1">
        <v>2011</v>
      </c>
      <c r="C75" s="1" t="s">
        <v>43</v>
      </c>
      <c r="D75">
        <v>237</v>
      </c>
      <c r="E75" s="1">
        <v>7</v>
      </c>
      <c r="F75" s="1" t="s">
        <v>36</v>
      </c>
      <c r="G75" s="2">
        <v>2</v>
      </c>
      <c r="H75" s="1">
        <f t="shared" si="26"/>
        <v>0.14189705460416391</v>
      </c>
      <c r="I75" s="2">
        <v>2</v>
      </c>
      <c r="J75" s="1">
        <f t="shared" si="27"/>
        <v>0.14189705460416391</v>
      </c>
      <c r="K75" s="7">
        <v>0</v>
      </c>
      <c r="L75" s="1">
        <f t="shared" si="29"/>
        <v>0</v>
      </c>
      <c r="M75" s="7">
        <v>0</v>
      </c>
      <c r="N75" s="1">
        <f t="shared" si="30"/>
        <v>0</v>
      </c>
      <c r="O75" s="1">
        <f t="shared" si="31"/>
        <v>0</v>
      </c>
      <c r="P75" s="1">
        <f t="shared" si="32"/>
        <v>0</v>
      </c>
      <c r="S75" s="7">
        <v>0</v>
      </c>
      <c r="T75" s="1">
        <f t="shared" si="33"/>
        <v>-5</v>
      </c>
      <c r="U75" s="12">
        <v>1.2</v>
      </c>
      <c r="V75" s="13">
        <f t="shared" si="28"/>
        <v>8.2785370316450071E-2</v>
      </c>
      <c r="X75" s="14" t="s">
        <v>112</v>
      </c>
    </row>
    <row r="76" spans="1:24" x14ac:dyDescent="0.2">
      <c r="A76" s="1" t="s">
        <v>106</v>
      </c>
      <c r="B76" s="1">
        <v>2011</v>
      </c>
      <c r="C76" s="1" t="s">
        <v>43</v>
      </c>
      <c r="D76">
        <v>247</v>
      </c>
      <c r="E76" s="1">
        <v>1</v>
      </c>
      <c r="F76" s="1" t="s">
        <v>27</v>
      </c>
      <c r="G76" s="2">
        <v>1</v>
      </c>
      <c r="H76" s="1">
        <f t="shared" si="26"/>
        <v>0.1001674211615598</v>
      </c>
      <c r="I76" s="2">
        <v>1</v>
      </c>
      <c r="J76" s="1">
        <f t="shared" si="27"/>
        <v>0.1001674211615598</v>
      </c>
      <c r="K76" s="7">
        <v>3</v>
      </c>
      <c r="L76" s="1">
        <f t="shared" si="29"/>
        <v>1.7320508075688772</v>
      </c>
      <c r="M76" s="7">
        <v>0</v>
      </c>
      <c r="N76" s="1">
        <f t="shared" si="30"/>
        <v>0</v>
      </c>
      <c r="O76" s="1">
        <f t="shared" si="31"/>
        <v>3</v>
      </c>
      <c r="P76" s="1">
        <f t="shared" si="32"/>
        <v>1.7320508075688772</v>
      </c>
      <c r="Q76" s="1">
        <f>M76/(O76)*100</f>
        <v>0</v>
      </c>
      <c r="R76" s="1">
        <f>ASIN(SQRT(Q76/100))</f>
        <v>0</v>
      </c>
      <c r="S76" s="7">
        <v>3.39E-2</v>
      </c>
      <c r="T76" s="1">
        <f t="shared" si="33"/>
        <v>-1.4696722102219137</v>
      </c>
      <c r="U76" s="12">
        <v>0</v>
      </c>
      <c r="V76" s="13">
        <f t="shared" si="28"/>
        <v>-2</v>
      </c>
      <c r="X76" s="1" t="s">
        <v>115</v>
      </c>
    </row>
    <row r="77" spans="1:24" x14ac:dyDescent="0.2">
      <c r="A77" s="1" t="s">
        <v>106</v>
      </c>
      <c r="B77" s="1">
        <v>2011</v>
      </c>
      <c r="C77" s="1" t="s">
        <v>43</v>
      </c>
      <c r="D77">
        <v>248</v>
      </c>
      <c r="E77" s="1">
        <v>5</v>
      </c>
      <c r="F77" s="1" t="s">
        <v>34</v>
      </c>
      <c r="G77" s="2">
        <v>1</v>
      </c>
      <c r="H77" s="1">
        <f t="shared" si="26"/>
        <v>0.1001674211615598</v>
      </c>
      <c r="I77" s="2">
        <v>0.7</v>
      </c>
      <c r="J77" s="1">
        <f t="shared" si="27"/>
        <v>8.3763921749666764E-2</v>
      </c>
      <c r="K77" s="7">
        <v>1</v>
      </c>
      <c r="L77" s="1">
        <f t="shared" si="29"/>
        <v>1</v>
      </c>
      <c r="M77" s="7">
        <v>0</v>
      </c>
      <c r="N77" s="1">
        <f t="shared" si="30"/>
        <v>0</v>
      </c>
      <c r="O77" s="1">
        <f t="shared" si="31"/>
        <v>1</v>
      </c>
      <c r="P77" s="1">
        <f t="shared" si="32"/>
        <v>1</v>
      </c>
      <c r="Q77" s="1">
        <f>M77/(O77)*100</f>
        <v>0</v>
      </c>
      <c r="R77" s="1">
        <f>ASIN(SQRT(Q77/100))</f>
        <v>0</v>
      </c>
      <c r="S77" s="7">
        <v>2.7E-2</v>
      </c>
      <c r="T77" s="1">
        <f t="shared" si="33"/>
        <v>-1.5684754158125491</v>
      </c>
      <c r="U77" s="12">
        <v>0</v>
      </c>
      <c r="V77" s="13">
        <f t="shared" si="28"/>
        <v>-2</v>
      </c>
      <c r="X77" s="7" t="s">
        <v>117</v>
      </c>
    </row>
    <row r="78" spans="1:24" x14ac:dyDescent="0.2">
      <c r="A78" s="1" t="s">
        <v>106</v>
      </c>
      <c r="B78" s="1">
        <v>2011</v>
      </c>
      <c r="C78" s="1" t="s">
        <v>43</v>
      </c>
      <c r="D78">
        <v>252</v>
      </c>
      <c r="E78" s="1">
        <v>3</v>
      </c>
      <c r="F78" s="1" t="s">
        <v>33</v>
      </c>
      <c r="G78" s="2">
        <v>8</v>
      </c>
      <c r="H78" s="1">
        <f t="shared" si="26"/>
        <v>0.28675655221154839</v>
      </c>
      <c r="I78" s="2">
        <v>8</v>
      </c>
      <c r="J78" s="1">
        <f t="shared" si="27"/>
        <v>0.28675655221154839</v>
      </c>
      <c r="K78" s="7">
        <f>1+2+2+1+11</f>
        <v>17</v>
      </c>
      <c r="L78" s="1">
        <f t="shared" si="29"/>
        <v>4.1231056256176606</v>
      </c>
      <c r="M78" s="7">
        <v>3</v>
      </c>
      <c r="N78" s="1">
        <f t="shared" si="30"/>
        <v>1.7320508075688772</v>
      </c>
      <c r="O78" s="1">
        <f t="shared" si="31"/>
        <v>20</v>
      </c>
      <c r="P78" s="1">
        <f t="shared" si="32"/>
        <v>4.4721359549995796</v>
      </c>
      <c r="Q78" s="1">
        <f>M78/(O78)*100</f>
        <v>15</v>
      </c>
      <c r="R78" s="1">
        <f>ASIN(SQRT(Q78/100))</f>
        <v>0.3976994150920718</v>
      </c>
      <c r="U78" s="12">
        <v>5.8</v>
      </c>
      <c r="V78" s="13">
        <f t="shared" si="28"/>
        <v>0.76417613239033066</v>
      </c>
      <c r="X78" s="14" t="s">
        <v>107</v>
      </c>
    </row>
    <row r="79" spans="1:24" x14ac:dyDescent="0.2">
      <c r="A79" s="1" t="s">
        <v>106</v>
      </c>
      <c r="B79" s="1">
        <v>2011</v>
      </c>
      <c r="C79" s="1" t="s">
        <v>43</v>
      </c>
      <c r="D79">
        <v>257</v>
      </c>
      <c r="E79" s="1">
        <v>7</v>
      </c>
      <c r="F79" s="1" t="s">
        <v>36</v>
      </c>
      <c r="G79" s="2">
        <v>2</v>
      </c>
      <c r="H79" s="1">
        <f t="shared" si="26"/>
        <v>0.14189705460416391</v>
      </c>
      <c r="I79" s="2">
        <v>3</v>
      </c>
      <c r="J79" s="1">
        <f t="shared" si="27"/>
        <v>0.17408301063648043</v>
      </c>
      <c r="K79" s="7">
        <v>0</v>
      </c>
      <c r="L79" s="1">
        <f t="shared" si="29"/>
        <v>0</v>
      </c>
      <c r="M79" s="7">
        <v>0</v>
      </c>
      <c r="N79" s="1">
        <f t="shared" si="30"/>
        <v>0</v>
      </c>
      <c r="O79" s="1">
        <f t="shared" si="31"/>
        <v>0</v>
      </c>
      <c r="P79" s="1">
        <f t="shared" si="32"/>
        <v>0</v>
      </c>
      <c r="S79" s="7">
        <v>0</v>
      </c>
      <c r="T79" s="1">
        <f>LOG10(S79+0.00001)</f>
        <v>-5</v>
      </c>
      <c r="U79" s="12">
        <v>0</v>
      </c>
      <c r="V79" s="13">
        <f t="shared" si="28"/>
        <v>-2</v>
      </c>
      <c r="X79" s="14" t="s">
        <v>112</v>
      </c>
    </row>
    <row r="80" spans="1:24" x14ac:dyDescent="0.2">
      <c r="A80" s="1" t="s">
        <v>106</v>
      </c>
      <c r="B80" s="1">
        <v>2011</v>
      </c>
      <c r="C80" s="1" t="s">
        <v>43</v>
      </c>
      <c r="D80">
        <v>258</v>
      </c>
      <c r="E80" s="1">
        <v>6</v>
      </c>
      <c r="F80" s="1" t="s">
        <v>26</v>
      </c>
      <c r="G80" s="2">
        <v>2</v>
      </c>
      <c r="H80" s="1">
        <f t="shared" si="26"/>
        <v>0.14189705460416391</v>
      </c>
      <c r="I80" s="2">
        <v>3</v>
      </c>
      <c r="J80" s="1">
        <f t="shared" si="27"/>
        <v>0.17408301063648043</v>
      </c>
      <c r="K80" s="7">
        <v>5</v>
      </c>
      <c r="L80" s="1">
        <f t="shared" si="29"/>
        <v>2.2360679774997898</v>
      </c>
      <c r="M80" s="7">
        <v>0</v>
      </c>
      <c r="N80" s="1">
        <f t="shared" si="30"/>
        <v>0</v>
      </c>
      <c r="O80" s="1">
        <f t="shared" si="31"/>
        <v>5</v>
      </c>
      <c r="P80" s="1">
        <f t="shared" si="32"/>
        <v>2.2360679774997898</v>
      </c>
      <c r="Q80" s="1">
        <f>M80/(O80)*100</f>
        <v>0</v>
      </c>
      <c r="R80" s="1">
        <f>ASIN(SQRT(Q80/100))</f>
        <v>0</v>
      </c>
      <c r="S80" s="7">
        <v>0.1268</v>
      </c>
      <c r="T80" s="1">
        <f>LOG10(S80+0.00001)</f>
        <v>-0.89684649745131872</v>
      </c>
      <c r="U80" s="12">
        <v>1.4</v>
      </c>
      <c r="V80" s="13">
        <f t="shared" si="28"/>
        <v>0.14921911265537988</v>
      </c>
      <c r="W80" s="5" t="s">
        <v>37</v>
      </c>
    </row>
    <row r="81" spans="1:24" x14ac:dyDescent="0.2">
      <c r="A81" s="1" t="s">
        <v>106</v>
      </c>
      <c r="B81" s="1">
        <v>2011</v>
      </c>
      <c r="C81" s="1" t="s">
        <v>43</v>
      </c>
      <c r="D81">
        <v>260</v>
      </c>
      <c r="E81" s="1">
        <v>5</v>
      </c>
      <c r="F81" s="1" t="s">
        <v>34</v>
      </c>
      <c r="G81" s="2">
        <v>2</v>
      </c>
      <c r="H81" s="1">
        <f t="shared" si="26"/>
        <v>0.14189705460416391</v>
      </c>
      <c r="I81" s="2">
        <v>2</v>
      </c>
      <c r="J81" s="1">
        <f t="shared" si="27"/>
        <v>0.14189705460416391</v>
      </c>
      <c r="K81" s="7">
        <v>0</v>
      </c>
      <c r="L81" s="1">
        <f t="shared" si="29"/>
        <v>0</v>
      </c>
      <c r="M81" s="7">
        <v>0</v>
      </c>
      <c r="N81" s="1">
        <f t="shared" si="30"/>
        <v>0</v>
      </c>
      <c r="O81" s="1">
        <f t="shared" si="31"/>
        <v>0</v>
      </c>
      <c r="P81" s="1">
        <f t="shared" si="32"/>
        <v>0</v>
      </c>
      <c r="S81" s="7">
        <v>0</v>
      </c>
      <c r="T81" s="1">
        <f>LOG10(S81+0.00001)</f>
        <v>-5</v>
      </c>
      <c r="U81" s="12">
        <v>0.3</v>
      </c>
      <c r="V81" s="13">
        <f t="shared" si="28"/>
        <v>-0.50863830616572736</v>
      </c>
      <c r="W81" s="5" t="s">
        <v>38</v>
      </c>
      <c r="X81" s="14" t="s">
        <v>118</v>
      </c>
    </row>
    <row r="82" spans="1:24" x14ac:dyDescent="0.2">
      <c r="A82" s="1" t="s">
        <v>106</v>
      </c>
      <c r="B82" s="1">
        <v>2011</v>
      </c>
      <c r="C82" s="1" t="s">
        <v>43</v>
      </c>
      <c r="D82">
        <v>261</v>
      </c>
      <c r="E82" s="1">
        <v>3</v>
      </c>
      <c r="F82" s="1" t="s">
        <v>33</v>
      </c>
      <c r="G82" s="2">
        <v>8</v>
      </c>
      <c r="H82" s="1">
        <f t="shared" si="26"/>
        <v>0.28675655221154839</v>
      </c>
      <c r="I82" s="2">
        <v>10</v>
      </c>
      <c r="J82" s="1">
        <f t="shared" si="27"/>
        <v>0.32175055439664224</v>
      </c>
      <c r="K82" s="7">
        <f>10</f>
        <v>10</v>
      </c>
      <c r="L82" s="1">
        <f t="shared" si="29"/>
        <v>3.1622776601683795</v>
      </c>
      <c r="M82" s="7">
        <v>24</v>
      </c>
      <c r="N82" s="1">
        <f t="shared" si="30"/>
        <v>4.8989794855663558</v>
      </c>
      <c r="O82" s="1">
        <f t="shared" si="31"/>
        <v>34</v>
      </c>
      <c r="P82" s="1">
        <f t="shared" si="32"/>
        <v>5.8309518948453007</v>
      </c>
      <c r="Q82" s="1">
        <f>M82/(O82)*100</f>
        <v>70.588235294117652</v>
      </c>
      <c r="R82" s="1">
        <f>ASIN(SQRT(Q82/100))</f>
        <v>0.99759301769404163</v>
      </c>
      <c r="U82" s="12">
        <v>7.1</v>
      </c>
      <c r="V82" s="13">
        <f t="shared" si="28"/>
        <v>0.85186960072976625</v>
      </c>
      <c r="W82" s="5" t="s">
        <v>33</v>
      </c>
      <c r="X82" s="14" t="s">
        <v>107</v>
      </c>
    </row>
    <row r="83" spans="1:24" x14ac:dyDescent="0.2">
      <c r="A83" s="1" t="s">
        <v>106</v>
      </c>
      <c r="B83" s="1">
        <v>2011</v>
      </c>
      <c r="C83" s="1" t="s">
        <v>43</v>
      </c>
      <c r="D83">
        <v>264</v>
      </c>
      <c r="E83" s="1">
        <v>5</v>
      </c>
      <c r="F83" s="1" t="s">
        <v>34</v>
      </c>
      <c r="G83" s="2">
        <v>1.2</v>
      </c>
      <c r="H83" s="1">
        <f t="shared" si="26"/>
        <v>0.10976479212496471</v>
      </c>
      <c r="I83" s="2">
        <v>1</v>
      </c>
      <c r="J83" s="1">
        <f t="shared" si="27"/>
        <v>0.1001674211615598</v>
      </c>
      <c r="K83" s="7">
        <v>1</v>
      </c>
      <c r="L83" s="1">
        <f t="shared" si="29"/>
        <v>1</v>
      </c>
      <c r="M83" s="7">
        <v>0</v>
      </c>
      <c r="N83" s="1">
        <f t="shared" si="30"/>
        <v>0</v>
      </c>
      <c r="O83" s="1">
        <f t="shared" si="31"/>
        <v>1</v>
      </c>
      <c r="P83" s="1">
        <f t="shared" si="32"/>
        <v>1</v>
      </c>
      <c r="Q83" s="1">
        <f>M83/(O83)*100</f>
        <v>0</v>
      </c>
      <c r="R83" s="1">
        <f>ASIN(SQRT(Q83/100))</f>
        <v>0</v>
      </c>
      <c r="S83" s="7">
        <v>4.7500000000000001E-2</v>
      </c>
      <c r="T83" s="1">
        <f>LOG10(S83+0.00001)</f>
        <v>-1.3232149695807944</v>
      </c>
      <c r="U83" s="12">
        <v>0.9</v>
      </c>
      <c r="V83" s="13">
        <f t="shared" si="28"/>
        <v>-4.0958607678906384E-2</v>
      </c>
      <c r="X83" s="14" t="s">
        <v>119</v>
      </c>
    </row>
    <row r="84" spans="1:24" x14ac:dyDescent="0.2">
      <c r="A84" s="1" t="s">
        <v>106</v>
      </c>
      <c r="B84" s="1">
        <v>2011</v>
      </c>
      <c r="C84" s="1" t="s">
        <v>43</v>
      </c>
      <c r="D84">
        <v>265</v>
      </c>
      <c r="E84" s="1">
        <v>3</v>
      </c>
      <c r="F84" s="1" t="s">
        <v>33</v>
      </c>
      <c r="G84" s="2">
        <v>0.5</v>
      </c>
      <c r="H84" s="1">
        <f t="shared" si="26"/>
        <v>7.0769736662213617E-2</v>
      </c>
      <c r="I84" s="2">
        <v>1</v>
      </c>
      <c r="J84" s="1">
        <f t="shared" si="27"/>
        <v>0.1001674211615598</v>
      </c>
      <c r="K84" s="7">
        <v>0</v>
      </c>
      <c r="L84" s="1">
        <f t="shared" si="29"/>
        <v>0</v>
      </c>
      <c r="M84" s="7">
        <v>0</v>
      </c>
      <c r="N84" s="1">
        <f t="shared" si="30"/>
        <v>0</v>
      </c>
      <c r="O84" s="1">
        <f t="shared" si="31"/>
        <v>0</v>
      </c>
      <c r="P84" s="1">
        <f t="shared" si="32"/>
        <v>0</v>
      </c>
      <c r="S84" s="7">
        <v>0</v>
      </c>
      <c r="T84" s="1">
        <f>LOG10(S84+0.00001)</f>
        <v>-5</v>
      </c>
      <c r="U84" s="12">
        <v>0.9</v>
      </c>
      <c r="V84" s="13">
        <f t="shared" si="28"/>
        <v>-4.0958607678906384E-2</v>
      </c>
      <c r="W84" s="5" t="s">
        <v>31</v>
      </c>
      <c r="X84" s="14" t="s">
        <v>112</v>
      </c>
    </row>
    <row r="85" spans="1:24" x14ac:dyDescent="0.2">
      <c r="A85" s="1" t="s">
        <v>106</v>
      </c>
      <c r="B85" s="1">
        <v>2011</v>
      </c>
      <c r="C85" s="1" t="s">
        <v>43</v>
      </c>
      <c r="D85">
        <v>266</v>
      </c>
      <c r="E85" s="1">
        <v>4</v>
      </c>
      <c r="F85" s="1" t="s">
        <v>28</v>
      </c>
      <c r="G85" s="2">
        <v>4</v>
      </c>
      <c r="H85" s="1">
        <f t="shared" si="26"/>
        <v>0.20135792079033082</v>
      </c>
      <c r="I85" s="2">
        <v>3</v>
      </c>
      <c r="J85" s="1">
        <f t="shared" si="27"/>
        <v>0.17408301063648043</v>
      </c>
      <c r="K85" s="7">
        <v>5</v>
      </c>
      <c r="L85" s="1">
        <f t="shared" si="29"/>
        <v>2.2360679774997898</v>
      </c>
      <c r="M85" s="7">
        <v>3</v>
      </c>
      <c r="N85" s="1">
        <f t="shared" si="30"/>
        <v>1.7320508075688772</v>
      </c>
      <c r="O85" s="1">
        <f t="shared" si="31"/>
        <v>8</v>
      </c>
      <c r="P85" s="1">
        <f t="shared" si="32"/>
        <v>2.8284271247461903</v>
      </c>
      <c r="Q85" s="1">
        <f>M85/(O85)*100</f>
        <v>37.5</v>
      </c>
      <c r="R85" s="1">
        <f>ASIN(SQRT(Q85/100))</f>
        <v>0.65905803582640887</v>
      </c>
      <c r="S85" s="7">
        <v>0.30219999999999997</v>
      </c>
      <c r="T85" s="1">
        <f>LOG10(S85+0.00001)</f>
        <v>-0.51969116914006053</v>
      </c>
      <c r="U85" s="12">
        <v>3.3</v>
      </c>
      <c r="V85" s="13">
        <f t="shared" si="28"/>
        <v>0.51982799377571864</v>
      </c>
    </row>
    <row r="86" spans="1:24" x14ac:dyDescent="0.2">
      <c r="A86" s="1" t="s">
        <v>106</v>
      </c>
      <c r="B86" s="1">
        <v>2011</v>
      </c>
      <c r="C86" s="1" t="s">
        <v>43</v>
      </c>
      <c r="D86">
        <v>275</v>
      </c>
      <c r="E86" s="1">
        <v>6</v>
      </c>
      <c r="F86" s="1" t="s">
        <v>26</v>
      </c>
      <c r="G86" s="2">
        <v>2</v>
      </c>
      <c r="H86" s="1">
        <f t="shared" si="26"/>
        <v>0.14189705460416391</v>
      </c>
      <c r="I86" s="2">
        <v>3</v>
      </c>
      <c r="J86" s="1">
        <f t="shared" si="27"/>
        <v>0.17408301063648043</v>
      </c>
      <c r="K86" s="7">
        <v>9</v>
      </c>
      <c r="L86" s="1">
        <f t="shared" si="29"/>
        <v>3</v>
      </c>
      <c r="M86" s="7">
        <v>0</v>
      </c>
      <c r="N86" s="1">
        <f t="shared" si="30"/>
        <v>0</v>
      </c>
      <c r="O86" s="1">
        <f t="shared" si="31"/>
        <v>9</v>
      </c>
      <c r="P86" s="1">
        <f t="shared" si="32"/>
        <v>3</v>
      </c>
      <c r="Q86" s="1">
        <f>M86/(O86)*100</f>
        <v>0</v>
      </c>
      <c r="R86" s="1">
        <f>ASIN(SQRT(Q86/100))</f>
        <v>0</v>
      </c>
      <c r="U86" s="12">
        <v>2.2999999999999998</v>
      </c>
      <c r="V86" s="13">
        <f t="shared" si="28"/>
        <v>0.36361197989214422</v>
      </c>
      <c r="W86" s="5" t="s">
        <v>33</v>
      </c>
      <c r="X86" s="16" t="s">
        <v>120</v>
      </c>
    </row>
    <row r="87" spans="1:24" x14ac:dyDescent="0.2">
      <c r="A87" s="1" t="s">
        <v>106</v>
      </c>
      <c r="B87" s="1">
        <v>2011</v>
      </c>
      <c r="C87" s="1" t="s">
        <v>43</v>
      </c>
      <c r="D87">
        <v>277</v>
      </c>
      <c r="E87" s="1">
        <v>8</v>
      </c>
      <c r="F87" s="1" t="s">
        <v>35</v>
      </c>
      <c r="G87" s="2">
        <v>1.5</v>
      </c>
      <c r="H87" s="1">
        <f t="shared" si="26"/>
        <v>0.12278275875764601</v>
      </c>
      <c r="I87" s="2">
        <v>2</v>
      </c>
      <c r="J87" s="1">
        <f t="shared" si="27"/>
        <v>0.14189705460416391</v>
      </c>
      <c r="K87" s="7">
        <v>0</v>
      </c>
      <c r="L87" s="1">
        <f t="shared" si="29"/>
        <v>0</v>
      </c>
      <c r="M87" s="7">
        <v>0</v>
      </c>
      <c r="N87" s="1">
        <f t="shared" si="30"/>
        <v>0</v>
      </c>
      <c r="O87" s="1">
        <f t="shared" si="31"/>
        <v>0</v>
      </c>
      <c r="P87" s="1">
        <f t="shared" si="32"/>
        <v>0</v>
      </c>
      <c r="S87" s="7">
        <v>0</v>
      </c>
      <c r="T87" s="1">
        <f t="shared" ref="T87:T101" si="34">LOG10(S87+0.00001)</f>
        <v>-5</v>
      </c>
      <c r="U87" s="12">
        <v>0.5</v>
      </c>
      <c r="V87" s="13">
        <f t="shared" si="28"/>
        <v>-0.29242982390206362</v>
      </c>
      <c r="X87" s="14" t="s">
        <v>112</v>
      </c>
    </row>
    <row r="88" spans="1:24" x14ac:dyDescent="0.2">
      <c r="A88" s="1" t="s">
        <v>106</v>
      </c>
      <c r="B88" s="1">
        <v>2011</v>
      </c>
      <c r="C88" s="1" t="s">
        <v>43</v>
      </c>
      <c r="D88">
        <v>278</v>
      </c>
      <c r="E88" s="1">
        <v>4</v>
      </c>
      <c r="F88" s="1" t="s">
        <v>28</v>
      </c>
      <c r="G88" s="2">
        <v>1</v>
      </c>
      <c r="H88" s="1">
        <f t="shared" si="26"/>
        <v>0.1001674211615598</v>
      </c>
      <c r="I88" s="2">
        <v>1</v>
      </c>
      <c r="J88" s="1">
        <f t="shared" si="27"/>
        <v>0.1001674211615598</v>
      </c>
      <c r="K88" s="7">
        <v>2</v>
      </c>
      <c r="L88" s="1">
        <f t="shared" si="29"/>
        <v>1.4142135623730951</v>
      </c>
      <c r="M88" s="7">
        <v>1</v>
      </c>
      <c r="N88" s="1">
        <f t="shared" si="30"/>
        <v>1</v>
      </c>
      <c r="O88" s="1">
        <f t="shared" si="31"/>
        <v>3</v>
      </c>
      <c r="P88" s="1">
        <f t="shared" si="32"/>
        <v>1.7320508075688772</v>
      </c>
      <c r="Q88" s="1">
        <f>M88/(O88)*100</f>
        <v>33.333333333333329</v>
      </c>
      <c r="R88" s="1">
        <f>ASIN(SQRT(Q88/100))</f>
        <v>0.61547970867038726</v>
      </c>
      <c r="S88" s="7">
        <v>0.15110000000000001</v>
      </c>
      <c r="T88" s="1">
        <f t="shared" si="34"/>
        <v>-0.82070679442262628</v>
      </c>
      <c r="U88" s="12">
        <v>0.5</v>
      </c>
      <c r="V88" s="13">
        <f t="shared" si="28"/>
        <v>-0.29242982390206362</v>
      </c>
      <c r="W88" s="5" t="s">
        <v>33</v>
      </c>
    </row>
    <row r="89" spans="1:24" x14ac:dyDescent="0.2">
      <c r="A89" s="1" t="s">
        <v>106</v>
      </c>
      <c r="B89" s="1">
        <v>2011</v>
      </c>
      <c r="C89" s="1" t="s">
        <v>43</v>
      </c>
      <c r="D89">
        <v>281</v>
      </c>
      <c r="E89" s="1">
        <v>8</v>
      </c>
      <c r="F89" s="1" t="s">
        <v>35</v>
      </c>
      <c r="G89" s="2">
        <v>4</v>
      </c>
      <c r="H89" s="1">
        <f t="shared" si="26"/>
        <v>0.20135792079033082</v>
      </c>
      <c r="I89" s="2">
        <v>5.5</v>
      </c>
      <c r="J89" s="1">
        <f t="shared" si="27"/>
        <v>0.23672557863603311</v>
      </c>
      <c r="K89" s="7">
        <v>10</v>
      </c>
      <c r="L89" s="1">
        <f t="shared" si="29"/>
        <v>3.1622776601683795</v>
      </c>
      <c r="M89" s="7">
        <v>0</v>
      </c>
      <c r="N89" s="1">
        <f t="shared" si="30"/>
        <v>0</v>
      </c>
      <c r="O89" s="1">
        <f t="shared" si="31"/>
        <v>10</v>
      </c>
      <c r="P89" s="1">
        <f t="shared" si="32"/>
        <v>3.1622776601683795</v>
      </c>
      <c r="Q89" s="1">
        <f>M89/(O89)*100</f>
        <v>0</v>
      </c>
      <c r="R89" s="1">
        <f>ASIN(SQRT(Q89/100))</f>
        <v>0</v>
      </c>
      <c r="S89" s="7">
        <v>0.37820000000000004</v>
      </c>
      <c r="T89" s="1">
        <f t="shared" si="34"/>
        <v>-0.42226699244654736</v>
      </c>
      <c r="U89" s="12">
        <v>2.2000000000000002</v>
      </c>
      <c r="V89" s="13">
        <f t="shared" si="28"/>
        <v>0.34439227368511072</v>
      </c>
      <c r="W89" s="5" t="s">
        <v>34</v>
      </c>
    </row>
    <row r="90" spans="1:24" x14ac:dyDescent="0.2">
      <c r="A90" s="1" t="s">
        <v>106</v>
      </c>
      <c r="B90" s="1">
        <v>2011</v>
      </c>
      <c r="C90" s="1" t="s">
        <v>43</v>
      </c>
      <c r="D90">
        <v>288</v>
      </c>
      <c r="E90" s="1">
        <v>3</v>
      </c>
      <c r="F90" s="1" t="s">
        <v>33</v>
      </c>
      <c r="G90" s="2">
        <v>2</v>
      </c>
      <c r="H90" s="1">
        <f t="shared" si="26"/>
        <v>0.14189705460416391</v>
      </c>
      <c r="I90" s="2">
        <v>6</v>
      </c>
      <c r="J90" s="1">
        <f t="shared" si="27"/>
        <v>0.24746706317044773</v>
      </c>
      <c r="K90" s="7">
        <v>4</v>
      </c>
      <c r="L90" s="1">
        <f t="shared" si="29"/>
        <v>2</v>
      </c>
      <c r="M90" s="7">
        <v>1</v>
      </c>
      <c r="N90" s="1">
        <f t="shared" si="30"/>
        <v>1</v>
      </c>
      <c r="O90" s="1">
        <f t="shared" si="31"/>
        <v>5</v>
      </c>
      <c r="P90" s="1">
        <f t="shared" si="32"/>
        <v>2.2360679774997898</v>
      </c>
      <c r="Q90" s="1">
        <f>M90/(O90)*100</f>
        <v>20</v>
      </c>
      <c r="R90" s="1">
        <f>ASIN(SQRT(Q90/100))</f>
        <v>0.46364760900080615</v>
      </c>
      <c r="S90" s="7">
        <v>0.20980000000000001</v>
      </c>
      <c r="T90" s="1">
        <f t="shared" si="34"/>
        <v>-0.67817381623149664</v>
      </c>
      <c r="U90" s="12">
        <v>1.1000000000000001</v>
      </c>
      <c r="V90" s="13">
        <f t="shared" si="28"/>
        <v>4.5322978786657475E-2</v>
      </c>
    </row>
    <row r="91" spans="1:24" x14ac:dyDescent="0.2">
      <c r="A91" s="1" t="s">
        <v>106</v>
      </c>
      <c r="B91" s="1">
        <v>2011</v>
      </c>
      <c r="C91" s="1" t="s">
        <v>43</v>
      </c>
      <c r="D91">
        <v>290</v>
      </c>
      <c r="E91" s="1">
        <v>2</v>
      </c>
      <c r="F91" s="1" t="s">
        <v>30</v>
      </c>
      <c r="G91" s="2">
        <v>1.2</v>
      </c>
      <c r="H91" s="1">
        <f t="shared" si="26"/>
        <v>0.10976479212496471</v>
      </c>
      <c r="I91" s="2">
        <v>2</v>
      </c>
      <c r="J91" s="1">
        <f t="shared" si="27"/>
        <v>0.14189705460416391</v>
      </c>
      <c r="K91" s="7">
        <v>0</v>
      </c>
      <c r="L91" s="1">
        <f t="shared" si="29"/>
        <v>0</v>
      </c>
      <c r="M91" s="7">
        <v>0</v>
      </c>
      <c r="N91" s="1">
        <f t="shared" si="30"/>
        <v>0</v>
      </c>
      <c r="O91" s="1">
        <f t="shared" si="31"/>
        <v>0</v>
      </c>
      <c r="P91" s="1">
        <f t="shared" si="32"/>
        <v>0</v>
      </c>
      <c r="S91" s="7">
        <v>0</v>
      </c>
      <c r="T91" s="1">
        <f t="shared" si="34"/>
        <v>-5</v>
      </c>
      <c r="U91" s="12">
        <v>0.4</v>
      </c>
      <c r="V91" s="13">
        <f t="shared" si="28"/>
        <v>-0.38721614328026449</v>
      </c>
      <c r="X91" s="14" t="s">
        <v>112</v>
      </c>
    </row>
    <row r="92" spans="1:24" x14ac:dyDescent="0.2">
      <c r="A92" s="1" t="s">
        <v>106</v>
      </c>
      <c r="B92" s="1">
        <v>2011</v>
      </c>
      <c r="C92" s="1" t="s">
        <v>43</v>
      </c>
      <c r="D92">
        <v>297</v>
      </c>
      <c r="E92" s="1">
        <v>6</v>
      </c>
      <c r="F92" s="1" t="s">
        <v>26</v>
      </c>
      <c r="G92" s="2">
        <v>1</v>
      </c>
      <c r="H92" s="1">
        <f t="shared" si="26"/>
        <v>0.1001674211615598</v>
      </c>
      <c r="I92" s="2">
        <v>1.8</v>
      </c>
      <c r="J92" s="1">
        <f t="shared" si="27"/>
        <v>0.13456986643727625</v>
      </c>
      <c r="K92" s="7">
        <v>0</v>
      </c>
      <c r="L92" s="1">
        <f t="shared" si="29"/>
        <v>0</v>
      </c>
      <c r="M92" s="7">
        <v>0</v>
      </c>
      <c r="N92" s="1">
        <f t="shared" si="30"/>
        <v>0</v>
      </c>
      <c r="O92" s="1">
        <f t="shared" si="31"/>
        <v>0</v>
      </c>
      <c r="P92" s="1">
        <f t="shared" si="32"/>
        <v>0</v>
      </c>
      <c r="S92" s="7">
        <v>0</v>
      </c>
      <c r="T92" s="1">
        <f t="shared" si="34"/>
        <v>-5</v>
      </c>
      <c r="U92" s="12">
        <v>0</v>
      </c>
      <c r="V92" s="13">
        <f t="shared" si="28"/>
        <v>-2</v>
      </c>
      <c r="W92" s="5" t="s">
        <v>34</v>
      </c>
      <c r="X92" s="15" t="s">
        <v>121</v>
      </c>
    </row>
    <row r="93" spans="1:24" x14ac:dyDescent="0.2">
      <c r="A93" s="1" t="s">
        <v>106</v>
      </c>
      <c r="B93" s="1">
        <v>2011</v>
      </c>
      <c r="C93" s="1" t="s">
        <v>43</v>
      </c>
      <c r="D93">
        <v>300</v>
      </c>
      <c r="E93" s="1">
        <v>4</v>
      </c>
      <c r="F93" s="1" t="s">
        <v>28</v>
      </c>
      <c r="G93" s="2">
        <v>0.8</v>
      </c>
      <c r="H93" s="1">
        <f t="shared" si="26"/>
        <v>8.9562407439444894E-2</v>
      </c>
      <c r="I93" s="2">
        <v>1</v>
      </c>
      <c r="J93" s="1">
        <f t="shared" si="27"/>
        <v>0.1001674211615598</v>
      </c>
      <c r="K93" s="7">
        <v>2</v>
      </c>
      <c r="L93" s="1">
        <f t="shared" si="29"/>
        <v>1.4142135623730951</v>
      </c>
      <c r="M93" s="7">
        <v>1</v>
      </c>
      <c r="N93" s="1">
        <f t="shared" si="30"/>
        <v>1</v>
      </c>
      <c r="O93" s="1">
        <f t="shared" si="31"/>
        <v>3</v>
      </c>
      <c r="P93" s="1">
        <f t="shared" si="32"/>
        <v>1.7320508075688772</v>
      </c>
      <c r="Q93" s="1">
        <f>M93/(O93)*100</f>
        <v>33.333333333333329</v>
      </c>
      <c r="R93" s="1">
        <f>ASIN(SQRT(Q93/100))</f>
        <v>0.61547970867038726</v>
      </c>
      <c r="S93" s="7">
        <v>6.88E-2</v>
      </c>
      <c r="T93" s="1">
        <f t="shared" si="34"/>
        <v>-1.1623484421536077</v>
      </c>
      <c r="U93" s="12">
        <v>0.7</v>
      </c>
      <c r="V93" s="13">
        <f t="shared" si="28"/>
        <v>-0.14874165128092473</v>
      </c>
      <c r="W93" s="5" t="s">
        <v>38</v>
      </c>
    </row>
    <row r="94" spans="1:24" x14ac:dyDescent="0.2">
      <c r="A94" s="1" t="s">
        <v>106</v>
      </c>
      <c r="B94" s="1">
        <v>2011</v>
      </c>
      <c r="C94" s="1" t="s">
        <v>43</v>
      </c>
      <c r="D94">
        <v>301</v>
      </c>
      <c r="E94" s="1">
        <v>7</v>
      </c>
      <c r="F94" s="1" t="s">
        <v>36</v>
      </c>
      <c r="G94" s="2">
        <v>3</v>
      </c>
      <c r="H94" s="1">
        <f t="shared" si="26"/>
        <v>0.17408301063648043</v>
      </c>
      <c r="I94" s="2">
        <v>3</v>
      </c>
      <c r="J94" s="1">
        <f t="shared" si="27"/>
        <v>0.17408301063648043</v>
      </c>
      <c r="K94" s="7">
        <v>1</v>
      </c>
      <c r="L94" s="1">
        <f t="shared" si="29"/>
        <v>1</v>
      </c>
      <c r="M94" s="7">
        <v>1</v>
      </c>
      <c r="N94" s="1">
        <f t="shared" si="30"/>
        <v>1</v>
      </c>
      <c r="O94" s="1">
        <f t="shared" si="31"/>
        <v>2</v>
      </c>
      <c r="P94" s="1">
        <f t="shared" si="32"/>
        <v>1.4142135623730951</v>
      </c>
      <c r="Q94" s="1">
        <f>M94/(O94)*100</f>
        <v>50</v>
      </c>
      <c r="R94" s="1">
        <f>ASIN(SQRT(Q94/100))</f>
        <v>0.78539816339744839</v>
      </c>
      <c r="S94" s="7">
        <v>4.0399999999999998E-2</v>
      </c>
      <c r="T94" s="1">
        <f t="shared" si="34"/>
        <v>-1.393511149557352</v>
      </c>
      <c r="U94" s="12">
        <v>1.5</v>
      </c>
      <c r="V94" s="13">
        <f t="shared" si="28"/>
        <v>0.17897694729316943</v>
      </c>
      <c r="W94" s="5" t="s">
        <v>31</v>
      </c>
    </row>
    <row r="95" spans="1:24" x14ac:dyDescent="0.2">
      <c r="A95" s="1" t="s">
        <v>106</v>
      </c>
      <c r="B95" s="1">
        <v>2011</v>
      </c>
      <c r="C95" s="1" t="s">
        <v>43</v>
      </c>
      <c r="D95">
        <v>302</v>
      </c>
      <c r="E95" s="1">
        <v>8</v>
      </c>
      <c r="F95" s="1" t="s">
        <v>35</v>
      </c>
      <c r="G95" s="2">
        <v>3</v>
      </c>
      <c r="H95" s="1">
        <f t="shared" si="26"/>
        <v>0.17408301063648043</v>
      </c>
      <c r="I95" s="2">
        <v>2</v>
      </c>
      <c r="J95" s="1">
        <f t="shared" si="27"/>
        <v>0.14189705460416391</v>
      </c>
      <c r="K95" s="7">
        <v>1</v>
      </c>
      <c r="L95" s="1">
        <f t="shared" si="29"/>
        <v>1</v>
      </c>
      <c r="M95" s="7">
        <v>0</v>
      </c>
      <c r="N95" s="1">
        <f t="shared" si="30"/>
        <v>0</v>
      </c>
      <c r="O95" s="1">
        <f t="shared" si="31"/>
        <v>1</v>
      </c>
      <c r="P95" s="1">
        <f t="shared" si="32"/>
        <v>1</v>
      </c>
      <c r="Q95" s="1">
        <f>M95/(O95)*100</f>
        <v>0</v>
      </c>
      <c r="R95" s="1">
        <f>ASIN(SQRT(Q95/100))</f>
        <v>0</v>
      </c>
      <c r="S95" s="7">
        <v>2.5499999999999998E-2</v>
      </c>
      <c r="T95" s="1">
        <f t="shared" si="34"/>
        <v>-1.59328954139021</v>
      </c>
      <c r="U95" s="12">
        <v>0.5</v>
      </c>
      <c r="V95" s="13">
        <f t="shared" si="28"/>
        <v>-0.29242982390206362</v>
      </c>
      <c r="W95" s="5" t="s">
        <v>32</v>
      </c>
      <c r="X95" s="1" t="s">
        <v>39</v>
      </c>
    </row>
    <row r="96" spans="1:24" x14ac:dyDescent="0.2">
      <c r="A96" s="1" t="s">
        <v>106</v>
      </c>
      <c r="B96" s="1">
        <v>2011</v>
      </c>
      <c r="C96" s="1" t="s">
        <v>43</v>
      </c>
      <c r="D96">
        <v>303</v>
      </c>
      <c r="E96" s="1">
        <v>6</v>
      </c>
      <c r="F96" s="1" t="s">
        <v>26</v>
      </c>
      <c r="G96" s="2">
        <v>2</v>
      </c>
      <c r="H96" s="1">
        <f t="shared" si="26"/>
        <v>0.14189705460416391</v>
      </c>
      <c r="I96" s="2">
        <v>3</v>
      </c>
      <c r="J96" s="1">
        <f t="shared" si="27"/>
        <v>0.17408301063648043</v>
      </c>
      <c r="K96" s="7">
        <v>1</v>
      </c>
      <c r="L96" s="1">
        <f t="shared" si="29"/>
        <v>1</v>
      </c>
      <c r="M96" s="7">
        <v>0</v>
      </c>
      <c r="N96" s="1">
        <f t="shared" si="30"/>
        <v>0</v>
      </c>
      <c r="O96" s="1">
        <f t="shared" si="31"/>
        <v>1</v>
      </c>
      <c r="P96" s="1">
        <f t="shared" si="32"/>
        <v>1</v>
      </c>
      <c r="Q96" s="1">
        <f>M96/(O96)*100</f>
        <v>0</v>
      </c>
      <c r="R96" s="1">
        <f>ASIN(SQRT(Q96/100))</f>
        <v>0</v>
      </c>
      <c r="S96" s="7">
        <v>1.24E-2</v>
      </c>
      <c r="T96" s="1">
        <f t="shared" si="34"/>
        <v>-1.9062282185012702</v>
      </c>
      <c r="U96" s="12">
        <v>1</v>
      </c>
      <c r="V96" s="13">
        <f t="shared" si="28"/>
        <v>4.3213737826425782E-3</v>
      </c>
      <c r="W96" s="5" t="s">
        <v>44</v>
      </c>
      <c r="X96" s="1"/>
    </row>
    <row r="97" spans="1:24" x14ac:dyDescent="0.2">
      <c r="A97" s="1" t="s">
        <v>106</v>
      </c>
      <c r="B97" s="1">
        <v>2011</v>
      </c>
      <c r="C97" s="1" t="s">
        <v>43</v>
      </c>
      <c r="D97">
        <v>304</v>
      </c>
      <c r="E97" s="1">
        <v>8</v>
      </c>
      <c r="F97" s="1" t="s">
        <v>35</v>
      </c>
      <c r="G97" s="2">
        <v>0.2</v>
      </c>
      <c r="H97" s="1">
        <f t="shared" si="26"/>
        <v>4.4736280102247346E-2</v>
      </c>
      <c r="I97" s="2">
        <v>0.3</v>
      </c>
      <c r="J97" s="1">
        <f t="shared" si="27"/>
        <v>5.4799678915819716E-2</v>
      </c>
      <c r="K97" s="7">
        <v>0</v>
      </c>
      <c r="L97" s="1">
        <f t="shared" si="29"/>
        <v>0</v>
      </c>
      <c r="M97" s="7">
        <v>0</v>
      </c>
      <c r="N97" s="1">
        <f t="shared" si="30"/>
        <v>0</v>
      </c>
      <c r="O97" s="1">
        <f t="shared" si="31"/>
        <v>0</v>
      </c>
      <c r="P97" s="1">
        <f t="shared" si="32"/>
        <v>0</v>
      </c>
      <c r="S97" s="7">
        <v>0</v>
      </c>
      <c r="T97" s="1">
        <f t="shared" si="34"/>
        <v>-5</v>
      </c>
      <c r="U97" s="12">
        <v>0</v>
      </c>
      <c r="V97" s="13">
        <f t="shared" si="28"/>
        <v>-2</v>
      </c>
      <c r="W97" s="5" t="s">
        <v>34</v>
      </c>
      <c r="X97" s="1" t="s">
        <v>122</v>
      </c>
    </row>
    <row r="98" spans="1:24" x14ac:dyDescent="0.2">
      <c r="A98" s="1" t="s">
        <v>106</v>
      </c>
      <c r="B98" s="1">
        <v>2011</v>
      </c>
      <c r="C98" s="1" t="s">
        <v>43</v>
      </c>
      <c r="D98">
        <v>305</v>
      </c>
      <c r="E98" s="1">
        <v>5</v>
      </c>
      <c r="F98" s="1" t="s">
        <v>34</v>
      </c>
      <c r="G98" s="2">
        <v>4</v>
      </c>
      <c r="H98" s="1">
        <f>ASIN(SQRT(G98/100))</f>
        <v>0.20135792079033082</v>
      </c>
      <c r="I98" s="2">
        <v>4</v>
      </c>
      <c r="J98" s="1">
        <f>ASIN(SQRT(I98/100))</f>
        <v>0.20135792079033082</v>
      </c>
      <c r="K98" s="7">
        <v>3</v>
      </c>
      <c r="L98" s="1">
        <f t="shared" si="29"/>
        <v>1.7320508075688772</v>
      </c>
      <c r="M98" s="7">
        <v>0</v>
      </c>
      <c r="N98" s="1">
        <f t="shared" si="30"/>
        <v>0</v>
      </c>
      <c r="O98" s="1">
        <f t="shared" si="31"/>
        <v>3</v>
      </c>
      <c r="P98" s="1">
        <f t="shared" si="32"/>
        <v>1.7320508075688772</v>
      </c>
      <c r="Q98" s="1">
        <f>M98/(O98)*100</f>
        <v>0</v>
      </c>
      <c r="R98" s="1">
        <f>ASIN(SQRT(Q98/100))</f>
        <v>0</v>
      </c>
      <c r="S98" s="7">
        <v>7.7300000000000008E-2</v>
      </c>
      <c r="T98" s="1">
        <f t="shared" si="34"/>
        <v>-1.1117643267294328</v>
      </c>
      <c r="U98" s="12">
        <v>1</v>
      </c>
      <c r="V98" s="13">
        <f>LOG10(U98+0.01)</f>
        <v>4.3213737826425782E-3</v>
      </c>
      <c r="W98" s="5" t="s">
        <v>44</v>
      </c>
    </row>
    <row r="99" spans="1:24" x14ac:dyDescent="0.2">
      <c r="A99" s="1" t="s">
        <v>106</v>
      </c>
      <c r="B99" s="1">
        <v>2011</v>
      </c>
      <c r="C99" s="1" t="s">
        <v>43</v>
      </c>
      <c r="D99">
        <v>309</v>
      </c>
      <c r="E99" s="1">
        <v>7</v>
      </c>
      <c r="F99" s="1" t="s">
        <v>36</v>
      </c>
      <c r="G99" s="2">
        <v>2</v>
      </c>
      <c r="H99" s="1">
        <f>ASIN(SQRT(G99/100))</f>
        <v>0.14189705460416391</v>
      </c>
      <c r="I99" s="2">
        <v>1.7</v>
      </c>
      <c r="J99" s="1">
        <f>ASIN(SQRT(I99/100))</f>
        <v>0.13075632458015415</v>
      </c>
      <c r="K99" s="7">
        <v>5</v>
      </c>
      <c r="L99" s="1">
        <f t="shared" si="29"/>
        <v>2.2360679774997898</v>
      </c>
      <c r="M99" s="7">
        <v>0</v>
      </c>
      <c r="N99" s="1">
        <f t="shared" si="30"/>
        <v>0</v>
      </c>
      <c r="O99" s="1">
        <f t="shared" si="31"/>
        <v>5</v>
      </c>
      <c r="P99" s="1">
        <f t="shared" si="32"/>
        <v>2.2360679774997898</v>
      </c>
      <c r="Q99" s="1">
        <f>M99/(O99)*100</f>
        <v>0</v>
      </c>
      <c r="R99" s="1">
        <f>ASIN(SQRT(Q99/100))</f>
        <v>0</v>
      </c>
      <c r="S99" s="7">
        <v>5.3899999999999997E-2</v>
      </c>
      <c r="T99" s="1">
        <f t="shared" si="34"/>
        <v>-1.2683306681713638</v>
      </c>
      <c r="U99" s="12">
        <v>1.1000000000000001</v>
      </c>
      <c r="V99" s="13">
        <f>LOG10(U99+0.01)</f>
        <v>4.5322978786657475E-2</v>
      </c>
      <c r="X99" s="1" t="s">
        <v>123</v>
      </c>
    </row>
    <row r="100" spans="1:24" x14ac:dyDescent="0.2">
      <c r="A100" s="1" t="s">
        <v>106</v>
      </c>
      <c r="B100" s="1">
        <v>2011</v>
      </c>
      <c r="C100" s="1" t="s">
        <v>43</v>
      </c>
      <c r="D100">
        <v>310</v>
      </c>
      <c r="E100" s="1">
        <v>1</v>
      </c>
      <c r="F100" s="1" t="s">
        <v>27</v>
      </c>
      <c r="G100" s="2">
        <v>2</v>
      </c>
      <c r="H100" s="1">
        <f>ASIN(SQRT(G100/100))</f>
        <v>0.14189705460416391</v>
      </c>
      <c r="I100" s="2">
        <v>1.5</v>
      </c>
      <c r="J100" s="1">
        <f>ASIN(SQRT(I100/100))</f>
        <v>0.12278275875764601</v>
      </c>
      <c r="K100" s="7">
        <v>1</v>
      </c>
      <c r="L100" s="1">
        <f t="shared" si="29"/>
        <v>1</v>
      </c>
      <c r="M100" s="7">
        <v>0</v>
      </c>
      <c r="N100" s="1">
        <f t="shared" si="30"/>
        <v>0</v>
      </c>
      <c r="O100" s="1">
        <f t="shared" si="31"/>
        <v>1</v>
      </c>
      <c r="P100" s="1">
        <f t="shared" si="32"/>
        <v>1</v>
      </c>
      <c r="Q100" s="1">
        <f>M100/(O100)*100</f>
        <v>0</v>
      </c>
      <c r="R100" s="1">
        <f>ASIN(SQRT(Q100/100))</f>
        <v>0</v>
      </c>
      <c r="S100" s="7">
        <v>3.5799999999999998E-2</v>
      </c>
      <c r="T100" s="1">
        <f t="shared" si="34"/>
        <v>-1.445995678988097</v>
      </c>
      <c r="U100" s="12">
        <v>0.9</v>
      </c>
      <c r="V100" s="13">
        <f>LOG10(U100+0.01)</f>
        <v>-4.0958607678906384E-2</v>
      </c>
    </row>
    <row r="101" spans="1:24" x14ac:dyDescent="0.2">
      <c r="A101" s="1" t="s">
        <v>106</v>
      </c>
      <c r="B101" s="1">
        <v>2011</v>
      </c>
      <c r="C101" s="1" t="s">
        <v>43</v>
      </c>
      <c r="D101">
        <v>311</v>
      </c>
      <c r="E101" s="1">
        <v>3</v>
      </c>
      <c r="F101" s="1" t="s">
        <v>33</v>
      </c>
      <c r="G101" s="2">
        <v>0.7</v>
      </c>
      <c r="H101" s="1">
        <f>ASIN(SQRT(G101/100))</f>
        <v>8.3763921749666764E-2</v>
      </c>
      <c r="I101" s="2">
        <v>0.7</v>
      </c>
      <c r="J101" s="1">
        <f>ASIN(SQRT(I101/100))</f>
        <v>8.3763921749666764E-2</v>
      </c>
      <c r="K101" s="7">
        <v>4</v>
      </c>
      <c r="L101" s="1">
        <f t="shared" si="29"/>
        <v>2</v>
      </c>
      <c r="M101" s="7">
        <v>1</v>
      </c>
      <c r="N101" s="1">
        <f t="shared" si="30"/>
        <v>1</v>
      </c>
      <c r="O101" s="1">
        <f t="shared" si="31"/>
        <v>5</v>
      </c>
      <c r="P101" s="1">
        <f t="shared" si="32"/>
        <v>2.2360679774997898</v>
      </c>
      <c r="Q101" s="1">
        <f>M101/(O101)*100</f>
        <v>20</v>
      </c>
      <c r="R101" s="1">
        <f>ASIN(SQRT(Q101/100))</f>
        <v>0.46364760900080615</v>
      </c>
      <c r="S101" s="7">
        <v>0.2424</v>
      </c>
      <c r="T101" s="1">
        <f t="shared" si="34"/>
        <v>-0.61544946843628234</v>
      </c>
      <c r="U101" s="12">
        <v>0.9</v>
      </c>
      <c r="V101" s="13">
        <f>LOG10(U101+0.01)</f>
        <v>-4.0958607678906384E-2</v>
      </c>
      <c r="W101" s="5" t="s">
        <v>32</v>
      </c>
    </row>
    <row r="102" spans="1:24" x14ac:dyDescent="0.2">
      <c r="A102" s="1" t="s">
        <v>106</v>
      </c>
      <c r="B102" s="1">
        <v>2011</v>
      </c>
      <c r="C102" s="1" t="s">
        <v>43</v>
      </c>
      <c r="D102">
        <v>312</v>
      </c>
      <c r="E102" s="1">
        <v>7</v>
      </c>
      <c r="F102" s="1" t="s">
        <v>36</v>
      </c>
      <c r="X102" s="14" t="s">
        <v>124</v>
      </c>
    </row>
    <row r="103" spans="1:24" x14ac:dyDescent="0.2">
      <c r="A103" s="1" t="s">
        <v>106</v>
      </c>
      <c r="B103" s="1">
        <v>2011</v>
      </c>
      <c r="C103" s="1" t="s">
        <v>43</v>
      </c>
      <c r="D103">
        <v>319</v>
      </c>
      <c r="E103" s="1">
        <v>3</v>
      </c>
      <c r="F103" s="1" t="s">
        <v>33</v>
      </c>
      <c r="G103" s="2">
        <v>7</v>
      </c>
      <c r="H103" s="1">
        <f t="shared" ref="H103:H129" si="35">ASIN(SQRT(G103/100))</f>
        <v>0.26776332715719392</v>
      </c>
      <c r="I103" s="2">
        <v>7</v>
      </c>
      <c r="J103" s="1">
        <f t="shared" ref="J103:J129" si="36">ASIN(SQRT(I103/100))</f>
        <v>0.26776332715719392</v>
      </c>
      <c r="U103" s="12">
        <v>5.0999999999999996</v>
      </c>
      <c r="V103" s="13">
        <f t="shared" ref="V103:V129" si="37">LOG10(U103+0.01)</f>
        <v>0.70842090013471271</v>
      </c>
      <c r="X103" s="14" t="s">
        <v>125</v>
      </c>
    </row>
    <row r="104" spans="1:24" x14ac:dyDescent="0.2">
      <c r="A104" s="1" t="s">
        <v>106</v>
      </c>
      <c r="B104" s="1">
        <v>2011</v>
      </c>
      <c r="C104" s="1" t="s">
        <v>43</v>
      </c>
      <c r="D104">
        <v>320</v>
      </c>
      <c r="E104" s="1">
        <v>3</v>
      </c>
      <c r="F104" s="1" t="s">
        <v>33</v>
      </c>
      <c r="G104" s="2">
        <v>1</v>
      </c>
      <c r="H104" s="1">
        <f t="shared" si="35"/>
        <v>0.1001674211615598</v>
      </c>
      <c r="I104" s="2">
        <v>1</v>
      </c>
      <c r="J104" s="1">
        <f t="shared" si="36"/>
        <v>0.1001674211615598</v>
      </c>
      <c r="K104" s="7">
        <v>2</v>
      </c>
      <c r="L104" s="1">
        <f t="shared" ref="L104:L129" si="38">SQRT(K104)</f>
        <v>1.4142135623730951</v>
      </c>
      <c r="M104" s="7">
        <v>1</v>
      </c>
      <c r="N104" s="1">
        <f t="shared" ref="N104:N129" si="39">SQRT(M104)</f>
        <v>1</v>
      </c>
      <c r="O104" s="1">
        <f t="shared" ref="O104:O129" si="40">K104+M104</f>
        <v>3</v>
      </c>
      <c r="P104" s="1">
        <f t="shared" ref="P104:P129" si="41">SQRT(O104)</f>
        <v>1.7320508075688772</v>
      </c>
      <c r="Q104" s="1">
        <f t="shared" ref="Q104:Q114" si="42">M104/(O104)*100</f>
        <v>33.333333333333329</v>
      </c>
      <c r="R104" s="1">
        <f t="shared" ref="R104:R114" si="43">ASIN(SQRT(Q104/100))</f>
        <v>0.61547970867038726</v>
      </c>
      <c r="S104" s="7">
        <v>3.2500000000000001E-2</v>
      </c>
      <c r="T104" s="1">
        <f>LOG10(S104+0.00001)</f>
        <v>-1.4879830305038733</v>
      </c>
      <c r="U104" s="12">
        <v>1.5</v>
      </c>
      <c r="V104" s="13">
        <f t="shared" si="37"/>
        <v>0.17897694729316943</v>
      </c>
    </row>
    <row r="105" spans="1:24" x14ac:dyDescent="0.2">
      <c r="A105" s="1" t="s">
        <v>106</v>
      </c>
      <c r="B105" s="1">
        <v>2011</v>
      </c>
      <c r="C105" s="1" t="s">
        <v>43</v>
      </c>
      <c r="D105">
        <v>321</v>
      </c>
      <c r="E105" s="1">
        <v>8</v>
      </c>
      <c r="F105" s="1" t="s">
        <v>87</v>
      </c>
      <c r="G105" s="2">
        <v>4</v>
      </c>
      <c r="H105" s="1">
        <f t="shared" si="35"/>
        <v>0.20135792079033082</v>
      </c>
      <c r="I105" s="2">
        <v>5</v>
      </c>
      <c r="J105" s="1">
        <f t="shared" si="36"/>
        <v>0.22551340589813121</v>
      </c>
      <c r="K105" s="7">
        <v>2</v>
      </c>
      <c r="L105" s="1">
        <f t="shared" si="38"/>
        <v>1.4142135623730951</v>
      </c>
      <c r="M105" s="7">
        <v>1</v>
      </c>
      <c r="N105" s="1">
        <f t="shared" si="39"/>
        <v>1</v>
      </c>
      <c r="O105" s="1">
        <f t="shared" si="40"/>
        <v>3</v>
      </c>
      <c r="P105" s="1">
        <f t="shared" si="41"/>
        <v>1.7320508075688772</v>
      </c>
      <c r="Q105" s="1">
        <f t="shared" si="42"/>
        <v>33.333333333333329</v>
      </c>
      <c r="R105" s="1">
        <f t="shared" si="43"/>
        <v>0.61547970867038726</v>
      </c>
      <c r="S105" s="7">
        <v>3.4599999999999999E-2</v>
      </c>
      <c r="T105" s="1">
        <f>LOG10(S105+0.00001)</f>
        <v>-1.4607984007058723</v>
      </c>
      <c r="U105" s="12">
        <v>1.6</v>
      </c>
      <c r="V105" s="13">
        <f t="shared" si="37"/>
        <v>0.20682587603184974</v>
      </c>
      <c r="W105" s="5" t="s">
        <v>37</v>
      </c>
    </row>
    <row r="106" spans="1:24" x14ac:dyDescent="0.2">
      <c r="A106" s="1" t="s">
        <v>106</v>
      </c>
      <c r="B106" s="1">
        <v>2011</v>
      </c>
      <c r="C106" s="1" t="s">
        <v>43</v>
      </c>
      <c r="D106">
        <v>324</v>
      </c>
      <c r="E106" s="1">
        <v>1</v>
      </c>
      <c r="F106" s="1" t="s">
        <v>27</v>
      </c>
      <c r="G106" s="2">
        <v>0.7</v>
      </c>
      <c r="H106" s="1">
        <f t="shared" si="35"/>
        <v>8.3763921749666764E-2</v>
      </c>
      <c r="I106" s="2">
        <v>0.6</v>
      </c>
      <c r="J106" s="1">
        <f t="shared" si="36"/>
        <v>7.7537336482169206E-2</v>
      </c>
      <c r="K106" s="7">
        <v>1</v>
      </c>
      <c r="L106" s="1">
        <f t="shared" si="38"/>
        <v>1</v>
      </c>
      <c r="M106" s="7">
        <v>0</v>
      </c>
      <c r="N106" s="1">
        <f t="shared" si="39"/>
        <v>0</v>
      </c>
      <c r="O106" s="1">
        <f t="shared" si="40"/>
        <v>1</v>
      </c>
      <c r="P106" s="1">
        <f t="shared" si="41"/>
        <v>1</v>
      </c>
      <c r="Q106" s="1">
        <f t="shared" si="42"/>
        <v>0</v>
      </c>
      <c r="R106" s="1">
        <f t="shared" si="43"/>
        <v>0</v>
      </c>
      <c r="S106" s="7">
        <v>8.2799999999999999E-2</v>
      </c>
      <c r="T106" s="1">
        <f>LOG10(S106+0.00001)</f>
        <v>-1.0819172153578129</v>
      </c>
      <c r="U106" s="12">
        <v>1.1000000000000001</v>
      </c>
      <c r="V106" s="13">
        <f t="shared" si="37"/>
        <v>4.5322978786657475E-2</v>
      </c>
      <c r="W106" s="5" t="s">
        <v>31</v>
      </c>
    </row>
    <row r="107" spans="1:24" x14ac:dyDescent="0.2">
      <c r="A107" s="1" t="s">
        <v>106</v>
      </c>
      <c r="B107" s="1">
        <v>2011</v>
      </c>
      <c r="C107" s="1" t="s">
        <v>43</v>
      </c>
      <c r="D107">
        <v>326</v>
      </c>
      <c r="E107" s="1">
        <v>2</v>
      </c>
      <c r="F107" s="1" t="s">
        <v>30</v>
      </c>
      <c r="G107" s="2">
        <v>1.5</v>
      </c>
      <c r="H107" s="1">
        <f t="shared" si="35"/>
        <v>0.12278275875764601</v>
      </c>
      <c r="I107" s="2">
        <v>1</v>
      </c>
      <c r="J107" s="1">
        <f t="shared" si="36"/>
        <v>0.1001674211615598</v>
      </c>
      <c r="K107" s="7">
        <v>4</v>
      </c>
      <c r="L107" s="1">
        <f t="shared" si="38"/>
        <v>2</v>
      </c>
      <c r="M107" s="7">
        <v>0</v>
      </c>
      <c r="N107" s="1">
        <f t="shared" si="39"/>
        <v>0</v>
      </c>
      <c r="O107" s="1">
        <f t="shared" si="40"/>
        <v>4</v>
      </c>
      <c r="P107" s="1">
        <f t="shared" si="41"/>
        <v>2</v>
      </c>
      <c r="Q107" s="1">
        <f t="shared" si="42"/>
        <v>0</v>
      </c>
      <c r="R107" s="1">
        <f t="shared" si="43"/>
        <v>0</v>
      </c>
      <c r="S107" s="7">
        <v>0.1666</v>
      </c>
      <c r="T107" s="1">
        <f>LOG10(S107+0.00001)</f>
        <v>-0.77829893561540309</v>
      </c>
      <c r="U107" s="12">
        <v>1.8</v>
      </c>
      <c r="V107" s="13">
        <f t="shared" si="37"/>
        <v>0.2576785748691845</v>
      </c>
      <c r="W107" s="5" t="s">
        <v>38</v>
      </c>
    </row>
    <row r="108" spans="1:24" x14ac:dyDescent="0.2">
      <c r="A108" s="1" t="s">
        <v>106</v>
      </c>
      <c r="B108" s="1">
        <v>2011</v>
      </c>
      <c r="C108" s="1" t="s">
        <v>43</v>
      </c>
      <c r="D108">
        <v>327</v>
      </c>
      <c r="E108" s="1">
        <v>2</v>
      </c>
      <c r="F108" s="1" t="s">
        <v>30</v>
      </c>
      <c r="G108" s="2">
        <v>8</v>
      </c>
      <c r="H108" s="1">
        <f t="shared" si="35"/>
        <v>0.28675655221154839</v>
      </c>
      <c r="I108" s="2">
        <v>5</v>
      </c>
      <c r="J108" s="1">
        <f t="shared" si="36"/>
        <v>0.22551340589813121</v>
      </c>
      <c r="K108" s="7">
        <v>21</v>
      </c>
      <c r="L108" s="1">
        <f t="shared" si="38"/>
        <v>4.5825756949558398</v>
      </c>
      <c r="M108" s="7">
        <v>0</v>
      </c>
      <c r="N108" s="1">
        <f t="shared" si="39"/>
        <v>0</v>
      </c>
      <c r="O108" s="1">
        <f t="shared" si="40"/>
        <v>21</v>
      </c>
      <c r="P108" s="1">
        <f t="shared" si="41"/>
        <v>4.5825756949558398</v>
      </c>
      <c r="Q108" s="1">
        <f t="shared" si="42"/>
        <v>0</v>
      </c>
      <c r="R108" s="1">
        <f t="shared" si="43"/>
        <v>0</v>
      </c>
      <c r="U108" s="12">
        <v>2.8</v>
      </c>
      <c r="V108" s="13">
        <f t="shared" si="37"/>
        <v>0.44870631990507981</v>
      </c>
      <c r="X108" s="14" t="s">
        <v>107</v>
      </c>
    </row>
    <row r="109" spans="1:24" x14ac:dyDescent="0.2">
      <c r="A109" s="1" t="s">
        <v>106</v>
      </c>
      <c r="B109" s="1">
        <v>2011</v>
      </c>
      <c r="C109" s="1" t="s">
        <v>43</v>
      </c>
      <c r="D109">
        <v>328</v>
      </c>
      <c r="E109" s="1">
        <v>4</v>
      </c>
      <c r="F109" s="1" t="s">
        <v>28</v>
      </c>
      <c r="G109" s="2">
        <v>4</v>
      </c>
      <c r="H109" s="1">
        <f t="shared" si="35"/>
        <v>0.20135792079033082</v>
      </c>
      <c r="I109" s="2">
        <v>3.5</v>
      </c>
      <c r="J109" s="1">
        <f t="shared" si="36"/>
        <v>0.18819174115886411</v>
      </c>
      <c r="K109" s="7">
        <v>0</v>
      </c>
      <c r="L109" s="1">
        <f t="shared" si="38"/>
        <v>0</v>
      </c>
      <c r="M109" s="7">
        <v>2</v>
      </c>
      <c r="N109" s="1">
        <f t="shared" si="39"/>
        <v>1.4142135623730951</v>
      </c>
      <c r="O109" s="1">
        <f t="shared" si="40"/>
        <v>2</v>
      </c>
      <c r="P109" s="1">
        <f t="shared" si="41"/>
        <v>1.4142135623730951</v>
      </c>
      <c r="Q109" s="1">
        <f t="shared" si="42"/>
        <v>100</v>
      </c>
      <c r="R109" s="1">
        <f t="shared" si="43"/>
        <v>1.5707963267948966</v>
      </c>
      <c r="S109" s="7">
        <v>0</v>
      </c>
      <c r="T109" s="1">
        <f>LOG10(S109+0.00001)</f>
        <v>-5</v>
      </c>
      <c r="U109" s="12">
        <v>0.7</v>
      </c>
      <c r="V109" s="13">
        <f t="shared" si="37"/>
        <v>-0.14874165128092473</v>
      </c>
      <c r="W109" s="5" t="s">
        <v>38</v>
      </c>
      <c r="X109" s="14" t="s">
        <v>126</v>
      </c>
    </row>
    <row r="110" spans="1:24" x14ac:dyDescent="0.2">
      <c r="A110" s="1" t="s">
        <v>106</v>
      </c>
      <c r="B110" s="1">
        <v>2011</v>
      </c>
      <c r="C110" s="1" t="s">
        <v>43</v>
      </c>
      <c r="D110">
        <v>329</v>
      </c>
      <c r="E110" s="1">
        <v>6</v>
      </c>
      <c r="F110" s="1" t="s">
        <v>26</v>
      </c>
      <c r="G110" s="2">
        <v>1.5</v>
      </c>
      <c r="H110" s="1">
        <f t="shared" si="35"/>
        <v>0.12278275875764601</v>
      </c>
      <c r="I110" s="2">
        <v>4</v>
      </c>
      <c r="J110" s="1">
        <f t="shared" si="36"/>
        <v>0.20135792079033082</v>
      </c>
      <c r="K110" s="7">
        <v>4</v>
      </c>
      <c r="L110" s="1">
        <f t="shared" si="38"/>
        <v>2</v>
      </c>
      <c r="M110" s="7">
        <v>0</v>
      </c>
      <c r="N110" s="1">
        <f t="shared" si="39"/>
        <v>0</v>
      </c>
      <c r="O110" s="1">
        <f t="shared" si="40"/>
        <v>4</v>
      </c>
      <c r="P110" s="1">
        <f t="shared" si="41"/>
        <v>2</v>
      </c>
      <c r="Q110" s="1">
        <f t="shared" si="42"/>
        <v>0</v>
      </c>
      <c r="R110" s="1">
        <f t="shared" si="43"/>
        <v>0</v>
      </c>
      <c r="S110" s="7">
        <v>0.18390000000000001</v>
      </c>
      <c r="T110" s="1">
        <f>LOG10(S110+0.00001)</f>
        <v>-0.73539465560833717</v>
      </c>
      <c r="U110" s="12">
        <v>2.1</v>
      </c>
      <c r="V110" s="13">
        <f t="shared" si="37"/>
        <v>0.32428245529769262</v>
      </c>
      <c r="W110" s="5" t="s">
        <v>34</v>
      </c>
    </row>
    <row r="111" spans="1:24" x14ac:dyDescent="0.2">
      <c r="A111" s="1" t="s">
        <v>106</v>
      </c>
      <c r="B111" s="1">
        <v>2011</v>
      </c>
      <c r="C111" s="1" t="s">
        <v>43</v>
      </c>
      <c r="D111">
        <v>330</v>
      </c>
      <c r="E111" s="1">
        <v>8</v>
      </c>
      <c r="F111" s="1" t="s">
        <v>35</v>
      </c>
      <c r="G111" s="2">
        <v>2.5</v>
      </c>
      <c r="H111" s="1">
        <f t="shared" si="35"/>
        <v>0.15878021464576067</v>
      </c>
      <c r="I111" s="2">
        <v>4</v>
      </c>
      <c r="J111" s="1">
        <f t="shared" si="36"/>
        <v>0.20135792079033082</v>
      </c>
      <c r="K111" s="7">
        <v>8</v>
      </c>
      <c r="L111" s="1">
        <f t="shared" si="38"/>
        <v>2.8284271247461903</v>
      </c>
      <c r="M111" s="7">
        <v>1</v>
      </c>
      <c r="N111" s="1">
        <f t="shared" si="39"/>
        <v>1</v>
      </c>
      <c r="O111" s="1">
        <f t="shared" si="40"/>
        <v>9</v>
      </c>
      <c r="P111" s="1">
        <f t="shared" si="41"/>
        <v>3</v>
      </c>
      <c r="Q111" s="1">
        <f t="shared" si="42"/>
        <v>11.111111111111111</v>
      </c>
      <c r="R111" s="1">
        <f t="shared" si="43"/>
        <v>0.33983690945412193</v>
      </c>
      <c r="S111" s="7">
        <v>0.19020000000000001</v>
      </c>
      <c r="T111" s="1">
        <f>LOG10(S111+0.00001)</f>
        <v>-0.72076665442986043</v>
      </c>
      <c r="U111" s="12">
        <v>2.2000000000000002</v>
      </c>
      <c r="V111" s="13">
        <f t="shared" si="37"/>
        <v>0.34439227368511072</v>
      </c>
      <c r="W111" s="5" t="s">
        <v>38</v>
      </c>
    </row>
    <row r="112" spans="1:24" x14ac:dyDescent="0.2">
      <c r="A112" s="1" t="s">
        <v>106</v>
      </c>
      <c r="B112" s="1">
        <v>2011</v>
      </c>
      <c r="C112" s="1" t="s">
        <v>43</v>
      </c>
      <c r="D112">
        <v>331</v>
      </c>
      <c r="E112" s="1">
        <v>5</v>
      </c>
      <c r="F112" s="1" t="s">
        <v>34</v>
      </c>
      <c r="G112" s="2">
        <v>4</v>
      </c>
      <c r="H112" s="1">
        <f t="shared" si="35"/>
        <v>0.20135792079033082</v>
      </c>
      <c r="I112" s="2">
        <v>3</v>
      </c>
      <c r="J112" s="1">
        <f t="shared" si="36"/>
        <v>0.17408301063648043</v>
      </c>
      <c r="K112" s="7">
        <v>5</v>
      </c>
      <c r="L112" s="1">
        <f t="shared" si="38"/>
        <v>2.2360679774997898</v>
      </c>
      <c r="M112" s="7">
        <v>0</v>
      </c>
      <c r="N112" s="1">
        <f t="shared" si="39"/>
        <v>0</v>
      </c>
      <c r="O112" s="1">
        <f t="shared" si="40"/>
        <v>5</v>
      </c>
      <c r="P112" s="1">
        <f t="shared" si="41"/>
        <v>2.2360679774997898</v>
      </c>
      <c r="Q112" s="1">
        <f t="shared" si="42"/>
        <v>0</v>
      </c>
      <c r="R112" s="1">
        <f t="shared" si="43"/>
        <v>0</v>
      </c>
      <c r="U112" s="12">
        <v>1.4</v>
      </c>
      <c r="V112" s="13">
        <f t="shared" si="37"/>
        <v>0.14921911265537988</v>
      </c>
      <c r="W112" s="5" t="s">
        <v>31</v>
      </c>
      <c r="X112" s="14" t="s">
        <v>107</v>
      </c>
    </row>
    <row r="113" spans="1:24" x14ac:dyDescent="0.2">
      <c r="A113" s="1" t="s">
        <v>106</v>
      </c>
      <c r="B113" s="1">
        <v>2011</v>
      </c>
      <c r="C113" s="1" t="s">
        <v>43</v>
      </c>
      <c r="D113">
        <v>332</v>
      </c>
      <c r="E113" s="1">
        <v>5</v>
      </c>
      <c r="F113" s="1" t="s">
        <v>34</v>
      </c>
      <c r="G113" s="2">
        <v>3</v>
      </c>
      <c r="H113" s="1">
        <f t="shared" si="35"/>
        <v>0.17408301063648043</v>
      </c>
      <c r="I113" s="2">
        <v>3</v>
      </c>
      <c r="J113" s="1">
        <f t="shared" si="36"/>
        <v>0.17408301063648043</v>
      </c>
      <c r="K113" s="7">
        <v>12</v>
      </c>
      <c r="L113" s="1">
        <f t="shared" si="38"/>
        <v>3.4641016151377544</v>
      </c>
      <c r="M113" s="7">
        <v>0</v>
      </c>
      <c r="N113" s="1">
        <f t="shared" si="39"/>
        <v>0</v>
      </c>
      <c r="O113" s="1">
        <f t="shared" si="40"/>
        <v>12</v>
      </c>
      <c r="P113" s="1">
        <f t="shared" si="41"/>
        <v>3.4641016151377544</v>
      </c>
      <c r="Q113" s="1">
        <f t="shared" si="42"/>
        <v>0</v>
      </c>
      <c r="R113" s="1">
        <f t="shared" si="43"/>
        <v>0</v>
      </c>
      <c r="S113" s="7">
        <v>0.54530000000000001</v>
      </c>
      <c r="T113" s="1">
        <f>LOG10(S113+0.00001)</f>
        <v>-0.26335653806414533</v>
      </c>
      <c r="U113" s="12">
        <v>2.8</v>
      </c>
      <c r="V113" s="13">
        <f t="shared" si="37"/>
        <v>0.44870631990507981</v>
      </c>
    </row>
    <row r="114" spans="1:24" x14ac:dyDescent="0.2">
      <c r="A114" s="1" t="s">
        <v>106</v>
      </c>
      <c r="B114" s="1">
        <v>2011</v>
      </c>
      <c r="C114" s="1" t="s">
        <v>43</v>
      </c>
      <c r="D114">
        <v>333</v>
      </c>
      <c r="E114" s="1">
        <v>7</v>
      </c>
      <c r="F114" s="1" t="s">
        <v>36</v>
      </c>
      <c r="G114" s="2">
        <v>8</v>
      </c>
      <c r="H114" s="1">
        <f t="shared" si="35"/>
        <v>0.28675655221154839</v>
      </c>
      <c r="I114" s="2">
        <v>7</v>
      </c>
      <c r="J114" s="1">
        <f t="shared" si="36"/>
        <v>0.26776332715719392</v>
      </c>
      <c r="K114" s="7">
        <v>28</v>
      </c>
      <c r="L114" s="1">
        <f t="shared" si="38"/>
        <v>5.2915026221291814</v>
      </c>
      <c r="M114" s="7">
        <v>9</v>
      </c>
      <c r="N114" s="1">
        <f t="shared" si="39"/>
        <v>3</v>
      </c>
      <c r="O114" s="1">
        <f t="shared" si="40"/>
        <v>37</v>
      </c>
      <c r="P114" s="1">
        <f t="shared" si="41"/>
        <v>6.0827625302982193</v>
      </c>
      <c r="Q114" s="1">
        <f t="shared" si="42"/>
        <v>24.324324324324326</v>
      </c>
      <c r="R114" s="1">
        <f t="shared" si="43"/>
        <v>0.5157609572383085</v>
      </c>
      <c r="S114" s="7">
        <v>0.98360000000000003</v>
      </c>
      <c r="T114" s="1">
        <f>LOG10(S114+0.00001)</f>
        <v>-7.1770645990967942E-3</v>
      </c>
      <c r="U114" s="12">
        <v>12.5</v>
      </c>
      <c r="V114" s="13">
        <f t="shared" si="37"/>
        <v>1.0972573096934199</v>
      </c>
    </row>
    <row r="115" spans="1:24" x14ac:dyDescent="0.2">
      <c r="A115" s="1" t="s">
        <v>106</v>
      </c>
      <c r="B115" s="1">
        <v>2011</v>
      </c>
      <c r="C115" s="1" t="s">
        <v>43</v>
      </c>
      <c r="D115">
        <v>351</v>
      </c>
      <c r="E115" s="1">
        <v>2</v>
      </c>
      <c r="F115" s="1" t="s">
        <v>30</v>
      </c>
      <c r="G115" s="2">
        <v>1</v>
      </c>
      <c r="H115" s="1">
        <f t="shared" si="35"/>
        <v>0.1001674211615598</v>
      </c>
      <c r="I115" s="2">
        <v>1.8</v>
      </c>
      <c r="J115" s="1">
        <f t="shared" si="36"/>
        <v>0.13456986643727625</v>
      </c>
      <c r="K115" s="7">
        <v>0</v>
      </c>
      <c r="L115" s="1">
        <f t="shared" si="38"/>
        <v>0</v>
      </c>
      <c r="M115" s="7">
        <v>0</v>
      </c>
      <c r="N115" s="1">
        <f t="shared" si="39"/>
        <v>0</v>
      </c>
      <c r="O115" s="1">
        <f t="shared" si="40"/>
        <v>0</v>
      </c>
      <c r="P115" s="1">
        <f t="shared" si="41"/>
        <v>0</v>
      </c>
      <c r="S115" s="7">
        <v>0</v>
      </c>
      <c r="T115" s="1">
        <f>LOG10(S115+0.00001)</f>
        <v>-5</v>
      </c>
      <c r="U115" s="12">
        <v>1.1000000000000001</v>
      </c>
      <c r="V115" s="13">
        <f t="shared" si="37"/>
        <v>4.5322978786657475E-2</v>
      </c>
      <c r="W115" s="5" t="s">
        <v>31</v>
      </c>
      <c r="X115" s="14" t="s">
        <v>112</v>
      </c>
    </row>
    <row r="116" spans="1:24" x14ac:dyDescent="0.2">
      <c r="A116" s="1" t="s">
        <v>106</v>
      </c>
      <c r="B116" s="1">
        <v>2011</v>
      </c>
      <c r="C116" s="1" t="s">
        <v>43</v>
      </c>
      <c r="D116">
        <v>354</v>
      </c>
      <c r="E116" s="1">
        <v>7</v>
      </c>
      <c r="F116" s="1" t="s">
        <v>36</v>
      </c>
      <c r="G116" s="2">
        <v>2</v>
      </c>
      <c r="H116" s="1">
        <f t="shared" si="35"/>
        <v>0.14189705460416391</v>
      </c>
      <c r="I116" s="2">
        <v>3.5</v>
      </c>
      <c r="J116" s="1">
        <f t="shared" si="36"/>
        <v>0.18819174115886411</v>
      </c>
      <c r="K116" s="7">
        <v>6</v>
      </c>
      <c r="L116" s="1">
        <f t="shared" si="38"/>
        <v>2.4494897427831779</v>
      </c>
      <c r="M116" s="7">
        <v>0</v>
      </c>
      <c r="N116" s="1">
        <f t="shared" si="39"/>
        <v>0</v>
      </c>
      <c r="O116" s="1">
        <f t="shared" si="40"/>
        <v>6</v>
      </c>
      <c r="P116" s="1">
        <f t="shared" si="41"/>
        <v>2.4494897427831779</v>
      </c>
      <c r="Q116" s="1">
        <f>M116/(O116)*100</f>
        <v>0</v>
      </c>
      <c r="R116" s="1">
        <f>ASIN(SQRT(Q116/100))</f>
        <v>0</v>
      </c>
      <c r="U116" s="12">
        <v>0.9</v>
      </c>
      <c r="V116" s="13">
        <f t="shared" si="37"/>
        <v>-4.0958607678906384E-2</v>
      </c>
      <c r="W116" s="5" t="s">
        <v>33</v>
      </c>
      <c r="X116" s="14" t="s">
        <v>107</v>
      </c>
    </row>
    <row r="117" spans="1:24" x14ac:dyDescent="0.2">
      <c r="A117" s="1" t="s">
        <v>106</v>
      </c>
      <c r="B117" s="1">
        <v>2011</v>
      </c>
      <c r="C117" s="1" t="s">
        <v>43</v>
      </c>
      <c r="D117">
        <v>355</v>
      </c>
      <c r="E117" s="1">
        <v>7</v>
      </c>
      <c r="F117" s="1" t="s">
        <v>36</v>
      </c>
      <c r="G117" s="2">
        <v>2</v>
      </c>
      <c r="H117" s="1">
        <f t="shared" si="35"/>
        <v>0.14189705460416391</v>
      </c>
      <c r="I117" s="2">
        <v>3</v>
      </c>
      <c r="J117" s="1">
        <f t="shared" si="36"/>
        <v>0.17408301063648043</v>
      </c>
      <c r="K117" s="7">
        <v>2</v>
      </c>
      <c r="L117" s="1">
        <f t="shared" si="38"/>
        <v>1.4142135623730951</v>
      </c>
      <c r="M117" s="7">
        <v>0</v>
      </c>
      <c r="N117" s="1">
        <f t="shared" si="39"/>
        <v>0</v>
      </c>
      <c r="O117" s="1">
        <f t="shared" si="40"/>
        <v>2</v>
      </c>
      <c r="P117" s="1">
        <f t="shared" si="41"/>
        <v>1.4142135623730951</v>
      </c>
      <c r="Q117" s="1">
        <f>M117/(O117)*100</f>
        <v>0</v>
      </c>
      <c r="R117" s="1">
        <f>ASIN(SQRT(Q117/100))</f>
        <v>0</v>
      </c>
      <c r="S117" s="7">
        <v>4.0399999999999998E-2</v>
      </c>
      <c r="T117" s="1">
        <f>LOG10(S117+0.00001)</f>
        <v>-1.393511149557352</v>
      </c>
      <c r="U117" s="12">
        <v>1.4</v>
      </c>
      <c r="V117" s="13">
        <f t="shared" si="37"/>
        <v>0.14921911265537988</v>
      </c>
      <c r="W117" s="5" t="s">
        <v>44</v>
      </c>
    </row>
    <row r="118" spans="1:24" x14ac:dyDescent="0.2">
      <c r="A118" s="1" t="s">
        <v>106</v>
      </c>
      <c r="B118" s="1">
        <v>2011</v>
      </c>
      <c r="C118" s="1" t="s">
        <v>43</v>
      </c>
      <c r="D118">
        <v>356</v>
      </c>
      <c r="E118" s="1">
        <v>2</v>
      </c>
      <c r="F118" s="1" t="s">
        <v>30</v>
      </c>
      <c r="G118" s="2">
        <v>2</v>
      </c>
      <c r="H118" s="1">
        <f t="shared" si="35"/>
        <v>0.14189705460416391</v>
      </c>
      <c r="I118" s="2">
        <v>1</v>
      </c>
      <c r="J118" s="1">
        <f t="shared" si="36"/>
        <v>0.1001674211615598</v>
      </c>
      <c r="K118" s="7">
        <v>0</v>
      </c>
      <c r="L118" s="1">
        <f t="shared" si="38"/>
        <v>0</v>
      </c>
      <c r="M118" s="7">
        <v>0</v>
      </c>
      <c r="N118" s="1">
        <f t="shared" si="39"/>
        <v>0</v>
      </c>
      <c r="O118" s="1">
        <f t="shared" si="40"/>
        <v>0</v>
      </c>
      <c r="P118" s="1">
        <f t="shared" si="41"/>
        <v>0</v>
      </c>
      <c r="S118" s="7">
        <v>0</v>
      </c>
      <c r="T118" s="1">
        <f>LOG10(S118+0.00001)</f>
        <v>-5</v>
      </c>
      <c r="U118" s="12">
        <v>0.6</v>
      </c>
      <c r="V118" s="13">
        <f t="shared" si="37"/>
        <v>-0.21467016498923297</v>
      </c>
      <c r="W118" s="5" t="s">
        <v>37</v>
      </c>
      <c r="X118" s="14" t="s">
        <v>112</v>
      </c>
    </row>
    <row r="119" spans="1:24" x14ac:dyDescent="0.2">
      <c r="A119" s="1" t="s">
        <v>106</v>
      </c>
      <c r="B119" s="1">
        <v>2011</v>
      </c>
      <c r="C119" s="1" t="s">
        <v>43</v>
      </c>
      <c r="D119">
        <v>359</v>
      </c>
      <c r="E119" s="1">
        <v>4</v>
      </c>
      <c r="F119" s="1" t="s">
        <v>28</v>
      </c>
      <c r="G119" s="2">
        <v>6</v>
      </c>
      <c r="H119" s="1">
        <f t="shared" si="35"/>
        <v>0.24746706317044773</v>
      </c>
      <c r="I119" s="2">
        <v>6</v>
      </c>
      <c r="J119" s="1">
        <f t="shared" si="36"/>
        <v>0.24746706317044773</v>
      </c>
      <c r="K119" s="7">
        <v>19</v>
      </c>
      <c r="L119" s="1">
        <f t="shared" si="38"/>
        <v>4.358898943540674</v>
      </c>
      <c r="M119" s="7">
        <v>10</v>
      </c>
      <c r="N119" s="1">
        <f t="shared" si="39"/>
        <v>3.1622776601683795</v>
      </c>
      <c r="O119" s="1">
        <f t="shared" si="40"/>
        <v>29</v>
      </c>
      <c r="P119" s="1">
        <f t="shared" si="41"/>
        <v>5.3851648071345037</v>
      </c>
      <c r="Q119" s="1">
        <f t="shared" ref="Q119:Q124" si="44">M119/(O119)*100</f>
        <v>34.482758620689658</v>
      </c>
      <c r="R119" s="1">
        <f t="shared" ref="R119:R124" si="45">ASIN(SQRT(Q119/100))</f>
        <v>0.62762028884826837</v>
      </c>
      <c r="U119" s="12">
        <v>7.4</v>
      </c>
      <c r="V119" s="13">
        <f t="shared" si="37"/>
        <v>0.86981820797932818</v>
      </c>
      <c r="X119" s="14" t="s">
        <v>107</v>
      </c>
    </row>
    <row r="120" spans="1:24" x14ac:dyDescent="0.2">
      <c r="A120" s="1" t="s">
        <v>106</v>
      </c>
      <c r="B120" s="1">
        <v>2011</v>
      </c>
      <c r="C120" s="1" t="s">
        <v>43</v>
      </c>
      <c r="D120">
        <v>363</v>
      </c>
      <c r="E120" s="1">
        <v>5</v>
      </c>
      <c r="F120" s="1" t="s">
        <v>34</v>
      </c>
      <c r="G120" s="2">
        <v>2</v>
      </c>
      <c r="H120" s="1">
        <f t="shared" si="35"/>
        <v>0.14189705460416391</v>
      </c>
      <c r="I120" s="2">
        <v>2</v>
      </c>
      <c r="J120" s="1">
        <f t="shared" si="36"/>
        <v>0.14189705460416391</v>
      </c>
      <c r="K120" s="7">
        <v>4</v>
      </c>
      <c r="L120" s="1">
        <f t="shared" si="38"/>
        <v>2</v>
      </c>
      <c r="M120" s="7">
        <v>0</v>
      </c>
      <c r="N120" s="1">
        <f t="shared" si="39"/>
        <v>0</v>
      </c>
      <c r="O120" s="1">
        <f t="shared" si="40"/>
        <v>4</v>
      </c>
      <c r="P120" s="1">
        <f t="shared" si="41"/>
        <v>2</v>
      </c>
      <c r="Q120" s="1">
        <f t="shared" si="44"/>
        <v>0</v>
      </c>
      <c r="R120" s="1">
        <f t="shared" si="45"/>
        <v>0</v>
      </c>
      <c r="S120" s="7">
        <v>0.12409999999999999</v>
      </c>
      <c r="T120" s="1">
        <f t="shared" ref="T120:T129" si="46">LOG10(S120+0.00001)</f>
        <v>-0.90619322438482541</v>
      </c>
      <c r="U120" s="12">
        <v>1.2</v>
      </c>
      <c r="V120" s="13">
        <f t="shared" si="37"/>
        <v>8.2785370316450071E-2</v>
      </c>
      <c r="W120" s="5" t="s">
        <v>37</v>
      </c>
    </row>
    <row r="121" spans="1:24" x14ac:dyDescent="0.2">
      <c r="A121" s="1" t="s">
        <v>106</v>
      </c>
      <c r="B121" s="1">
        <v>2011</v>
      </c>
      <c r="C121" s="1" t="s">
        <v>43</v>
      </c>
      <c r="D121">
        <v>364</v>
      </c>
      <c r="E121" s="1">
        <v>4</v>
      </c>
      <c r="F121" s="1" t="s">
        <v>28</v>
      </c>
      <c r="G121" s="2">
        <v>1</v>
      </c>
      <c r="H121" s="1">
        <f t="shared" si="35"/>
        <v>0.1001674211615598</v>
      </c>
      <c r="I121" s="2">
        <v>1</v>
      </c>
      <c r="J121" s="1">
        <f t="shared" si="36"/>
        <v>0.1001674211615598</v>
      </c>
      <c r="K121" s="7">
        <v>0</v>
      </c>
      <c r="L121" s="1">
        <f t="shared" si="38"/>
        <v>0</v>
      </c>
      <c r="M121" s="7">
        <v>2</v>
      </c>
      <c r="N121" s="1">
        <f t="shared" si="39"/>
        <v>1.4142135623730951</v>
      </c>
      <c r="O121" s="1">
        <f t="shared" si="40"/>
        <v>2</v>
      </c>
      <c r="P121" s="1">
        <f t="shared" si="41"/>
        <v>1.4142135623730951</v>
      </c>
      <c r="Q121" s="1">
        <f t="shared" si="44"/>
        <v>100</v>
      </c>
      <c r="R121" s="1">
        <f t="shared" si="45"/>
        <v>1.5707963267948966</v>
      </c>
      <c r="S121" s="7">
        <v>0</v>
      </c>
      <c r="T121" s="1">
        <f t="shared" si="46"/>
        <v>-5</v>
      </c>
      <c r="U121" s="12">
        <v>1.2</v>
      </c>
      <c r="V121" s="13">
        <f t="shared" si="37"/>
        <v>8.2785370316450071E-2</v>
      </c>
      <c r="W121" s="5" t="s">
        <v>34</v>
      </c>
      <c r="X121" s="14" t="s">
        <v>126</v>
      </c>
    </row>
    <row r="122" spans="1:24" x14ac:dyDescent="0.2">
      <c r="A122" s="1" t="s">
        <v>106</v>
      </c>
      <c r="B122" s="1">
        <v>2011</v>
      </c>
      <c r="C122" s="1" t="s">
        <v>43</v>
      </c>
      <c r="D122">
        <v>366</v>
      </c>
      <c r="E122" s="1">
        <v>1</v>
      </c>
      <c r="F122" s="1" t="s">
        <v>27</v>
      </c>
      <c r="G122" s="2">
        <v>4</v>
      </c>
      <c r="H122" s="1">
        <f t="shared" si="35"/>
        <v>0.20135792079033082</v>
      </c>
      <c r="I122" s="2">
        <v>4</v>
      </c>
      <c r="J122" s="1">
        <f t="shared" si="36"/>
        <v>0.20135792079033082</v>
      </c>
      <c r="K122" s="7">
        <v>12</v>
      </c>
      <c r="L122" s="1">
        <f t="shared" si="38"/>
        <v>3.4641016151377544</v>
      </c>
      <c r="M122" s="7">
        <v>0</v>
      </c>
      <c r="N122" s="1">
        <f t="shared" si="39"/>
        <v>0</v>
      </c>
      <c r="O122" s="1">
        <f t="shared" si="40"/>
        <v>12</v>
      </c>
      <c r="P122" s="1">
        <f t="shared" si="41"/>
        <v>3.4641016151377544</v>
      </c>
      <c r="Q122" s="1">
        <f t="shared" si="44"/>
        <v>0</v>
      </c>
      <c r="R122" s="1">
        <f t="shared" si="45"/>
        <v>0</v>
      </c>
      <c r="S122" s="7">
        <v>0.67730000000000001</v>
      </c>
      <c r="T122" s="1">
        <f t="shared" si="46"/>
        <v>-0.16921251229743528</v>
      </c>
      <c r="U122" s="12">
        <v>2.5</v>
      </c>
      <c r="V122" s="13">
        <f t="shared" si="37"/>
        <v>0.39967372148103808</v>
      </c>
    </row>
    <row r="123" spans="1:24" x14ac:dyDescent="0.2">
      <c r="A123" s="1" t="s">
        <v>106</v>
      </c>
      <c r="B123" s="1">
        <v>2011</v>
      </c>
      <c r="C123" s="1" t="s">
        <v>43</v>
      </c>
      <c r="D123">
        <v>368</v>
      </c>
      <c r="E123" s="1">
        <v>2</v>
      </c>
      <c r="F123" s="1" t="s">
        <v>30</v>
      </c>
      <c r="G123" s="2">
        <v>2.5</v>
      </c>
      <c r="H123" s="1">
        <f t="shared" si="35"/>
        <v>0.15878021464576067</v>
      </c>
      <c r="I123" s="2">
        <v>4</v>
      </c>
      <c r="J123" s="1">
        <f t="shared" si="36"/>
        <v>0.20135792079033082</v>
      </c>
      <c r="K123" s="7">
        <v>9</v>
      </c>
      <c r="L123" s="1">
        <f t="shared" si="38"/>
        <v>3</v>
      </c>
      <c r="M123" s="7">
        <v>0</v>
      </c>
      <c r="N123" s="1">
        <f t="shared" si="39"/>
        <v>0</v>
      </c>
      <c r="O123" s="1">
        <f t="shared" si="40"/>
        <v>9</v>
      </c>
      <c r="P123" s="1">
        <f t="shared" si="41"/>
        <v>3</v>
      </c>
      <c r="Q123" s="1">
        <f t="shared" si="44"/>
        <v>0</v>
      </c>
      <c r="R123" s="1">
        <f t="shared" si="45"/>
        <v>0</v>
      </c>
      <c r="S123" s="7">
        <v>0.54410000000000003</v>
      </c>
      <c r="T123" s="1">
        <f t="shared" si="46"/>
        <v>-0.26431329228025591</v>
      </c>
      <c r="U123" s="12">
        <v>1.4</v>
      </c>
      <c r="V123" s="13">
        <f t="shared" si="37"/>
        <v>0.14921911265537988</v>
      </c>
      <c r="W123" s="5" t="s">
        <v>31</v>
      </c>
      <c r="X123" s="17" t="s">
        <v>127</v>
      </c>
    </row>
    <row r="124" spans="1:24" x14ac:dyDescent="0.2">
      <c r="A124" s="1" t="s">
        <v>106</v>
      </c>
      <c r="B124" s="1">
        <v>2011</v>
      </c>
      <c r="C124" s="1" t="s">
        <v>43</v>
      </c>
      <c r="D124">
        <v>369</v>
      </c>
      <c r="E124" s="1">
        <v>6</v>
      </c>
      <c r="F124" s="1" t="s">
        <v>26</v>
      </c>
      <c r="G124" s="2">
        <v>8</v>
      </c>
      <c r="H124" s="1">
        <f t="shared" si="35"/>
        <v>0.28675655221154839</v>
      </c>
      <c r="I124" s="2">
        <v>7</v>
      </c>
      <c r="J124" s="1">
        <f t="shared" si="36"/>
        <v>0.26776332715719392</v>
      </c>
      <c r="K124" s="7">
        <v>9</v>
      </c>
      <c r="L124" s="1">
        <f t="shared" si="38"/>
        <v>3</v>
      </c>
      <c r="M124" s="7">
        <v>0</v>
      </c>
      <c r="N124" s="1">
        <f t="shared" si="39"/>
        <v>0</v>
      </c>
      <c r="O124" s="1">
        <f t="shared" si="40"/>
        <v>9</v>
      </c>
      <c r="P124" s="1">
        <f t="shared" si="41"/>
        <v>3</v>
      </c>
      <c r="Q124" s="1">
        <f t="shared" si="44"/>
        <v>0</v>
      </c>
      <c r="R124" s="1">
        <f t="shared" si="45"/>
        <v>0</v>
      </c>
      <c r="S124" s="7">
        <v>0.1948</v>
      </c>
      <c r="T124" s="1">
        <f t="shared" si="46"/>
        <v>-0.71038875365170018</v>
      </c>
      <c r="U124" s="12">
        <v>5.6</v>
      </c>
      <c r="V124" s="13">
        <f t="shared" si="37"/>
        <v>0.74896286125616141</v>
      </c>
    </row>
    <row r="125" spans="1:24" x14ac:dyDescent="0.2">
      <c r="A125" s="1" t="s">
        <v>106</v>
      </c>
      <c r="B125" s="1">
        <v>2011</v>
      </c>
      <c r="C125" s="1" t="s">
        <v>43</v>
      </c>
      <c r="D125">
        <v>370</v>
      </c>
      <c r="E125" s="1">
        <v>8</v>
      </c>
      <c r="F125" s="1" t="s">
        <v>35</v>
      </c>
      <c r="G125" s="2">
        <v>0.5</v>
      </c>
      <c r="H125" s="1">
        <f t="shared" si="35"/>
        <v>7.0769736662213617E-2</v>
      </c>
      <c r="I125" s="2">
        <v>0.5</v>
      </c>
      <c r="J125" s="1">
        <f t="shared" si="36"/>
        <v>7.0769736662213617E-2</v>
      </c>
      <c r="K125" s="7">
        <v>0</v>
      </c>
      <c r="L125" s="1">
        <f t="shared" si="38"/>
        <v>0</v>
      </c>
      <c r="M125" s="7">
        <v>0</v>
      </c>
      <c r="N125" s="1">
        <f t="shared" si="39"/>
        <v>0</v>
      </c>
      <c r="O125" s="1">
        <f t="shared" si="40"/>
        <v>0</v>
      </c>
      <c r="P125" s="1">
        <f t="shared" si="41"/>
        <v>0</v>
      </c>
      <c r="S125" s="7">
        <v>0</v>
      </c>
      <c r="T125" s="1">
        <f t="shared" si="46"/>
        <v>-5</v>
      </c>
      <c r="U125" s="12">
        <v>0</v>
      </c>
      <c r="V125" s="13">
        <f t="shared" si="37"/>
        <v>-2</v>
      </c>
      <c r="X125" s="1" t="s">
        <v>122</v>
      </c>
    </row>
    <row r="126" spans="1:24" x14ac:dyDescent="0.2">
      <c r="A126" s="1" t="s">
        <v>106</v>
      </c>
      <c r="B126" s="1">
        <v>2011</v>
      </c>
      <c r="C126" s="1" t="s">
        <v>43</v>
      </c>
      <c r="D126">
        <v>377</v>
      </c>
      <c r="E126" s="1">
        <v>3</v>
      </c>
      <c r="F126" s="1" t="s">
        <v>33</v>
      </c>
      <c r="G126" s="2">
        <v>1</v>
      </c>
      <c r="H126" s="1">
        <f t="shared" si="35"/>
        <v>0.1001674211615598</v>
      </c>
      <c r="I126" s="2">
        <v>1</v>
      </c>
      <c r="J126" s="1">
        <f t="shared" si="36"/>
        <v>0.1001674211615598</v>
      </c>
      <c r="K126" s="7">
        <v>1</v>
      </c>
      <c r="L126" s="1">
        <f t="shared" si="38"/>
        <v>1</v>
      </c>
      <c r="M126" s="7">
        <v>0</v>
      </c>
      <c r="N126" s="1">
        <f t="shared" si="39"/>
        <v>0</v>
      </c>
      <c r="O126" s="1">
        <f t="shared" si="40"/>
        <v>1</v>
      </c>
      <c r="P126" s="1">
        <f t="shared" si="41"/>
        <v>1</v>
      </c>
      <c r="Q126" s="1">
        <f>M126/(O126)*100</f>
        <v>0</v>
      </c>
      <c r="R126" s="1">
        <f>ASIN(SQRT(Q126/100))</f>
        <v>0</v>
      </c>
      <c r="S126" s="7">
        <v>1.03E-2</v>
      </c>
      <c r="T126" s="1">
        <f t="shared" si="46"/>
        <v>-1.9867413347164835</v>
      </c>
      <c r="U126" s="12">
        <v>1.2</v>
      </c>
      <c r="V126" s="13">
        <f t="shared" si="37"/>
        <v>8.2785370316450071E-2</v>
      </c>
      <c r="W126" s="5" t="s">
        <v>33</v>
      </c>
    </row>
    <row r="127" spans="1:24" x14ac:dyDescent="0.2">
      <c r="A127" s="1" t="s">
        <v>106</v>
      </c>
      <c r="B127" s="1">
        <v>2011</v>
      </c>
      <c r="C127" s="1" t="s">
        <v>43</v>
      </c>
      <c r="D127">
        <v>379</v>
      </c>
      <c r="E127" s="1">
        <v>4</v>
      </c>
      <c r="F127" s="1" t="s">
        <v>28</v>
      </c>
      <c r="G127" s="2">
        <v>1</v>
      </c>
      <c r="H127" s="1">
        <f t="shared" si="35"/>
        <v>0.1001674211615598</v>
      </c>
      <c r="I127" s="2">
        <v>1</v>
      </c>
      <c r="J127" s="1">
        <f t="shared" si="36"/>
        <v>0.1001674211615598</v>
      </c>
      <c r="K127" s="7">
        <v>2</v>
      </c>
      <c r="L127" s="1">
        <f t="shared" si="38"/>
        <v>1.4142135623730951</v>
      </c>
      <c r="M127" s="7">
        <v>1</v>
      </c>
      <c r="N127" s="1">
        <f t="shared" si="39"/>
        <v>1</v>
      </c>
      <c r="O127" s="1">
        <f t="shared" si="40"/>
        <v>3</v>
      </c>
      <c r="P127" s="1">
        <f t="shared" si="41"/>
        <v>1.7320508075688772</v>
      </c>
      <c r="Q127" s="1">
        <f>M127/(O127)*100</f>
        <v>33.333333333333329</v>
      </c>
      <c r="R127" s="1">
        <f>ASIN(SQRT(Q127/100))</f>
        <v>0.61547970867038726</v>
      </c>
      <c r="S127" s="7">
        <v>4.7100000000000003E-2</v>
      </c>
      <c r="T127" s="1">
        <f t="shared" si="46"/>
        <v>-1.3268868957617663</v>
      </c>
      <c r="U127" s="12">
        <v>1.3</v>
      </c>
      <c r="V127" s="13">
        <f t="shared" si="37"/>
        <v>0.11727129565576427</v>
      </c>
      <c r="W127" s="5" t="s">
        <v>38</v>
      </c>
    </row>
    <row r="128" spans="1:24" x14ac:dyDescent="0.2">
      <c r="A128" s="1" t="s">
        <v>106</v>
      </c>
      <c r="B128" s="1">
        <v>2011</v>
      </c>
      <c r="C128" s="1" t="s">
        <v>43</v>
      </c>
      <c r="D128">
        <v>380</v>
      </c>
      <c r="E128" s="1">
        <v>2</v>
      </c>
      <c r="F128" s="1" t="s">
        <v>30</v>
      </c>
      <c r="G128" s="2">
        <v>2.5</v>
      </c>
      <c r="H128" s="1">
        <f t="shared" si="35"/>
        <v>0.15878021464576067</v>
      </c>
      <c r="I128" s="2">
        <v>0.7</v>
      </c>
      <c r="J128" s="1">
        <f t="shared" si="36"/>
        <v>8.3763921749666764E-2</v>
      </c>
      <c r="K128" s="7">
        <v>1</v>
      </c>
      <c r="L128" s="1">
        <f t="shared" si="38"/>
        <v>1</v>
      </c>
      <c r="M128" s="7">
        <v>0</v>
      </c>
      <c r="N128" s="1">
        <f t="shared" si="39"/>
        <v>0</v>
      </c>
      <c r="O128" s="1">
        <f t="shared" si="40"/>
        <v>1</v>
      </c>
      <c r="P128" s="1">
        <f t="shared" si="41"/>
        <v>1</v>
      </c>
      <c r="Q128" s="1">
        <f>M128/(O128)*100</f>
        <v>0</v>
      </c>
      <c r="R128" s="1">
        <f>ASIN(SQRT(Q128/100))</f>
        <v>0</v>
      </c>
      <c r="S128" s="7">
        <v>6.3299999999999995E-2</v>
      </c>
      <c r="T128" s="1">
        <f t="shared" si="46"/>
        <v>-1.198527686478529</v>
      </c>
      <c r="U128" s="12">
        <v>0.7</v>
      </c>
      <c r="V128" s="13">
        <f t="shared" si="37"/>
        <v>-0.14874165128092473</v>
      </c>
      <c r="W128" s="5" t="s">
        <v>44</v>
      </c>
      <c r="X128" s="3" t="s">
        <v>128</v>
      </c>
    </row>
    <row r="129" spans="1:24" x14ac:dyDescent="0.2">
      <c r="A129" s="1" t="s">
        <v>106</v>
      </c>
      <c r="B129" s="1">
        <v>2011</v>
      </c>
      <c r="C129" s="1" t="s">
        <v>43</v>
      </c>
      <c r="D129">
        <v>382</v>
      </c>
      <c r="E129" s="1">
        <v>4</v>
      </c>
      <c r="F129" s="1" t="s">
        <v>28</v>
      </c>
      <c r="G129" s="2">
        <v>1.75</v>
      </c>
      <c r="H129" s="1">
        <f t="shared" si="35"/>
        <v>0.13267647479882505</v>
      </c>
      <c r="I129" s="2">
        <v>2</v>
      </c>
      <c r="J129" s="1">
        <f t="shared" si="36"/>
        <v>0.14189705460416391</v>
      </c>
      <c r="K129" s="7">
        <v>0</v>
      </c>
      <c r="L129" s="1">
        <f t="shared" si="38"/>
        <v>0</v>
      </c>
      <c r="M129" s="7">
        <v>5</v>
      </c>
      <c r="N129" s="1">
        <f t="shared" si="39"/>
        <v>2.2360679774997898</v>
      </c>
      <c r="O129" s="1">
        <f t="shared" si="40"/>
        <v>5</v>
      </c>
      <c r="P129" s="1">
        <f t="shared" si="41"/>
        <v>2.2360679774997898</v>
      </c>
      <c r="Q129" s="1">
        <f>M129/(O129)*100</f>
        <v>100</v>
      </c>
      <c r="R129" s="1">
        <f>ASIN(SQRT(Q129/100))</f>
        <v>1.5707963267948966</v>
      </c>
      <c r="S129" s="7">
        <v>0</v>
      </c>
      <c r="T129" s="1">
        <f t="shared" si="46"/>
        <v>-5</v>
      </c>
      <c r="U129" s="12">
        <v>1.7</v>
      </c>
      <c r="V129" s="13">
        <f t="shared" si="37"/>
        <v>0.23299611039215382</v>
      </c>
      <c r="W129" s="5" t="s">
        <v>52</v>
      </c>
      <c r="X129" s="14" t="s">
        <v>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966D-05E4-134E-B64F-F204991FD7C9}">
  <dimension ref="A1:K129"/>
  <sheetViews>
    <sheetView workbookViewId="0">
      <selection sqref="A1:XFD1048576"/>
    </sheetView>
  </sheetViews>
  <sheetFormatPr baseColWidth="10" defaultColWidth="9.1640625" defaultRowHeight="15" x14ac:dyDescent="0.2"/>
  <cols>
    <col min="1" max="5" width="9.1640625" style="1"/>
    <col min="6" max="6" width="20.33203125" style="1" customWidth="1"/>
    <col min="7" max="7" width="9.1640625" style="1"/>
    <col min="8" max="8" width="12" style="1" customWidth="1"/>
    <col min="9" max="9" width="9.1640625" style="1"/>
    <col min="10" max="10" width="12" style="1" customWidth="1"/>
    <col min="11" max="11" width="18.83203125" style="1" customWidth="1"/>
    <col min="12" max="261" width="9.1640625" style="1"/>
    <col min="262" max="262" width="20.33203125" style="1" customWidth="1"/>
    <col min="263" max="263" width="9.1640625" style="1"/>
    <col min="264" max="264" width="12" style="1" customWidth="1"/>
    <col min="265" max="265" width="9.1640625" style="1"/>
    <col min="266" max="266" width="12" style="1" customWidth="1"/>
    <col min="267" max="267" width="18.83203125" style="1" customWidth="1"/>
    <col min="268" max="517" width="9.1640625" style="1"/>
    <col min="518" max="518" width="20.33203125" style="1" customWidth="1"/>
    <col min="519" max="519" width="9.1640625" style="1"/>
    <col min="520" max="520" width="12" style="1" customWidth="1"/>
    <col min="521" max="521" width="9.1640625" style="1"/>
    <col min="522" max="522" width="12" style="1" customWidth="1"/>
    <col min="523" max="523" width="18.83203125" style="1" customWidth="1"/>
    <col min="524" max="773" width="9.1640625" style="1"/>
    <col min="774" max="774" width="20.33203125" style="1" customWidth="1"/>
    <col min="775" max="775" width="9.1640625" style="1"/>
    <col min="776" max="776" width="12" style="1" customWidth="1"/>
    <col min="777" max="777" width="9.1640625" style="1"/>
    <col min="778" max="778" width="12" style="1" customWidth="1"/>
    <col min="779" max="779" width="18.83203125" style="1" customWidth="1"/>
    <col min="780" max="1029" width="9.1640625" style="1"/>
    <col min="1030" max="1030" width="20.33203125" style="1" customWidth="1"/>
    <col min="1031" max="1031" width="9.1640625" style="1"/>
    <col min="1032" max="1032" width="12" style="1" customWidth="1"/>
    <col min="1033" max="1033" width="9.1640625" style="1"/>
    <col min="1034" max="1034" width="12" style="1" customWidth="1"/>
    <col min="1035" max="1035" width="18.83203125" style="1" customWidth="1"/>
    <col min="1036" max="1285" width="9.1640625" style="1"/>
    <col min="1286" max="1286" width="20.33203125" style="1" customWidth="1"/>
    <col min="1287" max="1287" width="9.1640625" style="1"/>
    <col min="1288" max="1288" width="12" style="1" customWidth="1"/>
    <col min="1289" max="1289" width="9.1640625" style="1"/>
    <col min="1290" max="1290" width="12" style="1" customWidth="1"/>
    <col min="1291" max="1291" width="18.83203125" style="1" customWidth="1"/>
    <col min="1292" max="1541" width="9.1640625" style="1"/>
    <col min="1542" max="1542" width="20.33203125" style="1" customWidth="1"/>
    <col min="1543" max="1543" width="9.1640625" style="1"/>
    <col min="1544" max="1544" width="12" style="1" customWidth="1"/>
    <col min="1545" max="1545" width="9.1640625" style="1"/>
    <col min="1546" max="1546" width="12" style="1" customWidth="1"/>
    <col min="1547" max="1547" width="18.83203125" style="1" customWidth="1"/>
    <col min="1548" max="1797" width="9.1640625" style="1"/>
    <col min="1798" max="1798" width="20.33203125" style="1" customWidth="1"/>
    <col min="1799" max="1799" width="9.1640625" style="1"/>
    <col min="1800" max="1800" width="12" style="1" customWidth="1"/>
    <col min="1801" max="1801" width="9.1640625" style="1"/>
    <col min="1802" max="1802" width="12" style="1" customWidth="1"/>
    <col min="1803" max="1803" width="18.83203125" style="1" customWidth="1"/>
    <col min="1804" max="2053" width="9.1640625" style="1"/>
    <col min="2054" max="2054" width="20.33203125" style="1" customWidth="1"/>
    <col min="2055" max="2055" width="9.1640625" style="1"/>
    <col min="2056" max="2056" width="12" style="1" customWidth="1"/>
    <col min="2057" max="2057" width="9.1640625" style="1"/>
    <col min="2058" max="2058" width="12" style="1" customWidth="1"/>
    <col min="2059" max="2059" width="18.83203125" style="1" customWidth="1"/>
    <col min="2060" max="2309" width="9.1640625" style="1"/>
    <col min="2310" max="2310" width="20.33203125" style="1" customWidth="1"/>
    <col min="2311" max="2311" width="9.1640625" style="1"/>
    <col min="2312" max="2312" width="12" style="1" customWidth="1"/>
    <col min="2313" max="2313" width="9.1640625" style="1"/>
    <col min="2314" max="2314" width="12" style="1" customWidth="1"/>
    <col min="2315" max="2315" width="18.83203125" style="1" customWidth="1"/>
    <col min="2316" max="2565" width="9.1640625" style="1"/>
    <col min="2566" max="2566" width="20.33203125" style="1" customWidth="1"/>
    <col min="2567" max="2567" width="9.1640625" style="1"/>
    <col min="2568" max="2568" width="12" style="1" customWidth="1"/>
    <col min="2569" max="2569" width="9.1640625" style="1"/>
    <col min="2570" max="2570" width="12" style="1" customWidth="1"/>
    <col min="2571" max="2571" width="18.83203125" style="1" customWidth="1"/>
    <col min="2572" max="2821" width="9.1640625" style="1"/>
    <col min="2822" max="2822" width="20.33203125" style="1" customWidth="1"/>
    <col min="2823" max="2823" width="9.1640625" style="1"/>
    <col min="2824" max="2824" width="12" style="1" customWidth="1"/>
    <col min="2825" max="2825" width="9.1640625" style="1"/>
    <col min="2826" max="2826" width="12" style="1" customWidth="1"/>
    <col min="2827" max="2827" width="18.83203125" style="1" customWidth="1"/>
    <col min="2828" max="3077" width="9.1640625" style="1"/>
    <col min="3078" max="3078" width="20.33203125" style="1" customWidth="1"/>
    <col min="3079" max="3079" width="9.1640625" style="1"/>
    <col min="3080" max="3080" width="12" style="1" customWidth="1"/>
    <col min="3081" max="3081" width="9.1640625" style="1"/>
    <col min="3082" max="3082" width="12" style="1" customWidth="1"/>
    <col min="3083" max="3083" width="18.83203125" style="1" customWidth="1"/>
    <col min="3084" max="3333" width="9.1640625" style="1"/>
    <col min="3334" max="3334" width="20.33203125" style="1" customWidth="1"/>
    <col min="3335" max="3335" width="9.1640625" style="1"/>
    <col min="3336" max="3336" width="12" style="1" customWidth="1"/>
    <col min="3337" max="3337" width="9.1640625" style="1"/>
    <col min="3338" max="3338" width="12" style="1" customWidth="1"/>
    <col min="3339" max="3339" width="18.83203125" style="1" customWidth="1"/>
    <col min="3340" max="3589" width="9.1640625" style="1"/>
    <col min="3590" max="3590" width="20.33203125" style="1" customWidth="1"/>
    <col min="3591" max="3591" width="9.1640625" style="1"/>
    <col min="3592" max="3592" width="12" style="1" customWidth="1"/>
    <col min="3593" max="3593" width="9.1640625" style="1"/>
    <col min="3594" max="3594" width="12" style="1" customWidth="1"/>
    <col min="3595" max="3595" width="18.83203125" style="1" customWidth="1"/>
    <col min="3596" max="3845" width="9.1640625" style="1"/>
    <col min="3846" max="3846" width="20.33203125" style="1" customWidth="1"/>
    <col min="3847" max="3847" width="9.1640625" style="1"/>
    <col min="3848" max="3848" width="12" style="1" customWidth="1"/>
    <col min="3849" max="3849" width="9.1640625" style="1"/>
    <col min="3850" max="3850" width="12" style="1" customWidth="1"/>
    <col min="3851" max="3851" width="18.83203125" style="1" customWidth="1"/>
    <col min="3852" max="4101" width="9.1640625" style="1"/>
    <col min="4102" max="4102" width="20.33203125" style="1" customWidth="1"/>
    <col min="4103" max="4103" width="9.1640625" style="1"/>
    <col min="4104" max="4104" width="12" style="1" customWidth="1"/>
    <col min="4105" max="4105" width="9.1640625" style="1"/>
    <col min="4106" max="4106" width="12" style="1" customWidth="1"/>
    <col min="4107" max="4107" width="18.83203125" style="1" customWidth="1"/>
    <col min="4108" max="4357" width="9.1640625" style="1"/>
    <col min="4358" max="4358" width="20.33203125" style="1" customWidth="1"/>
    <col min="4359" max="4359" width="9.1640625" style="1"/>
    <col min="4360" max="4360" width="12" style="1" customWidth="1"/>
    <col min="4361" max="4361" width="9.1640625" style="1"/>
    <col min="4362" max="4362" width="12" style="1" customWidth="1"/>
    <col min="4363" max="4363" width="18.83203125" style="1" customWidth="1"/>
    <col min="4364" max="4613" width="9.1640625" style="1"/>
    <col min="4614" max="4614" width="20.33203125" style="1" customWidth="1"/>
    <col min="4615" max="4615" width="9.1640625" style="1"/>
    <col min="4616" max="4616" width="12" style="1" customWidth="1"/>
    <col min="4617" max="4617" width="9.1640625" style="1"/>
    <col min="4618" max="4618" width="12" style="1" customWidth="1"/>
    <col min="4619" max="4619" width="18.83203125" style="1" customWidth="1"/>
    <col min="4620" max="4869" width="9.1640625" style="1"/>
    <col min="4870" max="4870" width="20.33203125" style="1" customWidth="1"/>
    <col min="4871" max="4871" width="9.1640625" style="1"/>
    <col min="4872" max="4872" width="12" style="1" customWidth="1"/>
    <col min="4873" max="4873" width="9.1640625" style="1"/>
    <col min="4874" max="4874" width="12" style="1" customWidth="1"/>
    <col min="4875" max="4875" width="18.83203125" style="1" customWidth="1"/>
    <col min="4876" max="5125" width="9.1640625" style="1"/>
    <col min="5126" max="5126" width="20.33203125" style="1" customWidth="1"/>
    <col min="5127" max="5127" width="9.1640625" style="1"/>
    <col min="5128" max="5128" width="12" style="1" customWidth="1"/>
    <col min="5129" max="5129" width="9.1640625" style="1"/>
    <col min="5130" max="5130" width="12" style="1" customWidth="1"/>
    <col min="5131" max="5131" width="18.83203125" style="1" customWidth="1"/>
    <col min="5132" max="5381" width="9.1640625" style="1"/>
    <col min="5382" max="5382" width="20.33203125" style="1" customWidth="1"/>
    <col min="5383" max="5383" width="9.1640625" style="1"/>
    <col min="5384" max="5384" width="12" style="1" customWidth="1"/>
    <col min="5385" max="5385" width="9.1640625" style="1"/>
    <col min="5386" max="5386" width="12" style="1" customWidth="1"/>
    <col min="5387" max="5387" width="18.83203125" style="1" customWidth="1"/>
    <col min="5388" max="5637" width="9.1640625" style="1"/>
    <col min="5638" max="5638" width="20.33203125" style="1" customWidth="1"/>
    <col min="5639" max="5639" width="9.1640625" style="1"/>
    <col min="5640" max="5640" width="12" style="1" customWidth="1"/>
    <col min="5641" max="5641" width="9.1640625" style="1"/>
    <col min="5642" max="5642" width="12" style="1" customWidth="1"/>
    <col min="5643" max="5643" width="18.83203125" style="1" customWidth="1"/>
    <col min="5644" max="5893" width="9.1640625" style="1"/>
    <col min="5894" max="5894" width="20.33203125" style="1" customWidth="1"/>
    <col min="5895" max="5895" width="9.1640625" style="1"/>
    <col min="5896" max="5896" width="12" style="1" customWidth="1"/>
    <col min="5897" max="5897" width="9.1640625" style="1"/>
    <col min="5898" max="5898" width="12" style="1" customWidth="1"/>
    <col min="5899" max="5899" width="18.83203125" style="1" customWidth="1"/>
    <col min="5900" max="6149" width="9.1640625" style="1"/>
    <col min="6150" max="6150" width="20.33203125" style="1" customWidth="1"/>
    <col min="6151" max="6151" width="9.1640625" style="1"/>
    <col min="6152" max="6152" width="12" style="1" customWidth="1"/>
    <col min="6153" max="6153" width="9.1640625" style="1"/>
    <col min="6154" max="6154" width="12" style="1" customWidth="1"/>
    <col min="6155" max="6155" width="18.83203125" style="1" customWidth="1"/>
    <col min="6156" max="6405" width="9.1640625" style="1"/>
    <col min="6406" max="6406" width="20.33203125" style="1" customWidth="1"/>
    <col min="6407" max="6407" width="9.1640625" style="1"/>
    <col min="6408" max="6408" width="12" style="1" customWidth="1"/>
    <col min="6409" max="6409" width="9.1640625" style="1"/>
    <col min="6410" max="6410" width="12" style="1" customWidth="1"/>
    <col min="6411" max="6411" width="18.83203125" style="1" customWidth="1"/>
    <col min="6412" max="6661" width="9.1640625" style="1"/>
    <col min="6662" max="6662" width="20.33203125" style="1" customWidth="1"/>
    <col min="6663" max="6663" width="9.1640625" style="1"/>
    <col min="6664" max="6664" width="12" style="1" customWidth="1"/>
    <col min="6665" max="6665" width="9.1640625" style="1"/>
    <col min="6666" max="6666" width="12" style="1" customWidth="1"/>
    <col min="6667" max="6667" width="18.83203125" style="1" customWidth="1"/>
    <col min="6668" max="6917" width="9.1640625" style="1"/>
    <col min="6918" max="6918" width="20.33203125" style="1" customWidth="1"/>
    <col min="6919" max="6919" width="9.1640625" style="1"/>
    <col min="6920" max="6920" width="12" style="1" customWidth="1"/>
    <col min="6921" max="6921" width="9.1640625" style="1"/>
    <col min="6922" max="6922" width="12" style="1" customWidth="1"/>
    <col min="6923" max="6923" width="18.83203125" style="1" customWidth="1"/>
    <col min="6924" max="7173" width="9.1640625" style="1"/>
    <col min="7174" max="7174" width="20.33203125" style="1" customWidth="1"/>
    <col min="7175" max="7175" width="9.1640625" style="1"/>
    <col min="7176" max="7176" width="12" style="1" customWidth="1"/>
    <col min="7177" max="7177" width="9.1640625" style="1"/>
    <col min="7178" max="7178" width="12" style="1" customWidth="1"/>
    <col min="7179" max="7179" width="18.83203125" style="1" customWidth="1"/>
    <col min="7180" max="7429" width="9.1640625" style="1"/>
    <col min="7430" max="7430" width="20.33203125" style="1" customWidth="1"/>
    <col min="7431" max="7431" width="9.1640625" style="1"/>
    <col min="7432" max="7432" width="12" style="1" customWidth="1"/>
    <col min="7433" max="7433" width="9.1640625" style="1"/>
    <col min="7434" max="7434" width="12" style="1" customWidth="1"/>
    <col min="7435" max="7435" width="18.83203125" style="1" customWidth="1"/>
    <col min="7436" max="7685" width="9.1640625" style="1"/>
    <col min="7686" max="7686" width="20.33203125" style="1" customWidth="1"/>
    <col min="7687" max="7687" width="9.1640625" style="1"/>
    <col min="7688" max="7688" width="12" style="1" customWidth="1"/>
    <col min="7689" max="7689" width="9.1640625" style="1"/>
    <col min="7690" max="7690" width="12" style="1" customWidth="1"/>
    <col min="7691" max="7691" width="18.83203125" style="1" customWidth="1"/>
    <col min="7692" max="7941" width="9.1640625" style="1"/>
    <col min="7942" max="7942" width="20.33203125" style="1" customWidth="1"/>
    <col min="7943" max="7943" width="9.1640625" style="1"/>
    <col min="7944" max="7944" width="12" style="1" customWidth="1"/>
    <col min="7945" max="7945" width="9.1640625" style="1"/>
    <col min="7946" max="7946" width="12" style="1" customWidth="1"/>
    <col min="7947" max="7947" width="18.83203125" style="1" customWidth="1"/>
    <col min="7948" max="8197" width="9.1640625" style="1"/>
    <col min="8198" max="8198" width="20.33203125" style="1" customWidth="1"/>
    <col min="8199" max="8199" width="9.1640625" style="1"/>
    <col min="8200" max="8200" width="12" style="1" customWidth="1"/>
    <col min="8201" max="8201" width="9.1640625" style="1"/>
    <col min="8202" max="8202" width="12" style="1" customWidth="1"/>
    <col min="8203" max="8203" width="18.83203125" style="1" customWidth="1"/>
    <col min="8204" max="8453" width="9.1640625" style="1"/>
    <col min="8454" max="8454" width="20.33203125" style="1" customWidth="1"/>
    <col min="8455" max="8455" width="9.1640625" style="1"/>
    <col min="8456" max="8456" width="12" style="1" customWidth="1"/>
    <col min="8457" max="8457" width="9.1640625" style="1"/>
    <col min="8458" max="8458" width="12" style="1" customWidth="1"/>
    <col min="8459" max="8459" width="18.83203125" style="1" customWidth="1"/>
    <col min="8460" max="8709" width="9.1640625" style="1"/>
    <col min="8710" max="8710" width="20.33203125" style="1" customWidth="1"/>
    <col min="8711" max="8711" width="9.1640625" style="1"/>
    <col min="8712" max="8712" width="12" style="1" customWidth="1"/>
    <col min="8713" max="8713" width="9.1640625" style="1"/>
    <col min="8714" max="8714" width="12" style="1" customWidth="1"/>
    <col min="8715" max="8715" width="18.83203125" style="1" customWidth="1"/>
    <col min="8716" max="8965" width="9.1640625" style="1"/>
    <col min="8966" max="8966" width="20.33203125" style="1" customWidth="1"/>
    <col min="8967" max="8967" width="9.1640625" style="1"/>
    <col min="8968" max="8968" width="12" style="1" customWidth="1"/>
    <col min="8969" max="8969" width="9.1640625" style="1"/>
    <col min="8970" max="8970" width="12" style="1" customWidth="1"/>
    <col min="8971" max="8971" width="18.83203125" style="1" customWidth="1"/>
    <col min="8972" max="9221" width="9.1640625" style="1"/>
    <col min="9222" max="9222" width="20.33203125" style="1" customWidth="1"/>
    <col min="9223" max="9223" width="9.1640625" style="1"/>
    <col min="9224" max="9224" width="12" style="1" customWidth="1"/>
    <col min="9225" max="9225" width="9.1640625" style="1"/>
    <col min="9226" max="9226" width="12" style="1" customWidth="1"/>
    <col min="9227" max="9227" width="18.83203125" style="1" customWidth="1"/>
    <col min="9228" max="9477" width="9.1640625" style="1"/>
    <col min="9478" max="9478" width="20.33203125" style="1" customWidth="1"/>
    <col min="9479" max="9479" width="9.1640625" style="1"/>
    <col min="9480" max="9480" width="12" style="1" customWidth="1"/>
    <col min="9481" max="9481" width="9.1640625" style="1"/>
    <col min="9482" max="9482" width="12" style="1" customWidth="1"/>
    <col min="9483" max="9483" width="18.83203125" style="1" customWidth="1"/>
    <col min="9484" max="9733" width="9.1640625" style="1"/>
    <col min="9734" max="9734" width="20.33203125" style="1" customWidth="1"/>
    <col min="9735" max="9735" width="9.1640625" style="1"/>
    <col min="9736" max="9736" width="12" style="1" customWidth="1"/>
    <col min="9737" max="9737" width="9.1640625" style="1"/>
    <col min="9738" max="9738" width="12" style="1" customWidth="1"/>
    <col min="9739" max="9739" width="18.83203125" style="1" customWidth="1"/>
    <col min="9740" max="9989" width="9.1640625" style="1"/>
    <col min="9990" max="9990" width="20.33203125" style="1" customWidth="1"/>
    <col min="9991" max="9991" width="9.1640625" style="1"/>
    <col min="9992" max="9992" width="12" style="1" customWidth="1"/>
    <col min="9993" max="9993" width="9.1640625" style="1"/>
    <col min="9994" max="9994" width="12" style="1" customWidth="1"/>
    <col min="9995" max="9995" width="18.83203125" style="1" customWidth="1"/>
    <col min="9996" max="10245" width="9.1640625" style="1"/>
    <col min="10246" max="10246" width="20.33203125" style="1" customWidth="1"/>
    <col min="10247" max="10247" width="9.1640625" style="1"/>
    <col min="10248" max="10248" width="12" style="1" customWidth="1"/>
    <col min="10249" max="10249" width="9.1640625" style="1"/>
    <col min="10250" max="10250" width="12" style="1" customWidth="1"/>
    <col min="10251" max="10251" width="18.83203125" style="1" customWidth="1"/>
    <col min="10252" max="10501" width="9.1640625" style="1"/>
    <col min="10502" max="10502" width="20.33203125" style="1" customWidth="1"/>
    <col min="10503" max="10503" width="9.1640625" style="1"/>
    <col min="10504" max="10504" width="12" style="1" customWidth="1"/>
    <col min="10505" max="10505" width="9.1640625" style="1"/>
    <col min="10506" max="10506" width="12" style="1" customWidth="1"/>
    <col min="10507" max="10507" width="18.83203125" style="1" customWidth="1"/>
    <col min="10508" max="10757" width="9.1640625" style="1"/>
    <col min="10758" max="10758" width="20.33203125" style="1" customWidth="1"/>
    <col min="10759" max="10759" width="9.1640625" style="1"/>
    <col min="10760" max="10760" width="12" style="1" customWidth="1"/>
    <col min="10761" max="10761" width="9.1640625" style="1"/>
    <col min="10762" max="10762" width="12" style="1" customWidth="1"/>
    <col min="10763" max="10763" width="18.83203125" style="1" customWidth="1"/>
    <col min="10764" max="11013" width="9.1640625" style="1"/>
    <col min="11014" max="11014" width="20.33203125" style="1" customWidth="1"/>
    <col min="11015" max="11015" width="9.1640625" style="1"/>
    <col min="11016" max="11016" width="12" style="1" customWidth="1"/>
    <col min="11017" max="11017" width="9.1640625" style="1"/>
    <col min="11018" max="11018" width="12" style="1" customWidth="1"/>
    <col min="11019" max="11019" width="18.83203125" style="1" customWidth="1"/>
    <col min="11020" max="11269" width="9.1640625" style="1"/>
    <col min="11270" max="11270" width="20.33203125" style="1" customWidth="1"/>
    <col min="11271" max="11271" width="9.1640625" style="1"/>
    <col min="11272" max="11272" width="12" style="1" customWidth="1"/>
    <col min="11273" max="11273" width="9.1640625" style="1"/>
    <col min="11274" max="11274" width="12" style="1" customWidth="1"/>
    <col min="11275" max="11275" width="18.83203125" style="1" customWidth="1"/>
    <col min="11276" max="11525" width="9.1640625" style="1"/>
    <col min="11526" max="11526" width="20.33203125" style="1" customWidth="1"/>
    <col min="11527" max="11527" width="9.1640625" style="1"/>
    <col min="11528" max="11528" width="12" style="1" customWidth="1"/>
    <col min="11529" max="11529" width="9.1640625" style="1"/>
    <col min="11530" max="11530" width="12" style="1" customWidth="1"/>
    <col min="11531" max="11531" width="18.83203125" style="1" customWidth="1"/>
    <col min="11532" max="11781" width="9.1640625" style="1"/>
    <col min="11782" max="11782" width="20.33203125" style="1" customWidth="1"/>
    <col min="11783" max="11783" width="9.1640625" style="1"/>
    <col min="11784" max="11784" width="12" style="1" customWidth="1"/>
    <col min="11785" max="11785" width="9.1640625" style="1"/>
    <col min="11786" max="11786" width="12" style="1" customWidth="1"/>
    <col min="11787" max="11787" width="18.83203125" style="1" customWidth="1"/>
    <col min="11788" max="12037" width="9.1640625" style="1"/>
    <col min="12038" max="12038" width="20.33203125" style="1" customWidth="1"/>
    <col min="12039" max="12039" width="9.1640625" style="1"/>
    <col min="12040" max="12040" width="12" style="1" customWidth="1"/>
    <col min="12041" max="12041" width="9.1640625" style="1"/>
    <col min="12042" max="12042" width="12" style="1" customWidth="1"/>
    <col min="12043" max="12043" width="18.83203125" style="1" customWidth="1"/>
    <col min="12044" max="12293" width="9.1640625" style="1"/>
    <col min="12294" max="12294" width="20.33203125" style="1" customWidth="1"/>
    <col min="12295" max="12295" width="9.1640625" style="1"/>
    <col min="12296" max="12296" width="12" style="1" customWidth="1"/>
    <col min="12297" max="12297" width="9.1640625" style="1"/>
    <col min="12298" max="12298" width="12" style="1" customWidth="1"/>
    <col min="12299" max="12299" width="18.83203125" style="1" customWidth="1"/>
    <col min="12300" max="12549" width="9.1640625" style="1"/>
    <col min="12550" max="12550" width="20.33203125" style="1" customWidth="1"/>
    <col min="12551" max="12551" width="9.1640625" style="1"/>
    <col min="12552" max="12552" width="12" style="1" customWidth="1"/>
    <col min="12553" max="12553" width="9.1640625" style="1"/>
    <col min="12554" max="12554" width="12" style="1" customWidth="1"/>
    <col min="12555" max="12555" width="18.83203125" style="1" customWidth="1"/>
    <col min="12556" max="12805" width="9.1640625" style="1"/>
    <col min="12806" max="12806" width="20.33203125" style="1" customWidth="1"/>
    <col min="12807" max="12807" width="9.1640625" style="1"/>
    <col min="12808" max="12808" width="12" style="1" customWidth="1"/>
    <col min="12809" max="12809" width="9.1640625" style="1"/>
    <col min="12810" max="12810" width="12" style="1" customWidth="1"/>
    <col min="12811" max="12811" width="18.83203125" style="1" customWidth="1"/>
    <col min="12812" max="13061" width="9.1640625" style="1"/>
    <col min="13062" max="13062" width="20.33203125" style="1" customWidth="1"/>
    <col min="13063" max="13063" width="9.1640625" style="1"/>
    <col min="13064" max="13064" width="12" style="1" customWidth="1"/>
    <col min="13065" max="13065" width="9.1640625" style="1"/>
    <col min="13066" max="13066" width="12" style="1" customWidth="1"/>
    <col min="13067" max="13067" width="18.83203125" style="1" customWidth="1"/>
    <col min="13068" max="13317" width="9.1640625" style="1"/>
    <col min="13318" max="13318" width="20.33203125" style="1" customWidth="1"/>
    <col min="13319" max="13319" width="9.1640625" style="1"/>
    <col min="13320" max="13320" width="12" style="1" customWidth="1"/>
    <col min="13321" max="13321" width="9.1640625" style="1"/>
    <col min="13322" max="13322" width="12" style="1" customWidth="1"/>
    <col min="13323" max="13323" width="18.83203125" style="1" customWidth="1"/>
    <col min="13324" max="13573" width="9.1640625" style="1"/>
    <col min="13574" max="13574" width="20.33203125" style="1" customWidth="1"/>
    <col min="13575" max="13575" width="9.1640625" style="1"/>
    <col min="13576" max="13576" width="12" style="1" customWidth="1"/>
    <col min="13577" max="13577" width="9.1640625" style="1"/>
    <col min="13578" max="13578" width="12" style="1" customWidth="1"/>
    <col min="13579" max="13579" width="18.83203125" style="1" customWidth="1"/>
    <col min="13580" max="13829" width="9.1640625" style="1"/>
    <col min="13830" max="13830" width="20.33203125" style="1" customWidth="1"/>
    <col min="13831" max="13831" width="9.1640625" style="1"/>
    <col min="13832" max="13832" width="12" style="1" customWidth="1"/>
    <col min="13833" max="13833" width="9.1640625" style="1"/>
    <col min="13834" max="13834" width="12" style="1" customWidth="1"/>
    <col min="13835" max="13835" width="18.83203125" style="1" customWidth="1"/>
    <col min="13836" max="14085" width="9.1640625" style="1"/>
    <col min="14086" max="14086" width="20.33203125" style="1" customWidth="1"/>
    <col min="14087" max="14087" width="9.1640625" style="1"/>
    <col min="14088" max="14088" width="12" style="1" customWidth="1"/>
    <col min="14089" max="14089" width="9.1640625" style="1"/>
    <col min="14090" max="14090" width="12" style="1" customWidth="1"/>
    <col min="14091" max="14091" width="18.83203125" style="1" customWidth="1"/>
    <col min="14092" max="14341" width="9.1640625" style="1"/>
    <col min="14342" max="14342" width="20.33203125" style="1" customWidth="1"/>
    <col min="14343" max="14343" width="9.1640625" style="1"/>
    <col min="14344" max="14344" width="12" style="1" customWidth="1"/>
    <col min="14345" max="14345" width="9.1640625" style="1"/>
    <col min="14346" max="14346" width="12" style="1" customWidth="1"/>
    <col min="14347" max="14347" width="18.83203125" style="1" customWidth="1"/>
    <col min="14348" max="14597" width="9.1640625" style="1"/>
    <col min="14598" max="14598" width="20.33203125" style="1" customWidth="1"/>
    <col min="14599" max="14599" width="9.1640625" style="1"/>
    <col min="14600" max="14600" width="12" style="1" customWidth="1"/>
    <col min="14601" max="14601" width="9.1640625" style="1"/>
    <col min="14602" max="14602" width="12" style="1" customWidth="1"/>
    <col min="14603" max="14603" width="18.83203125" style="1" customWidth="1"/>
    <col min="14604" max="14853" width="9.1640625" style="1"/>
    <col min="14854" max="14854" width="20.33203125" style="1" customWidth="1"/>
    <col min="14855" max="14855" width="9.1640625" style="1"/>
    <col min="14856" max="14856" width="12" style="1" customWidth="1"/>
    <col min="14857" max="14857" width="9.1640625" style="1"/>
    <col min="14858" max="14858" width="12" style="1" customWidth="1"/>
    <col min="14859" max="14859" width="18.83203125" style="1" customWidth="1"/>
    <col min="14860" max="15109" width="9.1640625" style="1"/>
    <col min="15110" max="15110" width="20.33203125" style="1" customWidth="1"/>
    <col min="15111" max="15111" width="9.1640625" style="1"/>
    <col min="15112" max="15112" width="12" style="1" customWidth="1"/>
    <col min="15113" max="15113" width="9.1640625" style="1"/>
    <col min="15114" max="15114" width="12" style="1" customWidth="1"/>
    <col min="15115" max="15115" width="18.83203125" style="1" customWidth="1"/>
    <col min="15116" max="15365" width="9.1640625" style="1"/>
    <col min="15366" max="15366" width="20.33203125" style="1" customWidth="1"/>
    <col min="15367" max="15367" width="9.1640625" style="1"/>
    <col min="15368" max="15368" width="12" style="1" customWidth="1"/>
    <col min="15369" max="15369" width="9.1640625" style="1"/>
    <col min="15370" max="15370" width="12" style="1" customWidth="1"/>
    <col min="15371" max="15371" width="18.83203125" style="1" customWidth="1"/>
    <col min="15372" max="15621" width="9.1640625" style="1"/>
    <col min="15622" max="15622" width="20.33203125" style="1" customWidth="1"/>
    <col min="15623" max="15623" width="9.1640625" style="1"/>
    <col min="15624" max="15624" width="12" style="1" customWidth="1"/>
    <col min="15625" max="15625" width="9.1640625" style="1"/>
    <col min="15626" max="15626" width="12" style="1" customWidth="1"/>
    <col min="15627" max="15627" width="18.83203125" style="1" customWidth="1"/>
    <col min="15628" max="15877" width="9.1640625" style="1"/>
    <col min="15878" max="15878" width="20.33203125" style="1" customWidth="1"/>
    <col min="15879" max="15879" width="9.1640625" style="1"/>
    <col min="15880" max="15880" width="12" style="1" customWidth="1"/>
    <col min="15881" max="15881" width="9.1640625" style="1"/>
    <col min="15882" max="15882" width="12" style="1" customWidth="1"/>
    <col min="15883" max="15883" width="18.83203125" style="1" customWidth="1"/>
    <col min="15884" max="16133" width="9.1640625" style="1"/>
    <col min="16134" max="16134" width="20.33203125" style="1" customWidth="1"/>
    <col min="16135" max="16135" width="9.1640625" style="1"/>
    <col min="16136" max="16136" width="12" style="1" customWidth="1"/>
    <col min="16137" max="16137" width="9.1640625" style="1"/>
    <col min="16138" max="16138" width="12" style="1" customWidth="1"/>
    <col min="16139" max="16139" width="18.83203125" style="1" customWidth="1"/>
    <col min="16140" max="16384" width="9.1640625" style="1"/>
  </cols>
  <sheetData>
    <row r="1" spans="1:11" x14ac:dyDescent="0.2">
      <c r="A1" s="1" t="s">
        <v>1</v>
      </c>
      <c r="B1" s="1" t="s">
        <v>54</v>
      </c>
      <c r="C1" s="1" t="s">
        <v>2</v>
      </c>
      <c r="D1" s="1" t="s">
        <v>55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131</v>
      </c>
      <c r="J1" s="1" t="s">
        <v>132</v>
      </c>
      <c r="K1" s="1" t="s">
        <v>23</v>
      </c>
    </row>
    <row r="2" spans="1:11" x14ac:dyDescent="0.2">
      <c r="A2" s="1">
        <v>2010</v>
      </c>
      <c r="B2" s="1" t="s">
        <v>133</v>
      </c>
      <c r="C2" s="1" t="s">
        <v>43</v>
      </c>
      <c r="D2" s="1">
        <v>274</v>
      </c>
      <c r="E2" s="1">
        <v>3</v>
      </c>
      <c r="F2" s="1" t="s">
        <v>32</v>
      </c>
      <c r="G2" s="1">
        <v>1</v>
      </c>
      <c r="H2" s="1">
        <f t="shared" ref="H2:H10" si="0">ASIN(SQRT(G2/100))</f>
        <v>0.1001674211615598</v>
      </c>
      <c r="I2" s="1">
        <v>1</v>
      </c>
      <c r="J2" s="1">
        <f>ASIN(SQRT(I2/100))</f>
        <v>0.1001674211615598</v>
      </c>
      <c r="K2" s="1" t="s">
        <v>244</v>
      </c>
    </row>
    <row r="3" spans="1:11" x14ac:dyDescent="0.2">
      <c r="A3" s="1">
        <v>2010</v>
      </c>
      <c r="B3" s="1" t="s">
        <v>133</v>
      </c>
      <c r="C3" s="1" t="s">
        <v>43</v>
      </c>
      <c r="D3" s="1">
        <v>206</v>
      </c>
      <c r="E3" s="1">
        <v>7</v>
      </c>
      <c r="F3" s="1" t="s">
        <v>44</v>
      </c>
      <c r="G3" s="1">
        <v>4</v>
      </c>
      <c r="H3" s="1">
        <f t="shared" si="0"/>
        <v>0.20135792079033082</v>
      </c>
      <c r="I3" s="1">
        <v>2</v>
      </c>
      <c r="J3" s="1">
        <f>ASIN(SQRT(I3/100))</f>
        <v>0.14189705460416391</v>
      </c>
      <c r="K3" s="1" t="s">
        <v>244</v>
      </c>
    </row>
    <row r="4" spans="1:11" x14ac:dyDescent="0.2">
      <c r="A4" s="1">
        <v>2010</v>
      </c>
      <c r="B4" s="1" t="s">
        <v>133</v>
      </c>
      <c r="C4" s="1" t="s">
        <v>43</v>
      </c>
      <c r="D4" s="1">
        <v>287</v>
      </c>
      <c r="E4" s="1">
        <v>7</v>
      </c>
      <c r="F4" s="1" t="s">
        <v>44</v>
      </c>
      <c r="G4" s="1">
        <v>1</v>
      </c>
      <c r="H4" s="1">
        <f t="shared" si="0"/>
        <v>0.1001674211615598</v>
      </c>
      <c r="I4" s="1">
        <v>0</v>
      </c>
      <c r="J4" s="1">
        <f>ASIN(SQRT(I4/100))</f>
        <v>0</v>
      </c>
      <c r="K4" s="1" t="s">
        <v>245</v>
      </c>
    </row>
    <row r="5" spans="1:11" x14ac:dyDescent="0.2">
      <c r="A5" s="1">
        <v>2010</v>
      </c>
      <c r="B5" s="1" t="s">
        <v>133</v>
      </c>
      <c r="C5" s="1" t="s">
        <v>43</v>
      </c>
      <c r="D5" s="1">
        <v>260</v>
      </c>
      <c r="E5" s="1">
        <v>2</v>
      </c>
      <c r="F5" s="1" t="s">
        <v>30</v>
      </c>
      <c r="G5" s="1">
        <v>1</v>
      </c>
      <c r="H5" s="1">
        <f t="shared" si="0"/>
        <v>0.1001674211615598</v>
      </c>
      <c r="K5" s="1" t="s">
        <v>245</v>
      </c>
    </row>
    <row r="6" spans="1:11" x14ac:dyDescent="0.2">
      <c r="A6" s="1">
        <v>2010</v>
      </c>
      <c r="B6" s="1" t="s">
        <v>133</v>
      </c>
      <c r="C6" s="1" t="s">
        <v>25</v>
      </c>
      <c r="D6" s="1">
        <v>104</v>
      </c>
      <c r="E6" s="1">
        <v>8</v>
      </c>
      <c r="F6" s="1" t="s">
        <v>52</v>
      </c>
      <c r="G6" s="1">
        <v>1</v>
      </c>
      <c r="H6" s="1">
        <f t="shared" si="0"/>
        <v>0.1001674211615598</v>
      </c>
      <c r="K6" s="1" t="s">
        <v>245</v>
      </c>
    </row>
    <row r="7" spans="1:11" ht="15.75" customHeight="1" x14ac:dyDescent="0.2">
      <c r="A7" s="1">
        <v>2010</v>
      </c>
      <c r="B7" s="1" t="s">
        <v>133</v>
      </c>
      <c r="C7" s="1" t="s">
        <v>43</v>
      </c>
      <c r="D7" s="1">
        <v>400</v>
      </c>
      <c r="E7" s="1">
        <v>2</v>
      </c>
      <c r="F7" s="1" t="s">
        <v>30</v>
      </c>
      <c r="G7" s="1">
        <v>1</v>
      </c>
      <c r="H7" s="1">
        <f t="shared" si="0"/>
        <v>0.1001674211615598</v>
      </c>
      <c r="K7" s="1" t="s">
        <v>245</v>
      </c>
    </row>
    <row r="8" spans="1:11" x14ac:dyDescent="0.2">
      <c r="A8" s="1">
        <v>2010</v>
      </c>
      <c r="B8" s="1" t="s">
        <v>133</v>
      </c>
      <c r="C8" s="1" t="s">
        <v>43</v>
      </c>
      <c r="D8" s="1">
        <v>380</v>
      </c>
      <c r="E8" s="1">
        <v>7</v>
      </c>
      <c r="F8" s="1" t="s">
        <v>44</v>
      </c>
      <c r="G8" s="1">
        <v>2</v>
      </c>
      <c r="H8" s="1">
        <f t="shared" si="0"/>
        <v>0.14189705460416391</v>
      </c>
      <c r="K8" s="1" t="s">
        <v>245</v>
      </c>
    </row>
    <row r="9" spans="1:11" x14ac:dyDescent="0.2">
      <c r="A9" s="1">
        <v>2010</v>
      </c>
      <c r="B9" s="1" t="s">
        <v>133</v>
      </c>
      <c r="C9" s="1" t="s">
        <v>43</v>
      </c>
      <c r="D9" s="1">
        <v>377</v>
      </c>
      <c r="E9" s="1">
        <v>4</v>
      </c>
      <c r="F9" s="1" t="s">
        <v>33</v>
      </c>
      <c r="G9" s="1">
        <v>2</v>
      </c>
      <c r="H9" s="1">
        <f t="shared" si="0"/>
        <v>0.14189705460416391</v>
      </c>
      <c r="K9" s="1" t="s">
        <v>245</v>
      </c>
    </row>
    <row r="10" spans="1:11" x14ac:dyDescent="0.2">
      <c r="A10" s="1">
        <v>2010</v>
      </c>
      <c r="B10" s="1" t="s">
        <v>133</v>
      </c>
      <c r="C10" s="1" t="s">
        <v>25</v>
      </c>
      <c r="D10" s="1">
        <v>147</v>
      </c>
      <c r="E10" s="1">
        <v>8</v>
      </c>
      <c r="F10" s="1" t="s">
        <v>52</v>
      </c>
      <c r="G10" s="1">
        <v>2</v>
      </c>
      <c r="H10" s="1">
        <f t="shared" si="0"/>
        <v>0.14189705460416391</v>
      </c>
      <c r="K10" s="1" t="s">
        <v>245</v>
      </c>
    </row>
    <row r="11" spans="1:11" x14ac:dyDescent="0.2">
      <c r="A11" s="1">
        <v>2010</v>
      </c>
      <c r="B11" s="1" t="s">
        <v>133</v>
      </c>
      <c r="C11" s="1" t="s">
        <v>25</v>
      </c>
      <c r="D11" s="1">
        <v>12</v>
      </c>
      <c r="E11" s="1">
        <v>7</v>
      </c>
      <c r="F11" s="1" t="s">
        <v>44</v>
      </c>
      <c r="K11" s="1" t="s">
        <v>124</v>
      </c>
    </row>
    <row r="12" spans="1:11" x14ac:dyDescent="0.2">
      <c r="A12" s="1">
        <v>2010</v>
      </c>
      <c r="B12" s="1" t="s">
        <v>133</v>
      </c>
      <c r="C12" s="1" t="s">
        <v>25</v>
      </c>
      <c r="D12" s="1">
        <v>15</v>
      </c>
      <c r="E12" s="1">
        <v>1</v>
      </c>
      <c r="F12" s="1" t="s">
        <v>27</v>
      </c>
      <c r="K12" s="1" t="s">
        <v>124</v>
      </c>
    </row>
    <row r="13" spans="1:11" x14ac:dyDescent="0.2">
      <c r="A13" s="1">
        <v>2010</v>
      </c>
      <c r="B13" s="1" t="s">
        <v>133</v>
      </c>
      <c r="C13" s="1" t="s">
        <v>25</v>
      </c>
      <c r="D13" s="1">
        <v>29</v>
      </c>
      <c r="E13" s="1">
        <v>2</v>
      </c>
      <c r="F13" s="1" t="s">
        <v>30</v>
      </c>
      <c r="K13" s="1" t="s">
        <v>124</v>
      </c>
    </row>
    <row r="14" spans="1:11" x14ac:dyDescent="0.2">
      <c r="A14" s="1">
        <v>2010</v>
      </c>
      <c r="B14" s="1" t="s">
        <v>133</v>
      </c>
      <c r="C14" s="1" t="s">
        <v>25</v>
      </c>
      <c r="D14" s="1">
        <v>40</v>
      </c>
      <c r="E14" s="1">
        <v>3</v>
      </c>
      <c r="F14" s="1" t="s">
        <v>32</v>
      </c>
      <c r="K14" s="1" t="s">
        <v>124</v>
      </c>
    </row>
    <row r="15" spans="1:11" x14ac:dyDescent="0.2">
      <c r="A15" s="1">
        <v>2010</v>
      </c>
      <c r="B15" s="1" t="s">
        <v>133</v>
      </c>
      <c r="C15" s="1" t="s">
        <v>25</v>
      </c>
      <c r="D15" s="1">
        <v>62</v>
      </c>
      <c r="E15" s="1">
        <v>4</v>
      </c>
      <c r="F15" s="1" t="s">
        <v>33</v>
      </c>
      <c r="K15" s="1" t="s">
        <v>124</v>
      </c>
    </row>
    <row r="16" spans="1:11" x14ac:dyDescent="0.2">
      <c r="A16" s="1">
        <v>2010</v>
      </c>
      <c r="B16" s="1" t="s">
        <v>133</v>
      </c>
      <c r="C16" s="1" t="s">
        <v>25</v>
      </c>
      <c r="D16" s="1">
        <v>70</v>
      </c>
      <c r="E16" s="1">
        <v>2</v>
      </c>
      <c r="F16" s="1" t="s">
        <v>30</v>
      </c>
      <c r="K16" s="1" t="s">
        <v>124</v>
      </c>
    </row>
    <row r="17" spans="1:11" x14ac:dyDescent="0.2">
      <c r="A17" s="1">
        <v>2010</v>
      </c>
      <c r="B17" s="1" t="s">
        <v>133</v>
      </c>
      <c r="C17" s="1" t="s">
        <v>25</v>
      </c>
      <c r="D17" s="1">
        <v>71</v>
      </c>
      <c r="E17" s="1">
        <v>4</v>
      </c>
      <c r="F17" s="1" t="s">
        <v>33</v>
      </c>
      <c r="K17" s="1" t="s">
        <v>124</v>
      </c>
    </row>
    <row r="18" spans="1:11" x14ac:dyDescent="0.2">
      <c r="A18" s="1">
        <v>2010</v>
      </c>
      <c r="B18" s="1" t="s">
        <v>133</v>
      </c>
      <c r="C18" s="1" t="s">
        <v>25</v>
      </c>
      <c r="D18" s="1">
        <v>73</v>
      </c>
      <c r="E18" s="1">
        <v>2</v>
      </c>
      <c r="F18" s="1" t="s">
        <v>30</v>
      </c>
      <c r="K18" s="1" t="s">
        <v>124</v>
      </c>
    </row>
    <row r="19" spans="1:11" x14ac:dyDescent="0.2">
      <c r="A19" s="1">
        <v>2010</v>
      </c>
      <c r="B19" s="1" t="s">
        <v>133</v>
      </c>
      <c r="C19" s="1" t="s">
        <v>25</v>
      </c>
      <c r="D19" s="1">
        <v>79</v>
      </c>
      <c r="E19" s="1">
        <v>3</v>
      </c>
      <c r="F19" s="1" t="s">
        <v>32</v>
      </c>
      <c r="K19" s="1" t="s">
        <v>124</v>
      </c>
    </row>
    <row r="20" spans="1:11" x14ac:dyDescent="0.2">
      <c r="A20" s="1">
        <v>2010</v>
      </c>
      <c r="B20" s="1" t="s">
        <v>133</v>
      </c>
      <c r="C20" s="1" t="s">
        <v>25</v>
      </c>
      <c r="D20" s="1">
        <v>85</v>
      </c>
      <c r="E20" s="1">
        <v>6</v>
      </c>
      <c r="F20" s="1" t="s">
        <v>34</v>
      </c>
      <c r="K20" s="1" t="s">
        <v>124</v>
      </c>
    </row>
    <row r="21" spans="1:11" x14ac:dyDescent="0.2">
      <c r="A21" s="1">
        <v>2010</v>
      </c>
      <c r="B21" s="1" t="s">
        <v>133</v>
      </c>
      <c r="C21" s="1" t="s">
        <v>25</v>
      </c>
      <c r="D21" s="1">
        <v>92</v>
      </c>
      <c r="E21" s="1">
        <v>2</v>
      </c>
      <c r="F21" s="1" t="s">
        <v>30</v>
      </c>
      <c r="K21" s="1" t="s">
        <v>124</v>
      </c>
    </row>
    <row r="22" spans="1:11" x14ac:dyDescent="0.2">
      <c r="A22" s="1">
        <v>2010</v>
      </c>
      <c r="B22" s="1" t="s">
        <v>133</v>
      </c>
      <c r="C22" s="1" t="s">
        <v>25</v>
      </c>
      <c r="D22" s="1">
        <v>93</v>
      </c>
      <c r="E22" s="1">
        <v>8</v>
      </c>
      <c r="F22" s="1" t="s">
        <v>52</v>
      </c>
      <c r="K22" s="1" t="s">
        <v>124</v>
      </c>
    </row>
    <row r="23" spans="1:11" x14ac:dyDescent="0.2">
      <c r="A23" s="1">
        <v>2010</v>
      </c>
      <c r="B23" s="1" t="s">
        <v>133</v>
      </c>
      <c r="C23" s="1" t="s">
        <v>25</v>
      </c>
      <c r="D23" s="1">
        <v>103</v>
      </c>
      <c r="E23" s="1">
        <v>5</v>
      </c>
      <c r="F23" s="1" t="s">
        <v>31</v>
      </c>
      <c r="K23" s="1" t="s">
        <v>124</v>
      </c>
    </row>
    <row r="24" spans="1:11" x14ac:dyDescent="0.2">
      <c r="A24" s="1">
        <v>2010</v>
      </c>
      <c r="B24" s="1" t="s">
        <v>133</v>
      </c>
      <c r="C24" s="1" t="s">
        <v>25</v>
      </c>
      <c r="D24" s="1">
        <v>105</v>
      </c>
      <c r="E24" s="1">
        <v>1</v>
      </c>
      <c r="F24" s="1" t="s">
        <v>27</v>
      </c>
      <c r="K24" s="1" t="s">
        <v>124</v>
      </c>
    </row>
    <row r="25" spans="1:11" x14ac:dyDescent="0.2">
      <c r="A25" s="1">
        <v>2010</v>
      </c>
      <c r="B25" s="1" t="s">
        <v>133</v>
      </c>
      <c r="C25" s="1" t="s">
        <v>25</v>
      </c>
      <c r="D25" s="1">
        <v>110</v>
      </c>
      <c r="E25" s="1">
        <v>4</v>
      </c>
      <c r="F25" s="1" t="s">
        <v>33</v>
      </c>
      <c r="K25" s="1" t="s">
        <v>124</v>
      </c>
    </row>
    <row r="26" spans="1:11" x14ac:dyDescent="0.2">
      <c r="A26" s="1">
        <v>2010</v>
      </c>
      <c r="B26" s="1" t="s">
        <v>133</v>
      </c>
      <c r="C26" s="1" t="s">
        <v>25</v>
      </c>
      <c r="D26" s="1">
        <v>125</v>
      </c>
      <c r="E26" s="1">
        <v>8</v>
      </c>
      <c r="F26" s="1" t="s">
        <v>52</v>
      </c>
      <c r="K26" s="1" t="s">
        <v>124</v>
      </c>
    </row>
    <row r="27" spans="1:11" x14ac:dyDescent="0.2">
      <c r="A27" s="1">
        <v>2010</v>
      </c>
      <c r="B27" s="1" t="s">
        <v>133</v>
      </c>
      <c r="C27" s="1" t="s">
        <v>25</v>
      </c>
      <c r="D27" s="1">
        <v>132</v>
      </c>
      <c r="E27" s="1">
        <v>1</v>
      </c>
      <c r="F27" s="1" t="s">
        <v>27</v>
      </c>
      <c r="K27" s="1" t="s">
        <v>124</v>
      </c>
    </row>
    <row r="28" spans="1:11" x14ac:dyDescent="0.2">
      <c r="A28" s="1">
        <v>2010</v>
      </c>
      <c r="B28" s="1" t="s">
        <v>133</v>
      </c>
      <c r="C28" s="1" t="s">
        <v>25</v>
      </c>
      <c r="D28" s="1">
        <v>135</v>
      </c>
      <c r="E28" s="1">
        <v>6</v>
      </c>
      <c r="F28" s="1" t="s">
        <v>34</v>
      </c>
      <c r="K28" s="1" t="s">
        <v>124</v>
      </c>
    </row>
    <row r="29" spans="1:11" x14ac:dyDescent="0.2">
      <c r="A29" s="1">
        <v>2010</v>
      </c>
      <c r="B29" s="1" t="s">
        <v>133</v>
      </c>
      <c r="C29" s="1" t="s">
        <v>25</v>
      </c>
      <c r="D29" s="1">
        <v>138</v>
      </c>
      <c r="E29" s="1">
        <v>1</v>
      </c>
      <c r="F29" s="1" t="s">
        <v>27</v>
      </c>
      <c r="K29" s="1" t="s">
        <v>124</v>
      </c>
    </row>
    <row r="30" spans="1:11" x14ac:dyDescent="0.2">
      <c r="A30" s="1">
        <v>2010</v>
      </c>
      <c r="B30" s="1" t="s">
        <v>133</v>
      </c>
      <c r="C30" s="1" t="s">
        <v>25</v>
      </c>
      <c r="D30" s="1">
        <v>163</v>
      </c>
      <c r="E30" s="1">
        <v>6</v>
      </c>
      <c r="F30" s="1" t="s">
        <v>34</v>
      </c>
      <c r="K30" s="1" t="s">
        <v>124</v>
      </c>
    </row>
    <row r="31" spans="1:11" x14ac:dyDescent="0.2">
      <c r="A31" s="1">
        <v>2010</v>
      </c>
      <c r="B31" s="1" t="s">
        <v>133</v>
      </c>
      <c r="C31" s="1" t="s">
        <v>25</v>
      </c>
      <c r="D31" s="1">
        <v>179</v>
      </c>
      <c r="E31" s="1">
        <v>5</v>
      </c>
      <c r="F31" s="1" t="s">
        <v>31</v>
      </c>
      <c r="K31" s="1" t="s">
        <v>124</v>
      </c>
    </row>
    <row r="32" spans="1:11" x14ac:dyDescent="0.2">
      <c r="A32" s="1">
        <v>2010</v>
      </c>
      <c r="B32" s="1" t="s">
        <v>133</v>
      </c>
      <c r="C32" s="1" t="s">
        <v>25</v>
      </c>
      <c r="D32" s="1">
        <v>186</v>
      </c>
      <c r="E32" s="1">
        <v>4</v>
      </c>
      <c r="F32" s="1" t="s">
        <v>33</v>
      </c>
      <c r="K32" s="1" t="s">
        <v>124</v>
      </c>
    </row>
    <row r="33" spans="1:11" x14ac:dyDescent="0.2">
      <c r="A33" s="1">
        <v>2010</v>
      </c>
      <c r="B33" s="1" t="s">
        <v>133</v>
      </c>
      <c r="C33" s="1" t="s">
        <v>25</v>
      </c>
      <c r="D33" s="1">
        <v>187</v>
      </c>
      <c r="E33" s="1">
        <v>2</v>
      </c>
      <c r="F33" s="1" t="s">
        <v>30</v>
      </c>
      <c r="K33" s="1" t="s">
        <v>124</v>
      </c>
    </row>
    <row r="34" spans="1:11" x14ac:dyDescent="0.2">
      <c r="A34" s="1">
        <v>2010</v>
      </c>
      <c r="B34" s="1" t="s">
        <v>133</v>
      </c>
      <c r="C34" s="1" t="s">
        <v>43</v>
      </c>
      <c r="D34" s="1">
        <v>315</v>
      </c>
      <c r="E34" s="1">
        <v>4</v>
      </c>
      <c r="F34" s="1" t="s">
        <v>33</v>
      </c>
      <c r="K34" s="1" t="s">
        <v>124</v>
      </c>
    </row>
    <row r="35" spans="1:11" x14ac:dyDescent="0.2">
      <c r="A35" s="1">
        <v>2010</v>
      </c>
      <c r="B35" s="1" t="s">
        <v>133</v>
      </c>
      <c r="C35" s="1" t="s">
        <v>43</v>
      </c>
      <c r="D35" s="1">
        <v>324</v>
      </c>
      <c r="E35" s="1">
        <v>5</v>
      </c>
      <c r="F35" s="1" t="s">
        <v>31</v>
      </c>
      <c r="K35" s="1" t="s">
        <v>124</v>
      </c>
    </row>
    <row r="36" spans="1:11" x14ac:dyDescent="0.2">
      <c r="A36" s="1">
        <v>2010</v>
      </c>
      <c r="B36" s="1" t="s">
        <v>133</v>
      </c>
      <c r="C36" s="1" t="s">
        <v>43</v>
      </c>
      <c r="D36" s="1">
        <v>362</v>
      </c>
      <c r="E36" s="1">
        <v>7</v>
      </c>
      <c r="F36" s="1" t="s">
        <v>44</v>
      </c>
      <c r="K36" s="1" t="s">
        <v>124</v>
      </c>
    </row>
    <row r="37" spans="1:11" x14ac:dyDescent="0.2">
      <c r="A37" s="1">
        <v>2010</v>
      </c>
      <c r="B37" s="1" t="s">
        <v>133</v>
      </c>
      <c r="C37" s="1" t="s">
        <v>43</v>
      </c>
      <c r="D37" s="1">
        <v>381</v>
      </c>
      <c r="E37" s="1">
        <v>8</v>
      </c>
      <c r="F37" s="1" t="s">
        <v>52</v>
      </c>
      <c r="K37" s="1" t="s">
        <v>124</v>
      </c>
    </row>
    <row r="38" spans="1:11" x14ac:dyDescent="0.2">
      <c r="A38" s="1">
        <v>2010</v>
      </c>
      <c r="B38" s="1" t="s">
        <v>133</v>
      </c>
      <c r="C38" s="1" t="s">
        <v>25</v>
      </c>
      <c r="D38" s="1">
        <v>83</v>
      </c>
      <c r="E38" s="1">
        <v>8</v>
      </c>
      <c r="F38" s="1" t="s">
        <v>52</v>
      </c>
      <c r="G38" s="1">
        <v>1</v>
      </c>
      <c r="H38" s="1">
        <f t="shared" ref="H38:H101" si="1">ASIN(SQRT(G38/100))</f>
        <v>0.1001674211615598</v>
      </c>
      <c r="I38" s="1">
        <v>0</v>
      </c>
      <c r="J38" s="1">
        <f t="shared" ref="J38:J46" si="2">ASIN(SQRT(I38/100))</f>
        <v>0</v>
      </c>
    </row>
    <row r="39" spans="1:11" x14ac:dyDescent="0.2">
      <c r="A39" s="1">
        <v>2010</v>
      </c>
      <c r="B39" s="1" t="s">
        <v>133</v>
      </c>
      <c r="C39" s="1" t="s">
        <v>43</v>
      </c>
      <c r="D39" s="1">
        <v>275</v>
      </c>
      <c r="E39" s="1">
        <v>4</v>
      </c>
      <c r="F39" s="1" t="s">
        <v>33</v>
      </c>
      <c r="G39" s="1">
        <v>1</v>
      </c>
      <c r="H39" s="1">
        <f t="shared" si="1"/>
        <v>0.1001674211615598</v>
      </c>
      <c r="I39" s="1">
        <v>0</v>
      </c>
      <c r="J39" s="1">
        <f t="shared" si="2"/>
        <v>0</v>
      </c>
    </row>
    <row r="40" spans="1:11" x14ac:dyDescent="0.2">
      <c r="A40" s="1">
        <v>2010</v>
      </c>
      <c r="B40" s="1" t="s">
        <v>133</v>
      </c>
      <c r="C40" s="1" t="s">
        <v>43</v>
      </c>
      <c r="D40" s="1">
        <v>301</v>
      </c>
      <c r="E40" s="1">
        <v>5</v>
      </c>
      <c r="F40" s="1" t="s">
        <v>31</v>
      </c>
      <c r="G40" s="1">
        <v>1</v>
      </c>
      <c r="H40" s="1">
        <f t="shared" si="1"/>
        <v>0.1001674211615598</v>
      </c>
      <c r="I40" s="1">
        <v>0</v>
      </c>
      <c r="J40" s="1">
        <f t="shared" si="2"/>
        <v>0</v>
      </c>
    </row>
    <row r="41" spans="1:11" x14ac:dyDescent="0.2">
      <c r="A41" s="1">
        <v>2010</v>
      </c>
      <c r="B41" s="1" t="s">
        <v>133</v>
      </c>
      <c r="C41" s="1" t="s">
        <v>43</v>
      </c>
      <c r="D41" s="1">
        <v>302</v>
      </c>
      <c r="E41" s="1">
        <v>3</v>
      </c>
      <c r="F41" s="1" t="s">
        <v>32</v>
      </c>
      <c r="G41" s="1">
        <v>1</v>
      </c>
      <c r="H41" s="1">
        <f t="shared" si="1"/>
        <v>0.1001674211615598</v>
      </c>
      <c r="I41" s="1">
        <v>0</v>
      </c>
      <c r="J41" s="1">
        <f t="shared" si="2"/>
        <v>0</v>
      </c>
    </row>
    <row r="42" spans="1:11" x14ac:dyDescent="0.2">
      <c r="A42" s="1">
        <v>2010</v>
      </c>
      <c r="B42" s="1" t="s">
        <v>133</v>
      </c>
      <c r="C42" s="1" t="s">
        <v>43</v>
      </c>
      <c r="D42" s="1">
        <v>304</v>
      </c>
      <c r="E42" s="1">
        <v>6</v>
      </c>
      <c r="F42" s="1" t="s">
        <v>34</v>
      </c>
      <c r="G42" s="1">
        <v>1</v>
      </c>
      <c r="H42" s="1">
        <f t="shared" si="1"/>
        <v>0.1001674211615598</v>
      </c>
      <c r="I42" s="1">
        <v>0</v>
      </c>
      <c r="J42" s="1">
        <f t="shared" si="2"/>
        <v>0</v>
      </c>
    </row>
    <row r="43" spans="1:11" x14ac:dyDescent="0.2">
      <c r="A43" s="1">
        <v>2010</v>
      </c>
      <c r="B43" s="1" t="s">
        <v>133</v>
      </c>
      <c r="C43" s="1" t="s">
        <v>43</v>
      </c>
      <c r="D43" s="1">
        <v>375</v>
      </c>
      <c r="E43" s="1">
        <v>3</v>
      </c>
      <c r="F43" s="1" t="s">
        <v>32</v>
      </c>
      <c r="G43" s="1">
        <v>1</v>
      </c>
      <c r="H43" s="1">
        <f t="shared" si="1"/>
        <v>0.1001674211615598</v>
      </c>
      <c r="I43" s="1">
        <v>0</v>
      </c>
      <c r="J43" s="1">
        <f t="shared" si="2"/>
        <v>0</v>
      </c>
    </row>
    <row r="44" spans="1:11" x14ac:dyDescent="0.2">
      <c r="A44" s="1">
        <v>2010</v>
      </c>
      <c r="B44" s="1" t="s">
        <v>133</v>
      </c>
      <c r="C44" s="1" t="s">
        <v>43</v>
      </c>
      <c r="D44" s="1">
        <v>329</v>
      </c>
      <c r="E44" s="1">
        <v>6</v>
      </c>
      <c r="F44" s="1" t="s">
        <v>34</v>
      </c>
      <c r="G44" s="1">
        <v>1</v>
      </c>
      <c r="H44" s="1">
        <f t="shared" si="1"/>
        <v>0.1001674211615598</v>
      </c>
      <c r="I44" s="1">
        <v>0</v>
      </c>
      <c r="J44" s="1">
        <f t="shared" si="2"/>
        <v>0</v>
      </c>
    </row>
    <row r="45" spans="1:11" x14ac:dyDescent="0.2">
      <c r="A45" s="1">
        <v>2010</v>
      </c>
      <c r="B45" s="1" t="s">
        <v>133</v>
      </c>
      <c r="C45" s="1" t="s">
        <v>43</v>
      </c>
      <c r="D45" s="1">
        <v>355</v>
      </c>
      <c r="E45" s="1">
        <v>7</v>
      </c>
      <c r="F45" s="1" t="s">
        <v>44</v>
      </c>
      <c r="G45" s="1">
        <v>1</v>
      </c>
      <c r="H45" s="1">
        <f t="shared" si="1"/>
        <v>0.1001674211615598</v>
      </c>
      <c r="I45" s="1">
        <v>0</v>
      </c>
      <c r="J45" s="1">
        <f t="shared" si="2"/>
        <v>0</v>
      </c>
    </row>
    <row r="46" spans="1:11" x14ac:dyDescent="0.2">
      <c r="A46" s="1">
        <v>2010</v>
      </c>
      <c r="B46" s="1" t="s">
        <v>133</v>
      </c>
      <c r="C46" s="1" t="s">
        <v>43</v>
      </c>
      <c r="D46" s="1">
        <v>399</v>
      </c>
      <c r="E46" s="1">
        <v>8</v>
      </c>
      <c r="F46" s="1" t="s">
        <v>52</v>
      </c>
      <c r="G46" s="1">
        <v>1</v>
      </c>
      <c r="H46" s="1">
        <f t="shared" si="1"/>
        <v>0.1001674211615598</v>
      </c>
      <c r="I46" s="1">
        <v>0</v>
      </c>
      <c r="J46" s="1">
        <f t="shared" si="2"/>
        <v>0</v>
      </c>
    </row>
    <row r="47" spans="1:11" x14ac:dyDescent="0.2">
      <c r="A47" s="1">
        <v>2010</v>
      </c>
      <c r="B47" s="1" t="s">
        <v>133</v>
      </c>
      <c r="C47" s="1" t="s">
        <v>25</v>
      </c>
      <c r="D47" s="1">
        <v>170</v>
      </c>
      <c r="E47" s="1">
        <v>6</v>
      </c>
      <c r="F47" s="1" t="s">
        <v>34</v>
      </c>
      <c r="G47" s="1">
        <v>1</v>
      </c>
      <c r="H47" s="1">
        <f t="shared" si="1"/>
        <v>0.1001674211615598</v>
      </c>
      <c r="I47" s="1">
        <v>0</v>
      </c>
      <c r="J47" s="17">
        <v>0</v>
      </c>
    </row>
    <row r="48" spans="1:11" x14ac:dyDescent="0.2">
      <c r="A48" s="1">
        <v>2010</v>
      </c>
      <c r="B48" s="1" t="s">
        <v>133</v>
      </c>
      <c r="C48" s="1" t="s">
        <v>43</v>
      </c>
      <c r="D48" s="1">
        <v>330</v>
      </c>
      <c r="E48" s="1">
        <v>2</v>
      </c>
      <c r="F48" s="1" t="s">
        <v>30</v>
      </c>
      <c r="G48" s="1">
        <v>1</v>
      </c>
      <c r="H48" s="1">
        <f t="shared" si="1"/>
        <v>0.1001674211615598</v>
      </c>
      <c r="I48" s="1">
        <v>0</v>
      </c>
      <c r="J48" s="1">
        <f t="shared" ref="J48:J111" si="3">ASIN(SQRT(I48/100))</f>
        <v>0</v>
      </c>
    </row>
    <row r="49" spans="1:10" x14ac:dyDescent="0.2">
      <c r="A49" s="1">
        <v>2010</v>
      </c>
      <c r="B49" s="1" t="s">
        <v>133</v>
      </c>
      <c r="C49" s="1" t="s">
        <v>43</v>
      </c>
      <c r="D49" s="1">
        <v>341</v>
      </c>
      <c r="E49" s="1">
        <v>8</v>
      </c>
      <c r="F49" s="1" t="s">
        <v>52</v>
      </c>
      <c r="G49" s="1">
        <v>1</v>
      </c>
      <c r="H49" s="1">
        <f t="shared" si="1"/>
        <v>0.1001674211615598</v>
      </c>
      <c r="I49" s="1">
        <v>0</v>
      </c>
      <c r="J49" s="1">
        <f t="shared" si="3"/>
        <v>0</v>
      </c>
    </row>
    <row r="50" spans="1:10" x14ac:dyDescent="0.2">
      <c r="A50" s="1">
        <v>2010</v>
      </c>
      <c r="B50" s="1" t="s">
        <v>133</v>
      </c>
      <c r="C50" s="1" t="s">
        <v>43</v>
      </c>
      <c r="D50" s="1">
        <v>328</v>
      </c>
      <c r="E50" s="1">
        <v>2</v>
      </c>
      <c r="F50" s="1" t="s">
        <v>30</v>
      </c>
      <c r="G50" s="1">
        <v>2</v>
      </c>
      <c r="H50" s="1">
        <f t="shared" si="1"/>
        <v>0.14189705460416391</v>
      </c>
      <c r="I50" s="1">
        <v>0</v>
      </c>
      <c r="J50" s="1">
        <f t="shared" si="3"/>
        <v>0</v>
      </c>
    </row>
    <row r="51" spans="1:10" x14ac:dyDescent="0.2">
      <c r="A51" s="1">
        <v>2010</v>
      </c>
      <c r="B51" s="1" t="s">
        <v>133</v>
      </c>
      <c r="C51" s="1" t="s">
        <v>43</v>
      </c>
      <c r="D51" s="1">
        <v>347</v>
      </c>
      <c r="E51" s="1">
        <v>8</v>
      </c>
      <c r="F51" s="1" t="s">
        <v>52</v>
      </c>
      <c r="G51" s="1">
        <v>2</v>
      </c>
      <c r="H51" s="1">
        <f t="shared" si="1"/>
        <v>0.14189705460416391</v>
      </c>
      <c r="I51" s="1">
        <v>0</v>
      </c>
      <c r="J51" s="1">
        <f t="shared" si="3"/>
        <v>0</v>
      </c>
    </row>
    <row r="52" spans="1:10" x14ac:dyDescent="0.2">
      <c r="A52" s="1">
        <v>2010</v>
      </c>
      <c r="B52" s="1" t="s">
        <v>133</v>
      </c>
      <c r="C52" s="1" t="s">
        <v>43</v>
      </c>
      <c r="D52" s="1">
        <v>361</v>
      </c>
      <c r="E52" s="1">
        <v>8</v>
      </c>
      <c r="F52" s="1" t="s">
        <v>52</v>
      </c>
      <c r="G52" s="1">
        <v>2</v>
      </c>
      <c r="H52" s="1">
        <f t="shared" si="1"/>
        <v>0.14189705460416391</v>
      </c>
      <c r="I52" s="1">
        <v>0</v>
      </c>
      <c r="J52" s="1">
        <f t="shared" si="3"/>
        <v>0</v>
      </c>
    </row>
    <row r="53" spans="1:10" x14ac:dyDescent="0.2">
      <c r="A53" s="1">
        <v>2010</v>
      </c>
      <c r="B53" s="1" t="s">
        <v>133</v>
      </c>
      <c r="C53" s="1" t="s">
        <v>43</v>
      </c>
      <c r="D53" s="1">
        <v>388</v>
      </c>
      <c r="E53" s="1">
        <v>3</v>
      </c>
      <c r="F53" s="1" t="s">
        <v>32</v>
      </c>
      <c r="G53" s="1">
        <v>2</v>
      </c>
      <c r="H53" s="1">
        <f t="shared" si="1"/>
        <v>0.14189705460416391</v>
      </c>
      <c r="I53" s="1">
        <v>0</v>
      </c>
      <c r="J53" s="1">
        <f t="shared" si="3"/>
        <v>0</v>
      </c>
    </row>
    <row r="54" spans="1:10" x14ac:dyDescent="0.2">
      <c r="A54" s="1">
        <v>2010</v>
      </c>
      <c r="B54" s="1" t="s">
        <v>133</v>
      </c>
      <c r="C54" s="1" t="s">
        <v>43</v>
      </c>
      <c r="D54" s="1">
        <v>305</v>
      </c>
      <c r="E54" s="1">
        <v>7</v>
      </c>
      <c r="F54" s="1" t="s">
        <v>44</v>
      </c>
      <c r="G54" s="1">
        <v>2</v>
      </c>
      <c r="H54" s="1">
        <f t="shared" si="1"/>
        <v>0.14189705460416391</v>
      </c>
      <c r="I54" s="1">
        <v>0</v>
      </c>
      <c r="J54" s="1">
        <f t="shared" si="3"/>
        <v>0</v>
      </c>
    </row>
    <row r="55" spans="1:10" x14ac:dyDescent="0.2">
      <c r="A55" s="1">
        <v>2010</v>
      </c>
      <c r="B55" s="1" t="s">
        <v>133</v>
      </c>
      <c r="C55" s="1" t="s">
        <v>43</v>
      </c>
      <c r="D55" s="1">
        <v>303</v>
      </c>
      <c r="E55" s="1">
        <v>7</v>
      </c>
      <c r="F55" s="1" t="s">
        <v>44</v>
      </c>
      <c r="G55" s="1">
        <v>2</v>
      </c>
      <c r="H55" s="1">
        <f t="shared" si="1"/>
        <v>0.14189705460416391</v>
      </c>
      <c r="I55" s="1">
        <v>0</v>
      </c>
      <c r="J55" s="1">
        <f t="shared" si="3"/>
        <v>0</v>
      </c>
    </row>
    <row r="56" spans="1:10" x14ac:dyDescent="0.2">
      <c r="A56" s="1">
        <v>2010</v>
      </c>
      <c r="B56" s="1" t="s">
        <v>133</v>
      </c>
      <c r="C56" s="1" t="s">
        <v>43</v>
      </c>
      <c r="D56" s="1">
        <v>382</v>
      </c>
      <c r="E56" s="1">
        <v>8</v>
      </c>
      <c r="F56" s="1" t="s">
        <v>52</v>
      </c>
      <c r="G56" s="1">
        <v>2</v>
      </c>
      <c r="H56" s="1">
        <f t="shared" si="1"/>
        <v>0.14189705460416391</v>
      </c>
      <c r="I56" s="1">
        <v>0</v>
      </c>
      <c r="J56" s="1">
        <f t="shared" si="3"/>
        <v>0</v>
      </c>
    </row>
    <row r="57" spans="1:10" ht="18" customHeight="1" x14ac:dyDescent="0.2">
      <c r="A57" s="1">
        <v>2010</v>
      </c>
      <c r="B57" s="1" t="s">
        <v>133</v>
      </c>
      <c r="C57" s="1" t="s">
        <v>25</v>
      </c>
      <c r="D57" s="1">
        <v>49</v>
      </c>
      <c r="E57" s="1">
        <v>8</v>
      </c>
      <c r="F57" s="1" t="s">
        <v>52</v>
      </c>
      <c r="G57" s="1">
        <v>2</v>
      </c>
      <c r="H57" s="1">
        <f t="shared" si="1"/>
        <v>0.14189705460416391</v>
      </c>
      <c r="I57" s="1">
        <v>0</v>
      </c>
      <c r="J57" s="1">
        <f t="shared" si="3"/>
        <v>0</v>
      </c>
    </row>
    <row r="58" spans="1:10" x14ac:dyDescent="0.2">
      <c r="A58" s="1">
        <v>2010</v>
      </c>
      <c r="B58" s="1" t="s">
        <v>133</v>
      </c>
      <c r="C58" s="1" t="s">
        <v>43</v>
      </c>
      <c r="D58" s="1">
        <v>255</v>
      </c>
      <c r="E58" s="1">
        <v>6</v>
      </c>
      <c r="F58" s="1" t="s">
        <v>34</v>
      </c>
      <c r="G58" s="1">
        <v>3</v>
      </c>
      <c r="H58" s="1">
        <f t="shared" si="1"/>
        <v>0.17408301063648043</v>
      </c>
      <c r="I58" s="1">
        <v>0</v>
      </c>
      <c r="J58" s="1">
        <f t="shared" si="3"/>
        <v>0</v>
      </c>
    </row>
    <row r="59" spans="1:10" x14ac:dyDescent="0.2">
      <c r="A59" s="1">
        <v>2010</v>
      </c>
      <c r="B59" s="1" t="s">
        <v>133</v>
      </c>
      <c r="C59" s="1" t="s">
        <v>43</v>
      </c>
      <c r="D59" s="1">
        <v>374</v>
      </c>
      <c r="E59" s="1">
        <v>8</v>
      </c>
      <c r="F59" s="1" t="s">
        <v>52</v>
      </c>
      <c r="G59" s="1">
        <v>4</v>
      </c>
      <c r="H59" s="1">
        <f t="shared" si="1"/>
        <v>0.20135792079033082</v>
      </c>
      <c r="I59" s="1">
        <v>0</v>
      </c>
      <c r="J59" s="1">
        <f t="shared" si="3"/>
        <v>0</v>
      </c>
    </row>
    <row r="60" spans="1:10" x14ac:dyDescent="0.2">
      <c r="A60" s="1">
        <v>2010</v>
      </c>
      <c r="B60" s="1" t="s">
        <v>133</v>
      </c>
      <c r="C60" s="1" t="s">
        <v>25</v>
      </c>
      <c r="D60" s="1">
        <v>13</v>
      </c>
      <c r="E60" s="1">
        <v>5</v>
      </c>
      <c r="F60" s="1" t="s">
        <v>31</v>
      </c>
      <c r="G60" s="1">
        <v>1</v>
      </c>
      <c r="H60" s="1">
        <f t="shared" si="1"/>
        <v>0.1001674211615598</v>
      </c>
      <c r="I60" s="1">
        <v>1</v>
      </c>
      <c r="J60" s="1">
        <f t="shared" si="3"/>
        <v>0.1001674211615598</v>
      </c>
    </row>
    <row r="61" spans="1:10" x14ac:dyDescent="0.2">
      <c r="A61" s="1">
        <v>2010</v>
      </c>
      <c r="B61" s="1" t="s">
        <v>133</v>
      </c>
      <c r="C61" s="1" t="s">
        <v>25</v>
      </c>
      <c r="D61" s="1">
        <v>4</v>
      </c>
      <c r="E61" s="1">
        <v>6</v>
      </c>
      <c r="F61" s="1" t="s">
        <v>34</v>
      </c>
      <c r="G61" s="1">
        <v>1</v>
      </c>
      <c r="H61" s="1">
        <f t="shared" si="1"/>
        <v>0.1001674211615598</v>
      </c>
      <c r="I61" s="1">
        <v>1</v>
      </c>
      <c r="J61" s="1">
        <f t="shared" si="3"/>
        <v>0.1001674211615598</v>
      </c>
    </row>
    <row r="62" spans="1:10" x14ac:dyDescent="0.2">
      <c r="A62" s="1">
        <v>2010</v>
      </c>
      <c r="B62" s="1" t="s">
        <v>133</v>
      </c>
      <c r="C62" s="1" t="s">
        <v>25</v>
      </c>
      <c r="D62" s="1">
        <v>21</v>
      </c>
      <c r="E62" s="1">
        <v>4</v>
      </c>
      <c r="F62" s="1" t="s">
        <v>33</v>
      </c>
      <c r="G62" s="1">
        <v>1</v>
      </c>
      <c r="H62" s="1">
        <f t="shared" si="1"/>
        <v>0.1001674211615598</v>
      </c>
      <c r="I62" s="1">
        <v>1</v>
      </c>
      <c r="J62" s="1">
        <f t="shared" si="3"/>
        <v>0.1001674211615598</v>
      </c>
    </row>
    <row r="63" spans="1:10" x14ac:dyDescent="0.2">
      <c r="A63" s="1">
        <v>2010</v>
      </c>
      <c r="B63" s="1" t="s">
        <v>133</v>
      </c>
      <c r="C63" s="1" t="s">
        <v>25</v>
      </c>
      <c r="D63" s="1">
        <v>51</v>
      </c>
      <c r="E63" s="1">
        <v>4</v>
      </c>
      <c r="F63" s="1" t="s">
        <v>33</v>
      </c>
      <c r="G63" s="1">
        <v>1</v>
      </c>
      <c r="H63" s="1">
        <f t="shared" si="1"/>
        <v>0.1001674211615598</v>
      </c>
      <c r="I63" s="1">
        <v>1</v>
      </c>
      <c r="J63" s="1">
        <f t="shared" si="3"/>
        <v>0.1001674211615598</v>
      </c>
    </row>
    <row r="64" spans="1:10" x14ac:dyDescent="0.2">
      <c r="A64" s="1">
        <v>2010</v>
      </c>
      <c r="B64" s="1" t="s">
        <v>133</v>
      </c>
      <c r="C64" s="1" t="s">
        <v>25</v>
      </c>
      <c r="D64" s="1">
        <v>72</v>
      </c>
      <c r="E64" s="1">
        <v>3</v>
      </c>
      <c r="F64" s="1" t="s">
        <v>32</v>
      </c>
      <c r="G64" s="1">
        <v>1</v>
      </c>
      <c r="H64" s="1">
        <f t="shared" si="1"/>
        <v>0.1001674211615598</v>
      </c>
      <c r="I64" s="1">
        <v>1</v>
      </c>
      <c r="J64" s="1">
        <f t="shared" si="3"/>
        <v>0.1001674211615598</v>
      </c>
    </row>
    <row r="65" spans="1:10" x14ac:dyDescent="0.2">
      <c r="A65" s="1">
        <v>2010</v>
      </c>
      <c r="B65" s="1" t="s">
        <v>133</v>
      </c>
      <c r="C65" s="1" t="s">
        <v>25</v>
      </c>
      <c r="D65" s="1">
        <v>106</v>
      </c>
      <c r="E65" s="1">
        <v>3</v>
      </c>
      <c r="F65" s="1" t="s">
        <v>32</v>
      </c>
      <c r="G65" s="1">
        <v>1</v>
      </c>
      <c r="H65" s="1">
        <f t="shared" si="1"/>
        <v>0.1001674211615598</v>
      </c>
      <c r="I65" s="1">
        <v>1</v>
      </c>
      <c r="J65" s="1">
        <f t="shared" si="3"/>
        <v>0.1001674211615598</v>
      </c>
    </row>
    <row r="66" spans="1:10" x14ac:dyDescent="0.2">
      <c r="A66" s="1">
        <v>2010</v>
      </c>
      <c r="B66" s="1" t="s">
        <v>133</v>
      </c>
      <c r="C66" s="1" t="s">
        <v>25</v>
      </c>
      <c r="D66" s="1">
        <v>126</v>
      </c>
      <c r="E66" s="1">
        <v>7</v>
      </c>
      <c r="F66" s="1" t="s">
        <v>44</v>
      </c>
      <c r="G66" s="1">
        <v>1</v>
      </c>
      <c r="H66" s="1">
        <f t="shared" si="1"/>
        <v>0.1001674211615598</v>
      </c>
      <c r="I66" s="1">
        <v>1</v>
      </c>
      <c r="J66" s="1">
        <f t="shared" si="3"/>
        <v>0.1001674211615598</v>
      </c>
    </row>
    <row r="67" spans="1:10" x14ac:dyDescent="0.2">
      <c r="A67" s="1">
        <v>2010</v>
      </c>
      <c r="B67" s="1" t="s">
        <v>133</v>
      </c>
      <c r="C67" s="1" t="s">
        <v>25</v>
      </c>
      <c r="D67" s="1">
        <v>193</v>
      </c>
      <c r="E67" s="1">
        <v>3</v>
      </c>
      <c r="F67" s="1" t="s">
        <v>32</v>
      </c>
      <c r="G67" s="1">
        <v>1</v>
      </c>
      <c r="H67" s="1">
        <f t="shared" si="1"/>
        <v>0.1001674211615598</v>
      </c>
      <c r="I67" s="1">
        <v>1</v>
      </c>
      <c r="J67" s="1">
        <f t="shared" si="3"/>
        <v>0.1001674211615598</v>
      </c>
    </row>
    <row r="68" spans="1:10" x14ac:dyDescent="0.2">
      <c r="A68" s="1">
        <v>2010</v>
      </c>
      <c r="B68" s="1" t="s">
        <v>133</v>
      </c>
      <c r="C68" s="1" t="s">
        <v>25</v>
      </c>
      <c r="D68" s="1">
        <v>199</v>
      </c>
      <c r="E68" s="1">
        <v>5</v>
      </c>
      <c r="F68" s="1" t="s">
        <v>31</v>
      </c>
      <c r="G68" s="1">
        <v>1</v>
      </c>
      <c r="H68" s="1">
        <f t="shared" si="1"/>
        <v>0.1001674211615598</v>
      </c>
      <c r="I68" s="1">
        <v>1</v>
      </c>
      <c r="J68" s="1">
        <f t="shared" si="3"/>
        <v>0.1001674211615598</v>
      </c>
    </row>
    <row r="69" spans="1:10" x14ac:dyDescent="0.2">
      <c r="A69" s="1">
        <v>2010</v>
      </c>
      <c r="B69" s="1" t="s">
        <v>133</v>
      </c>
      <c r="C69" s="1" t="s">
        <v>43</v>
      </c>
      <c r="D69" s="1">
        <v>225</v>
      </c>
      <c r="E69" s="1">
        <v>2</v>
      </c>
      <c r="F69" s="1" t="s">
        <v>30</v>
      </c>
      <c r="G69" s="1">
        <v>1</v>
      </c>
      <c r="H69" s="1">
        <f t="shared" si="1"/>
        <v>0.1001674211615598</v>
      </c>
      <c r="I69" s="1">
        <v>1</v>
      </c>
      <c r="J69" s="1">
        <f t="shared" si="3"/>
        <v>0.1001674211615598</v>
      </c>
    </row>
    <row r="70" spans="1:10" x14ac:dyDescent="0.2">
      <c r="A70" s="1">
        <v>2010</v>
      </c>
      <c r="B70" s="1" t="s">
        <v>133</v>
      </c>
      <c r="C70" s="1" t="s">
        <v>43</v>
      </c>
      <c r="D70" s="1">
        <v>258</v>
      </c>
      <c r="E70" s="1">
        <v>1</v>
      </c>
      <c r="F70" s="1" t="s">
        <v>27</v>
      </c>
      <c r="G70" s="1">
        <v>1</v>
      </c>
      <c r="H70" s="1">
        <f t="shared" si="1"/>
        <v>0.1001674211615598</v>
      </c>
      <c r="I70" s="1">
        <v>1</v>
      </c>
      <c r="J70" s="1">
        <f t="shared" si="3"/>
        <v>0.1001674211615598</v>
      </c>
    </row>
    <row r="71" spans="1:10" x14ac:dyDescent="0.2">
      <c r="A71" s="1">
        <v>2010</v>
      </c>
      <c r="B71" s="1" t="s">
        <v>133</v>
      </c>
      <c r="C71" s="1" t="s">
        <v>43</v>
      </c>
      <c r="D71" s="1">
        <v>261</v>
      </c>
      <c r="E71" s="1">
        <v>4</v>
      </c>
      <c r="F71" s="1" t="s">
        <v>33</v>
      </c>
      <c r="G71" s="1">
        <v>1</v>
      </c>
      <c r="H71" s="1">
        <f t="shared" si="1"/>
        <v>0.1001674211615598</v>
      </c>
      <c r="I71" s="1">
        <v>1</v>
      </c>
      <c r="J71" s="1">
        <f t="shared" si="3"/>
        <v>0.1001674211615598</v>
      </c>
    </row>
    <row r="72" spans="1:10" x14ac:dyDescent="0.2">
      <c r="A72" s="1">
        <v>2010</v>
      </c>
      <c r="B72" s="1" t="s">
        <v>133</v>
      </c>
      <c r="C72" s="1" t="s">
        <v>43</v>
      </c>
      <c r="D72" s="1">
        <v>306</v>
      </c>
      <c r="E72" s="1">
        <v>5</v>
      </c>
      <c r="F72" s="1" t="s">
        <v>31</v>
      </c>
      <c r="G72" s="1">
        <v>1</v>
      </c>
      <c r="H72" s="1">
        <f t="shared" si="1"/>
        <v>0.1001674211615598</v>
      </c>
      <c r="I72" s="1">
        <v>1</v>
      </c>
      <c r="J72" s="1">
        <f t="shared" si="3"/>
        <v>0.1001674211615598</v>
      </c>
    </row>
    <row r="73" spans="1:10" x14ac:dyDescent="0.2">
      <c r="A73" s="1">
        <v>2010</v>
      </c>
      <c r="B73" s="1" t="s">
        <v>133</v>
      </c>
      <c r="C73" s="1" t="s">
        <v>43</v>
      </c>
      <c r="D73" s="1">
        <v>314</v>
      </c>
      <c r="E73" s="1">
        <v>3</v>
      </c>
      <c r="F73" s="1" t="s">
        <v>32</v>
      </c>
      <c r="G73" s="1">
        <v>1</v>
      </c>
      <c r="H73" s="1">
        <f t="shared" si="1"/>
        <v>0.1001674211615598</v>
      </c>
      <c r="I73" s="1">
        <v>1</v>
      </c>
      <c r="J73" s="1">
        <f t="shared" si="3"/>
        <v>0.1001674211615598</v>
      </c>
    </row>
    <row r="74" spans="1:10" x14ac:dyDescent="0.2">
      <c r="A74" s="1">
        <v>2010</v>
      </c>
      <c r="B74" s="1" t="s">
        <v>133</v>
      </c>
      <c r="C74" s="1" t="s">
        <v>43</v>
      </c>
      <c r="D74" s="1">
        <v>352</v>
      </c>
      <c r="E74" s="1">
        <v>1</v>
      </c>
      <c r="F74" s="1" t="s">
        <v>27</v>
      </c>
      <c r="G74" s="1">
        <v>1</v>
      </c>
      <c r="H74" s="1">
        <f t="shared" si="1"/>
        <v>0.1001674211615598</v>
      </c>
      <c r="I74" s="1">
        <v>1</v>
      </c>
      <c r="J74" s="1">
        <f t="shared" si="3"/>
        <v>0.1001674211615598</v>
      </c>
    </row>
    <row r="75" spans="1:10" x14ac:dyDescent="0.2">
      <c r="A75" s="1">
        <v>2010</v>
      </c>
      <c r="B75" s="1" t="s">
        <v>133</v>
      </c>
      <c r="C75" s="1" t="s">
        <v>43</v>
      </c>
      <c r="D75" s="1">
        <v>356</v>
      </c>
      <c r="E75" s="1">
        <v>1</v>
      </c>
      <c r="F75" s="1" t="s">
        <v>27</v>
      </c>
      <c r="G75" s="1">
        <v>1</v>
      </c>
      <c r="H75" s="1">
        <f t="shared" si="1"/>
        <v>0.1001674211615598</v>
      </c>
      <c r="I75" s="1">
        <v>1</v>
      </c>
      <c r="J75" s="1">
        <f t="shared" si="3"/>
        <v>0.1001674211615598</v>
      </c>
    </row>
    <row r="76" spans="1:10" x14ac:dyDescent="0.2">
      <c r="A76" s="1">
        <v>2010</v>
      </c>
      <c r="B76" s="1" t="s">
        <v>133</v>
      </c>
      <c r="C76" s="1" t="s">
        <v>43</v>
      </c>
      <c r="D76" s="1">
        <v>360</v>
      </c>
      <c r="E76" s="1">
        <v>8</v>
      </c>
      <c r="F76" s="1" t="s">
        <v>52</v>
      </c>
      <c r="G76" s="1">
        <v>1</v>
      </c>
      <c r="H76" s="1">
        <f t="shared" si="1"/>
        <v>0.1001674211615598</v>
      </c>
      <c r="I76" s="1">
        <v>1</v>
      </c>
      <c r="J76" s="1">
        <f t="shared" si="3"/>
        <v>0.1001674211615598</v>
      </c>
    </row>
    <row r="77" spans="1:10" x14ac:dyDescent="0.2">
      <c r="A77" s="1">
        <v>2010</v>
      </c>
      <c r="B77" s="1" t="s">
        <v>133</v>
      </c>
      <c r="C77" s="1" t="s">
        <v>43</v>
      </c>
      <c r="D77" s="1">
        <v>363</v>
      </c>
      <c r="E77" s="1">
        <v>1</v>
      </c>
      <c r="F77" s="1" t="s">
        <v>27</v>
      </c>
      <c r="G77" s="1">
        <v>1</v>
      </c>
      <c r="H77" s="1">
        <f t="shared" si="1"/>
        <v>0.1001674211615598</v>
      </c>
      <c r="I77" s="1">
        <v>1</v>
      </c>
      <c r="J77" s="1">
        <f t="shared" si="3"/>
        <v>0.1001674211615598</v>
      </c>
    </row>
    <row r="78" spans="1:10" x14ac:dyDescent="0.2">
      <c r="A78" s="1">
        <v>2010</v>
      </c>
      <c r="B78" s="1" t="s">
        <v>133</v>
      </c>
      <c r="C78" s="1" t="s">
        <v>43</v>
      </c>
      <c r="D78" s="1">
        <v>365</v>
      </c>
      <c r="E78" s="1">
        <v>5</v>
      </c>
      <c r="F78" s="1" t="s">
        <v>31</v>
      </c>
      <c r="G78" s="1">
        <v>1</v>
      </c>
      <c r="H78" s="1">
        <f t="shared" si="1"/>
        <v>0.1001674211615598</v>
      </c>
      <c r="I78" s="1">
        <v>1</v>
      </c>
      <c r="J78" s="1">
        <f t="shared" si="3"/>
        <v>0.1001674211615598</v>
      </c>
    </row>
    <row r="79" spans="1:10" x14ac:dyDescent="0.2">
      <c r="A79" s="1">
        <v>2010</v>
      </c>
      <c r="B79" s="1" t="s">
        <v>133</v>
      </c>
      <c r="C79" s="1" t="s">
        <v>43</v>
      </c>
      <c r="D79" s="1">
        <v>371</v>
      </c>
      <c r="E79" s="1">
        <v>7</v>
      </c>
      <c r="F79" s="1" t="s">
        <v>44</v>
      </c>
      <c r="G79" s="1">
        <v>1</v>
      </c>
      <c r="H79" s="1">
        <f t="shared" si="1"/>
        <v>0.1001674211615598</v>
      </c>
      <c r="I79" s="1">
        <v>1</v>
      </c>
      <c r="J79" s="1">
        <f t="shared" si="3"/>
        <v>0.1001674211615598</v>
      </c>
    </row>
    <row r="80" spans="1:10" x14ac:dyDescent="0.2">
      <c r="A80" s="1">
        <v>2010</v>
      </c>
      <c r="B80" s="1" t="s">
        <v>133</v>
      </c>
      <c r="C80" s="1" t="s">
        <v>25</v>
      </c>
      <c r="D80" s="1">
        <v>121</v>
      </c>
      <c r="E80" s="1">
        <v>7</v>
      </c>
      <c r="F80" s="1" t="s">
        <v>44</v>
      </c>
      <c r="G80" s="1">
        <v>1</v>
      </c>
      <c r="H80" s="1">
        <f t="shared" si="1"/>
        <v>0.1001674211615598</v>
      </c>
      <c r="I80" s="1">
        <v>1</v>
      </c>
      <c r="J80" s="1">
        <f t="shared" si="3"/>
        <v>0.1001674211615598</v>
      </c>
    </row>
    <row r="81" spans="1:10" x14ac:dyDescent="0.2">
      <c r="A81" s="1">
        <v>2010</v>
      </c>
      <c r="B81" s="1" t="s">
        <v>133</v>
      </c>
      <c r="C81" s="1" t="s">
        <v>43</v>
      </c>
      <c r="D81" s="1">
        <v>265</v>
      </c>
      <c r="E81" s="1">
        <v>5</v>
      </c>
      <c r="F81" s="1" t="s">
        <v>31</v>
      </c>
      <c r="G81" s="1">
        <v>1</v>
      </c>
      <c r="H81" s="1">
        <f t="shared" si="1"/>
        <v>0.1001674211615598</v>
      </c>
      <c r="I81" s="1">
        <v>1</v>
      </c>
      <c r="J81" s="1">
        <f t="shared" si="3"/>
        <v>0.1001674211615598</v>
      </c>
    </row>
    <row r="82" spans="1:10" x14ac:dyDescent="0.2">
      <c r="A82" s="1">
        <v>2010</v>
      </c>
      <c r="B82" s="1" t="s">
        <v>133</v>
      </c>
      <c r="C82" s="1" t="s">
        <v>43</v>
      </c>
      <c r="D82" s="1">
        <v>224</v>
      </c>
      <c r="E82" s="1">
        <v>3</v>
      </c>
      <c r="F82" s="1" t="s">
        <v>32</v>
      </c>
      <c r="G82" s="1">
        <v>1</v>
      </c>
      <c r="H82" s="1">
        <f t="shared" si="1"/>
        <v>0.1001674211615598</v>
      </c>
      <c r="I82" s="1">
        <v>1</v>
      </c>
      <c r="J82" s="1">
        <f t="shared" si="3"/>
        <v>0.1001674211615598</v>
      </c>
    </row>
    <row r="83" spans="1:10" x14ac:dyDescent="0.2">
      <c r="A83" s="1">
        <v>2010</v>
      </c>
      <c r="B83" s="1" t="s">
        <v>133</v>
      </c>
      <c r="C83" s="1" t="s">
        <v>43</v>
      </c>
      <c r="D83" s="1">
        <v>368</v>
      </c>
      <c r="E83" s="1">
        <v>5</v>
      </c>
      <c r="F83" s="1" t="s">
        <v>31</v>
      </c>
      <c r="G83" s="1">
        <v>1</v>
      </c>
      <c r="H83" s="1">
        <f t="shared" si="1"/>
        <v>0.1001674211615598</v>
      </c>
      <c r="I83" s="1">
        <v>1</v>
      </c>
      <c r="J83" s="1">
        <f t="shared" si="3"/>
        <v>0.1001674211615598</v>
      </c>
    </row>
    <row r="84" spans="1:10" x14ac:dyDescent="0.2">
      <c r="A84" s="1">
        <v>2010</v>
      </c>
      <c r="B84" s="1" t="s">
        <v>133</v>
      </c>
      <c r="C84" s="1" t="s">
        <v>43</v>
      </c>
      <c r="D84" s="1">
        <v>217</v>
      </c>
      <c r="E84" s="1">
        <v>6</v>
      </c>
      <c r="F84" s="1" t="s">
        <v>34</v>
      </c>
      <c r="G84" s="1">
        <v>1</v>
      </c>
      <c r="H84" s="1">
        <f t="shared" si="1"/>
        <v>0.1001674211615598</v>
      </c>
      <c r="I84" s="1">
        <v>1</v>
      </c>
      <c r="J84" s="1">
        <f t="shared" si="3"/>
        <v>0.1001674211615598</v>
      </c>
    </row>
    <row r="85" spans="1:10" x14ac:dyDescent="0.2">
      <c r="A85" s="1">
        <v>2010</v>
      </c>
      <c r="B85" s="1" t="s">
        <v>133</v>
      </c>
      <c r="C85" s="1" t="s">
        <v>43</v>
      </c>
      <c r="D85" s="1">
        <v>300</v>
      </c>
      <c r="E85" s="1">
        <v>2</v>
      </c>
      <c r="F85" s="1" t="s">
        <v>30</v>
      </c>
      <c r="G85" s="1">
        <v>1</v>
      </c>
      <c r="H85" s="1">
        <f t="shared" si="1"/>
        <v>0.1001674211615598</v>
      </c>
      <c r="I85" s="1">
        <v>1</v>
      </c>
      <c r="J85" s="1">
        <f t="shared" si="3"/>
        <v>0.1001674211615598</v>
      </c>
    </row>
    <row r="86" spans="1:10" x14ac:dyDescent="0.2">
      <c r="A86" s="1">
        <v>2010</v>
      </c>
      <c r="B86" s="1" t="s">
        <v>133</v>
      </c>
      <c r="C86" s="1" t="s">
        <v>43</v>
      </c>
      <c r="D86" s="1">
        <v>353</v>
      </c>
      <c r="E86" s="1">
        <v>1</v>
      </c>
      <c r="F86" s="1" t="s">
        <v>27</v>
      </c>
      <c r="G86" s="1">
        <v>1</v>
      </c>
      <c r="H86" s="1">
        <f t="shared" si="1"/>
        <v>0.1001674211615598</v>
      </c>
      <c r="I86" s="1">
        <v>1</v>
      </c>
      <c r="J86" s="1">
        <f t="shared" si="3"/>
        <v>0.1001674211615598</v>
      </c>
    </row>
    <row r="87" spans="1:10" x14ac:dyDescent="0.2">
      <c r="A87" s="1">
        <v>2010</v>
      </c>
      <c r="B87" s="1" t="s">
        <v>133</v>
      </c>
      <c r="C87" s="1" t="s">
        <v>43</v>
      </c>
      <c r="D87" s="1">
        <v>210</v>
      </c>
      <c r="E87" s="1">
        <v>4</v>
      </c>
      <c r="F87" s="1" t="s">
        <v>33</v>
      </c>
      <c r="G87" s="1">
        <v>1</v>
      </c>
      <c r="H87" s="1">
        <f t="shared" si="1"/>
        <v>0.1001674211615598</v>
      </c>
      <c r="I87" s="1">
        <v>1</v>
      </c>
      <c r="J87" s="1">
        <f t="shared" si="3"/>
        <v>0.1001674211615598</v>
      </c>
    </row>
    <row r="88" spans="1:10" x14ac:dyDescent="0.2">
      <c r="A88" s="1">
        <v>2010</v>
      </c>
      <c r="B88" s="1" t="s">
        <v>133</v>
      </c>
      <c r="C88" s="1" t="s">
        <v>43</v>
      </c>
      <c r="D88" s="1">
        <v>334</v>
      </c>
      <c r="E88" s="1">
        <v>4</v>
      </c>
      <c r="F88" s="1" t="s">
        <v>33</v>
      </c>
      <c r="G88" s="1">
        <v>1</v>
      </c>
      <c r="H88" s="1">
        <f t="shared" si="1"/>
        <v>0.1001674211615598</v>
      </c>
      <c r="I88" s="1">
        <v>1</v>
      </c>
      <c r="J88" s="1">
        <f t="shared" si="3"/>
        <v>0.1001674211615598</v>
      </c>
    </row>
    <row r="89" spans="1:10" x14ac:dyDescent="0.2">
      <c r="A89" s="1">
        <v>2010</v>
      </c>
      <c r="B89" s="1" t="s">
        <v>133</v>
      </c>
      <c r="C89" s="1" t="s">
        <v>25</v>
      </c>
      <c r="D89" s="1">
        <v>39</v>
      </c>
      <c r="E89" s="1">
        <v>7</v>
      </c>
      <c r="F89" s="1" t="s">
        <v>44</v>
      </c>
      <c r="G89" s="1">
        <v>1</v>
      </c>
      <c r="H89" s="1">
        <f t="shared" si="1"/>
        <v>0.1001674211615598</v>
      </c>
      <c r="I89" s="1">
        <v>1</v>
      </c>
      <c r="J89" s="1">
        <f t="shared" si="3"/>
        <v>0.1001674211615598</v>
      </c>
    </row>
    <row r="90" spans="1:10" x14ac:dyDescent="0.2">
      <c r="A90" s="1">
        <v>2010</v>
      </c>
      <c r="B90" s="1" t="s">
        <v>133</v>
      </c>
      <c r="C90" s="1" t="s">
        <v>25</v>
      </c>
      <c r="D90" s="1">
        <v>102</v>
      </c>
      <c r="E90" s="1">
        <v>1</v>
      </c>
      <c r="F90" s="1" t="s">
        <v>27</v>
      </c>
      <c r="G90" s="1">
        <v>1</v>
      </c>
      <c r="H90" s="1">
        <f t="shared" si="1"/>
        <v>0.1001674211615598</v>
      </c>
      <c r="I90" s="1">
        <v>1</v>
      </c>
      <c r="J90" s="1">
        <f t="shared" si="3"/>
        <v>0.1001674211615598</v>
      </c>
    </row>
    <row r="91" spans="1:10" x14ac:dyDescent="0.2">
      <c r="A91" s="1">
        <v>2010</v>
      </c>
      <c r="B91" s="1" t="s">
        <v>133</v>
      </c>
      <c r="C91" s="1" t="s">
        <v>25</v>
      </c>
      <c r="D91" s="1">
        <v>107</v>
      </c>
      <c r="E91" s="1">
        <v>3</v>
      </c>
      <c r="F91" s="1" t="s">
        <v>32</v>
      </c>
      <c r="G91" s="1">
        <v>1</v>
      </c>
      <c r="H91" s="1">
        <f t="shared" si="1"/>
        <v>0.1001674211615598</v>
      </c>
      <c r="I91" s="1">
        <v>1</v>
      </c>
      <c r="J91" s="1">
        <f t="shared" si="3"/>
        <v>0.1001674211615598</v>
      </c>
    </row>
    <row r="92" spans="1:10" x14ac:dyDescent="0.2">
      <c r="A92" s="1">
        <v>2010</v>
      </c>
      <c r="B92" s="1" t="s">
        <v>133</v>
      </c>
      <c r="C92" s="1" t="s">
        <v>25</v>
      </c>
      <c r="D92" s="1">
        <v>111</v>
      </c>
      <c r="E92" s="1">
        <v>8</v>
      </c>
      <c r="F92" s="1" t="s">
        <v>52</v>
      </c>
      <c r="G92" s="1">
        <v>1</v>
      </c>
      <c r="H92" s="1">
        <f t="shared" si="1"/>
        <v>0.1001674211615598</v>
      </c>
      <c r="I92" s="1">
        <v>1</v>
      </c>
      <c r="J92" s="1">
        <f t="shared" si="3"/>
        <v>0.1001674211615598</v>
      </c>
    </row>
    <row r="93" spans="1:10" x14ac:dyDescent="0.2">
      <c r="A93" s="1">
        <v>2010</v>
      </c>
      <c r="B93" s="1" t="s">
        <v>133</v>
      </c>
      <c r="C93" s="1" t="s">
        <v>25</v>
      </c>
      <c r="D93" s="1">
        <v>114</v>
      </c>
      <c r="E93" s="1">
        <v>2</v>
      </c>
      <c r="F93" s="1" t="s">
        <v>30</v>
      </c>
      <c r="G93" s="1">
        <v>1</v>
      </c>
      <c r="H93" s="1">
        <f t="shared" si="1"/>
        <v>0.1001674211615598</v>
      </c>
      <c r="I93" s="1">
        <v>1</v>
      </c>
      <c r="J93" s="1">
        <f t="shared" si="3"/>
        <v>0.1001674211615598</v>
      </c>
    </row>
    <row r="94" spans="1:10" x14ac:dyDescent="0.2">
      <c r="A94" s="1">
        <v>2010</v>
      </c>
      <c r="B94" s="1" t="s">
        <v>133</v>
      </c>
      <c r="C94" s="1" t="s">
        <v>25</v>
      </c>
      <c r="D94" s="1">
        <v>198</v>
      </c>
      <c r="E94" s="1">
        <v>8</v>
      </c>
      <c r="F94" s="1" t="s">
        <v>52</v>
      </c>
      <c r="G94" s="1">
        <v>1</v>
      </c>
      <c r="H94" s="1">
        <f t="shared" si="1"/>
        <v>0.1001674211615598</v>
      </c>
      <c r="I94" s="1">
        <v>1</v>
      </c>
      <c r="J94" s="1">
        <f t="shared" si="3"/>
        <v>0.1001674211615598</v>
      </c>
    </row>
    <row r="95" spans="1:10" x14ac:dyDescent="0.2">
      <c r="A95" s="1">
        <v>2010</v>
      </c>
      <c r="B95" s="1" t="s">
        <v>133</v>
      </c>
      <c r="C95" s="1" t="s">
        <v>43</v>
      </c>
      <c r="D95" s="1">
        <v>278</v>
      </c>
      <c r="E95" s="1">
        <v>4</v>
      </c>
      <c r="F95" s="1" t="s">
        <v>33</v>
      </c>
      <c r="G95" s="1">
        <v>1</v>
      </c>
      <c r="H95" s="1">
        <f t="shared" si="1"/>
        <v>0.1001674211615598</v>
      </c>
      <c r="I95" s="1">
        <v>1</v>
      </c>
      <c r="J95" s="1">
        <f t="shared" si="3"/>
        <v>0.1001674211615598</v>
      </c>
    </row>
    <row r="96" spans="1:10" x14ac:dyDescent="0.2">
      <c r="A96" s="1">
        <v>2010</v>
      </c>
      <c r="B96" s="1" t="s">
        <v>133</v>
      </c>
      <c r="C96" s="1" t="s">
        <v>43</v>
      </c>
      <c r="D96" s="1">
        <v>281</v>
      </c>
      <c r="E96" s="1">
        <v>6</v>
      </c>
      <c r="F96" s="1" t="s">
        <v>34</v>
      </c>
      <c r="G96" s="1">
        <v>1</v>
      </c>
      <c r="H96" s="1">
        <f t="shared" si="1"/>
        <v>0.1001674211615598</v>
      </c>
      <c r="I96" s="1">
        <v>1</v>
      </c>
      <c r="J96" s="1">
        <f t="shared" si="3"/>
        <v>0.1001674211615598</v>
      </c>
    </row>
    <row r="97" spans="1:10" x14ac:dyDescent="0.2">
      <c r="A97" s="1">
        <v>2010</v>
      </c>
      <c r="B97" s="1" t="s">
        <v>133</v>
      </c>
      <c r="C97" s="1" t="s">
        <v>43</v>
      </c>
      <c r="D97" s="1">
        <v>384</v>
      </c>
      <c r="E97" s="1">
        <v>1</v>
      </c>
      <c r="F97" s="1" t="s">
        <v>27</v>
      </c>
      <c r="G97" s="1">
        <v>1</v>
      </c>
      <c r="H97" s="1">
        <f t="shared" si="1"/>
        <v>0.1001674211615598</v>
      </c>
      <c r="I97" s="1">
        <v>1</v>
      </c>
      <c r="J97" s="1">
        <f t="shared" si="3"/>
        <v>0.1001674211615598</v>
      </c>
    </row>
    <row r="98" spans="1:10" x14ac:dyDescent="0.2">
      <c r="A98" s="1">
        <v>2010</v>
      </c>
      <c r="B98" s="1" t="s">
        <v>133</v>
      </c>
      <c r="C98" s="1" t="s">
        <v>43</v>
      </c>
      <c r="D98" s="1">
        <v>364</v>
      </c>
      <c r="E98" s="1">
        <v>6</v>
      </c>
      <c r="F98" s="1" t="s">
        <v>34</v>
      </c>
      <c r="G98" s="1">
        <v>2</v>
      </c>
      <c r="H98" s="1">
        <f t="shared" si="1"/>
        <v>0.14189705460416391</v>
      </c>
      <c r="I98" s="1">
        <v>1</v>
      </c>
      <c r="J98" s="1">
        <f t="shared" si="3"/>
        <v>0.1001674211615598</v>
      </c>
    </row>
    <row r="99" spans="1:10" x14ac:dyDescent="0.2">
      <c r="A99" s="1">
        <v>2010</v>
      </c>
      <c r="B99" s="1" t="s">
        <v>133</v>
      </c>
      <c r="C99" s="1" t="s">
        <v>25</v>
      </c>
      <c r="D99" s="1">
        <v>113</v>
      </c>
      <c r="E99" s="1">
        <v>4</v>
      </c>
      <c r="F99" s="1" t="s">
        <v>33</v>
      </c>
      <c r="G99" s="1">
        <v>2</v>
      </c>
      <c r="H99" s="1">
        <f t="shared" si="1"/>
        <v>0.14189705460416391</v>
      </c>
      <c r="I99" s="1">
        <v>1</v>
      </c>
      <c r="J99" s="1">
        <f t="shared" si="3"/>
        <v>0.1001674211615598</v>
      </c>
    </row>
    <row r="100" spans="1:10" x14ac:dyDescent="0.2">
      <c r="A100" s="1">
        <v>2010</v>
      </c>
      <c r="B100" s="1" t="s">
        <v>133</v>
      </c>
      <c r="C100" s="1" t="s">
        <v>25</v>
      </c>
      <c r="D100" s="1">
        <v>143</v>
      </c>
      <c r="E100" s="1">
        <v>7</v>
      </c>
      <c r="F100" s="1" t="s">
        <v>44</v>
      </c>
      <c r="G100" s="1">
        <v>2</v>
      </c>
      <c r="H100" s="1">
        <f t="shared" si="1"/>
        <v>0.14189705460416391</v>
      </c>
      <c r="I100" s="1">
        <v>1</v>
      </c>
      <c r="J100" s="1">
        <f t="shared" si="3"/>
        <v>0.1001674211615598</v>
      </c>
    </row>
    <row r="101" spans="1:10" x14ac:dyDescent="0.2">
      <c r="A101" s="1">
        <v>2010</v>
      </c>
      <c r="B101" s="1" t="s">
        <v>133</v>
      </c>
      <c r="C101" s="1" t="s">
        <v>25</v>
      </c>
      <c r="D101" s="1">
        <v>177</v>
      </c>
      <c r="E101" s="1">
        <v>5</v>
      </c>
      <c r="F101" s="1" t="s">
        <v>31</v>
      </c>
      <c r="G101" s="1">
        <v>2</v>
      </c>
      <c r="H101" s="1">
        <f t="shared" si="1"/>
        <v>0.14189705460416391</v>
      </c>
      <c r="I101" s="1">
        <v>1</v>
      </c>
      <c r="J101" s="1">
        <f t="shared" si="3"/>
        <v>0.1001674211615598</v>
      </c>
    </row>
    <row r="102" spans="1:10" x14ac:dyDescent="0.2">
      <c r="A102" s="1">
        <v>2010</v>
      </c>
      <c r="B102" s="1" t="s">
        <v>133</v>
      </c>
      <c r="C102" s="1" t="s">
        <v>25</v>
      </c>
      <c r="D102" s="1">
        <v>188</v>
      </c>
      <c r="E102" s="1">
        <v>5</v>
      </c>
      <c r="F102" s="1" t="s">
        <v>31</v>
      </c>
      <c r="G102" s="1">
        <v>2</v>
      </c>
      <c r="H102" s="1">
        <f t="shared" ref="H102:H129" si="4">ASIN(SQRT(G102/100))</f>
        <v>0.14189705460416391</v>
      </c>
      <c r="I102" s="1">
        <v>1</v>
      </c>
      <c r="J102" s="1">
        <f t="shared" si="3"/>
        <v>0.1001674211615598</v>
      </c>
    </row>
    <row r="103" spans="1:10" x14ac:dyDescent="0.2">
      <c r="A103" s="1">
        <v>2010</v>
      </c>
      <c r="B103" s="1" t="s">
        <v>133</v>
      </c>
      <c r="C103" s="1" t="s">
        <v>25</v>
      </c>
      <c r="D103" s="1">
        <v>200</v>
      </c>
      <c r="E103" s="1">
        <v>6</v>
      </c>
      <c r="F103" s="1" t="s">
        <v>34</v>
      </c>
      <c r="G103" s="1">
        <v>2</v>
      </c>
      <c r="H103" s="1">
        <f t="shared" si="4"/>
        <v>0.14189705460416391</v>
      </c>
      <c r="I103" s="1">
        <v>1</v>
      </c>
      <c r="J103" s="1">
        <f t="shared" si="3"/>
        <v>0.1001674211615598</v>
      </c>
    </row>
    <row r="104" spans="1:10" x14ac:dyDescent="0.2">
      <c r="A104" s="1">
        <v>2010</v>
      </c>
      <c r="B104" s="1" t="s">
        <v>133</v>
      </c>
      <c r="C104" s="1" t="s">
        <v>43</v>
      </c>
      <c r="D104" s="1">
        <v>297</v>
      </c>
      <c r="E104" s="1">
        <v>6</v>
      </c>
      <c r="F104" s="1" t="s">
        <v>34</v>
      </c>
      <c r="G104" s="1">
        <v>2</v>
      </c>
      <c r="H104" s="1">
        <f t="shared" si="4"/>
        <v>0.14189705460416391</v>
      </c>
      <c r="I104" s="1">
        <v>1</v>
      </c>
      <c r="J104" s="1">
        <f t="shared" si="3"/>
        <v>0.1001674211615598</v>
      </c>
    </row>
    <row r="105" spans="1:10" x14ac:dyDescent="0.2">
      <c r="A105" s="1">
        <v>2010</v>
      </c>
      <c r="B105" s="1" t="s">
        <v>133</v>
      </c>
      <c r="C105" s="1" t="s">
        <v>43</v>
      </c>
      <c r="D105" s="1">
        <v>311</v>
      </c>
      <c r="E105" s="1">
        <v>3</v>
      </c>
      <c r="F105" s="1" t="s">
        <v>32</v>
      </c>
      <c r="G105" s="1">
        <v>2</v>
      </c>
      <c r="H105" s="1">
        <f t="shared" si="4"/>
        <v>0.14189705460416391</v>
      </c>
      <c r="I105" s="1">
        <v>1</v>
      </c>
      <c r="J105" s="1">
        <f t="shared" si="3"/>
        <v>0.1001674211615598</v>
      </c>
    </row>
    <row r="106" spans="1:10" x14ac:dyDescent="0.2">
      <c r="A106" s="1">
        <v>2010</v>
      </c>
      <c r="B106" s="1" t="s">
        <v>133</v>
      </c>
      <c r="C106" s="1" t="s">
        <v>43</v>
      </c>
      <c r="D106" s="1">
        <v>318</v>
      </c>
      <c r="E106" s="1">
        <v>1</v>
      </c>
      <c r="F106" s="1" t="s">
        <v>27</v>
      </c>
      <c r="G106" s="1">
        <v>2</v>
      </c>
      <c r="H106" s="1">
        <f t="shared" si="4"/>
        <v>0.14189705460416391</v>
      </c>
      <c r="I106" s="1">
        <v>1</v>
      </c>
      <c r="J106" s="1">
        <f t="shared" si="3"/>
        <v>0.1001674211615598</v>
      </c>
    </row>
    <row r="107" spans="1:10" x14ac:dyDescent="0.2">
      <c r="A107" s="1">
        <v>2010</v>
      </c>
      <c r="B107" s="1" t="s">
        <v>133</v>
      </c>
      <c r="C107" s="1" t="s">
        <v>43</v>
      </c>
      <c r="D107" s="1">
        <v>331</v>
      </c>
      <c r="E107" s="1">
        <v>5</v>
      </c>
      <c r="F107" s="1" t="s">
        <v>31</v>
      </c>
      <c r="G107" s="1">
        <v>2</v>
      </c>
      <c r="H107" s="1">
        <f t="shared" si="4"/>
        <v>0.14189705460416391</v>
      </c>
      <c r="I107" s="1">
        <v>1</v>
      </c>
      <c r="J107" s="1">
        <f t="shared" si="3"/>
        <v>0.1001674211615598</v>
      </c>
    </row>
    <row r="108" spans="1:10" x14ac:dyDescent="0.2">
      <c r="A108" s="1">
        <v>2010</v>
      </c>
      <c r="B108" s="1" t="s">
        <v>133</v>
      </c>
      <c r="C108" s="1" t="s">
        <v>43</v>
      </c>
      <c r="D108" s="1">
        <v>335</v>
      </c>
      <c r="E108" s="1">
        <v>3</v>
      </c>
      <c r="F108" s="1" t="s">
        <v>32</v>
      </c>
      <c r="G108" s="1">
        <v>2</v>
      </c>
      <c r="H108" s="1">
        <f t="shared" si="4"/>
        <v>0.14189705460416391</v>
      </c>
      <c r="I108" s="1">
        <v>1</v>
      </c>
      <c r="J108" s="1">
        <f t="shared" si="3"/>
        <v>0.1001674211615598</v>
      </c>
    </row>
    <row r="109" spans="1:10" x14ac:dyDescent="0.2">
      <c r="A109" s="1">
        <v>2010</v>
      </c>
      <c r="B109" s="1" t="s">
        <v>133</v>
      </c>
      <c r="C109" s="1" t="s">
        <v>43</v>
      </c>
      <c r="D109" s="1">
        <v>351</v>
      </c>
      <c r="E109" s="1">
        <v>5</v>
      </c>
      <c r="F109" s="1" t="s">
        <v>31</v>
      </c>
      <c r="G109" s="1">
        <v>2</v>
      </c>
      <c r="H109" s="1">
        <f t="shared" si="4"/>
        <v>0.14189705460416391</v>
      </c>
      <c r="I109" s="1">
        <v>1</v>
      </c>
      <c r="J109" s="1">
        <f t="shared" si="3"/>
        <v>0.1001674211615598</v>
      </c>
    </row>
    <row r="110" spans="1:10" x14ac:dyDescent="0.2">
      <c r="A110" s="1">
        <v>2010</v>
      </c>
      <c r="B110" s="1" t="s">
        <v>133</v>
      </c>
      <c r="C110" s="1" t="s">
        <v>43</v>
      </c>
      <c r="D110" s="1">
        <v>354</v>
      </c>
      <c r="E110" s="1">
        <v>4</v>
      </c>
      <c r="F110" s="1" t="s">
        <v>33</v>
      </c>
      <c r="G110" s="1">
        <v>2</v>
      </c>
      <c r="H110" s="1">
        <f t="shared" si="4"/>
        <v>0.14189705460416391</v>
      </c>
      <c r="I110" s="1">
        <v>1</v>
      </c>
      <c r="J110" s="1">
        <f t="shared" si="3"/>
        <v>0.1001674211615598</v>
      </c>
    </row>
    <row r="111" spans="1:10" x14ac:dyDescent="0.2">
      <c r="A111" s="1">
        <v>2010</v>
      </c>
      <c r="B111" s="1" t="s">
        <v>133</v>
      </c>
      <c r="C111" s="1" t="s">
        <v>25</v>
      </c>
      <c r="D111" s="1">
        <v>124</v>
      </c>
      <c r="E111" s="1">
        <v>1</v>
      </c>
      <c r="F111" s="1" t="s">
        <v>27</v>
      </c>
      <c r="G111" s="1">
        <v>2</v>
      </c>
      <c r="H111" s="1">
        <f t="shared" si="4"/>
        <v>0.14189705460416391</v>
      </c>
      <c r="I111" s="1">
        <v>1</v>
      </c>
      <c r="J111" s="1">
        <f t="shared" si="3"/>
        <v>0.1001674211615598</v>
      </c>
    </row>
    <row r="112" spans="1:10" x14ac:dyDescent="0.2">
      <c r="A112" s="1">
        <v>2010</v>
      </c>
      <c r="B112" s="1" t="s">
        <v>133</v>
      </c>
      <c r="C112" s="1" t="s">
        <v>25</v>
      </c>
      <c r="D112" s="1">
        <v>164</v>
      </c>
      <c r="E112" s="1">
        <v>1</v>
      </c>
      <c r="F112" s="1" t="s">
        <v>27</v>
      </c>
      <c r="G112" s="1">
        <v>2</v>
      </c>
      <c r="H112" s="1">
        <f t="shared" si="4"/>
        <v>0.14189705460416391</v>
      </c>
      <c r="I112" s="1">
        <v>1</v>
      </c>
      <c r="J112" s="1">
        <f t="shared" ref="J112:J129" si="5">ASIN(SQRT(I112/100))</f>
        <v>0.1001674211615598</v>
      </c>
    </row>
    <row r="113" spans="1:10" x14ac:dyDescent="0.2">
      <c r="A113" s="1">
        <v>2010</v>
      </c>
      <c r="B113" s="1" t="s">
        <v>133</v>
      </c>
      <c r="C113" s="1" t="s">
        <v>25</v>
      </c>
      <c r="D113" s="1">
        <v>41</v>
      </c>
      <c r="E113" s="1">
        <v>2</v>
      </c>
      <c r="F113" s="1" t="s">
        <v>30</v>
      </c>
      <c r="G113" s="1">
        <v>2</v>
      </c>
      <c r="H113" s="1">
        <f t="shared" si="4"/>
        <v>0.14189705460416391</v>
      </c>
      <c r="I113" s="1">
        <v>1</v>
      </c>
      <c r="J113" s="1">
        <f t="shared" si="5"/>
        <v>0.1001674211615598</v>
      </c>
    </row>
    <row r="114" spans="1:10" x14ac:dyDescent="0.2">
      <c r="A114" s="1">
        <v>2010</v>
      </c>
      <c r="B114" s="1" t="s">
        <v>133</v>
      </c>
      <c r="C114" s="1" t="s">
        <v>43</v>
      </c>
      <c r="D114" s="1">
        <v>321</v>
      </c>
      <c r="E114" s="1">
        <v>1</v>
      </c>
      <c r="F114" s="1" t="s">
        <v>27</v>
      </c>
      <c r="G114" s="1">
        <v>3</v>
      </c>
      <c r="H114" s="1">
        <f t="shared" si="4"/>
        <v>0.17408301063648043</v>
      </c>
      <c r="I114" s="1">
        <v>1</v>
      </c>
      <c r="J114" s="1">
        <f t="shared" si="5"/>
        <v>0.1001674211615598</v>
      </c>
    </row>
    <row r="115" spans="1:10" x14ac:dyDescent="0.2">
      <c r="A115" s="1">
        <v>2010</v>
      </c>
      <c r="B115" s="1" t="s">
        <v>133</v>
      </c>
      <c r="C115" s="1" t="s">
        <v>43</v>
      </c>
      <c r="D115" s="1">
        <v>325</v>
      </c>
      <c r="E115" s="1">
        <v>6</v>
      </c>
      <c r="F115" s="1" t="s">
        <v>34</v>
      </c>
      <c r="G115" s="1">
        <v>3</v>
      </c>
      <c r="H115" s="1">
        <f t="shared" si="4"/>
        <v>0.17408301063648043</v>
      </c>
      <c r="I115" s="1">
        <v>1</v>
      </c>
      <c r="J115" s="1">
        <f t="shared" si="5"/>
        <v>0.1001674211615598</v>
      </c>
    </row>
    <row r="116" spans="1:10" x14ac:dyDescent="0.2">
      <c r="A116" s="1">
        <v>2010</v>
      </c>
      <c r="B116" s="1" t="s">
        <v>133</v>
      </c>
      <c r="C116" s="1" t="s">
        <v>43</v>
      </c>
      <c r="D116" s="1">
        <v>379</v>
      </c>
      <c r="E116" s="1">
        <v>2</v>
      </c>
      <c r="F116" s="1" t="s">
        <v>30</v>
      </c>
      <c r="G116" s="1">
        <v>3</v>
      </c>
      <c r="H116" s="1">
        <f t="shared" si="4"/>
        <v>0.17408301063648043</v>
      </c>
      <c r="I116" s="1">
        <v>1</v>
      </c>
      <c r="J116" s="1">
        <f t="shared" si="5"/>
        <v>0.1001674211615598</v>
      </c>
    </row>
    <row r="117" spans="1:10" x14ac:dyDescent="0.2">
      <c r="A117" s="1">
        <v>2010</v>
      </c>
      <c r="B117" s="1" t="s">
        <v>133</v>
      </c>
      <c r="C117" s="1" t="s">
        <v>25</v>
      </c>
      <c r="D117" s="1">
        <v>115</v>
      </c>
      <c r="E117" s="1">
        <v>6</v>
      </c>
      <c r="F117" s="1" t="s">
        <v>34</v>
      </c>
      <c r="G117" s="1">
        <v>3</v>
      </c>
      <c r="H117" s="1">
        <f t="shared" si="4"/>
        <v>0.17408301063648043</v>
      </c>
      <c r="I117" s="1">
        <v>1</v>
      </c>
      <c r="J117" s="1">
        <f t="shared" si="5"/>
        <v>0.1001674211615598</v>
      </c>
    </row>
    <row r="118" spans="1:10" x14ac:dyDescent="0.2">
      <c r="A118" s="1">
        <v>2010</v>
      </c>
      <c r="B118" s="1" t="s">
        <v>133</v>
      </c>
      <c r="C118" s="1" t="s">
        <v>25</v>
      </c>
      <c r="D118" s="1">
        <v>128</v>
      </c>
      <c r="E118" s="1">
        <v>6</v>
      </c>
      <c r="F118" s="1" t="s">
        <v>34</v>
      </c>
      <c r="G118" s="1">
        <v>4</v>
      </c>
      <c r="H118" s="1">
        <f t="shared" si="4"/>
        <v>0.20135792079033082</v>
      </c>
      <c r="I118" s="1">
        <v>1</v>
      </c>
      <c r="J118" s="1">
        <f t="shared" si="5"/>
        <v>0.1001674211615598</v>
      </c>
    </row>
    <row r="119" spans="1:10" x14ac:dyDescent="0.2">
      <c r="A119" s="1">
        <v>2010</v>
      </c>
      <c r="B119" s="1" t="s">
        <v>133</v>
      </c>
      <c r="C119" s="1" t="s">
        <v>25</v>
      </c>
      <c r="D119" s="1">
        <v>185</v>
      </c>
      <c r="E119" s="1">
        <v>4</v>
      </c>
      <c r="F119" s="1" t="s">
        <v>33</v>
      </c>
      <c r="G119" s="1">
        <v>5</v>
      </c>
      <c r="H119" s="1">
        <f t="shared" si="4"/>
        <v>0.22551340589813121</v>
      </c>
      <c r="I119" s="1">
        <v>1</v>
      </c>
      <c r="J119" s="1">
        <f t="shared" si="5"/>
        <v>0.1001674211615598</v>
      </c>
    </row>
    <row r="120" spans="1:10" x14ac:dyDescent="0.2">
      <c r="A120" s="1">
        <v>2010</v>
      </c>
      <c r="B120" s="1" t="s">
        <v>133</v>
      </c>
      <c r="C120" s="1" t="s">
        <v>25</v>
      </c>
      <c r="D120" s="1">
        <v>101</v>
      </c>
      <c r="E120" s="1">
        <v>3</v>
      </c>
      <c r="F120" s="1" t="s">
        <v>32</v>
      </c>
      <c r="G120" s="1">
        <v>1</v>
      </c>
      <c r="H120" s="1">
        <f t="shared" si="4"/>
        <v>0.1001674211615598</v>
      </c>
      <c r="I120" s="1">
        <v>2</v>
      </c>
      <c r="J120" s="1">
        <f t="shared" si="5"/>
        <v>0.14189705460416391</v>
      </c>
    </row>
    <row r="121" spans="1:10" x14ac:dyDescent="0.2">
      <c r="A121" s="1">
        <v>2010</v>
      </c>
      <c r="B121" s="1" t="s">
        <v>133</v>
      </c>
      <c r="C121" s="1" t="s">
        <v>25</v>
      </c>
      <c r="D121" s="1">
        <v>144</v>
      </c>
      <c r="E121" s="1">
        <v>5</v>
      </c>
      <c r="F121" s="1" t="s">
        <v>31</v>
      </c>
      <c r="G121" s="1">
        <v>2</v>
      </c>
      <c r="H121" s="1">
        <f t="shared" si="4"/>
        <v>0.14189705460416391</v>
      </c>
      <c r="I121" s="1">
        <v>2</v>
      </c>
      <c r="J121" s="1">
        <f t="shared" si="5"/>
        <v>0.14189705460416391</v>
      </c>
    </row>
    <row r="122" spans="1:10" x14ac:dyDescent="0.2">
      <c r="A122" s="1">
        <v>2010</v>
      </c>
      <c r="B122" s="1" t="s">
        <v>133</v>
      </c>
      <c r="C122" s="1" t="s">
        <v>25</v>
      </c>
      <c r="D122" s="1">
        <v>181</v>
      </c>
      <c r="E122" s="1">
        <v>5</v>
      </c>
      <c r="F122" s="1" t="s">
        <v>31</v>
      </c>
      <c r="G122" s="1">
        <v>2</v>
      </c>
      <c r="H122" s="1">
        <f t="shared" si="4"/>
        <v>0.14189705460416391</v>
      </c>
      <c r="I122" s="1">
        <v>2</v>
      </c>
      <c r="J122" s="1">
        <f t="shared" si="5"/>
        <v>0.14189705460416391</v>
      </c>
    </row>
    <row r="123" spans="1:10" x14ac:dyDescent="0.2">
      <c r="A123" s="1">
        <v>2010</v>
      </c>
      <c r="B123" s="1" t="s">
        <v>133</v>
      </c>
      <c r="C123" s="1" t="s">
        <v>25</v>
      </c>
      <c r="D123" s="1">
        <v>142</v>
      </c>
      <c r="E123" s="1">
        <v>1</v>
      </c>
      <c r="F123" s="1" t="s">
        <v>27</v>
      </c>
      <c r="G123" s="1">
        <v>3</v>
      </c>
      <c r="H123" s="1">
        <f t="shared" si="4"/>
        <v>0.17408301063648043</v>
      </c>
      <c r="I123" s="1">
        <v>2</v>
      </c>
      <c r="J123" s="1">
        <f t="shared" si="5"/>
        <v>0.14189705460416391</v>
      </c>
    </row>
    <row r="124" spans="1:10" x14ac:dyDescent="0.2">
      <c r="A124" s="1">
        <v>2010</v>
      </c>
      <c r="B124" s="1" t="s">
        <v>133</v>
      </c>
      <c r="C124" s="1" t="s">
        <v>25</v>
      </c>
      <c r="D124" s="1">
        <v>146</v>
      </c>
      <c r="E124" s="1">
        <v>2</v>
      </c>
      <c r="F124" s="1" t="s">
        <v>30</v>
      </c>
      <c r="G124" s="1">
        <v>3</v>
      </c>
      <c r="H124" s="1">
        <f t="shared" si="4"/>
        <v>0.17408301063648043</v>
      </c>
      <c r="I124" s="1">
        <v>2</v>
      </c>
      <c r="J124" s="1">
        <f t="shared" si="5"/>
        <v>0.14189705460416391</v>
      </c>
    </row>
    <row r="125" spans="1:10" x14ac:dyDescent="0.2">
      <c r="A125" s="1">
        <v>2010</v>
      </c>
      <c r="B125" s="1" t="s">
        <v>133</v>
      </c>
      <c r="C125" s="1" t="s">
        <v>43</v>
      </c>
      <c r="D125" s="1">
        <v>326</v>
      </c>
      <c r="E125" s="1">
        <v>2</v>
      </c>
      <c r="F125" s="1" t="s">
        <v>30</v>
      </c>
      <c r="G125" s="1">
        <v>3</v>
      </c>
      <c r="H125" s="1">
        <f t="shared" si="4"/>
        <v>0.17408301063648043</v>
      </c>
      <c r="I125" s="1">
        <v>2</v>
      </c>
      <c r="J125" s="1">
        <f t="shared" si="5"/>
        <v>0.14189705460416391</v>
      </c>
    </row>
    <row r="126" spans="1:10" x14ac:dyDescent="0.2">
      <c r="A126" s="1">
        <v>2010</v>
      </c>
      <c r="B126" s="1" t="s">
        <v>133</v>
      </c>
      <c r="C126" s="1" t="s">
        <v>25</v>
      </c>
      <c r="D126" s="1">
        <v>17</v>
      </c>
      <c r="E126" s="1">
        <v>3</v>
      </c>
      <c r="F126" s="1" t="s">
        <v>32</v>
      </c>
      <c r="G126" s="1">
        <v>3</v>
      </c>
      <c r="H126" s="1">
        <f t="shared" si="4"/>
        <v>0.17408301063648043</v>
      </c>
      <c r="I126" s="1">
        <v>2</v>
      </c>
      <c r="J126" s="1">
        <f t="shared" si="5"/>
        <v>0.14189705460416391</v>
      </c>
    </row>
    <row r="127" spans="1:10" x14ac:dyDescent="0.2">
      <c r="A127" s="1">
        <v>2010</v>
      </c>
      <c r="B127" s="1" t="s">
        <v>133</v>
      </c>
      <c r="C127" s="1" t="s">
        <v>25</v>
      </c>
      <c r="D127" s="1">
        <v>141</v>
      </c>
      <c r="E127" s="1">
        <v>7</v>
      </c>
      <c r="F127" s="1" t="s">
        <v>44</v>
      </c>
      <c r="G127" s="1">
        <v>4</v>
      </c>
      <c r="H127" s="1">
        <f t="shared" si="4"/>
        <v>0.20135792079033082</v>
      </c>
      <c r="I127" s="1">
        <v>2</v>
      </c>
      <c r="J127" s="1">
        <f t="shared" si="5"/>
        <v>0.14189705460416391</v>
      </c>
    </row>
    <row r="128" spans="1:10" x14ac:dyDescent="0.2">
      <c r="A128" s="1">
        <v>2010</v>
      </c>
      <c r="B128" s="1" t="s">
        <v>133</v>
      </c>
      <c r="C128" s="1" t="s">
        <v>25</v>
      </c>
      <c r="D128" s="1">
        <v>36</v>
      </c>
      <c r="E128" s="1">
        <v>7</v>
      </c>
      <c r="F128" s="1" t="s">
        <v>44</v>
      </c>
      <c r="G128" s="1">
        <v>5</v>
      </c>
      <c r="H128" s="1">
        <f t="shared" si="4"/>
        <v>0.22551340589813121</v>
      </c>
      <c r="I128" s="1">
        <v>2</v>
      </c>
      <c r="J128" s="1">
        <f t="shared" si="5"/>
        <v>0.14189705460416391</v>
      </c>
    </row>
    <row r="129" spans="1:10" x14ac:dyDescent="0.2">
      <c r="A129" s="1">
        <v>2010</v>
      </c>
      <c r="B129" s="1" t="s">
        <v>133</v>
      </c>
      <c r="C129" s="1" t="s">
        <v>25</v>
      </c>
      <c r="D129" s="1">
        <v>100</v>
      </c>
      <c r="E129" s="1">
        <v>7</v>
      </c>
      <c r="F129" s="1" t="s">
        <v>44</v>
      </c>
      <c r="G129" s="1">
        <v>3</v>
      </c>
      <c r="H129" s="1">
        <f t="shared" si="4"/>
        <v>0.17408301063648043</v>
      </c>
      <c r="I129" s="1">
        <v>3</v>
      </c>
      <c r="J129" s="1">
        <f t="shared" si="5"/>
        <v>0.17408301063648043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162D-8A0A-D443-BA27-4A85DCFC26F3}">
  <dimension ref="A1:M130"/>
  <sheetViews>
    <sheetView workbookViewId="0">
      <selection sqref="A1:XFD1048576"/>
    </sheetView>
  </sheetViews>
  <sheetFormatPr baseColWidth="10" defaultColWidth="11.6640625" defaultRowHeight="15" x14ac:dyDescent="0.2"/>
  <cols>
    <col min="1" max="6" width="9.1640625" style="5" customWidth="1"/>
    <col min="7" max="7" width="17.5" style="5" customWidth="1"/>
    <col min="8" max="8" width="13" style="18" customWidth="1"/>
    <col min="9" max="9" width="13" style="1" customWidth="1"/>
    <col min="10" max="10" width="13" style="18" customWidth="1"/>
    <col min="11" max="11" width="13" style="1" customWidth="1"/>
    <col min="12" max="12" width="13" style="5" customWidth="1"/>
    <col min="13" max="224" width="9.1640625" style="5" customWidth="1"/>
    <col min="225" max="225" width="17.5" style="5" customWidth="1"/>
    <col min="226" max="226" width="11.6640625" style="5"/>
    <col min="227" max="227" width="12" style="5" customWidth="1"/>
    <col min="228" max="230" width="11.6640625" style="5"/>
    <col min="231" max="231" width="12" style="5" customWidth="1"/>
    <col min="232" max="234" width="11.6640625" style="5"/>
    <col min="235" max="235" width="12" style="5" customWidth="1"/>
    <col min="236" max="236" width="11.6640625" style="5"/>
    <col min="237" max="237" width="22" style="5" bestFit="1" customWidth="1"/>
    <col min="238" max="238" width="6.83203125" style="5" bestFit="1" customWidth="1"/>
    <col min="239" max="239" width="12" style="5" customWidth="1"/>
    <col min="240" max="242" width="11.6640625" style="5"/>
    <col min="243" max="243" width="12" style="5" customWidth="1"/>
    <col min="244" max="246" width="11.6640625" style="5"/>
    <col min="247" max="247" width="12" style="5" customWidth="1"/>
    <col min="248" max="256" width="11.6640625" style="5"/>
    <col min="257" max="262" width="9.1640625" style="5" customWidth="1"/>
    <col min="263" max="263" width="17.5" style="5" customWidth="1"/>
    <col min="264" max="268" width="13" style="5" customWidth="1"/>
    <col min="269" max="480" width="9.1640625" style="5" customWidth="1"/>
    <col min="481" max="481" width="17.5" style="5" customWidth="1"/>
    <col min="482" max="482" width="11.6640625" style="5"/>
    <col min="483" max="483" width="12" style="5" customWidth="1"/>
    <col min="484" max="486" width="11.6640625" style="5"/>
    <col min="487" max="487" width="12" style="5" customWidth="1"/>
    <col min="488" max="490" width="11.6640625" style="5"/>
    <col min="491" max="491" width="12" style="5" customWidth="1"/>
    <col min="492" max="492" width="11.6640625" style="5"/>
    <col min="493" max="493" width="22" style="5" bestFit="1" customWidth="1"/>
    <col min="494" max="494" width="6.83203125" style="5" bestFit="1" customWidth="1"/>
    <col min="495" max="495" width="12" style="5" customWidth="1"/>
    <col min="496" max="498" width="11.6640625" style="5"/>
    <col min="499" max="499" width="12" style="5" customWidth="1"/>
    <col min="500" max="502" width="11.6640625" style="5"/>
    <col min="503" max="503" width="12" style="5" customWidth="1"/>
    <col min="504" max="512" width="11.6640625" style="5"/>
    <col min="513" max="518" width="9.1640625" style="5" customWidth="1"/>
    <col min="519" max="519" width="17.5" style="5" customWidth="1"/>
    <col min="520" max="524" width="13" style="5" customWidth="1"/>
    <col min="525" max="736" width="9.1640625" style="5" customWidth="1"/>
    <col min="737" max="737" width="17.5" style="5" customWidth="1"/>
    <col min="738" max="738" width="11.6640625" style="5"/>
    <col min="739" max="739" width="12" style="5" customWidth="1"/>
    <col min="740" max="742" width="11.6640625" style="5"/>
    <col min="743" max="743" width="12" style="5" customWidth="1"/>
    <col min="744" max="746" width="11.6640625" style="5"/>
    <col min="747" max="747" width="12" style="5" customWidth="1"/>
    <col min="748" max="748" width="11.6640625" style="5"/>
    <col min="749" max="749" width="22" style="5" bestFit="1" customWidth="1"/>
    <col min="750" max="750" width="6.83203125" style="5" bestFit="1" customWidth="1"/>
    <col min="751" max="751" width="12" style="5" customWidth="1"/>
    <col min="752" max="754" width="11.6640625" style="5"/>
    <col min="755" max="755" width="12" style="5" customWidth="1"/>
    <col min="756" max="758" width="11.6640625" style="5"/>
    <col min="759" max="759" width="12" style="5" customWidth="1"/>
    <col min="760" max="768" width="11.6640625" style="5"/>
    <col min="769" max="774" width="9.1640625" style="5" customWidth="1"/>
    <col min="775" max="775" width="17.5" style="5" customWidth="1"/>
    <col min="776" max="780" width="13" style="5" customWidth="1"/>
    <col min="781" max="992" width="9.1640625" style="5" customWidth="1"/>
    <col min="993" max="993" width="17.5" style="5" customWidth="1"/>
    <col min="994" max="994" width="11.6640625" style="5"/>
    <col min="995" max="995" width="12" style="5" customWidth="1"/>
    <col min="996" max="998" width="11.6640625" style="5"/>
    <col min="999" max="999" width="12" style="5" customWidth="1"/>
    <col min="1000" max="1002" width="11.6640625" style="5"/>
    <col min="1003" max="1003" width="12" style="5" customWidth="1"/>
    <col min="1004" max="1004" width="11.6640625" style="5"/>
    <col min="1005" max="1005" width="22" style="5" bestFit="1" customWidth="1"/>
    <col min="1006" max="1006" width="6.83203125" style="5" bestFit="1" customWidth="1"/>
    <col min="1007" max="1007" width="12" style="5" customWidth="1"/>
    <col min="1008" max="1010" width="11.6640625" style="5"/>
    <col min="1011" max="1011" width="12" style="5" customWidth="1"/>
    <col min="1012" max="1014" width="11.6640625" style="5"/>
    <col min="1015" max="1015" width="12" style="5" customWidth="1"/>
    <col min="1016" max="1024" width="11.6640625" style="5"/>
    <col min="1025" max="1030" width="9.1640625" style="5" customWidth="1"/>
    <col min="1031" max="1031" width="17.5" style="5" customWidth="1"/>
    <col min="1032" max="1036" width="13" style="5" customWidth="1"/>
    <col min="1037" max="1248" width="9.1640625" style="5" customWidth="1"/>
    <col min="1249" max="1249" width="17.5" style="5" customWidth="1"/>
    <col min="1250" max="1250" width="11.6640625" style="5"/>
    <col min="1251" max="1251" width="12" style="5" customWidth="1"/>
    <col min="1252" max="1254" width="11.6640625" style="5"/>
    <col min="1255" max="1255" width="12" style="5" customWidth="1"/>
    <col min="1256" max="1258" width="11.6640625" style="5"/>
    <col min="1259" max="1259" width="12" style="5" customWidth="1"/>
    <col min="1260" max="1260" width="11.6640625" style="5"/>
    <col min="1261" max="1261" width="22" style="5" bestFit="1" customWidth="1"/>
    <col min="1262" max="1262" width="6.83203125" style="5" bestFit="1" customWidth="1"/>
    <col min="1263" max="1263" width="12" style="5" customWidth="1"/>
    <col min="1264" max="1266" width="11.6640625" style="5"/>
    <col min="1267" max="1267" width="12" style="5" customWidth="1"/>
    <col min="1268" max="1270" width="11.6640625" style="5"/>
    <col min="1271" max="1271" width="12" style="5" customWidth="1"/>
    <col min="1272" max="1280" width="11.6640625" style="5"/>
    <col min="1281" max="1286" width="9.1640625" style="5" customWidth="1"/>
    <col min="1287" max="1287" width="17.5" style="5" customWidth="1"/>
    <col min="1288" max="1292" width="13" style="5" customWidth="1"/>
    <col min="1293" max="1504" width="9.1640625" style="5" customWidth="1"/>
    <col min="1505" max="1505" width="17.5" style="5" customWidth="1"/>
    <col min="1506" max="1506" width="11.6640625" style="5"/>
    <col min="1507" max="1507" width="12" style="5" customWidth="1"/>
    <col min="1508" max="1510" width="11.6640625" style="5"/>
    <col min="1511" max="1511" width="12" style="5" customWidth="1"/>
    <col min="1512" max="1514" width="11.6640625" style="5"/>
    <col min="1515" max="1515" width="12" style="5" customWidth="1"/>
    <col min="1516" max="1516" width="11.6640625" style="5"/>
    <col min="1517" max="1517" width="22" style="5" bestFit="1" customWidth="1"/>
    <col min="1518" max="1518" width="6.83203125" style="5" bestFit="1" customWidth="1"/>
    <col min="1519" max="1519" width="12" style="5" customWidth="1"/>
    <col min="1520" max="1522" width="11.6640625" style="5"/>
    <col min="1523" max="1523" width="12" style="5" customWidth="1"/>
    <col min="1524" max="1526" width="11.6640625" style="5"/>
    <col min="1527" max="1527" width="12" style="5" customWidth="1"/>
    <col min="1528" max="1536" width="11.6640625" style="5"/>
    <col min="1537" max="1542" width="9.1640625" style="5" customWidth="1"/>
    <col min="1543" max="1543" width="17.5" style="5" customWidth="1"/>
    <col min="1544" max="1548" width="13" style="5" customWidth="1"/>
    <col min="1549" max="1760" width="9.1640625" style="5" customWidth="1"/>
    <col min="1761" max="1761" width="17.5" style="5" customWidth="1"/>
    <col min="1762" max="1762" width="11.6640625" style="5"/>
    <col min="1763" max="1763" width="12" style="5" customWidth="1"/>
    <col min="1764" max="1766" width="11.6640625" style="5"/>
    <col min="1767" max="1767" width="12" style="5" customWidth="1"/>
    <col min="1768" max="1770" width="11.6640625" style="5"/>
    <col min="1771" max="1771" width="12" style="5" customWidth="1"/>
    <col min="1772" max="1772" width="11.6640625" style="5"/>
    <col min="1773" max="1773" width="22" style="5" bestFit="1" customWidth="1"/>
    <col min="1774" max="1774" width="6.83203125" style="5" bestFit="1" customWidth="1"/>
    <col min="1775" max="1775" width="12" style="5" customWidth="1"/>
    <col min="1776" max="1778" width="11.6640625" style="5"/>
    <col min="1779" max="1779" width="12" style="5" customWidth="1"/>
    <col min="1780" max="1782" width="11.6640625" style="5"/>
    <col min="1783" max="1783" width="12" style="5" customWidth="1"/>
    <col min="1784" max="1792" width="11.6640625" style="5"/>
    <col min="1793" max="1798" width="9.1640625" style="5" customWidth="1"/>
    <col min="1799" max="1799" width="17.5" style="5" customWidth="1"/>
    <col min="1800" max="1804" width="13" style="5" customWidth="1"/>
    <col min="1805" max="2016" width="9.1640625" style="5" customWidth="1"/>
    <col min="2017" max="2017" width="17.5" style="5" customWidth="1"/>
    <col min="2018" max="2018" width="11.6640625" style="5"/>
    <col min="2019" max="2019" width="12" style="5" customWidth="1"/>
    <col min="2020" max="2022" width="11.6640625" style="5"/>
    <col min="2023" max="2023" width="12" style="5" customWidth="1"/>
    <col min="2024" max="2026" width="11.6640625" style="5"/>
    <col min="2027" max="2027" width="12" style="5" customWidth="1"/>
    <col min="2028" max="2028" width="11.6640625" style="5"/>
    <col min="2029" max="2029" width="22" style="5" bestFit="1" customWidth="1"/>
    <col min="2030" max="2030" width="6.83203125" style="5" bestFit="1" customWidth="1"/>
    <col min="2031" max="2031" width="12" style="5" customWidth="1"/>
    <col min="2032" max="2034" width="11.6640625" style="5"/>
    <col min="2035" max="2035" width="12" style="5" customWidth="1"/>
    <col min="2036" max="2038" width="11.6640625" style="5"/>
    <col min="2039" max="2039" width="12" style="5" customWidth="1"/>
    <col min="2040" max="2048" width="11.6640625" style="5"/>
    <col min="2049" max="2054" width="9.1640625" style="5" customWidth="1"/>
    <col min="2055" max="2055" width="17.5" style="5" customWidth="1"/>
    <col min="2056" max="2060" width="13" style="5" customWidth="1"/>
    <col min="2061" max="2272" width="9.1640625" style="5" customWidth="1"/>
    <col min="2273" max="2273" width="17.5" style="5" customWidth="1"/>
    <col min="2274" max="2274" width="11.6640625" style="5"/>
    <col min="2275" max="2275" width="12" style="5" customWidth="1"/>
    <col min="2276" max="2278" width="11.6640625" style="5"/>
    <col min="2279" max="2279" width="12" style="5" customWidth="1"/>
    <col min="2280" max="2282" width="11.6640625" style="5"/>
    <col min="2283" max="2283" width="12" style="5" customWidth="1"/>
    <col min="2284" max="2284" width="11.6640625" style="5"/>
    <col min="2285" max="2285" width="22" style="5" bestFit="1" customWidth="1"/>
    <col min="2286" max="2286" width="6.83203125" style="5" bestFit="1" customWidth="1"/>
    <col min="2287" max="2287" width="12" style="5" customWidth="1"/>
    <col min="2288" max="2290" width="11.6640625" style="5"/>
    <col min="2291" max="2291" width="12" style="5" customWidth="1"/>
    <col min="2292" max="2294" width="11.6640625" style="5"/>
    <col min="2295" max="2295" width="12" style="5" customWidth="1"/>
    <col min="2296" max="2304" width="11.6640625" style="5"/>
    <col min="2305" max="2310" width="9.1640625" style="5" customWidth="1"/>
    <col min="2311" max="2311" width="17.5" style="5" customWidth="1"/>
    <col min="2312" max="2316" width="13" style="5" customWidth="1"/>
    <col min="2317" max="2528" width="9.1640625" style="5" customWidth="1"/>
    <col min="2529" max="2529" width="17.5" style="5" customWidth="1"/>
    <col min="2530" max="2530" width="11.6640625" style="5"/>
    <col min="2531" max="2531" width="12" style="5" customWidth="1"/>
    <col min="2532" max="2534" width="11.6640625" style="5"/>
    <col min="2535" max="2535" width="12" style="5" customWidth="1"/>
    <col min="2536" max="2538" width="11.6640625" style="5"/>
    <col min="2539" max="2539" width="12" style="5" customWidth="1"/>
    <col min="2540" max="2540" width="11.6640625" style="5"/>
    <col min="2541" max="2541" width="22" style="5" bestFit="1" customWidth="1"/>
    <col min="2542" max="2542" width="6.83203125" style="5" bestFit="1" customWidth="1"/>
    <col min="2543" max="2543" width="12" style="5" customWidth="1"/>
    <col min="2544" max="2546" width="11.6640625" style="5"/>
    <col min="2547" max="2547" width="12" style="5" customWidth="1"/>
    <col min="2548" max="2550" width="11.6640625" style="5"/>
    <col min="2551" max="2551" width="12" style="5" customWidth="1"/>
    <col min="2552" max="2560" width="11.6640625" style="5"/>
    <col min="2561" max="2566" width="9.1640625" style="5" customWidth="1"/>
    <col min="2567" max="2567" width="17.5" style="5" customWidth="1"/>
    <col min="2568" max="2572" width="13" style="5" customWidth="1"/>
    <col min="2573" max="2784" width="9.1640625" style="5" customWidth="1"/>
    <col min="2785" max="2785" width="17.5" style="5" customWidth="1"/>
    <col min="2786" max="2786" width="11.6640625" style="5"/>
    <col min="2787" max="2787" width="12" style="5" customWidth="1"/>
    <col min="2788" max="2790" width="11.6640625" style="5"/>
    <col min="2791" max="2791" width="12" style="5" customWidth="1"/>
    <col min="2792" max="2794" width="11.6640625" style="5"/>
    <col min="2795" max="2795" width="12" style="5" customWidth="1"/>
    <col min="2796" max="2796" width="11.6640625" style="5"/>
    <col min="2797" max="2797" width="22" style="5" bestFit="1" customWidth="1"/>
    <col min="2798" max="2798" width="6.83203125" style="5" bestFit="1" customWidth="1"/>
    <col min="2799" max="2799" width="12" style="5" customWidth="1"/>
    <col min="2800" max="2802" width="11.6640625" style="5"/>
    <col min="2803" max="2803" width="12" style="5" customWidth="1"/>
    <col min="2804" max="2806" width="11.6640625" style="5"/>
    <col min="2807" max="2807" width="12" style="5" customWidth="1"/>
    <col min="2808" max="2816" width="11.6640625" style="5"/>
    <col min="2817" max="2822" width="9.1640625" style="5" customWidth="1"/>
    <col min="2823" max="2823" width="17.5" style="5" customWidth="1"/>
    <col min="2824" max="2828" width="13" style="5" customWidth="1"/>
    <col min="2829" max="3040" width="9.1640625" style="5" customWidth="1"/>
    <col min="3041" max="3041" width="17.5" style="5" customWidth="1"/>
    <col min="3042" max="3042" width="11.6640625" style="5"/>
    <col min="3043" max="3043" width="12" style="5" customWidth="1"/>
    <col min="3044" max="3046" width="11.6640625" style="5"/>
    <col min="3047" max="3047" width="12" style="5" customWidth="1"/>
    <col min="3048" max="3050" width="11.6640625" style="5"/>
    <col min="3051" max="3051" width="12" style="5" customWidth="1"/>
    <col min="3052" max="3052" width="11.6640625" style="5"/>
    <col min="3053" max="3053" width="22" style="5" bestFit="1" customWidth="1"/>
    <col min="3054" max="3054" width="6.83203125" style="5" bestFit="1" customWidth="1"/>
    <col min="3055" max="3055" width="12" style="5" customWidth="1"/>
    <col min="3056" max="3058" width="11.6640625" style="5"/>
    <col min="3059" max="3059" width="12" style="5" customWidth="1"/>
    <col min="3060" max="3062" width="11.6640625" style="5"/>
    <col min="3063" max="3063" width="12" style="5" customWidth="1"/>
    <col min="3064" max="3072" width="11.6640625" style="5"/>
    <col min="3073" max="3078" width="9.1640625" style="5" customWidth="1"/>
    <col min="3079" max="3079" width="17.5" style="5" customWidth="1"/>
    <col min="3080" max="3084" width="13" style="5" customWidth="1"/>
    <col min="3085" max="3296" width="9.1640625" style="5" customWidth="1"/>
    <col min="3297" max="3297" width="17.5" style="5" customWidth="1"/>
    <col min="3298" max="3298" width="11.6640625" style="5"/>
    <col min="3299" max="3299" width="12" style="5" customWidth="1"/>
    <col min="3300" max="3302" width="11.6640625" style="5"/>
    <col min="3303" max="3303" width="12" style="5" customWidth="1"/>
    <col min="3304" max="3306" width="11.6640625" style="5"/>
    <col min="3307" max="3307" width="12" style="5" customWidth="1"/>
    <col min="3308" max="3308" width="11.6640625" style="5"/>
    <col min="3309" max="3309" width="22" style="5" bestFit="1" customWidth="1"/>
    <col min="3310" max="3310" width="6.83203125" style="5" bestFit="1" customWidth="1"/>
    <col min="3311" max="3311" width="12" style="5" customWidth="1"/>
    <col min="3312" max="3314" width="11.6640625" style="5"/>
    <col min="3315" max="3315" width="12" style="5" customWidth="1"/>
    <col min="3316" max="3318" width="11.6640625" style="5"/>
    <col min="3319" max="3319" width="12" style="5" customWidth="1"/>
    <col min="3320" max="3328" width="11.6640625" style="5"/>
    <col min="3329" max="3334" width="9.1640625" style="5" customWidth="1"/>
    <col min="3335" max="3335" width="17.5" style="5" customWidth="1"/>
    <col min="3336" max="3340" width="13" style="5" customWidth="1"/>
    <col min="3341" max="3552" width="9.1640625" style="5" customWidth="1"/>
    <col min="3553" max="3553" width="17.5" style="5" customWidth="1"/>
    <col min="3554" max="3554" width="11.6640625" style="5"/>
    <col min="3555" max="3555" width="12" style="5" customWidth="1"/>
    <col min="3556" max="3558" width="11.6640625" style="5"/>
    <col min="3559" max="3559" width="12" style="5" customWidth="1"/>
    <col min="3560" max="3562" width="11.6640625" style="5"/>
    <col min="3563" max="3563" width="12" style="5" customWidth="1"/>
    <col min="3564" max="3564" width="11.6640625" style="5"/>
    <col min="3565" max="3565" width="22" style="5" bestFit="1" customWidth="1"/>
    <col min="3566" max="3566" width="6.83203125" style="5" bestFit="1" customWidth="1"/>
    <col min="3567" max="3567" width="12" style="5" customWidth="1"/>
    <col min="3568" max="3570" width="11.6640625" style="5"/>
    <col min="3571" max="3571" width="12" style="5" customWidth="1"/>
    <col min="3572" max="3574" width="11.6640625" style="5"/>
    <col min="3575" max="3575" width="12" style="5" customWidth="1"/>
    <col min="3576" max="3584" width="11.6640625" style="5"/>
    <col min="3585" max="3590" width="9.1640625" style="5" customWidth="1"/>
    <col min="3591" max="3591" width="17.5" style="5" customWidth="1"/>
    <col min="3592" max="3596" width="13" style="5" customWidth="1"/>
    <col min="3597" max="3808" width="9.1640625" style="5" customWidth="1"/>
    <col min="3809" max="3809" width="17.5" style="5" customWidth="1"/>
    <col min="3810" max="3810" width="11.6640625" style="5"/>
    <col min="3811" max="3811" width="12" style="5" customWidth="1"/>
    <col min="3812" max="3814" width="11.6640625" style="5"/>
    <col min="3815" max="3815" width="12" style="5" customWidth="1"/>
    <col min="3816" max="3818" width="11.6640625" style="5"/>
    <col min="3819" max="3819" width="12" style="5" customWidth="1"/>
    <col min="3820" max="3820" width="11.6640625" style="5"/>
    <col min="3821" max="3821" width="22" style="5" bestFit="1" customWidth="1"/>
    <col min="3822" max="3822" width="6.83203125" style="5" bestFit="1" customWidth="1"/>
    <col min="3823" max="3823" width="12" style="5" customWidth="1"/>
    <col min="3824" max="3826" width="11.6640625" style="5"/>
    <col min="3827" max="3827" width="12" style="5" customWidth="1"/>
    <col min="3828" max="3830" width="11.6640625" style="5"/>
    <col min="3831" max="3831" width="12" style="5" customWidth="1"/>
    <col min="3832" max="3840" width="11.6640625" style="5"/>
    <col min="3841" max="3846" width="9.1640625" style="5" customWidth="1"/>
    <col min="3847" max="3847" width="17.5" style="5" customWidth="1"/>
    <col min="3848" max="3852" width="13" style="5" customWidth="1"/>
    <col min="3853" max="4064" width="9.1640625" style="5" customWidth="1"/>
    <col min="4065" max="4065" width="17.5" style="5" customWidth="1"/>
    <col min="4066" max="4066" width="11.6640625" style="5"/>
    <col min="4067" max="4067" width="12" style="5" customWidth="1"/>
    <col min="4068" max="4070" width="11.6640625" style="5"/>
    <col min="4071" max="4071" width="12" style="5" customWidth="1"/>
    <col min="4072" max="4074" width="11.6640625" style="5"/>
    <col min="4075" max="4075" width="12" style="5" customWidth="1"/>
    <col min="4076" max="4076" width="11.6640625" style="5"/>
    <col min="4077" max="4077" width="22" style="5" bestFit="1" customWidth="1"/>
    <col min="4078" max="4078" width="6.83203125" style="5" bestFit="1" customWidth="1"/>
    <col min="4079" max="4079" width="12" style="5" customWidth="1"/>
    <col min="4080" max="4082" width="11.6640625" style="5"/>
    <col min="4083" max="4083" width="12" style="5" customWidth="1"/>
    <col min="4084" max="4086" width="11.6640625" style="5"/>
    <col min="4087" max="4087" width="12" style="5" customWidth="1"/>
    <col min="4088" max="4096" width="11.6640625" style="5"/>
    <col min="4097" max="4102" width="9.1640625" style="5" customWidth="1"/>
    <col min="4103" max="4103" width="17.5" style="5" customWidth="1"/>
    <col min="4104" max="4108" width="13" style="5" customWidth="1"/>
    <col min="4109" max="4320" width="9.1640625" style="5" customWidth="1"/>
    <col min="4321" max="4321" width="17.5" style="5" customWidth="1"/>
    <col min="4322" max="4322" width="11.6640625" style="5"/>
    <col min="4323" max="4323" width="12" style="5" customWidth="1"/>
    <col min="4324" max="4326" width="11.6640625" style="5"/>
    <col min="4327" max="4327" width="12" style="5" customWidth="1"/>
    <col min="4328" max="4330" width="11.6640625" style="5"/>
    <col min="4331" max="4331" width="12" style="5" customWidth="1"/>
    <col min="4332" max="4332" width="11.6640625" style="5"/>
    <col min="4333" max="4333" width="22" style="5" bestFit="1" customWidth="1"/>
    <col min="4334" max="4334" width="6.83203125" style="5" bestFit="1" customWidth="1"/>
    <col min="4335" max="4335" width="12" style="5" customWidth="1"/>
    <col min="4336" max="4338" width="11.6640625" style="5"/>
    <col min="4339" max="4339" width="12" style="5" customWidth="1"/>
    <col min="4340" max="4342" width="11.6640625" style="5"/>
    <col min="4343" max="4343" width="12" style="5" customWidth="1"/>
    <col min="4344" max="4352" width="11.6640625" style="5"/>
    <col min="4353" max="4358" width="9.1640625" style="5" customWidth="1"/>
    <col min="4359" max="4359" width="17.5" style="5" customWidth="1"/>
    <col min="4360" max="4364" width="13" style="5" customWidth="1"/>
    <col min="4365" max="4576" width="9.1640625" style="5" customWidth="1"/>
    <col min="4577" max="4577" width="17.5" style="5" customWidth="1"/>
    <col min="4578" max="4578" width="11.6640625" style="5"/>
    <col min="4579" max="4579" width="12" style="5" customWidth="1"/>
    <col min="4580" max="4582" width="11.6640625" style="5"/>
    <col min="4583" max="4583" width="12" style="5" customWidth="1"/>
    <col min="4584" max="4586" width="11.6640625" style="5"/>
    <col min="4587" max="4587" width="12" style="5" customWidth="1"/>
    <col min="4588" max="4588" width="11.6640625" style="5"/>
    <col min="4589" max="4589" width="22" style="5" bestFit="1" customWidth="1"/>
    <col min="4590" max="4590" width="6.83203125" style="5" bestFit="1" customWidth="1"/>
    <col min="4591" max="4591" width="12" style="5" customWidth="1"/>
    <col min="4592" max="4594" width="11.6640625" style="5"/>
    <col min="4595" max="4595" width="12" style="5" customWidth="1"/>
    <col min="4596" max="4598" width="11.6640625" style="5"/>
    <col min="4599" max="4599" width="12" style="5" customWidth="1"/>
    <col min="4600" max="4608" width="11.6640625" style="5"/>
    <col min="4609" max="4614" width="9.1640625" style="5" customWidth="1"/>
    <col min="4615" max="4615" width="17.5" style="5" customWidth="1"/>
    <col min="4616" max="4620" width="13" style="5" customWidth="1"/>
    <col min="4621" max="4832" width="9.1640625" style="5" customWidth="1"/>
    <col min="4833" max="4833" width="17.5" style="5" customWidth="1"/>
    <col min="4834" max="4834" width="11.6640625" style="5"/>
    <col min="4835" max="4835" width="12" style="5" customWidth="1"/>
    <col min="4836" max="4838" width="11.6640625" style="5"/>
    <col min="4839" max="4839" width="12" style="5" customWidth="1"/>
    <col min="4840" max="4842" width="11.6640625" style="5"/>
    <col min="4843" max="4843" width="12" style="5" customWidth="1"/>
    <col min="4844" max="4844" width="11.6640625" style="5"/>
    <col min="4845" max="4845" width="22" style="5" bestFit="1" customWidth="1"/>
    <col min="4846" max="4846" width="6.83203125" style="5" bestFit="1" customWidth="1"/>
    <col min="4847" max="4847" width="12" style="5" customWidth="1"/>
    <col min="4848" max="4850" width="11.6640625" style="5"/>
    <col min="4851" max="4851" width="12" style="5" customWidth="1"/>
    <col min="4852" max="4854" width="11.6640625" style="5"/>
    <col min="4855" max="4855" width="12" style="5" customWidth="1"/>
    <col min="4856" max="4864" width="11.6640625" style="5"/>
    <col min="4865" max="4870" width="9.1640625" style="5" customWidth="1"/>
    <col min="4871" max="4871" width="17.5" style="5" customWidth="1"/>
    <col min="4872" max="4876" width="13" style="5" customWidth="1"/>
    <col min="4877" max="5088" width="9.1640625" style="5" customWidth="1"/>
    <col min="5089" max="5089" width="17.5" style="5" customWidth="1"/>
    <col min="5090" max="5090" width="11.6640625" style="5"/>
    <col min="5091" max="5091" width="12" style="5" customWidth="1"/>
    <col min="5092" max="5094" width="11.6640625" style="5"/>
    <col min="5095" max="5095" width="12" style="5" customWidth="1"/>
    <col min="5096" max="5098" width="11.6640625" style="5"/>
    <col min="5099" max="5099" width="12" style="5" customWidth="1"/>
    <col min="5100" max="5100" width="11.6640625" style="5"/>
    <col min="5101" max="5101" width="22" style="5" bestFit="1" customWidth="1"/>
    <col min="5102" max="5102" width="6.83203125" style="5" bestFit="1" customWidth="1"/>
    <col min="5103" max="5103" width="12" style="5" customWidth="1"/>
    <col min="5104" max="5106" width="11.6640625" style="5"/>
    <col min="5107" max="5107" width="12" style="5" customWidth="1"/>
    <col min="5108" max="5110" width="11.6640625" style="5"/>
    <col min="5111" max="5111" width="12" style="5" customWidth="1"/>
    <col min="5112" max="5120" width="11.6640625" style="5"/>
    <col min="5121" max="5126" width="9.1640625" style="5" customWidth="1"/>
    <col min="5127" max="5127" width="17.5" style="5" customWidth="1"/>
    <col min="5128" max="5132" width="13" style="5" customWidth="1"/>
    <col min="5133" max="5344" width="9.1640625" style="5" customWidth="1"/>
    <col min="5345" max="5345" width="17.5" style="5" customWidth="1"/>
    <col min="5346" max="5346" width="11.6640625" style="5"/>
    <col min="5347" max="5347" width="12" style="5" customWidth="1"/>
    <col min="5348" max="5350" width="11.6640625" style="5"/>
    <col min="5351" max="5351" width="12" style="5" customWidth="1"/>
    <col min="5352" max="5354" width="11.6640625" style="5"/>
    <col min="5355" max="5355" width="12" style="5" customWidth="1"/>
    <col min="5356" max="5356" width="11.6640625" style="5"/>
    <col min="5357" max="5357" width="22" style="5" bestFit="1" customWidth="1"/>
    <col min="5358" max="5358" width="6.83203125" style="5" bestFit="1" customWidth="1"/>
    <col min="5359" max="5359" width="12" style="5" customWidth="1"/>
    <col min="5360" max="5362" width="11.6640625" style="5"/>
    <col min="5363" max="5363" width="12" style="5" customWidth="1"/>
    <col min="5364" max="5366" width="11.6640625" style="5"/>
    <col min="5367" max="5367" width="12" style="5" customWidth="1"/>
    <col min="5368" max="5376" width="11.6640625" style="5"/>
    <col min="5377" max="5382" width="9.1640625" style="5" customWidth="1"/>
    <col min="5383" max="5383" width="17.5" style="5" customWidth="1"/>
    <col min="5384" max="5388" width="13" style="5" customWidth="1"/>
    <col min="5389" max="5600" width="9.1640625" style="5" customWidth="1"/>
    <col min="5601" max="5601" width="17.5" style="5" customWidth="1"/>
    <col min="5602" max="5602" width="11.6640625" style="5"/>
    <col min="5603" max="5603" width="12" style="5" customWidth="1"/>
    <col min="5604" max="5606" width="11.6640625" style="5"/>
    <col min="5607" max="5607" width="12" style="5" customWidth="1"/>
    <col min="5608" max="5610" width="11.6640625" style="5"/>
    <col min="5611" max="5611" width="12" style="5" customWidth="1"/>
    <col min="5612" max="5612" width="11.6640625" style="5"/>
    <col min="5613" max="5613" width="22" style="5" bestFit="1" customWidth="1"/>
    <col min="5614" max="5614" width="6.83203125" style="5" bestFit="1" customWidth="1"/>
    <col min="5615" max="5615" width="12" style="5" customWidth="1"/>
    <col min="5616" max="5618" width="11.6640625" style="5"/>
    <col min="5619" max="5619" width="12" style="5" customWidth="1"/>
    <col min="5620" max="5622" width="11.6640625" style="5"/>
    <col min="5623" max="5623" width="12" style="5" customWidth="1"/>
    <col min="5624" max="5632" width="11.6640625" style="5"/>
    <col min="5633" max="5638" width="9.1640625" style="5" customWidth="1"/>
    <col min="5639" max="5639" width="17.5" style="5" customWidth="1"/>
    <col min="5640" max="5644" width="13" style="5" customWidth="1"/>
    <col min="5645" max="5856" width="9.1640625" style="5" customWidth="1"/>
    <col min="5857" max="5857" width="17.5" style="5" customWidth="1"/>
    <col min="5858" max="5858" width="11.6640625" style="5"/>
    <col min="5859" max="5859" width="12" style="5" customWidth="1"/>
    <col min="5860" max="5862" width="11.6640625" style="5"/>
    <col min="5863" max="5863" width="12" style="5" customWidth="1"/>
    <col min="5864" max="5866" width="11.6640625" style="5"/>
    <col min="5867" max="5867" width="12" style="5" customWidth="1"/>
    <col min="5868" max="5868" width="11.6640625" style="5"/>
    <col min="5869" max="5869" width="22" style="5" bestFit="1" customWidth="1"/>
    <col min="5870" max="5870" width="6.83203125" style="5" bestFit="1" customWidth="1"/>
    <col min="5871" max="5871" width="12" style="5" customWidth="1"/>
    <col min="5872" max="5874" width="11.6640625" style="5"/>
    <col min="5875" max="5875" width="12" style="5" customWidth="1"/>
    <col min="5876" max="5878" width="11.6640625" style="5"/>
    <col min="5879" max="5879" width="12" style="5" customWidth="1"/>
    <col min="5880" max="5888" width="11.6640625" style="5"/>
    <col min="5889" max="5894" width="9.1640625" style="5" customWidth="1"/>
    <col min="5895" max="5895" width="17.5" style="5" customWidth="1"/>
    <col min="5896" max="5900" width="13" style="5" customWidth="1"/>
    <col min="5901" max="6112" width="9.1640625" style="5" customWidth="1"/>
    <col min="6113" max="6113" width="17.5" style="5" customWidth="1"/>
    <col min="6114" max="6114" width="11.6640625" style="5"/>
    <col min="6115" max="6115" width="12" style="5" customWidth="1"/>
    <col min="6116" max="6118" width="11.6640625" style="5"/>
    <col min="6119" max="6119" width="12" style="5" customWidth="1"/>
    <col min="6120" max="6122" width="11.6640625" style="5"/>
    <col min="6123" max="6123" width="12" style="5" customWidth="1"/>
    <col min="6124" max="6124" width="11.6640625" style="5"/>
    <col min="6125" max="6125" width="22" style="5" bestFit="1" customWidth="1"/>
    <col min="6126" max="6126" width="6.83203125" style="5" bestFit="1" customWidth="1"/>
    <col min="6127" max="6127" width="12" style="5" customWidth="1"/>
    <col min="6128" max="6130" width="11.6640625" style="5"/>
    <col min="6131" max="6131" width="12" style="5" customWidth="1"/>
    <col min="6132" max="6134" width="11.6640625" style="5"/>
    <col min="6135" max="6135" width="12" style="5" customWidth="1"/>
    <col min="6136" max="6144" width="11.6640625" style="5"/>
    <col min="6145" max="6150" width="9.1640625" style="5" customWidth="1"/>
    <col min="6151" max="6151" width="17.5" style="5" customWidth="1"/>
    <col min="6152" max="6156" width="13" style="5" customWidth="1"/>
    <col min="6157" max="6368" width="9.1640625" style="5" customWidth="1"/>
    <col min="6369" max="6369" width="17.5" style="5" customWidth="1"/>
    <col min="6370" max="6370" width="11.6640625" style="5"/>
    <col min="6371" max="6371" width="12" style="5" customWidth="1"/>
    <col min="6372" max="6374" width="11.6640625" style="5"/>
    <col min="6375" max="6375" width="12" style="5" customWidth="1"/>
    <col min="6376" max="6378" width="11.6640625" style="5"/>
    <col min="6379" max="6379" width="12" style="5" customWidth="1"/>
    <col min="6380" max="6380" width="11.6640625" style="5"/>
    <col min="6381" max="6381" width="22" style="5" bestFit="1" customWidth="1"/>
    <col min="6382" max="6382" width="6.83203125" style="5" bestFit="1" customWidth="1"/>
    <col min="6383" max="6383" width="12" style="5" customWidth="1"/>
    <col min="6384" max="6386" width="11.6640625" style="5"/>
    <col min="6387" max="6387" width="12" style="5" customWidth="1"/>
    <col min="6388" max="6390" width="11.6640625" style="5"/>
    <col min="6391" max="6391" width="12" style="5" customWidth="1"/>
    <col min="6392" max="6400" width="11.6640625" style="5"/>
    <col min="6401" max="6406" width="9.1640625" style="5" customWidth="1"/>
    <col min="6407" max="6407" width="17.5" style="5" customWidth="1"/>
    <col min="6408" max="6412" width="13" style="5" customWidth="1"/>
    <col min="6413" max="6624" width="9.1640625" style="5" customWidth="1"/>
    <col min="6625" max="6625" width="17.5" style="5" customWidth="1"/>
    <col min="6626" max="6626" width="11.6640625" style="5"/>
    <col min="6627" max="6627" width="12" style="5" customWidth="1"/>
    <col min="6628" max="6630" width="11.6640625" style="5"/>
    <col min="6631" max="6631" width="12" style="5" customWidth="1"/>
    <col min="6632" max="6634" width="11.6640625" style="5"/>
    <col min="6635" max="6635" width="12" style="5" customWidth="1"/>
    <col min="6636" max="6636" width="11.6640625" style="5"/>
    <col min="6637" max="6637" width="22" style="5" bestFit="1" customWidth="1"/>
    <col min="6638" max="6638" width="6.83203125" style="5" bestFit="1" customWidth="1"/>
    <col min="6639" max="6639" width="12" style="5" customWidth="1"/>
    <col min="6640" max="6642" width="11.6640625" style="5"/>
    <col min="6643" max="6643" width="12" style="5" customWidth="1"/>
    <col min="6644" max="6646" width="11.6640625" style="5"/>
    <col min="6647" max="6647" width="12" style="5" customWidth="1"/>
    <col min="6648" max="6656" width="11.6640625" style="5"/>
    <col min="6657" max="6662" width="9.1640625" style="5" customWidth="1"/>
    <col min="6663" max="6663" width="17.5" style="5" customWidth="1"/>
    <col min="6664" max="6668" width="13" style="5" customWidth="1"/>
    <col min="6669" max="6880" width="9.1640625" style="5" customWidth="1"/>
    <col min="6881" max="6881" width="17.5" style="5" customWidth="1"/>
    <col min="6882" max="6882" width="11.6640625" style="5"/>
    <col min="6883" max="6883" width="12" style="5" customWidth="1"/>
    <col min="6884" max="6886" width="11.6640625" style="5"/>
    <col min="6887" max="6887" width="12" style="5" customWidth="1"/>
    <col min="6888" max="6890" width="11.6640625" style="5"/>
    <col min="6891" max="6891" width="12" style="5" customWidth="1"/>
    <col min="6892" max="6892" width="11.6640625" style="5"/>
    <col min="6893" max="6893" width="22" style="5" bestFit="1" customWidth="1"/>
    <col min="6894" max="6894" width="6.83203125" style="5" bestFit="1" customWidth="1"/>
    <col min="6895" max="6895" width="12" style="5" customWidth="1"/>
    <col min="6896" max="6898" width="11.6640625" style="5"/>
    <col min="6899" max="6899" width="12" style="5" customWidth="1"/>
    <col min="6900" max="6902" width="11.6640625" style="5"/>
    <col min="6903" max="6903" width="12" style="5" customWidth="1"/>
    <col min="6904" max="6912" width="11.6640625" style="5"/>
    <col min="6913" max="6918" width="9.1640625" style="5" customWidth="1"/>
    <col min="6919" max="6919" width="17.5" style="5" customWidth="1"/>
    <col min="6920" max="6924" width="13" style="5" customWidth="1"/>
    <col min="6925" max="7136" width="9.1640625" style="5" customWidth="1"/>
    <col min="7137" max="7137" width="17.5" style="5" customWidth="1"/>
    <col min="7138" max="7138" width="11.6640625" style="5"/>
    <col min="7139" max="7139" width="12" style="5" customWidth="1"/>
    <col min="7140" max="7142" width="11.6640625" style="5"/>
    <col min="7143" max="7143" width="12" style="5" customWidth="1"/>
    <col min="7144" max="7146" width="11.6640625" style="5"/>
    <col min="7147" max="7147" width="12" style="5" customWidth="1"/>
    <col min="7148" max="7148" width="11.6640625" style="5"/>
    <col min="7149" max="7149" width="22" style="5" bestFit="1" customWidth="1"/>
    <col min="7150" max="7150" width="6.83203125" style="5" bestFit="1" customWidth="1"/>
    <col min="7151" max="7151" width="12" style="5" customWidth="1"/>
    <col min="7152" max="7154" width="11.6640625" style="5"/>
    <col min="7155" max="7155" width="12" style="5" customWidth="1"/>
    <col min="7156" max="7158" width="11.6640625" style="5"/>
    <col min="7159" max="7159" width="12" style="5" customWidth="1"/>
    <col min="7160" max="7168" width="11.6640625" style="5"/>
    <col min="7169" max="7174" width="9.1640625" style="5" customWidth="1"/>
    <col min="7175" max="7175" width="17.5" style="5" customWidth="1"/>
    <col min="7176" max="7180" width="13" style="5" customWidth="1"/>
    <col min="7181" max="7392" width="9.1640625" style="5" customWidth="1"/>
    <col min="7393" max="7393" width="17.5" style="5" customWidth="1"/>
    <col min="7394" max="7394" width="11.6640625" style="5"/>
    <col min="7395" max="7395" width="12" style="5" customWidth="1"/>
    <col min="7396" max="7398" width="11.6640625" style="5"/>
    <col min="7399" max="7399" width="12" style="5" customWidth="1"/>
    <col min="7400" max="7402" width="11.6640625" style="5"/>
    <col min="7403" max="7403" width="12" style="5" customWidth="1"/>
    <col min="7404" max="7404" width="11.6640625" style="5"/>
    <col min="7405" max="7405" width="22" style="5" bestFit="1" customWidth="1"/>
    <col min="7406" max="7406" width="6.83203125" style="5" bestFit="1" customWidth="1"/>
    <col min="7407" max="7407" width="12" style="5" customWidth="1"/>
    <col min="7408" max="7410" width="11.6640625" style="5"/>
    <col min="7411" max="7411" width="12" style="5" customWidth="1"/>
    <col min="7412" max="7414" width="11.6640625" style="5"/>
    <col min="7415" max="7415" width="12" style="5" customWidth="1"/>
    <col min="7416" max="7424" width="11.6640625" style="5"/>
    <col min="7425" max="7430" width="9.1640625" style="5" customWidth="1"/>
    <col min="7431" max="7431" width="17.5" style="5" customWidth="1"/>
    <col min="7432" max="7436" width="13" style="5" customWidth="1"/>
    <col min="7437" max="7648" width="9.1640625" style="5" customWidth="1"/>
    <col min="7649" max="7649" width="17.5" style="5" customWidth="1"/>
    <col min="7650" max="7650" width="11.6640625" style="5"/>
    <col min="7651" max="7651" width="12" style="5" customWidth="1"/>
    <col min="7652" max="7654" width="11.6640625" style="5"/>
    <col min="7655" max="7655" width="12" style="5" customWidth="1"/>
    <col min="7656" max="7658" width="11.6640625" style="5"/>
    <col min="7659" max="7659" width="12" style="5" customWidth="1"/>
    <col min="7660" max="7660" width="11.6640625" style="5"/>
    <col min="7661" max="7661" width="22" style="5" bestFit="1" customWidth="1"/>
    <col min="7662" max="7662" width="6.83203125" style="5" bestFit="1" customWidth="1"/>
    <col min="7663" max="7663" width="12" style="5" customWidth="1"/>
    <col min="7664" max="7666" width="11.6640625" style="5"/>
    <col min="7667" max="7667" width="12" style="5" customWidth="1"/>
    <col min="7668" max="7670" width="11.6640625" style="5"/>
    <col min="7671" max="7671" width="12" style="5" customWidth="1"/>
    <col min="7672" max="7680" width="11.6640625" style="5"/>
    <col min="7681" max="7686" width="9.1640625" style="5" customWidth="1"/>
    <col min="7687" max="7687" width="17.5" style="5" customWidth="1"/>
    <col min="7688" max="7692" width="13" style="5" customWidth="1"/>
    <col min="7693" max="7904" width="9.1640625" style="5" customWidth="1"/>
    <col min="7905" max="7905" width="17.5" style="5" customWidth="1"/>
    <col min="7906" max="7906" width="11.6640625" style="5"/>
    <col min="7907" max="7907" width="12" style="5" customWidth="1"/>
    <col min="7908" max="7910" width="11.6640625" style="5"/>
    <col min="7911" max="7911" width="12" style="5" customWidth="1"/>
    <col min="7912" max="7914" width="11.6640625" style="5"/>
    <col min="7915" max="7915" width="12" style="5" customWidth="1"/>
    <col min="7916" max="7916" width="11.6640625" style="5"/>
    <col min="7917" max="7917" width="22" style="5" bestFit="1" customWidth="1"/>
    <col min="7918" max="7918" width="6.83203125" style="5" bestFit="1" customWidth="1"/>
    <col min="7919" max="7919" width="12" style="5" customWidth="1"/>
    <col min="7920" max="7922" width="11.6640625" style="5"/>
    <col min="7923" max="7923" width="12" style="5" customWidth="1"/>
    <col min="7924" max="7926" width="11.6640625" style="5"/>
    <col min="7927" max="7927" width="12" style="5" customWidth="1"/>
    <col min="7928" max="7936" width="11.6640625" style="5"/>
    <col min="7937" max="7942" width="9.1640625" style="5" customWidth="1"/>
    <col min="7943" max="7943" width="17.5" style="5" customWidth="1"/>
    <col min="7944" max="7948" width="13" style="5" customWidth="1"/>
    <col min="7949" max="8160" width="9.1640625" style="5" customWidth="1"/>
    <col min="8161" max="8161" width="17.5" style="5" customWidth="1"/>
    <col min="8162" max="8162" width="11.6640625" style="5"/>
    <col min="8163" max="8163" width="12" style="5" customWidth="1"/>
    <col min="8164" max="8166" width="11.6640625" style="5"/>
    <col min="8167" max="8167" width="12" style="5" customWidth="1"/>
    <col min="8168" max="8170" width="11.6640625" style="5"/>
    <col min="8171" max="8171" width="12" style="5" customWidth="1"/>
    <col min="8172" max="8172" width="11.6640625" style="5"/>
    <col min="8173" max="8173" width="22" style="5" bestFit="1" customWidth="1"/>
    <col min="8174" max="8174" width="6.83203125" style="5" bestFit="1" customWidth="1"/>
    <col min="8175" max="8175" width="12" style="5" customWidth="1"/>
    <col min="8176" max="8178" width="11.6640625" style="5"/>
    <col min="8179" max="8179" width="12" style="5" customWidth="1"/>
    <col min="8180" max="8182" width="11.6640625" style="5"/>
    <col min="8183" max="8183" width="12" style="5" customWidth="1"/>
    <col min="8184" max="8192" width="11.6640625" style="5"/>
    <col min="8193" max="8198" width="9.1640625" style="5" customWidth="1"/>
    <col min="8199" max="8199" width="17.5" style="5" customWidth="1"/>
    <col min="8200" max="8204" width="13" style="5" customWidth="1"/>
    <col min="8205" max="8416" width="9.1640625" style="5" customWidth="1"/>
    <col min="8417" max="8417" width="17.5" style="5" customWidth="1"/>
    <col min="8418" max="8418" width="11.6640625" style="5"/>
    <col min="8419" max="8419" width="12" style="5" customWidth="1"/>
    <col min="8420" max="8422" width="11.6640625" style="5"/>
    <col min="8423" max="8423" width="12" style="5" customWidth="1"/>
    <col min="8424" max="8426" width="11.6640625" style="5"/>
    <col min="8427" max="8427" width="12" style="5" customWidth="1"/>
    <col min="8428" max="8428" width="11.6640625" style="5"/>
    <col min="8429" max="8429" width="22" style="5" bestFit="1" customWidth="1"/>
    <col min="8430" max="8430" width="6.83203125" style="5" bestFit="1" customWidth="1"/>
    <col min="8431" max="8431" width="12" style="5" customWidth="1"/>
    <col min="8432" max="8434" width="11.6640625" style="5"/>
    <col min="8435" max="8435" width="12" style="5" customWidth="1"/>
    <col min="8436" max="8438" width="11.6640625" style="5"/>
    <col min="8439" max="8439" width="12" style="5" customWidth="1"/>
    <col min="8440" max="8448" width="11.6640625" style="5"/>
    <col min="8449" max="8454" width="9.1640625" style="5" customWidth="1"/>
    <col min="8455" max="8455" width="17.5" style="5" customWidth="1"/>
    <col min="8456" max="8460" width="13" style="5" customWidth="1"/>
    <col min="8461" max="8672" width="9.1640625" style="5" customWidth="1"/>
    <col min="8673" max="8673" width="17.5" style="5" customWidth="1"/>
    <col min="8674" max="8674" width="11.6640625" style="5"/>
    <col min="8675" max="8675" width="12" style="5" customWidth="1"/>
    <col min="8676" max="8678" width="11.6640625" style="5"/>
    <col min="8679" max="8679" width="12" style="5" customWidth="1"/>
    <col min="8680" max="8682" width="11.6640625" style="5"/>
    <col min="8683" max="8683" width="12" style="5" customWidth="1"/>
    <col min="8684" max="8684" width="11.6640625" style="5"/>
    <col min="8685" max="8685" width="22" style="5" bestFit="1" customWidth="1"/>
    <col min="8686" max="8686" width="6.83203125" style="5" bestFit="1" customWidth="1"/>
    <col min="8687" max="8687" width="12" style="5" customWidth="1"/>
    <col min="8688" max="8690" width="11.6640625" style="5"/>
    <col min="8691" max="8691" width="12" style="5" customWidth="1"/>
    <col min="8692" max="8694" width="11.6640625" style="5"/>
    <col min="8695" max="8695" width="12" style="5" customWidth="1"/>
    <col min="8696" max="8704" width="11.6640625" style="5"/>
    <col min="8705" max="8710" width="9.1640625" style="5" customWidth="1"/>
    <col min="8711" max="8711" width="17.5" style="5" customWidth="1"/>
    <col min="8712" max="8716" width="13" style="5" customWidth="1"/>
    <col min="8717" max="8928" width="9.1640625" style="5" customWidth="1"/>
    <col min="8929" max="8929" width="17.5" style="5" customWidth="1"/>
    <col min="8930" max="8930" width="11.6640625" style="5"/>
    <col min="8931" max="8931" width="12" style="5" customWidth="1"/>
    <col min="8932" max="8934" width="11.6640625" style="5"/>
    <col min="8935" max="8935" width="12" style="5" customWidth="1"/>
    <col min="8936" max="8938" width="11.6640625" style="5"/>
    <col min="8939" max="8939" width="12" style="5" customWidth="1"/>
    <col min="8940" max="8940" width="11.6640625" style="5"/>
    <col min="8941" max="8941" width="22" style="5" bestFit="1" customWidth="1"/>
    <col min="8942" max="8942" width="6.83203125" style="5" bestFit="1" customWidth="1"/>
    <col min="8943" max="8943" width="12" style="5" customWidth="1"/>
    <col min="8944" max="8946" width="11.6640625" style="5"/>
    <col min="8947" max="8947" width="12" style="5" customWidth="1"/>
    <col min="8948" max="8950" width="11.6640625" style="5"/>
    <col min="8951" max="8951" width="12" style="5" customWidth="1"/>
    <col min="8952" max="8960" width="11.6640625" style="5"/>
    <col min="8961" max="8966" width="9.1640625" style="5" customWidth="1"/>
    <col min="8967" max="8967" width="17.5" style="5" customWidth="1"/>
    <col min="8968" max="8972" width="13" style="5" customWidth="1"/>
    <col min="8973" max="9184" width="9.1640625" style="5" customWidth="1"/>
    <col min="9185" max="9185" width="17.5" style="5" customWidth="1"/>
    <col min="9186" max="9186" width="11.6640625" style="5"/>
    <col min="9187" max="9187" width="12" style="5" customWidth="1"/>
    <col min="9188" max="9190" width="11.6640625" style="5"/>
    <col min="9191" max="9191" width="12" style="5" customWidth="1"/>
    <col min="9192" max="9194" width="11.6640625" style="5"/>
    <col min="9195" max="9195" width="12" style="5" customWidth="1"/>
    <col min="9196" max="9196" width="11.6640625" style="5"/>
    <col min="9197" max="9197" width="22" style="5" bestFit="1" customWidth="1"/>
    <col min="9198" max="9198" width="6.83203125" style="5" bestFit="1" customWidth="1"/>
    <col min="9199" max="9199" width="12" style="5" customWidth="1"/>
    <col min="9200" max="9202" width="11.6640625" style="5"/>
    <col min="9203" max="9203" width="12" style="5" customWidth="1"/>
    <col min="9204" max="9206" width="11.6640625" style="5"/>
    <col min="9207" max="9207" width="12" style="5" customWidth="1"/>
    <col min="9208" max="9216" width="11.6640625" style="5"/>
    <col min="9217" max="9222" width="9.1640625" style="5" customWidth="1"/>
    <col min="9223" max="9223" width="17.5" style="5" customWidth="1"/>
    <col min="9224" max="9228" width="13" style="5" customWidth="1"/>
    <col min="9229" max="9440" width="9.1640625" style="5" customWidth="1"/>
    <col min="9441" max="9441" width="17.5" style="5" customWidth="1"/>
    <col min="9442" max="9442" width="11.6640625" style="5"/>
    <col min="9443" max="9443" width="12" style="5" customWidth="1"/>
    <col min="9444" max="9446" width="11.6640625" style="5"/>
    <col min="9447" max="9447" width="12" style="5" customWidth="1"/>
    <col min="9448" max="9450" width="11.6640625" style="5"/>
    <col min="9451" max="9451" width="12" style="5" customWidth="1"/>
    <col min="9452" max="9452" width="11.6640625" style="5"/>
    <col min="9453" max="9453" width="22" style="5" bestFit="1" customWidth="1"/>
    <col min="9454" max="9454" width="6.83203125" style="5" bestFit="1" customWidth="1"/>
    <col min="9455" max="9455" width="12" style="5" customWidth="1"/>
    <col min="9456" max="9458" width="11.6640625" style="5"/>
    <col min="9459" max="9459" width="12" style="5" customWidth="1"/>
    <col min="9460" max="9462" width="11.6640625" style="5"/>
    <col min="9463" max="9463" width="12" style="5" customWidth="1"/>
    <col min="9464" max="9472" width="11.6640625" style="5"/>
    <col min="9473" max="9478" width="9.1640625" style="5" customWidth="1"/>
    <col min="9479" max="9479" width="17.5" style="5" customWidth="1"/>
    <col min="9480" max="9484" width="13" style="5" customWidth="1"/>
    <col min="9485" max="9696" width="9.1640625" style="5" customWidth="1"/>
    <col min="9697" max="9697" width="17.5" style="5" customWidth="1"/>
    <col min="9698" max="9698" width="11.6640625" style="5"/>
    <col min="9699" max="9699" width="12" style="5" customWidth="1"/>
    <col min="9700" max="9702" width="11.6640625" style="5"/>
    <col min="9703" max="9703" width="12" style="5" customWidth="1"/>
    <col min="9704" max="9706" width="11.6640625" style="5"/>
    <col min="9707" max="9707" width="12" style="5" customWidth="1"/>
    <col min="9708" max="9708" width="11.6640625" style="5"/>
    <col min="9709" max="9709" width="22" style="5" bestFit="1" customWidth="1"/>
    <col min="9710" max="9710" width="6.83203125" style="5" bestFit="1" customWidth="1"/>
    <col min="9711" max="9711" width="12" style="5" customWidth="1"/>
    <col min="9712" max="9714" width="11.6640625" style="5"/>
    <col min="9715" max="9715" width="12" style="5" customWidth="1"/>
    <col min="9716" max="9718" width="11.6640625" style="5"/>
    <col min="9719" max="9719" width="12" style="5" customWidth="1"/>
    <col min="9720" max="9728" width="11.6640625" style="5"/>
    <col min="9729" max="9734" width="9.1640625" style="5" customWidth="1"/>
    <col min="9735" max="9735" width="17.5" style="5" customWidth="1"/>
    <col min="9736" max="9740" width="13" style="5" customWidth="1"/>
    <col min="9741" max="9952" width="9.1640625" style="5" customWidth="1"/>
    <col min="9953" max="9953" width="17.5" style="5" customWidth="1"/>
    <col min="9954" max="9954" width="11.6640625" style="5"/>
    <col min="9955" max="9955" width="12" style="5" customWidth="1"/>
    <col min="9956" max="9958" width="11.6640625" style="5"/>
    <col min="9959" max="9959" width="12" style="5" customWidth="1"/>
    <col min="9960" max="9962" width="11.6640625" style="5"/>
    <col min="9963" max="9963" width="12" style="5" customWidth="1"/>
    <col min="9964" max="9964" width="11.6640625" style="5"/>
    <col min="9965" max="9965" width="22" style="5" bestFit="1" customWidth="1"/>
    <col min="9966" max="9966" width="6.83203125" style="5" bestFit="1" customWidth="1"/>
    <col min="9967" max="9967" width="12" style="5" customWidth="1"/>
    <col min="9968" max="9970" width="11.6640625" style="5"/>
    <col min="9971" max="9971" width="12" style="5" customWidth="1"/>
    <col min="9972" max="9974" width="11.6640625" style="5"/>
    <col min="9975" max="9975" width="12" style="5" customWidth="1"/>
    <col min="9976" max="9984" width="11.6640625" style="5"/>
    <col min="9985" max="9990" width="9.1640625" style="5" customWidth="1"/>
    <col min="9991" max="9991" width="17.5" style="5" customWidth="1"/>
    <col min="9992" max="9996" width="13" style="5" customWidth="1"/>
    <col min="9997" max="10208" width="9.1640625" style="5" customWidth="1"/>
    <col min="10209" max="10209" width="17.5" style="5" customWidth="1"/>
    <col min="10210" max="10210" width="11.6640625" style="5"/>
    <col min="10211" max="10211" width="12" style="5" customWidth="1"/>
    <col min="10212" max="10214" width="11.6640625" style="5"/>
    <col min="10215" max="10215" width="12" style="5" customWidth="1"/>
    <col min="10216" max="10218" width="11.6640625" style="5"/>
    <col min="10219" max="10219" width="12" style="5" customWidth="1"/>
    <col min="10220" max="10220" width="11.6640625" style="5"/>
    <col min="10221" max="10221" width="22" style="5" bestFit="1" customWidth="1"/>
    <col min="10222" max="10222" width="6.83203125" style="5" bestFit="1" customWidth="1"/>
    <col min="10223" max="10223" width="12" style="5" customWidth="1"/>
    <col min="10224" max="10226" width="11.6640625" style="5"/>
    <col min="10227" max="10227" width="12" style="5" customWidth="1"/>
    <col min="10228" max="10230" width="11.6640625" style="5"/>
    <col min="10231" max="10231" width="12" style="5" customWidth="1"/>
    <col min="10232" max="10240" width="11.6640625" style="5"/>
    <col min="10241" max="10246" width="9.1640625" style="5" customWidth="1"/>
    <col min="10247" max="10247" width="17.5" style="5" customWidth="1"/>
    <col min="10248" max="10252" width="13" style="5" customWidth="1"/>
    <col min="10253" max="10464" width="9.1640625" style="5" customWidth="1"/>
    <col min="10465" max="10465" width="17.5" style="5" customWidth="1"/>
    <col min="10466" max="10466" width="11.6640625" style="5"/>
    <col min="10467" max="10467" width="12" style="5" customWidth="1"/>
    <col min="10468" max="10470" width="11.6640625" style="5"/>
    <col min="10471" max="10471" width="12" style="5" customWidth="1"/>
    <col min="10472" max="10474" width="11.6640625" style="5"/>
    <col min="10475" max="10475" width="12" style="5" customWidth="1"/>
    <col min="10476" max="10476" width="11.6640625" style="5"/>
    <col min="10477" max="10477" width="22" style="5" bestFit="1" customWidth="1"/>
    <col min="10478" max="10478" width="6.83203125" style="5" bestFit="1" customWidth="1"/>
    <col min="10479" max="10479" width="12" style="5" customWidth="1"/>
    <col min="10480" max="10482" width="11.6640625" style="5"/>
    <col min="10483" max="10483" width="12" style="5" customWidth="1"/>
    <col min="10484" max="10486" width="11.6640625" style="5"/>
    <col min="10487" max="10487" width="12" style="5" customWidth="1"/>
    <col min="10488" max="10496" width="11.6640625" style="5"/>
    <col min="10497" max="10502" width="9.1640625" style="5" customWidth="1"/>
    <col min="10503" max="10503" width="17.5" style="5" customWidth="1"/>
    <col min="10504" max="10508" width="13" style="5" customWidth="1"/>
    <col min="10509" max="10720" width="9.1640625" style="5" customWidth="1"/>
    <col min="10721" max="10721" width="17.5" style="5" customWidth="1"/>
    <col min="10722" max="10722" width="11.6640625" style="5"/>
    <col min="10723" max="10723" width="12" style="5" customWidth="1"/>
    <col min="10724" max="10726" width="11.6640625" style="5"/>
    <col min="10727" max="10727" width="12" style="5" customWidth="1"/>
    <col min="10728" max="10730" width="11.6640625" style="5"/>
    <col min="10731" max="10731" width="12" style="5" customWidth="1"/>
    <col min="10732" max="10732" width="11.6640625" style="5"/>
    <col min="10733" max="10733" width="22" style="5" bestFit="1" customWidth="1"/>
    <col min="10734" max="10734" width="6.83203125" style="5" bestFit="1" customWidth="1"/>
    <col min="10735" max="10735" width="12" style="5" customWidth="1"/>
    <col min="10736" max="10738" width="11.6640625" style="5"/>
    <col min="10739" max="10739" width="12" style="5" customWidth="1"/>
    <col min="10740" max="10742" width="11.6640625" style="5"/>
    <col min="10743" max="10743" width="12" style="5" customWidth="1"/>
    <col min="10744" max="10752" width="11.6640625" style="5"/>
    <col min="10753" max="10758" width="9.1640625" style="5" customWidth="1"/>
    <col min="10759" max="10759" width="17.5" style="5" customWidth="1"/>
    <col min="10760" max="10764" width="13" style="5" customWidth="1"/>
    <col min="10765" max="10976" width="9.1640625" style="5" customWidth="1"/>
    <col min="10977" max="10977" width="17.5" style="5" customWidth="1"/>
    <col min="10978" max="10978" width="11.6640625" style="5"/>
    <col min="10979" max="10979" width="12" style="5" customWidth="1"/>
    <col min="10980" max="10982" width="11.6640625" style="5"/>
    <col min="10983" max="10983" width="12" style="5" customWidth="1"/>
    <col min="10984" max="10986" width="11.6640625" style="5"/>
    <col min="10987" max="10987" width="12" style="5" customWidth="1"/>
    <col min="10988" max="10988" width="11.6640625" style="5"/>
    <col min="10989" max="10989" width="22" style="5" bestFit="1" customWidth="1"/>
    <col min="10990" max="10990" width="6.83203125" style="5" bestFit="1" customWidth="1"/>
    <col min="10991" max="10991" width="12" style="5" customWidth="1"/>
    <col min="10992" max="10994" width="11.6640625" style="5"/>
    <col min="10995" max="10995" width="12" style="5" customWidth="1"/>
    <col min="10996" max="10998" width="11.6640625" style="5"/>
    <col min="10999" max="10999" width="12" style="5" customWidth="1"/>
    <col min="11000" max="11008" width="11.6640625" style="5"/>
    <col min="11009" max="11014" width="9.1640625" style="5" customWidth="1"/>
    <col min="11015" max="11015" width="17.5" style="5" customWidth="1"/>
    <col min="11016" max="11020" width="13" style="5" customWidth="1"/>
    <col min="11021" max="11232" width="9.1640625" style="5" customWidth="1"/>
    <col min="11233" max="11233" width="17.5" style="5" customWidth="1"/>
    <col min="11234" max="11234" width="11.6640625" style="5"/>
    <col min="11235" max="11235" width="12" style="5" customWidth="1"/>
    <col min="11236" max="11238" width="11.6640625" style="5"/>
    <col min="11239" max="11239" width="12" style="5" customWidth="1"/>
    <col min="11240" max="11242" width="11.6640625" style="5"/>
    <col min="11243" max="11243" width="12" style="5" customWidth="1"/>
    <col min="11244" max="11244" width="11.6640625" style="5"/>
    <col min="11245" max="11245" width="22" style="5" bestFit="1" customWidth="1"/>
    <col min="11246" max="11246" width="6.83203125" style="5" bestFit="1" customWidth="1"/>
    <col min="11247" max="11247" width="12" style="5" customWidth="1"/>
    <col min="11248" max="11250" width="11.6640625" style="5"/>
    <col min="11251" max="11251" width="12" style="5" customWidth="1"/>
    <col min="11252" max="11254" width="11.6640625" style="5"/>
    <col min="11255" max="11255" width="12" style="5" customWidth="1"/>
    <col min="11256" max="11264" width="11.6640625" style="5"/>
    <col min="11265" max="11270" width="9.1640625" style="5" customWidth="1"/>
    <col min="11271" max="11271" width="17.5" style="5" customWidth="1"/>
    <col min="11272" max="11276" width="13" style="5" customWidth="1"/>
    <col min="11277" max="11488" width="9.1640625" style="5" customWidth="1"/>
    <col min="11489" max="11489" width="17.5" style="5" customWidth="1"/>
    <col min="11490" max="11490" width="11.6640625" style="5"/>
    <col min="11491" max="11491" width="12" style="5" customWidth="1"/>
    <col min="11492" max="11494" width="11.6640625" style="5"/>
    <col min="11495" max="11495" width="12" style="5" customWidth="1"/>
    <col min="11496" max="11498" width="11.6640625" style="5"/>
    <col min="11499" max="11499" width="12" style="5" customWidth="1"/>
    <col min="11500" max="11500" width="11.6640625" style="5"/>
    <col min="11501" max="11501" width="22" style="5" bestFit="1" customWidth="1"/>
    <col min="11502" max="11502" width="6.83203125" style="5" bestFit="1" customWidth="1"/>
    <col min="11503" max="11503" width="12" style="5" customWidth="1"/>
    <col min="11504" max="11506" width="11.6640625" style="5"/>
    <col min="11507" max="11507" width="12" style="5" customWidth="1"/>
    <col min="11508" max="11510" width="11.6640625" style="5"/>
    <col min="11511" max="11511" width="12" style="5" customWidth="1"/>
    <col min="11512" max="11520" width="11.6640625" style="5"/>
    <col min="11521" max="11526" width="9.1640625" style="5" customWidth="1"/>
    <col min="11527" max="11527" width="17.5" style="5" customWidth="1"/>
    <col min="11528" max="11532" width="13" style="5" customWidth="1"/>
    <col min="11533" max="11744" width="9.1640625" style="5" customWidth="1"/>
    <col min="11745" max="11745" width="17.5" style="5" customWidth="1"/>
    <col min="11746" max="11746" width="11.6640625" style="5"/>
    <col min="11747" max="11747" width="12" style="5" customWidth="1"/>
    <col min="11748" max="11750" width="11.6640625" style="5"/>
    <col min="11751" max="11751" width="12" style="5" customWidth="1"/>
    <col min="11752" max="11754" width="11.6640625" style="5"/>
    <col min="11755" max="11755" width="12" style="5" customWidth="1"/>
    <col min="11756" max="11756" width="11.6640625" style="5"/>
    <col min="11757" max="11757" width="22" style="5" bestFit="1" customWidth="1"/>
    <col min="11758" max="11758" width="6.83203125" style="5" bestFit="1" customWidth="1"/>
    <col min="11759" max="11759" width="12" style="5" customWidth="1"/>
    <col min="11760" max="11762" width="11.6640625" style="5"/>
    <col min="11763" max="11763" width="12" style="5" customWidth="1"/>
    <col min="11764" max="11766" width="11.6640625" style="5"/>
    <col min="11767" max="11767" width="12" style="5" customWidth="1"/>
    <col min="11768" max="11776" width="11.6640625" style="5"/>
    <col min="11777" max="11782" width="9.1640625" style="5" customWidth="1"/>
    <col min="11783" max="11783" width="17.5" style="5" customWidth="1"/>
    <col min="11784" max="11788" width="13" style="5" customWidth="1"/>
    <col min="11789" max="12000" width="9.1640625" style="5" customWidth="1"/>
    <col min="12001" max="12001" width="17.5" style="5" customWidth="1"/>
    <col min="12002" max="12002" width="11.6640625" style="5"/>
    <col min="12003" max="12003" width="12" style="5" customWidth="1"/>
    <col min="12004" max="12006" width="11.6640625" style="5"/>
    <col min="12007" max="12007" width="12" style="5" customWidth="1"/>
    <col min="12008" max="12010" width="11.6640625" style="5"/>
    <col min="12011" max="12011" width="12" style="5" customWidth="1"/>
    <col min="12012" max="12012" width="11.6640625" style="5"/>
    <col min="12013" max="12013" width="22" style="5" bestFit="1" customWidth="1"/>
    <col min="12014" max="12014" width="6.83203125" style="5" bestFit="1" customWidth="1"/>
    <col min="12015" max="12015" width="12" style="5" customWidth="1"/>
    <col min="12016" max="12018" width="11.6640625" style="5"/>
    <col min="12019" max="12019" width="12" style="5" customWidth="1"/>
    <col min="12020" max="12022" width="11.6640625" style="5"/>
    <col min="12023" max="12023" width="12" style="5" customWidth="1"/>
    <col min="12024" max="12032" width="11.6640625" style="5"/>
    <col min="12033" max="12038" width="9.1640625" style="5" customWidth="1"/>
    <col min="12039" max="12039" width="17.5" style="5" customWidth="1"/>
    <col min="12040" max="12044" width="13" style="5" customWidth="1"/>
    <col min="12045" max="12256" width="9.1640625" style="5" customWidth="1"/>
    <col min="12257" max="12257" width="17.5" style="5" customWidth="1"/>
    <col min="12258" max="12258" width="11.6640625" style="5"/>
    <col min="12259" max="12259" width="12" style="5" customWidth="1"/>
    <col min="12260" max="12262" width="11.6640625" style="5"/>
    <col min="12263" max="12263" width="12" style="5" customWidth="1"/>
    <col min="12264" max="12266" width="11.6640625" style="5"/>
    <col min="12267" max="12267" width="12" style="5" customWidth="1"/>
    <col min="12268" max="12268" width="11.6640625" style="5"/>
    <col min="12269" max="12269" width="22" style="5" bestFit="1" customWidth="1"/>
    <col min="12270" max="12270" width="6.83203125" style="5" bestFit="1" customWidth="1"/>
    <col min="12271" max="12271" width="12" style="5" customWidth="1"/>
    <col min="12272" max="12274" width="11.6640625" style="5"/>
    <col min="12275" max="12275" width="12" style="5" customWidth="1"/>
    <col min="12276" max="12278" width="11.6640625" style="5"/>
    <col min="12279" max="12279" width="12" style="5" customWidth="1"/>
    <col min="12280" max="12288" width="11.6640625" style="5"/>
    <col min="12289" max="12294" width="9.1640625" style="5" customWidth="1"/>
    <col min="12295" max="12295" width="17.5" style="5" customWidth="1"/>
    <col min="12296" max="12300" width="13" style="5" customWidth="1"/>
    <col min="12301" max="12512" width="9.1640625" style="5" customWidth="1"/>
    <col min="12513" max="12513" width="17.5" style="5" customWidth="1"/>
    <col min="12514" max="12514" width="11.6640625" style="5"/>
    <col min="12515" max="12515" width="12" style="5" customWidth="1"/>
    <col min="12516" max="12518" width="11.6640625" style="5"/>
    <col min="12519" max="12519" width="12" style="5" customWidth="1"/>
    <col min="12520" max="12522" width="11.6640625" style="5"/>
    <col min="12523" max="12523" width="12" style="5" customWidth="1"/>
    <col min="12524" max="12524" width="11.6640625" style="5"/>
    <col min="12525" max="12525" width="22" style="5" bestFit="1" customWidth="1"/>
    <col min="12526" max="12526" width="6.83203125" style="5" bestFit="1" customWidth="1"/>
    <col min="12527" max="12527" width="12" style="5" customWidth="1"/>
    <col min="12528" max="12530" width="11.6640625" style="5"/>
    <col min="12531" max="12531" width="12" style="5" customWidth="1"/>
    <col min="12532" max="12534" width="11.6640625" style="5"/>
    <col min="12535" max="12535" width="12" style="5" customWidth="1"/>
    <col min="12536" max="12544" width="11.6640625" style="5"/>
    <col min="12545" max="12550" width="9.1640625" style="5" customWidth="1"/>
    <col min="12551" max="12551" width="17.5" style="5" customWidth="1"/>
    <col min="12552" max="12556" width="13" style="5" customWidth="1"/>
    <col min="12557" max="12768" width="9.1640625" style="5" customWidth="1"/>
    <col min="12769" max="12769" width="17.5" style="5" customWidth="1"/>
    <col min="12770" max="12770" width="11.6640625" style="5"/>
    <col min="12771" max="12771" width="12" style="5" customWidth="1"/>
    <col min="12772" max="12774" width="11.6640625" style="5"/>
    <col min="12775" max="12775" width="12" style="5" customWidth="1"/>
    <col min="12776" max="12778" width="11.6640625" style="5"/>
    <col min="12779" max="12779" width="12" style="5" customWidth="1"/>
    <col min="12780" max="12780" width="11.6640625" style="5"/>
    <col min="12781" max="12781" width="22" style="5" bestFit="1" customWidth="1"/>
    <col min="12782" max="12782" width="6.83203125" style="5" bestFit="1" customWidth="1"/>
    <col min="12783" max="12783" width="12" style="5" customWidth="1"/>
    <col min="12784" max="12786" width="11.6640625" style="5"/>
    <col min="12787" max="12787" width="12" style="5" customWidth="1"/>
    <col min="12788" max="12790" width="11.6640625" style="5"/>
    <col min="12791" max="12791" width="12" style="5" customWidth="1"/>
    <col min="12792" max="12800" width="11.6640625" style="5"/>
    <col min="12801" max="12806" width="9.1640625" style="5" customWidth="1"/>
    <col min="12807" max="12807" width="17.5" style="5" customWidth="1"/>
    <col min="12808" max="12812" width="13" style="5" customWidth="1"/>
    <col min="12813" max="13024" width="9.1640625" style="5" customWidth="1"/>
    <col min="13025" max="13025" width="17.5" style="5" customWidth="1"/>
    <col min="13026" max="13026" width="11.6640625" style="5"/>
    <col min="13027" max="13027" width="12" style="5" customWidth="1"/>
    <col min="13028" max="13030" width="11.6640625" style="5"/>
    <col min="13031" max="13031" width="12" style="5" customWidth="1"/>
    <col min="13032" max="13034" width="11.6640625" style="5"/>
    <col min="13035" max="13035" width="12" style="5" customWidth="1"/>
    <col min="13036" max="13036" width="11.6640625" style="5"/>
    <col min="13037" max="13037" width="22" style="5" bestFit="1" customWidth="1"/>
    <col min="13038" max="13038" width="6.83203125" style="5" bestFit="1" customWidth="1"/>
    <col min="13039" max="13039" width="12" style="5" customWidth="1"/>
    <col min="13040" max="13042" width="11.6640625" style="5"/>
    <col min="13043" max="13043" width="12" style="5" customWidth="1"/>
    <col min="13044" max="13046" width="11.6640625" style="5"/>
    <col min="13047" max="13047" width="12" style="5" customWidth="1"/>
    <col min="13048" max="13056" width="11.6640625" style="5"/>
    <col min="13057" max="13062" width="9.1640625" style="5" customWidth="1"/>
    <col min="13063" max="13063" width="17.5" style="5" customWidth="1"/>
    <col min="13064" max="13068" width="13" style="5" customWidth="1"/>
    <col min="13069" max="13280" width="9.1640625" style="5" customWidth="1"/>
    <col min="13281" max="13281" width="17.5" style="5" customWidth="1"/>
    <col min="13282" max="13282" width="11.6640625" style="5"/>
    <col min="13283" max="13283" width="12" style="5" customWidth="1"/>
    <col min="13284" max="13286" width="11.6640625" style="5"/>
    <col min="13287" max="13287" width="12" style="5" customWidth="1"/>
    <col min="13288" max="13290" width="11.6640625" style="5"/>
    <col min="13291" max="13291" width="12" style="5" customWidth="1"/>
    <col min="13292" max="13292" width="11.6640625" style="5"/>
    <col min="13293" max="13293" width="22" style="5" bestFit="1" customWidth="1"/>
    <col min="13294" max="13294" width="6.83203125" style="5" bestFit="1" customWidth="1"/>
    <col min="13295" max="13295" width="12" style="5" customWidth="1"/>
    <col min="13296" max="13298" width="11.6640625" style="5"/>
    <col min="13299" max="13299" width="12" style="5" customWidth="1"/>
    <col min="13300" max="13302" width="11.6640625" style="5"/>
    <col min="13303" max="13303" width="12" style="5" customWidth="1"/>
    <col min="13304" max="13312" width="11.6640625" style="5"/>
    <col min="13313" max="13318" width="9.1640625" style="5" customWidth="1"/>
    <col min="13319" max="13319" width="17.5" style="5" customWidth="1"/>
    <col min="13320" max="13324" width="13" style="5" customWidth="1"/>
    <col min="13325" max="13536" width="9.1640625" style="5" customWidth="1"/>
    <col min="13537" max="13537" width="17.5" style="5" customWidth="1"/>
    <col min="13538" max="13538" width="11.6640625" style="5"/>
    <col min="13539" max="13539" width="12" style="5" customWidth="1"/>
    <col min="13540" max="13542" width="11.6640625" style="5"/>
    <col min="13543" max="13543" width="12" style="5" customWidth="1"/>
    <col min="13544" max="13546" width="11.6640625" style="5"/>
    <col min="13547" max="13547" width="12" style="5" customWidth="1"/>
    <col min="13548" max="13548" width="11.6640625" style="5"/>
    <col min="13549" max="13549" width="22" style="5" bestFit="1" customWidth="1"/>
    <col min="13550" max="13550" width="6.83203125" style="5" bestFit="1" customWidth="1"/>
    <col min="13551" max="13551" width="12" style="5" customWidth="1"/>
    <col min="13552" max="13554" width="11.6640625" style="5"/>
    <col min="13555" max="13555" width="12" style="5" customWidth="1"/>
    <col min="13556" max="13558" width="11.6640625" style="5"/>
    <col min="13559" max="13559" width="12" style="5" customWidth="1"/>
    <col min="13560" max="13568" width="11.6640625" style="5"/>
    <col min="13569" max="13574" width="9.1640625" style="5" customWidth="1"/>
    <col min="13575" max="13575" width="17.5" style="5" customWidth="1"/>
    <col min="13576" max="13580" width="13" style="5" customWidth="1"/>
    <col min="13581" max="13792" width="9.1640625" style="5" customWidth="1"/>
    <col min="13793" max="13793" width="17.5" style="5" customWidth="1"/>
    <col min="13794" max="13794" width="11.6640625" style="5"/>
    <col min="13795" max="13795" width="12" style="5" customWidth="1"/>
    <col min="13796" max="13798" width="11.6640625" style="5"/>
    <col min="13799" max="13799" width="12" style="5" customWidth="1"/>
    <col min="13800" max="13802" width="11.6640625" style="5"/>
    <col min="13803" max="13803" width="12" style="5" customWidth="1"/>
    <col min="13804" max="13804" width="11.6640625" style="5"/>
    <col min="13805" max="13805" width="22" style="5" bestFit="1" customWidth="1"/>
    <col min="13806" max="13806" width="6.83203125" style="5" bestFit="1" customWidth="1"/>
    <col min="13807" max="13807" width="12" style="5" customWidth="1"/>
    <col min="13808" max="13810" width="11.6640625" style="5"/>
    <col min="13811" max="13811" width="12" style="5" customWidth="1"/>
    <col min="13812" max="13814" width="11.6640625" style="5"/>
    <col min="13815" max="13815" width="12" style="5" customWidth="1"/>
    <col min="13816" max="13824" width="11.6640625" style="5"/>
    <col min="13825" max="13830" width="9.1640625" style="5" customWidth="1"/>
    <col min="13831" max="13831" width="17.5" style="5" customWidth="1"/>
    <col min="13832" max="13836" width="13" style="5" customWidth="1"/>
    <col min="13837" max="14048" width="9.1640625" style="5" customWidth="1"/>
    <col min="14049" max="14049" width="17.5" style="5" customWidth="1"/>
    <col min="14050" max="14050" width="11.6640625" style="5"/>
    <col min="14051" max="14051" width="12" style="5" customWidth="1"/>
    <col min="14052" max="14054" width="11.6640625" style="5"/>
    <col min="14055" max="14055" width="12" style="5" customWidth="1"/>
    <col min="14056" max="14058" width="11.6640625" style="5"/>
    <col min="14059" max="14059" width="12" style="5" customWidth="1"/>
    <col min="14060" max="14060" width="11.6640625" style="5"/>
    <col min="14061" max="14061" width="22" style="5" bestFit="1" customWidth="1"/>
    <col min="14062" max="14062" width="6.83203125" style="5" bestFit="1" customWidth="1"/>
    <col min="14063" max="14063" width="12" style="5" customWidth="1"/>
    <col min="14064" max="14066" width="11.6640625" style="5"/>
    <col min="14067" max="14067" width="12" style="5" customWidth="1"/>
    <col min="14068" max="14070" width="11.6640625" style="5"/>
    <col min="14071" max="14071" width="12" style="5" customWidth="1"/>
    <col min="14072" max="14080" width="11.6640625" style="5"/>
    <col min="14081" max="14086" width="9.1640625" style="5" customWidth="1"/>
    <col min="14087" max="14087" width="17.5" style="5" customWidth="1"/>
    <col min="14088" max="14092" width="13" style="5" customWidth="1"/>
    <col min="14093" max="14304" width="9.1640625" style="5" customWidth="1"/>
    <col min="14305" max="14305" width="17.5" style="5" customWidth="1"/>
    <col min="14306" max="14306" width="11.6640625" style="5"/>
    <col min="14307" max="14307" width="12" style="5" customWidth="1"/>
    <col min="14308" max="14310" width="11.6640625" style="5"/>
    <col min="14311" max="14311" width="12" style="5" customWidth="1"/>
    <col min="14312" max="14314" width="11.6640625" style="5"/>
    <col min="14315" max="14315" width="12" style="5" customWidth="1"/>
    <col min="14316" max="14316" width="11.6640625" style="5"/>
    <col min="14317" max="14317" width="22" style="5" bestFit="1" customWidth="1"/>
    <col min="14318" max="14318" width="6.83203125" style="5" bestFit="1" customWidth="1"/>
    <col min="14319" max="14319" width="12" style="5" customWidth="1"/>
    <col min="14320" max="14322" width="11.6640625" style="5"/>
    <col min="14323" max="14323" width="12" style="5" customWidth="1"/>
    <col min="14324" max="14326" width="11.6640625" style="5"/>
    <col min="14327" max="14327" width="12" style="5" customWidth="1"/>
    <col min="14328" max="14336" width="11.6640625" style="5"/>
    <col min="14337" max="14342" width="9.1640625" style="5" customWidth="1"/>
    <col min="14343" max="14343" width="17.5" style="5" customWidth="1"/>
    <col min="14344" max="14348" width="13" style="5" customWidth="1"/>
    <col min="14349" max="14560" width="9.1640625" style="5" customWidth="1"/>
    <col min="14561" max="14561" width="17.5" style="5" customWidth="1"/>
    <col min="14562" max="14562" width="11.6640625" style="5"/>
    <col min="14563" max="14563" width="12" style="5" customWidth="1"/>
    <col min="14564" max="14566" width="11.6640625" style="5"/>
    <col min="14567" max="14567" width="12" style="5" customWidth="1"/>
    <col min="14568" max="14570" width="11.6640625" style="5"/>
    <col min="14571" max="14571" width="12" style="5" customWidth="1"/>
    <col min="14572" max="14572" width="11.6640625" style="5"/>
    <col min="14573" max="14573" width="22" style="5" bestFit="1" customWidth="1"/>
    <col min="14574" max="14574" width="6.83203125" style="5" bestFit="1" customWidth="1"/>
    <col min="14575" max="14575" width="12" style="5" customWidth="1"/>
    <col min="14576" max="14578" width="11.6640625" style="5"/>
    <col min="14579" max="14579" width="12" style="5" customWidth="1"/>
    <col min="14580" max="14582" width="11.6640625" style="5"/>
    <col min="14583" max="14583" width="12" style="5" customWidth="1"/>
    <col min="14584" max="14592" width="11.6640625" style="5"/>
    <col min="14593" max="14598" width="9.1640625" style="5" customWidth="1"/>
    <col min="14599" max="14599" width="17.5" style="5" customWidth="1"/>
    <col min="14600" max="14604" width="13" style="5" customWidth="1"/>
    <col min="14605" max="14816" width="9.1640625" style="5" customWidth="1"/>
    <col min="14817" max="14817" width="17.5" style="5" customWidth="1"/>
    <col min="14818" max="14818" width="11.6640625" style="5"/>
    <col min="14819" max="14819" width="12" style="5" customWidth="1"/>
    <col min="14820" max="14822" width="11.6640625" style="5"/>
    <col min="14823" max="14823" width="12" style="5" customWidth="1"/>
    <col min="14824" max="14826" width="11.6640625" style="5"/>
    <col min="14827" max="14827" width="12" style="5" customWidth="1"/>
    <col min="14828" max="14828" width="11.6640625" style="5"/>
    <col min="14829" max="14829" width="22" style="5" bestFit="1" customWidth="1"/>
    <col min="14830" max="14830" width="6.83203125" style="5" bestFit="1" customWidth="1"/>
    <col min="14831" max="14831" width="12" style="5" customWidth="1"/>
    <col min="14832" max="14834" width="11.6640625" style="5"/>
    <col min="14835" max="14835" width="12" style="5" customWidth="1"/>
    <col min="14836" max="14838" width="11.6640625" style="5"/>
    <col min="14839" max="14839" width="12" style="5" customWidth="1"/>
    <col min="14840" max="14848" width="11.6640625" style="5"/>
    <col min="14849" max="14854" width="9.1640625" style="5" customWidth="1"/>
    <col min="14855" max="14855" width="17.5" style="5" customWidth="1"/>
    <col min="14856" max="14860" width="13" style="5" customWidth="1"/>
    <col min="14861" max="15072" width="9.1640625" style="5" customWidth="1"/>
    <col min="15073" max="15073" width="17.5" style="5" customWidth="1"/>
    <col min="15074" max="15074" width="11.6640625" style="5"/>
    <col min="15075" max="15075" width="12" style="5" customWidth="1"/>
    <col min="15076" max="15078" width="11.6640625" style="5"/>
    <col min="15079" max="15079" width="12" style="5" customWidth="1"/>
    <col min="15080" max="15082" width="11.6640625" style="5"/>
    <col min="15083" max="15083" width="12" style="5" customWidth="1"/>
    <col min="15084" max="15084" width="11.6640625" style="5"/>
    <col min="15085" max="15085" width="22" style="5" bestFit="1" customWidth="1"/>
    <col min="15086" max="15086" width="6.83203125" style="5" bestFit="1" customWidth="1"/>
    <col min="15087" max="15087" width="12" style="5" customWidth="1"/>
    <col min="15088" max="15090" width="11.6640625" style="5"/>
    <col min="15091" max="15091" width="12" style="5" customWidth="1"/>
    <col min="15092" max="15094" width="11.6640625" style="5"/>
    <col min="15095" max="15095" width="12" style="5" customWidth="1"/>
    <col min="15096" max="15104" width="11.6640625" style="5"/>
    <col min="15105" max="15110" width="9.1640625" style="5" customWidth="1"/>
    <col min="15111" max="15111" width="17.5" style="5" customWidth="1"/>
    <col min="15112" max="15116" width="13" style="5" customWidth="1"/>
    <col min="15117" max="15328" width="9.1640625" style="5" customWidth="1"/>
    <col min="15329" max="15329" width="17.5" style="5" customWidth="1"/>
    <col min="15330" max="15330" width="11.6640625" style="5"/>
    <col min="15331" max="15331" width="12" style="5" customWidth="1"/>
    <col min="15332" max="15334" width="11.6640625" style="5"/>
    <col min="15335" max="15335" width="12" style="5" customWidth="1"/>
    <col min="15336" max="15338" width="11.6640625" style="5"/>
    <col min="15339" max="15339" width="12" style="5" customWidth="1"/>
    <col min="15340" max="15340" width="11.6640625" style="5"/>
    <col min="15341" max="15341" width="22" style="5" bestFit="1" customWidth="1"/>
    <col min="15342" max="15342" width="6.83203125" style="5" bestFit="1" customWidth="1"/>
    <col min="15343" max="15343" width="12" style="5" customWidth="1"/>
    <col min="15344" max="15346" width="11.6640625" style="5"/>
    <col min="15347" max="15347" width="12" style="5" customWidth="1"/>
    <col min="15348" max="15350" width="11.6640625" style="5"/>
    <col min="15351" max="15351" width="12" style="5" customWidth="1"/>
    <col min="15352" max="15360" width="11.6640625" style="5"/>
    <col min="15361" max="15366" width="9.1640625" style="5" customWidth="1"/>
    <col min="15367" max="15367" width="17.5" style="5" customWidth="1"/>
    <col min="15368" max="15372" width="13" style="5" customWidth="1"/>
    <col min="15373" max="15584" width="9.1640625" style="5" customWidth="1"/>
    <col min="15585" max="15585" width="17.5" style="5" customWidth="1"/>
    <col min="15586" max="15586" width="11.6640625" style="5"/>
    <col min="15587" max="15587" width="12" style="5" customWidth="1"/>
    <col min="15588" max="15590" width="11.6640625" style="5"/>
    <col min="15591" max="15591" width="12" style="5" customWidth="1"/>
    <col min="15592" max="15594" width="11.6640625" style="5"/>
    <col min="15595" max="15595" width="12" style="5" customWidth="1"/>
    <col min="15596" max="15596" width="11.6640625" style="5"/>
    <col min="15597" max="15597" width="22" style="5" bestFit="1" customWidth="1"/>
    <col min="15598" max="15598" width="6.83203125" style="5" bestFit="1" customWidth="1"/>
    <col min="15599" max="15599" width="12" style="5" customWidth="1"/>
    <col min="15600" max="15602" width="11.6640625" style="5"/>
    <col min="15603" max="15603" width="12" style="5" customWidth="1"/>
    <col min="15604" max="15606" width="11.6640625" style="5"/>
    <col min="15607" max="15607" width="12" style="5" customWidth="1"/>
    <col min="15608" max="15616" width="11.6640625" style="5"/>
    <col min="15617" max="15622" width="9.1640625" style="5" customWidth="1"/>
    <col min="15623" max="15623" width="17.5" style="5" customWidth="1"/>
    <col min="15624" max="15628" width="13" style="5" customWidth="1"/>
    <col min="15629" max="15840" width="9.1640625" style="5" customWidth="1"/>
    <col min="15841" max="15841" width="17.5" style="5" customWidth="1"/>
    <col min="15842" max="15842" width="11.6640625" style="5"/>
    <col min="15843" max="15843" width="12" style="5" customWidth="1"/>
    <col min="15844" max="15846" width="11.6640625" style="5"/>
    <col min="15847" max="15847" width="12" style="5" customWidth="1"/>
    <col min="15848" max="15850" width="11.6640625" style="5"/>
    <col min="15851" max="15851" width="12" style="5" customWidth="1"/>
    <col min="15852" max="15852" width="11.6640625" style="5"/>
    <col min="15853" max="15853" width="22" style="5" bestFit="1" customWidth="1"/>
    <col min="15854" max="15854" width="6.83203125" style="5" bestFit="1" customWidth="1"/>
    <col min="15855" max="15855" width="12" style="5" customWidth="1"/>
    <col min="15856" max="15858" width="11.6640625" style="5"/>
    <col min="15859" max="15859" width="12" style="5" customWidth="1"/>
    <col min="15860" max="15862" width="11.6640625" style="5"/>
    <col min="15863" max="15863" width="12" style="5" customWidth="1"/>
    <col min="15864" max="15872" width="11.6640625" style="5"/>
    <col min="15873" max="15878" width="9.1640625" style="5" customWidth="1"/>
    <col min="15879" max="15879" width="17.5" style="5" customWidth="1"/>
    <col min="15880" max="15884" width="13" style="5" customWidth="1"/>
    <col min="15885" max="16096" width="9.1640625" style="5" customWidth="1"/>
    <col min="16097" max="16097" width="17.5" style="5" customWidth="1"/>
    <col min="16098" max="16098" width="11.6640625" style="5"/>
    <col min="16099" max="16099" width="12" style="5" customWidth="1"/>
    <col min="16100" max="16102" width="11.6640625" style="5"/>
    <col min="16103" max="16103" width="12" style="5" customWidth="1"/>
    <col min="16104" max="16106" width="11.6640625" style="5"/>
    <col min="16107" max="16107" width="12" style="5" customWidth="1"/>
    <col min="16108" max="16108" width="11.6640625" style="5"/>
    <col min="16109" max="16109" width="22" style="5" bestFit="1" customWidth="1"/>
    <col min="16110" max="16110" width="6.83203125" style="5" bestFit="1" customWidth="1"/>
    <col min="16111" max="16111" width="12" style="5" customWidth="1"/>
    <col min="16112" max="16114" width="11.6640625" style="5"/>
    <col min="16115" max="16115" width="12" style="5" customWidth="1"/>
    <col min="16116" max="16118" width="11.6640625" style="5"/>
    <col min="16119" max="16119" width="12" style="5" customWidth="1"/>
    <col min="16120" max="16128" width="11.6640625" style="5"/>
    <col min="16129" max="16134" width="9.1640625" style="5" customWidth="1"/>
    <col min="16135" max="16135" width="17.5" style="5" customWidth="1"/>
    <col min="16136" max="16140" width="13" style="5" customWidth="1"/>
    <col min="16141" max="16352" width="9.1640625" style="5" customWidth="1"/>
    <col min="16353" max="16353" width="17.5" style="5" customWidth="1"/>
    <col min="16354" max="16354" width="11.6640625" style="5"/>
    <col min="16355" max="16355" width="12" style="5" customWidth="1"/>
    <col min="16356" max="16358" width="11.6640625" style="5"/>
    <col min="16359" max="16359" width="12" style="5" customWidth="1"/>
    <col min="16360" max="16362" width="11.6640625" style="5"/>
    <col min="16363" max="16363" width="12" style="5" customWidth="1"/>
    <col min="16364" max="16364" width="11.6640625" style="5"/>
    <col min="16365" max="16365" width="22" style="5" bestFit="1" customWidth="1"/>
    <col min="16366" max="16366" width="6.83203125" style="5" bestFit="1" customWidth="1"/>
    <col min="16367" max="16367" width="12" style="5" customWidth="1"/>
    <col min="16368" max="16370" width="11.6640625" style="5"/>
    <col min="16371" max="16371" width="12" style="5" customWidth="1"/>
    <col min="16372" max="16374" width="11.6640625" style="5"/>
    <col min="16375" max="16375" width="12" style="5" customWidth="1"/>
    <col min="16376" max="16384" width="11.66406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130</v>
      </c>
      <c r="G1" s="5" t="s">
        <v>5</v>
      </c>
      <c r="H1" s="18" t="s">
        <v>6</v>
      </c>
      <c r="I1" s="1" t="s">
        <v>7</v>
      </c>
      <c r="J1" s="18" t="s">
        <v>131</v>
      </c>
      <c r="K1" s="1" t="s">
        <v>132</v>
      </c>
      <c r="L1" s="5" t="s">
        <v>22</v>
      </c>
      <c r="M1" s="5" t="s">
        <v>23</v>
      </c>
    </row>
    <row r="2" spans="1:13" x14ac:dyDescent="0.2">
      <c r="A2" s="5" t="s">
        <v>133</v>
      </c>
      <c r="B2" s="5">
        <v>2011</v>
      </c>
      <c r="C2" s="5" t="s">
        <v>25</v>
      </c>
      <c r="D2" s="5">
        <v>2</v>
      </c>
      <c r="E2" s="5">
        <v>6</v>
      </c>
      <c r="F2" s="5">
        <v>4</v>
      </c>
      <c r="G2" s="5" t="s">
        <v>26</v>
      </c>
      <c r="M2" s="5" t="s">
        <v>134</v>
      </c>
    </row>
    <row r="3" spans="1:13" x14ac:dyDescent="0.2">
      <c r="A3" s="5" t="s">
        <v>133</v>
      </c>
      <c r="B3" s="5">
        <v>2011</v>
      </c>
      <c r="C3" s="5" t="s">
        <v>25</v>
      </c>
      <c r="D3" s="5">
        <v>6</v>
      </c>
      <c r="E3" s="5">
        <v>1</v>
      </c>
      <c r="F3" s="5">
        <v>2</v>
      </c>
      <c r="G3" s="5" t="s">
        <v>27</v>
      </c>
      <c r="H3" s="18">
        <v>0.1</v>
      </c>
      <c r="I3" s="1">
        <f>ASIN(SQRT(H3/100))</f>
        <v>3.1628049437571679E-2</v>
      </c>
      <c r="J3" s="18">
        <v>0.25</v>
      </c>
      <c r="K3" s="1">
        <f>ASIN(SQRT(J3/100))</f>
        <v>5.0020856805770016E-2</v>
      </c>
    </row>
    <row r="4" spans="1:13" x14ac:dyDescent="0.2">
      <c r="A4" s="5" t="s">
        <v>133</v>
      </c>
      <c r="B4" s="5">
        <v>2011</v>
      </c>
      <c r="C4" s="5" t="s">
        <v>25</v>
      </c>
      <c r="D4" s="5">
        <v>12</v>
      </c>
      <c r="E4" s="5">
        <v>4</v>
      </c>
      <c r="F4" s="5">
        <v>6</v>
      </c>
      <c r="G4" s="5" t="s">
        <v>28</v>
      </c>
      <c r="H4" s="18">
        <v>0.5</v>
      </c>
      <c r="I4" s="1">
        <f>ASIN(SQRT(H4/100))</f>
        <v>7.0769736662213617E-2</v>
      </c>
      <c r="J4" s="18">
        <v>0</v>
      </c>
      <c r="K4" s="1">
        <f>ASIN(SQRT(J4/100))</f>
        <v>0</v>
      </c>
      <c r="L4" s="5" t="s">
        <v>29</v>
      </c>
    </row>
    <row r="5" spans="1:13" x14ac:dyDescent="0.2">
      <c r="A5" s="5" t="s">
        <v>133</v>
      </c>
      <c r="B5" s="5">
        <v>2011</v>
      </c>
      <c r="C5" s="5" t="s">
        <v>25</v>
      </c>
      <c r="D5" s="5">
        <v>13</v>
      </c>
      <c r="E5" s="5">
        <v>2</v>
      </c>
      <c r="F5" s="5">
        <v>1</v>
      </c>
      <c r="G5" s="5" t="s">
        <v>30</v>
      </c>
      <c r="M5" s="5" t="s">
        <v>134</v>
      </c>
    </row>
    <row r="6" spans="1:13" x14ac:dyDescent="0.2">
      <c r="A6" s="5" t="s">
        <v>133</v>
      </c>
      <c r="B6" s="5">
        <v>2011</v>
      </c>
      <c r="C6" s="5" t="s">
        <v>25</v>
      </c>
      <c r="D6" s="5">
        <v>17</v>
      </c>
      <c r="E6" s="5">
        <v>2</v>
      </c>
      <c r="F6" s="5">
        <v>1</v>
      </c>
      <c r="G6" s="5" t="s">
        <v>30</v>
      </c>
      <c r="H6" s="18">
        <v>0.5</v>
      </c>
      <c r="I6" s="1">
        <f>ASIN(SQRT(H6/100))</f>
        <v>7.0769736662213617E-2</v>
      </c>
      <c r="J6" s="18">
        <v>0.4</v>
      </c>
      <c r="K6" s="1">
        <f>ASIN(SQRT(J6/100))</f>
        <v>6.3287792981361946E-2</v>
      </c>
      <c r="L6" s="5" t="s">
        <v>32</v>
      </c>
    </row>
    <row r="7" spans="1:13" x14ac:dyDescent="0.2">
      <c r="A7" s="5" t="s">
        <v>133</v>
      </c>
      <c r="B7" s="5">
        <v>2011</v>
      </c>
      <c r="C7" s="5" t="s">
        <v>25</v>
      </c>
      <c r="D7" s="5">
        <v>21</v>
      </c>
      <c r="E7" s="5">
        <v>4</v>
      </c>
      <c r="F7" s="5">
        <v>6</v>
      </c>
      <c r="G7" s="5" t="s">
        <v>28</v>
      </c>
      <c r="H7" s="18">
        <v>0.7</v>
      </c>
      <c r="I7" s="1">
        <f>ASIN(SQRT(H7/100))</f>
        <v>8.3763921749666764E-2</v>
      </c>
      <c r="J7" s="18">
        <v>0.2</v>
      </c>
      <c r="K7" s="1">
        <f>ASIN(SQRT(J7/100))</f>
        <v>4.4736280102247346E-2</v>
      </c>
      <c r="L7" s="5" t="s">
        <v>33</v>
      </c>
    </row>
    <row r="8" spans="1:13" ht="14.25" customHeight="1" x14ac:dyDescent="0.2">
      <c r="A8" s="5" t="s">
        <v>133</v>
      </c>
      <c r="B8" s="5">
        <v>2011</v>
      </c>
      <c r="C8" s="5" t="s">
        <v>25</v>
      </c>
      <c r="D8" s="5">
        <v>26</v>
      </c>
      <c r="E8" s="5">
        <v>5</v>
      </c>
      <c r="F8" s="5">
        <v>3</v>
      </c>
      <c r="G8" s="5" t="s">
        <v>34</v>
      </c>
      <c r="M8" s="5" t="s">
        <v>134</v>
      </c>
    </row>
    <row r="9" spans="1:13" x14ac:dyDescent="0.2">
      <c r="A9" s="5" t="s">
        <v>133</v>
      </c>
      <c r="B9" s="5">
        <v>2011</v>
      </c>
      <c r="C9" s="5" t="s">
        <v>25</v>
      </c>
      <c r="D9" s="5">
        <v>31</v>
      </c>
      <c r="E9" s="5">
        <v>1</v>
      </c>
      <c r="F9" s="5">
        <v>2</v>
      </c>
      <c r="G9" s="5" t="s">
        <v>27</v>
      </c>
      <c r="M9" s="5" t="s">
        <v>134</v>
      </c>
    </row>
    <row r="10" spans="1:13" x14ac:dyDescent="0.2">
      <c r="A10" s="5" t="s">
        <v>133</v>
      </c>
      <c r="B10" s="5">
        <v>2011</v>
      </c>
      <c r="C10" s="5" t="s">
        <v>25</v>
      </c>
      <c r="D10" s="5">
        <v>51</v>
      </c>
      <c r="E10" s="5">
        <v>6</v>
      </c>
      <c r="F10" s="5">
        <v>4</v>
      </c>
      <c r="G10" s="5" t="s">
        <v>26</v>
      </c>
      <c r="H10" s="18">
        <v>0.5</v>
      </c>
      <c r="I10" s="1">
        <f>ASIN(SQRT(H10/100))</f>
        <v>7.0769736662213617E-2</v>
      </c>
      <c r="J10" s="18">
        <v>0.2</v>
      </c>
      <c r="K10" s="1">
        <f>ASIN(SQRT(J10/100))</f>
        <v>4.4736280102247346E-2</v>
      </c>
      <c r="L10" s="5" t="s">
        <v>33</v>
      </c>
    </row>
    <row r="11" spans="1:13" x14ac:dyDescent="0.2">
      <c r="A11" s="5" t="s">
        <v>133</v>
      </c>
      <c r="B11" s="5">
        <v>2011</v>
      </c>
      <c r="C11" s="5" t="s">
        <v>25</v>
      </c>
      <c r="D11" s="5">
        <v>57</v>
      </c>
      <c r="E11" s="5">
        <v>1</v>
      </c>
      <c r="F11" s="5">
        <v>2</v>
      </c>
      <c r="G11" s="5" t="s">
        <v>27</v>
      </c>
      <c r="M11" s="5" t="s">
        <v>134</v>
      </c>
    </row>
    <row r="12" spans="1:13" x14ac:dyDescent="0.2">
      <c r="A12" s="5" t="s">
        <v>133</v>
      </c>
      <c r="B12" s="5">
        <v>2011</v>
      </c>
      <c r="C12" s="5" t="s">
        <v>25</v>
      </c>
      <c r="D12" s="5">
        <v>60</v>
      </c>
      <c r="E12" s="5">
        <v>8</v>
      </c>
      <c r="F12" s="5">
        <v>8</v>
      </c>
      <c r="G12" s="5" t="s">
        <v>35</v>
      </c>
      <c r="H12" s="18">
        <v>0.5</v>
      </c>
      <c r="I12" s="1">
        <f>ASIN(SQRT(H12/100))</f>
        <v>7.0769736662213617E-2</v>
      </c>
      <c r="J12" s="18">
        <v>0</v>
      </c>
      <c r="K12" s="1">
        <f>ASIN(SQRT(J12/100))</f>
        <v>0</v>
      </c>
    </row>
    <row r="13" spans="1:13" x14ac:dyDescent="0.2">
      <c r="A13" s="5" t="s">
        <v>133</v>
      </c>
      <c r="B13" s="5">
        <v>2011</v>
      </c>
      <c r="C13" s="5" t="s">
        <v>25</v>
      </c>
      <c r="D13" s="5">
        <v>63</v>
      </c>
      <c r="E13" s="5">
        <v>8</v>
      </c>
      <c r="F13" s="5">
        <v>8</v>
      </c>
      <c r="G13" s="5" t="s">
        <v>35</v>
      </c>
      <c r="M13" s="5" t="s">
        <v>134</v>
      </c>
    </row>
    <row r="14" spans="1:13" x14ac:dyDescent="0.2">
      <c r="A14" s="5" t="s">
        <v>133</v>
      </c>
      <c r="B14" s="5">
        <v>2011</v>
      </c>
      <c r="C14" s="5" t="s">
        <v>25</v>
      </c>
      <c r="D14" s="5">
        <v>64</v>
      </c>
      <c r="E14" s="5">
        <v>7</v>
      </c>
      <c r="F14" s="5">
        <v>7</v>
      </c>
      <c r="G14" s="5" t="s">
        <v>36</v>
      </c>
      <c r="H14" s="18">
        <v>0.5</v>
      </c>
      <c r="I14" s="1">
        <f>ASIN(SQRT(H14/100))</f>
        <v>7.0769736662213617E-2</v>
      </c>
      <c r="J14" s="18">
        <v>0.4</v>
      </c>
      <c r="K14" s="1">
        <f>ASIN(SQRT(J14/100))</f>
        <v>6.3287792981361946E-2</v>
      </c>
    </row>
    <row r="15" spans="1:13" x14ac:dyDescent="0.2">
      <c r="A15" s="5" t="s">
        <v>133</v>
      </c>
      <c r="B15" s="5">
        <v>2011</v>
      </c>
      <c r="C15" s="5" t="s">
        <v>25</v>
      </c>
      <c r="D15" s="5">
        <v>65</v>
      </c>
      <c r="E15" s="5">
        <v>4</v>
      </c>
      <c r="F15" s="5">
        <v>6</v>
      </c>
      <c r="G15" s="5" t="s">
        <v>28</v>
      </c>
      <c r="M15" s="5" t="s">
        <v>134</v>
      </c>
    </row>
    <row r="16" spans="1:13" x14ac:dyDescent="0.2">
      <c r="A16" s="5" t="s">
        <v>133</v>
      </c>
      <c r="B16" s="5">
        <v>2011</v>
      </c>
      <c r="C16" s="5" t="s">
        <v>25</v>
      </c>
      <c r="D16" s="5">
        <v>71</v>
      </c>
      <c r="E16" s="5">
        <v>6</v>
      </c>
      <c r="F16" s="5">
        <v>4</v>
      </c>
      <c r="G16" s="5" t="s">
        <v>26</v>
      </c>
      <c r="M16" s="5" t="s">
        <v>134</v>
      </c>
    </row>
    <row r="17" spans="1:13" x14ac:dyDescent="0.2">
      <c r="A17" s="5" t="s">
        <v>133</v>
      </c>
      <c r="B17" s="5">
        <v>2011</v>
      </c>
      <c r="C17" s="5" t="s">
        <v>25</v>
      </c>
      <c r="D17" s="5">
        <v>74</v>
      </c>
      <c r="E17" s="5">
        <v>1</v>
      </c>
      <c r="F17" s="5">
        <v>2</v>
      </c>
      <c r="G17" s="5" t="s">
        <v>27</v>
      </c>
      <c r="M17" s="5" t="s">
        <v>134</v>
      </c>
    </row>
    <row r="18" spans="1:13" x14ac:dyDescent="0.2">
      <c r="A18" s="5" t="s">
        <v>133</v>
      </c>
      <c r="B18" s="5">
        <v>2011</v>
      </c>
      <c r="C18" s="5" t="s">
        <v>25</v>
      </c>
      <c r="D18" s="5">
        <v>75</v>
      </c>
      <c r="E18" s="5">
        <v>3</v>
      </c>
      <c r="F18" s="5">
        <v>5</v>
      </c>
      <c r="G18" s="5" t="s">
        <v>33</v>
      </c>
      <c r="M18" s="5" t="s">
        <v>134</v>
      </c>
    </row>
    <row r="19" spans="1:13" x14ac:dyDescent="0.2">
      <c r="A19" s="5" t="s">
        <v>133</v>
      </c>
      <c r="B19" s="5">
        <v>2011</v>
      </c>
      <c r="C19" s="5" t="s">
        <v>25</v>
      </c>
      <c r="D19" s="5">
        <v>80</v>
      </c>
      <c r="E19" s="5">
        <v>3</v>
      </c>
      <c r="F19" s="5">
        <v>5</v>
      </c>
      <c r="G19" s="5" t="s">
        <v>33</v>
      </c>
      <c r="M19" s="5" t="s">
        <v>134</v>
      </c>
    </row>
    <row r="20" spans="1:13" x14ac:dyDescent="0.2">
      <c r="A20" s="5" t="s">
        <v>133</v>
      </c>
      <c r="B20" s="5">
        <v>2011</v>
      </c>
      <c r="C20" s="5" t="s">
        <v>25</v>
      </c>
      <c r="D20" s="5">
        <v>81</v>
      </c>
      <c r="E20" s="5">
        <v>3</v>
      </c>
      <c r="F20" s="5">
        <v>5</v>
      </c>
      <c r="G20" s="5" t="s">
        <v>33</v>
      </c>
      <c r="M20" s="5" t="s">
        <v>134</v>
      </c>
    </row>
    <row r="21" spans="1:13" x14ac:dyDescent="0.2">
      <c r="A21" s="5" t="s">
        <v>133</v>
      </c>
      <c r="B21" s="5">
        <v>2011</v>
      </c>
      <c r="C21" s="5" t="s">
        <v>25</v>
      </c>
      <c r="D21" s="5">
        <v>82</v>
      </c>
      <c r="E21" s="5">
        <v>2</v>
      </c>
      <c r="F21" s="5">
        <v>1</v>
      </c>
      <c r="G21" s="5" t="s">
        <v>30</v>
      </c>
      <c r="M21" s="5" t="s">
        <v>134</v>
      </c>
    </row>
    <row r="22" spans="1:13" x14ac:dyDescent="0.2">
      <c r="A22" s="5" t="s">
        <v>133</v>
      </c>
      <c r="B22" s="5">
        <v>2011</v>
      </c>
      <c r="C22" s="5" t="s">
        <v>25</v>
      </c>
      <c r="D22" s="5">
        <v>83</v>
      </c>
      <c r="E22" s="5">
        <v>4</v>
      </c>
      <c r="F22" s="5">
        <v>6</v>
      </c>
      <c r="G22" s="5" t="s">
        <v>28</v>
      </c>
      <c r="M22" s="5" t="s">
        <v>134</v>
      </c>
    </row>
    <row r="23" spans="1:13" x14ac:dyDescent="0.2">
      <c r="A23" s="5" t="s">
        <v>133</v>
      </c>
      <c r="B23" s="5">
        <v>2011</v>
      </c>
      <c r="C23" s="5" t="s">
        <v>25</v>
      </c>
      <c r="D23" s="5">
        <v>86</v>
      </c>
      <c r="E23" s="5">
        <v>6</v>
      </c>
      <c r="F23" s="5">
        <v>4</v>
      </c>
      <c r="G23" s="5" t="s">
        <v>26</v>
      </c>
      <c r="M23" s="5" t="s">
        <v>134</v>
      </c>
    </row>
    <row r="24" spans="1:13" x14ac:dyDescent="0.2">
      <c r="A24" s="5" t="s">
        <v>133</v>
      </c>
      <c r="B24" s="5">
        <v>2011</v>
      </c>
      <c r="C24" s="5" t="s">
        <v>25</v>
      </c>
      <c r="D24" s="5">
        <v>91</v>
      </c>
      <c r="E24" s="5">
        <v>8</v>
      </c>
      <c r="F24" s="5">
        <v>8</v>
      </c>
      <c r="G24" s="5" t="s">
        <v>35</v>
      </c>
      <c r="M24" s="5" t="s">
        <v>134</v>
      </c>
    </row>
    <row r="25" spans="1:13" x14ac:dyDescent="0.2">
      <c r="A25" s="5" t="s">
        <v>133</v>
      </c>
      <c r="B25" s="5">
        <v>2011</v>
      </c>
      <c r="C25" s="5" t="s">
        <v>25</v>
      </c>
      <c r="D25" s="5">
        <v>93</v>
      </c>
      <c r="E25" s="5">
        <v>7</v>
      </c>
      <c r="F25" s="5">
        <v>7</v>
      </c>
      <c r="G25" s="5" t="s">
        <v>36</v>
      </c>
      <c r="M25" s="5" t="s">
        <v>134</v>
      </c>
    </row>
    <row r="26" spans="1:13" x14ac:dyDescent="0.2">
      <c r="A26" s="5" t="s">
        <v>133</v>
      </c>
      <c r="B26" s="5">
        <v>2011</v>
      </c>
      <c r="C26" s="5" t="s">
        <v>25</v>
      </c>
      <c r="D26" s="5">
        <v>96</v>
      </c>
      <c r="E26" s="5">
        <v>7</v>
      </c>
      <c r="F26" s="5">
        <v>7</v>
      </c>
      <c r="G26" s="5" t="s">
        <v>36</v>
      </c>
      <c r="M26" s="5" t="s">
        <v>134</v>
      </c>
    </row>
    <row r="27" spans="1:13" x14ac:dyDescent="0.2">
      <c r="A27" s="5" t="s">
        <v>133</v>
      </c>
      <c r="B27" s="5">
        <v>2011</v>
      </c>
      <c r="C27" s="5" t="s">
        <v>25</v>
      </c>
      <c r="D27" s="5">
        <v>100</v>
      </c>
      <c r="E27" s="5">
        <v>6</v>
      </c>
      <c r="F27" s="5">
        <v>4</v>
      </c>
      <c r="G27" s="5" t="s">
        <v>26</v>
      </c>
      <c r="M27" s="5" t="s">
        <v>134</v>
      </c>
    </row>
    <row r="28" spans="1:13" x14ac:dyDescent="0.2">
      <c r="A28" s="5" t="s">
        <v>133</v>
      </c>
      <c r="B28" s="5">
        <v>2011</v>
      </c>
      <c r="C28" s="5" t="s">
        <v>25</v>
      </c>
      <c r="D28" s="5">
        <v>101</v>
      </c>
      <c r="E28" s="5">
        <v>7</v>
      </c>
      <c r="F28" s="5">
        <v>7</v>
      </c>
      <c r="G28" s="5" t="s">
        <v>36</v>
      </c>
      <c r="H28" s="18">
        <v>1.5</v>
      </c>
      <c r="I28" s="1">
        <f>ASIN(SQRT(H28/100))</f>
        <v>0.12278275875764601</v>
      </c>
      <c r="J28" s="18">
        <v>0.5</v>
      </c>
      <c r="K28" s="1">
        <f>ASIN(SQRT(J28/100))</f>
        <v>7.0769736662213617E-2</v>
      </c>
      <c r="L28" s="5" t="s">
        <v>32</v>
      </c>
    </row>
    <row r="29" spans="1:13" x14ac:dyDescent="0.2">
      <c r="A29" s="5" t="s">
        <v>133</v>
      </c>
      <c r="B29" s="5">
        <v>2011</v>
      </c>
      <c r="C29" s="5" t="s">
        <v>25</v>
      </c>
      <c r="D29" s="5">
        <v>102</v>
      </c>
      <c r="E29" s="5">
        <v>3</v>
      </c>
      <c r="F29" s="5">
        <v>5</v>
      </c>
      <c r="G29" s="5" t="s">
        <v>33</v>
      </c>
      <c r="H29" s="18">
        <v>0.8</v>
      </c>
      <c r="I29" s="1">
        <f>ASIN(SQRT(H29/100))</f>
        <v>8.9562407439444894E-2</v>
      </c>
      <c r="J29" s="18">
        <v>0.3</v>
      </c>
      <c r="K29" s="1">
        <f>ASIN(SQRT(J29/100))</f>
        <v>5.4799678915819716E-2</v>
      </c>
      <c r="L29" s="5" t="s">
        <v>37</v>
      </c>
    </row>
    <row r="30" spans="1:13" x14ac:dyDescent="0.2">
      <c r="A30" s="5" t="s">
        <v>133</v>
      </c>
      <c r="B30" s="5">
        <v>2011</v>
      </c>
      <c r="C30" s="5" t="s">
        <v>25</v>
      </c>
      <c r="D30" s="5">
        <v>106</v>
      </c>
      <c r="E30" s="5">
        <v>2</v>
      </c>
      <c r="F30" s="5">
        <v>1</v>
      </c>
      <c r="G30" s="5" t="s">
        <v>30</v>
      </c>
      <c r="M30" s="5" t="s">
        <v>134</v>
      </c>
    </row>
    <row r="31" spans="1:13" x14ac:dyDescent="0.2">
      <c r="A31" s="5" t="s">
        <v>133</v>
      </c>
      <c r="B31" s="5">
        <v>2011</v>
      </c>
      <c r="C31" s="5" t="s">
        <v>25</v>
      </c>
      <c r="D31" s="5">
        <v>107</v>
      </c>
      <c r="E31" s="5">
        <v>5</v>
      </c>
      <c r="F31" s="5">
        <v>3</v>
      </c>
      <c r="G31" s="5" t="s">
        <v>34</v>
      </c>
      <c r="M31" s="5" t="s">
        <v>134</v>
      </c>
    </row>
    <row r="32" spans="1:13" x14ac:dyDescent="0.2">
      <c r="A32" s="5" t="s">
        <v>133</v>
      </c>
      <c r="B32" s="5">
        <v>2011</v>
      </c>
      <c r="C32" s="5" t="s">
        <v>25</v>
      </c>
      <c r="D32" s="5">
        <v>111</v>
      </c>
      <c r="E32" s="5">
        <v>6</v>
      </c>
      <c r="F32" s="5">
        <v>4</v>
      </c>
      <c r="G32" s="5" t="s">
        <v>26</v>
      </c>
      <c r="H32" s="18">
        <v>0.1</v>
      </c>
      <c r="I32" s="1">
        <f>ASIN(SQRT(H32/100))</f>
        <v>3.1628049437571679E-2</v>
      </c>
      <c r="J32" s="18">
        <v>0.05</v>
      </c>
      <c r="K32" s="1">
        <f>ASIN(SQRT(J32/100))</f>
        <v>2.2362543584366713E-2</v>
      </c>
      <c r="L32" s="5" t="s">
        <v>36</v>
      </c>
    </row>
    <row r="33" spans="1:13" x14ac:dyDescent="0.2">
      <c r="A33" s="5" t="s">
        <v>133</v>
      </c>
      <c r="B33" s="5">
        <v>2011</v>
      </c>
      <c r="C33" s="5" t="s">
        <v>25</v>
      </c>
      <c r="D33" s="5">
        <v>113</v>
      </c>
      <c r="E33" s="5">
        <v>2</v>
      </c>
      <c r="F33" s="5">
        <v>1</v>
      </c>
      <c r="G33" s="5" t="s">
        <v>30</v>
      </c>
      <c r="M33" s="5" t="s">
        <v>134</v>
      </c>
    </row>
    <row r="34" spans="1:13" x14ac:dyDescent="0.2">
      <c r="A34" s="5" t="s">
        <v>133</v>
      </c>
      <c r="B34" s="5">
        <v>2011</v>
      </c>
      <c r="C34" s="5" t="s">
        <v>25</v>
      </c>
      <c r="D34" s="5">
        <v>114</v>
      </c>
      <c r="E34" s="5">
        <v>1</v>
      </c>
      <c r="F34" s="5">
        <v>2</v>
      </c>
      <c r="G34" s="5" t="s">
        <v>27</v>
      </c>
      <c r="M34" s="5" t="s">
        <v>134</v>
      </c>
    </row>
    <row r="35" spans="1:13" x14ac:dyDescent="0.2">
      <c r="A35" s="5" t="s">
        <v>133</v>
      </c>
      <c r="B35" s="5">
        <v>2011</v>
      </c>
      <c r="C35" s="5" t="s">
        <v>25</v>
      </c>
      <c r="D35" s="5">
        <v>116</v>
      </c>
      <c r="E35" s="5">
        <v>2</v>
      </c>
      <c r="F35" s="5">
        <v>1</v>
      </c>
      <c r="G35" s="5" t="s">
        <v>30</v>
      </c>
      <c r="M35" s="5" t="s">
        <v>134</v>
      </c>
    </row>
    <row r="36" spans="1:13" x14ac:dyDescent="0.2">
      <c r="A36" s="5" t="s">
        <v>133</v>
      </c>
      <c r="B36" s="5">
        <v>2011</v>
      </c>
      <c r="C36" s="5" t="s">
        <v>25</v>
      </c>
      <c r="D36" s="5">
        <v>117</v>
      </c>
      <c r="E36" s="5">
        <v>5</v>
      </c>
      <c r="F36" s="5">
        <v>3</v>
      </c>
      <c r="G36" s="5" t="s">
        <v>34</v>
      </c>
      <c r="M36" s="5" t="s">
        <v>134</v>
      </c>
    </row>
    <row r="37" spans="1:13" x14ac:dyDescent="0.2">
      <c r="A37" s="5" t="s">
        <v>133</v>
      </c>
      <c r="B37" s="5">
        <v>2011</v>
      </c>
      <c r="C37" s="5" t="s">
        <v>25</v>
      </c>
      <c r="D37" s="5">
        <v>121</v>
      </c>
      <c r="E37" s="5">
        <v>6</v>
      </c>
      <c r="F37" s="5">
        <v>4</v>
      </c>
      <c r="G37" s="5" t="s">
        <v>26</v>
      </c>
      <c r="M37" s="5" t="s">
        <v>134</v>
      </c>
    </row>
    <row r="38" spans="1:13" x14ac:dyDescent="0.2">
      <c r="A38" s="5" t="s">
        <v>133</v>
      </c>
      <c r="B38" s="5">
        <v>2011</v>
      </c>
      <c r="C38" s="5" t="s">
        <v>25</v>
      </c>
      <c r="D38" s="5">
        <v>122</v>
      </c>
      <c r="E38" s="5">
        <v>4</v>
      </c>
      <c r="F38" s="5">
        <v>6</v>
      </c>
      <c r="G38" s="5" t="s">
        <v>28</v>
      </c>
      <c r="M38" s="5" t="s">
        <v>134</v>
      </c>
    </row>
    <row r="39" spans="1:13" x14ac:dyDescent="0.2">
      <c r="A39" s="5" t="s">
        <v>133</v>
      </c>
      <c r="B39" s="5">
        <v>2011</v>
      </c>
      <c r="C39" s="5" t="s">
        <v>25</v>
      </c>
      <c r="D39" s="5">
        <v>123</v>
      </c>
      <c r="E39" s="5">
        <v>5</v>
      </c>
      <c r="F39" s="5">
        <v>3</v>
      </c>
      <c r="G39" s="5" t="s">
        <v>34</v>
      </c>
      <c r="M39" s="5" t="s">
        <v>134</v>
      </c>
    </row>
    <row r="40" spans="1:13" x14ac:dyDescent="0.2">
      <c r="A40" s="5" t="s">
        <v>133</v>
      </c>
      <c r="B40" s="5">
        <v>2011</v>
      </c>
      <c r="C40" s="5" t="s">
        <v>25</v>
      </c>
      <c r="D40" s="5">
        <v>125</v>
      </c>
      <c r="E40" s="5">
        <v>2</v>
      </c>
      <c r="F40" s="5">
        <v>1</v>
      </c>
      <c r="G40" s="5" t="s">
        <v>30</v>
      </c>
      <c r="M40" s="5" t="s">
        <v>134</v>
      </c>
    </row>
    <row r="41" spans="1:13" x14ac:dyDescent="0.2">
      <c r="A41" s="5" t="s">
        <v>133</v>
      </c>
      <c r="B41" s="5">
        <v>2011</v>
      </c>
      <c r="C41" s="5" t="s">
        <v>25</v>
      </c>
      <c r="D41" s="5">
        <v>126</v>
      </c>
      <c r="E41" s="5">
        <v>1</v>
      </c>
      <c r="F41" s="5">
        <v>2</v>
      </c>
      <c r="G41" s="5" t="s">
        <v>27</v>
      </c>
      <c r="M41" s="5" t="s">
        <v>134</v>
      </c>
    </row>
    <row r="42" spans="1:13" x14ac:dyDescent="0.2">
      <c r="A42" s="5" t="s">
        <v>133</v>
      </c>
      <c r="B42" s="5">
        <v>2011</v>
      </c>
      <c r="C42" s="5" t="s">
        <v>25</v>
      </c>
      <c r="D42" s="5">
        <v>127</v>
      </c>
      <c r="E42" s="5">
        <v>3</v>
      </c>
      <c r="F42" s="5">
        <v>5</v>
      </c>
      <c r="G42" s="5" t="s">
        <v>33</v>
      </c>
      <c r="M42" s="5" t="s">
        <v>134</v>
      </c>
    </row>
    <row r="43" spans="1:13" x14ac:dyDescent="0.2">
      <c r="A43" s="5" t="s">
        <v>133</v>
      </c>
      <c r="B43" s="5">
        <v>2011</v>
      </c>
      <c r="C43" s="5" t="s">
        <v>25</v>
      </c>
      <c r="D43" s="5">
        <v>128</v>
      </c>
      <c r="E43" s="5">
        <v>4</v>
      </c>
      <c r="F43" s="5">
        <v>6</v>
      </c>
      <c r="G43" s="5" t="s">
        <v>28</v>
      </c>
      <c r="M43" s="5" t="s">
        <v>134</v>
      </c>
    </row>
    <row r="44" spans="1:13" x14ac:dyDescent="0.2">
      <c r="A44" s="5" t="s">
        <v>133</v>
      </c>
      <c r="B44" s="5">
        <v>2011</v>
      </c>
      <c r="C44" s="5" t="s">
        <v>25</v>
      </c>
      <c r="D44" s="5">
        <v>131</v>
      </c>
      <c r="E44" s="5">
        <v>6</v>
      </c>
      <c r="F44" s="5">
        <v>4</v>
      </c>
      <c r="G44" s="5" t="s">
        <v>26</v>
      </c>
      <c r="M44" s="5" t="s">
        <v>134</v>
      </c>
    </row>
    <row r="45" spans="1:13" x14ac:dyDescent="0.2">
      <c r="A45" s="5" t="s">
        <v>133</v>
      </c>
      <c r="B45" s="5">
        <v>2011</v>
      </c>
      <c r="C45" s="5" t="s">
        <v>25</v>
      </c>
      <c r="D45" s="5">
        <v>132</v>
      </c>
      <c r="E45" s="5">
        <v>8</v>
      </c>
      <c r="F45" s="5">
        <v>8</v>
      </c>
      <c r="G45" s="5" t="s">
        <v>35</v>
      </c>
      <c r="H45" s="18">
        <v>1</v>
      </c>
      <c r="I45" s="1">
        <f>ASIN(SQRT(H45/100))</f>
        <v>0.1001674211615598</v>
      </c>
      <c r="J45" s="18">
        <v>0.3</v>
      </c>
      <c r="K45" s="1">
        <f>ASIN(SQRT(J45/100))</f>
        <v>5.4799678915819716E-2</v>
      </c>
      <c r="L45" s="5" t="s">
        <v>37</v>
      </c>
    </row>
    <row r="46" spans="1:13" x14ac:dyDescent="0.2">
      <c r="A46" s="5" t="s">
        <v>133</v>
      </c>
      <c r="B46" s="5">
        <v>2011</v>
      </c>
      <c r="C46" s="5" t="s">
        <v>25</v>
      </c>
      <c r="D46" s="5">
        <v>137</v>
      </c>
      <c r="E46" s="5">
        <v>3</v>
      </c>
      <c r="F46" s="5">
        <v>5</v>
      </c>
      <c r="G46" s="5" t="s">
        <v>33</v>
      </c>
      <c r="M46" s="5" t="s">
        <v>134</v>
      </c>
    </row>
    <row r="47" spans="1:13" x14ac:dyDescent="0.2">
      <c r="A47" s="5" t="s">
        <v>133</v>
      </c>
      <c r="B47" s="5">
        <v>2011</v>
      </c>
      <c r="C47" s="5" t="s">
        <v>25</v>
      </c>
      <c r="D47" s="5">
        <v>143</v>
      </c>
      <c r="E47" s="5">
        <v>5</v>
      </c>
      <c r="F47" s="5">
        <v>3</v>
      </c>
      <c r="G47" s="5" t="s">
        <v>34</v>
      </c>
      <c r="M47" s="5" t="s">
        <v>134</v>
      </c>
    </row>
    <row r="48" spans="1:13" x14ac:dyDescent="0.2">
      <c r="A48" s="5" t="s">
        <v>133</v>
      </c>
      <c r="B48" s="5">
        <v>2011</v>
      </c>
      <c r="C48" s="5" t="s">
        <v>25</v>
      </c>
      <c r="D48" s="5">
        <v>156</v>
      </c>
      <c r="E48" s="5">
        <v>7</v>
      </c>
      <c r="F48" s="5">
        <v>7</v>
      </c>
      <c r="G48" s="5" t="s">
        <v>36</v>
      </c>
      <c r="H48" s="18">
        <v>0.8</v>
      </c>
      <c r="I48" s="1">
        <f>ASIN(SQRT(H48/100))</f>
        <v>8.9562407439444894E-2</v>
      </c>
      <c r="J48" s="18">
        <v>0.7</v>
      </c>
      <c r="K48" s="1">
        <f>ASIN(SQRT(J48/100))</f>
        <v>8.3763921749666764E-2</v>
      </c>
    </row>
    <row r="49" spans="1:13" x14ac:dyDescent="0.2">
      <c r="A49" s="5" t="s">
        <v>133</v>
      </c>
      <c r="B49" s="5">
        <v>2011</v>
      </c>
      <c r="C49" s="5" t="s">
        <v>25</v>
      </c>
      <c r="D49" s="5">
        <v>158</v>
      </c>
      <c r="E49" s="5">
        <v>7</v>
      </c>
      <c r="F49" s="5">
        <v>7</v>
      </c>
      <c r="G49" s="5" t="s">
        <v>36</v>
      </c>
      <c r="M49" s="5" t="s">
        <v>134</v>
      </c>
    </row>
    <row r="50" spans="1:13" x14ac:dyDescent="0.2">
      <c r="A50" s="5" t="s">
        <v>133</v>
      </c>
      <c r="B50" s="5">
        <v>2011</v>
      </c>
      <c r="C50" s="5" t="s">
        <v>25</v>
      </c>
      <c r="D50" s="5">
        <v>168</v>
      </c>
      <c r="E50" s="5">
        <v>5</v>
      </c>
      <c r="F50" s="5">
        <v>3</v>
      </c>
      <c r="G50" s="5" t="s">
        <v>34</v>
      </c>
      <c r="H50" s="18">
        <v>0.3</v>
      </c>
      <c r="I50" s="1">
        <f>ASIN(SQRT(H50/100))</f>
        <v>5.4799678915819716E-2</v>
      </c>
      <c r="J50" s="18">
        <v>0.25</v>
      </c>
      <c r="K50" s="1">
        <f>ASIN(SQRT(J50/100))</f>
        <v>5.0020856805770016E-2</v>
      </c>
    </row>
    <row r="51" spans="1:13" x14ac:dyDescent="0.2">
      <c r="A51" s="5" t="s">
        <v>133</v>
      </c>
      <c r="B51" s="5">
        <v>2011</v>
      </c>
      <c r="C51" s="5" t="s">
        <v>25</v>
      </c>
      <c r="D51" s="5">
        <v>169</v>
      </c>
      <c r="E51" s="5">
        <v>8</v>
      </c>
      <c r="F51" s="5">
        <v>8</v>
      </c>
      <c r="G51" s="5" t="s">
        <v>35</v>
      </c>
      <c r="M51" s="5" t="s">
        <v>134</v>
      </c>
    </row>
    <row r="52" spans="1:13" x14ac:dyDescent="0.2">
      <c r="A52" s="5" t="s">
        <v>133</v>
      </c>
      <c r="B52" s="5">
        <v>2011</v>
      </c>
      <c r="C52" s="5" t="s">
        <v>25</v>
      </c>
      <c r="D52" s="5">
        <v>171</v>
      </c>
      <c r="E52" s="5">
        <v>1</v>
      </c>
      <c r="F52" s="5">
        <v>2</v>
      </c>
      <c r="G52" s="5" t="s">
        <v>27</v>
      </c>
      <c r="M52" s="5" t="s">
        <v>134</v>
      </c>
    </row>
    <row r="53" spans="1:13" x14ac:dyDescent="0.2">
      <c r="A53" s="5" t="s">
        <v>133</v>
      </c>
      <c r="B53" s="5">
        <v>2011</v>
      </c>
      <c r="C53" s="5" t="s">
        <v>25</v>
      </c>
      <c r="D53" s="5">
        <v>172</v>
      </c>
      <c r="E53" s="5">
        <v>5</v>
      </c>
      <c r="F53" s="5">
        <v>3</v>
      </c>
      <c r="G53" s="5" t="s">
        <v>34</v>
      </c>
      <c r="M53" s="5" t="s">
        <v>134</v>
      </c>
    </row>
    <row r="54" spans="1:13" x14ac:dyDescent="0.2">
      <c r="A54" s="5" t="s">
        <v>133</v>
      </c>
      <c r="B54" s="5">
        <v>2011</v>
      </c>
      <c r="C54" s="5" t="s">
        <v>25</v>
      </c>
      <c r="D54" s="5">
        <v>173</v>
      </c>
      <c r="E54" s="5">
        <v>8</v>
      </c>
      <c r="F54" s="5">
        <v>8</v>
      </c>
      <c r="G54" s="5" t="s">
        <v>35</v>
      </c>
      <c r="M54" s="5" t="s">
        <v>134</v>
      </c>
    </row>
    <row r="55" spans="1:13" x14ac:dyDescent="0.2">
      <c r="A55" s="5" t="s">
        <v>133</v>
      </c>
      <c r="B55" s="5">
        <v>2011</v>
      </c>
      <c r="C55" s="5" t="s">
        <v>25</v>
      </c>
      <c r="D55" s="5">
        <v>174</v>
      </c>
      <c r="E55" s="5">
        <v>1</v>
      </c>
      <c r="F55" s="5">
        <v>2</v>
      </c>
      <c r="G55" s="5" t="s">
        <v>27</v>
      </c>
      <c r="M55" s="5" t="s">
        <v>134</v>
      </c>
    </row>
    <row r="56" spans="1:13" x14ac:dyDescent="0.2">
      <c r="A56" s="5" t="s">
        <v>133</v>
      </c>
      <c r="B56" s="5">
        <v>2011</v>
      </c>
      <c r="C56" s="5" t="s">
        <v>25</v>
      </c>
      <c r="D56" s="5">
        <v>175</v>
      </c>
      <c r="E56" s="5">
        <v>7</v>
      </c>
      <c r="F56" s="5">
        <v>7</v>
      </c>
      <c r="G56" s="5" t="s">
        <v>36</v>
      </c>
      <c r="H56" s="18">
        <v>0.4</v>
      </c>
      <c r="I56" s="1">
        <f>ASIN(SQRT(H56/100))</f>
        <v>6.3287792981361946E-2</v>
      </c>
      <c r="J56" s="18">
        <v>0.2</v>
      </c>
      <c r="K56" s="1">
        <f>ASIN(SQRT(J56/100))</f>
        <v>4.4736280102247346E-2</v>
      </c>
    </row>
    <row r="57" spans="1:13" x14ac:dyDescent="0.2">
      <c r="A57" s="5" t="s">
        <v>133</v>
      </c>
      <c r="B57" s="5">
        <v>2011</v>
      </c>
      <c r="C57" s="5" t="s">
        <v>25</v>
      </c>
      <c r="D57" s="5">
        <v>178</v>
      </c>
      <c r="E57" s="5">
        <v>4</v>
      </c>
      <c r="F57" s="5">
        <v>6</v>
      </c>
      <c r="G57" s="5" t="s">
        <v>28</v>
      </c>
      <c r="M57" s="5" t="s">
        <v>134</v>
      </c>
    </row>
    <row r="58" spans="1:13" x14ac:dyDescent="0.2">
      <c r="A58" s="5" t="s">
        <v>133</v>
      </c>
      <c r="B58" s="5">
        <v>2011</v>
      </c>
      <c r="C58" s="5" t="s">
        <v>25</v>
      </c>
      <c r="D58" s="5">
        <v>179</v>
      </c>
      <c r="E58" s="5">
        <v>8</v>
      </c>
      <c r="F58" s="5">
        <v>8</v>
      </c>
      <c r="G58" s="5" t="s">
        <v>35</v>
      </c>
      <c r="M58" s="5" t="s">
        <v>134</v>
      </c>
    </row>
    <row r="59" spans="1:13" x14ac:dyDescent="0.2">
      <c r="A59" s="5" t="s">
        <v>133</v>
      </c>
      <c r="B59" s="5">
        <v>2011</v>
      </c>
      <c r="C59" s="5" t="s">
        <v>25</v>
      </c>
      <c r="D59" s="5">
        <v>180</v>
      </c>
      <c r="E59" s="5">
        <v>3</v>
      </c>
      <c r="F59" s="5">
        <v>5</v>
      </c>
      <c r="G59" s="5" t="s">
        <v>33</v>
      </c>
      <c r="M59" s="5" t="s">
        <v>134</v>
      </c>
    </row>
    <row r="60" spans="1:13" x14ac:dyDescent="0.2">
      <c r="A60" s="5" t="s">
        <v>133</v>
      </c>
      <c r="B60" s="5">
        <v>2011</v>
      </c>
      <c r="C60" s="5" t="s">
        <v>25</v>
      </c>
      <c r="D60" s="5">
        <v>181</v>
      </c>
      <c r="E60" s="5">
        <v>3</v>
      </c>
      <c r="F60" s="5">
        <v>5</v>
      </c>
      <c r="G60" s="5" t="s">
        <v>33</v>
      </c>
      <c r="M60" s="5" t="s">
        <v>134</v>
      </c>
    </row>
    <row r="61" spans="1:13" x14ac:dyDescent="0.2">
      <c r="A61" s="5" t="s">
        <v>133</v>
      </c>
      <c r="B61" s="5">
        <v>2011</v>
      </c>
      <c r="C61" s="5" t="s">
        <v>25</v>
      </c>
      <c r="D61" s="5">
        <v>183</v>
      </c>
      <c r="E61" s="5">
        <v>7</v>
      </c>
      <c r="F61" s="5">
        <v>7</v>
      </c>
      <c r="G61" s="5" t="s">
        <v>36</v>
      </c>
      <c r="H61" s="18">
        <v>0.2</v>
      </c>
      <c r="I61" s="1">
        <f>ASIN(SQRT(H61/100))</f>
        <v>4.4736280102247346E-2</v>
      </c>
      <c r="J61" s="18">
        <v>0.1</v>
      </c>
      <c r="K61" s="1">
        <f>ASIN(SQRT(J61/100))</f>
        <v>3.1628049437571679E-2</v>
      </c>
    </row>
    <row r="62" spans="1:13" x14ac:dyDescent="0.2">
      <c r="A62" s="5" t="s">
        <v>133</v>
      </c>
      <c r="B62" s="5">
        <v>2011</v>
      </c>
      <c r="C62" s="5" t="s">
        <v>25</v>
      </c>
      <c r="D62" s="5">
        <v>184</v>
      </c>
      <c r="E62" s="5">
        <v>2</v>
      </c>
      <c r="F62" s="5">
        <v>1</v>
      </c>
      <c r="G62" s="5" t="s">
        <v>30</v>
      </c>
      <c r="M62" s="5" t="s">
        <v>134</v>
      </c>
    </row>
    <row r="63" spans="1:13" x14ac:dyDescent="0.2">
      <c r="A63" s="5" t="s">
        <v>133</v>
      </c>
      <c r="B63" s="5">
        <v>2011</v>
      </c>
      <c r="C63" s="5" t="s">
        <v>25</v>
      </c>
      <c r="D63" s="5">
        <v>185</v>
      </c>
      <c r="E63" s="5">
        <v>5</v>
      </c>
      <c r="F63" s="5">
        <v>3</v>
      </c>
      <c r="G63" s="5" t="s">
        <v>34</v>
      </c>
      <c r="M63" s="5" t="s">
        <v>134</v>
      </c>
    </row>
    <row r="64" spans="1:13" x14ac:dyDescent="0.2">
      <c r="A64" s="5" t="s">
        <v>133</v>
      </c>
      <c r="B64" s="5">
        <v>2011</v>
      </c>
      <c r="C64" s="5" t="s">
        <v>25</v>
      </c>
      <c r="D64" s="5">
        <v>187</v>
      </c>
      <c r="E64" s="5">
        <v>8</v>
      </c>
      <c r="F64" s="5">
        <v>8</v>
      </c>
      <c r="G64" s="5" t="s">
        <v>35</v>
      </c>
      <c r="M64" s="5" t="s">
        <v>134</v>
      </c>
    </row>
    <row r="65" spans="1:13" x14ac:dyDescent="0.2">
      <c r="A65" s="5" t="s">
        <v>133</v>
      </c>
      <c r="B65" s="5">
        <v>2011</v>
      </c>
      <c r="C65" s="5" t="s">
        <v>25</v>
      </c>
      <c r="D65" s="5">
        <v>188</v>
      </c>
      <c r="E65" s="5">
        <v>4</v>
      </c>
      <c r="F65" s="5">
        <v>6</v>
      </c>
      <c r="G65" s="5" t="s">
        <v>28</v>
      </c>
      <c r="M65" s="5" t="s">
        <v>134</v>
      </c>
    </row>
    <row r="66" spans="1:13" x14ac:dyDescent="0.2">
      <c r="A66" s="5" t="s">
        <v>133</v>
      </c>
      <c r="B66" s="5">
        <v>2011</v>
      </c>
      <c r="C66" s="5" t="s">
        <v>43</v>
      </c>
      <c r="D66" s="5">
        <v>203</v>
      </c>
      <c r="E66" s="5">
        <v>6</v>
      </c>
      <c r="F66" s="5">
        <v>4</v>
      </c>
      <c r="G66" s="5" t="s">
        <v>26</v>
      </c>
      <c r="H66" s="18">
        <v>0.2</v>
      </c>
      <c r="I66" s="1">
        <f t="shared" ref="I66:I73" si="0">ASIN(SQRT(H66/100))</f>
        <v>4.4736280102247346E-2</v>
      </c>
      <c r="J66" s="18">
        <v>0.05</v>
      </c>
      <c r="K66" s="1">
        <f t="shared" ref="K66:K73" si="1">ASIN(SQRT(J66/100))</f>
        <v>2.2362543584366713E-2</v>
      </c>
    </row>
    <row r="67" spans="1:13" x14ac:dyDescent="0.2">
      <c r="A67" s="5" t="s">
        <v>133</v>
      </c>
      <c r="B67" s="5">
        <v>2011</v>
      </c>
      <c r="C67" s="5" t="s">
        <v>43</v>
      </c>
      <c r="D67" s="5">
        <v>206</v>
      </c>
      <c r="E67" s="5">
        <v>8</v>
      </c>
      <c r="F67" s="5">
        <v>8</v>
      </c>
      <c r="G67" s="5" t="s">
        <v>35</v>
      </c>
      <c r="H67" s="18">
        <v>0.2</v>
      </c>
      <c r="I67" s="1">
        <f t="shared" si="0"/>
        <v>4.4736280102247346E-2</v>
      </c>
      <c r="J67" s="18">
        <v>0</v>
      </c>
      <c r="K67" s="1">
        <f t="shared" si="1"/>
        <v>0</v>
      </c>
      <c r="L67" s="5" t="s">
        <v>44</v>
      </c>
    </row>
    <row r="68" spans="1:13" x14ac:dyDescent="0.2">
      <c r="A68" s="5" t="s">
        <v>133</v>
      </c>
      <c r="B68" s="5">
        <v>2011</v>
      </c>
      <c r="C68" s="5" t="s">
        <v>43</v>
      </c>
      <c r="D68" s="5">
        <v>209</v>
      </c>
      <c r="E68" s="5">
        <v>2</v>
      </c>
      <c r="F68" s="5">
        <v>1</v>
      </c>
      <c r="G68" s="5" t="s">
        <v>30</v>
      </c>
      <c r="H68" s="18">
        <v>0.2</v>
      </c>
      <c r="I68" s="1">
        <f t="shared" si="0"/>
        <v>4.4736280102247346E-2</v>
      </c>
      <c r="J68" s="18">
        <v>0.05</v>
      </c>
      <c r="K68" s="1">
        <f t="shared" si="1"/>
        <v>2.2362543584366713E-2</v>
      </c>
    </row>
    <row r="69" spans="1:13" x14ac:dyDescent="0.2">
      <c r="A69" s="5" t="s">
        <v>133</v>
      </c>
      <c r="B69" s="5">
        <v>2011</v>
      </c>
      <c r="C69" s="5" t="s">
        <v>43</v>
      </c>
      <c r="D69" s="5">
        <v>210</v>
      </c>
      <c r="E69" s="5">
        <v>1</v>
      </c>
      <c r="F69" s="5">
        <v>2</v>
      </c>
      <c r="G69" s="5" t="s">
        <v>27</v>
      </c>
      <c r="H69" s="18">
        <v>0.3</v>
      </c>
      <c r="I69" s="1">
        <f t="shared" si="0"/>
        <v>5.4799678915819716E-2</v>
      </c>
      <c r="J69" s="18">
        <v>0.05</v>
      </c>
      <c r="K69" s="1">
        <f t="shared" si="1"/>
        <v>2.2362543584366713E-2</v>
      </c>
      <c r="L69" s="5" t="s">
        <v>33</v>
      </c>
    </row>
    <row r="70" spans="1:13" x14ac:dyDescent="0.2">
      <c r="A70" s="5" t="s">
        <v>133</v>
      </c>
      <c r="B70" s="5">
        <v>2011</v>
      </c>
      <c r="C70" s="5" t="s">
        <v>43</v>
      </c>
      <c r="D70" s="5">
        <v>224</v>
      </c>
      <c r="E70" s="5">
        <v>1</v>
      </c>
      <c r="F70" s="5">
        <v>2</v>
      </c>
      <c r="G70" s="5" t="s">
        <v>27</v>
      </c>
      <c r="H70" s="18">
        <v>1.3</v>
      </c>
      <c r="I70" s="1">
        <f t="shared" si="0"/>
        <v>0.11426603697381206</v>
      </c>
      <c r="J70" s="18">
        <v>0</v>
      </c>
      <c r="K70" s="1">
        <f t="shared" si="1"/>
        <v>0</v>
      </c>
      <c r="L70" s="5" t="s">
        <v>32</v>
      </c>
    </row>
    <row r="71" spans="1:13" x14ac:dyDescent="0.2">
      <c r="A71" s="5" t="s">
        <v>133</v>
      </c>
      <c r="B71" s="5">
        <v>2011</v>
      </c>
      <c r="C71" s="5" t="s">
        <v>43</v>
      </c>
      <c r="D71" s="5">
        <v>225</v>
      </c>
      <c r="E71" s="5">
        <v>1</v>
      </c>
      <c r="F71" s="5">
        <v>2</v>
      </c>
      <c r="G71" s="5" t="s">
        <v>27</v>
      </c>
      <c r="H71" s="18">
        <v>1.5</v>
      </c>
      <c r="I71" s="1">
        <f t="shared" si="0"/>
        <v>0.12278275875764601</v>
      </c>
      <c r="J71" s="18">
        <v>0.25</v>
      </c>
      <c r="K71" s="1">
        <f t="shared" si="1"/>
        <v>5.0020856805770016E-2</v>
      </c>
      <c r="L71" s="5" t="s">
        <v>38</v>
      </c>
    </row>
    <row r="72" spans="1:13" x14ac:dyDescent="0.2">
      <c r="A72" s="5" t="s">
        <v>133</v>
      </c>
      <c r="B72" s="5">
        <v>2011</v>
      </c>
      <c r="C72" s="5" t="s">
        <v>43</v>
      </c>
      <c r="D72" s="5">
        <v>232</v>
      </c>
      <c r="E72" s="5">
        <v>1</v>
      </c>
      <c r="F72" s="5">
        <v>2</v>
      </c>
      <c r="G72" s="5" t="s">
        <v>27</v>
      </c>
      <c r="H72" s="18">
        <v>1.3</v>
      </c>
      <c r="I72" s="1">
        <f t="shared" si="0"/>
        <v>0.11426603697381206</v>
      </c>
      <c r="J72" s="18">
        <v>0.3</v>
      </c>
      <c r="K72" s="1">
        <f t="shared" si="1"/>
        <v>5.4799678915819716E-2</v>
      </c>
    </row>
    <row r="73" spans="1:13" x14ac:dyDescent="0.2">
      <c r="A73" s="5" t="s">
        <v>133</v>
      </c>
      <c r="B73" s="5">
        <v>2011</v>
      </c>
      <c r="C73" s="5" t="s">
        <v>43</v>
      </c>
      <c r="D73" s="5">
        <v>234</v>
      </c>
      <c r="E73" s="5">
        <v>6</v>
      </c>
      <c r="F73" s="5">
        <v>4</v>
      </c>
      <c r="G73" s="5" t="s">
        <v>26</v>
      </c>
      <c r="H73" s="18">
        <v>0.1</v>
      </c>
      <c r="I73" s="1">
        <f t="shared" si="0"/>
        <v>3.1628049437571679E-2</v>
      </c>
      <c r="J73" s="18">
        <v>0.05</v>
      </c>
      <c r="K73" s="1">
        <f t="shared" si="1"/>
        <v>2.2362543584366713E-2</v>
      </c>
    </row>
    <row r="74" spans="1:13" x14ac:dyDescent="0.2">
      <c r="A74" s="5" t="s">
        <v>133</v>
      </c>
      <c r="B74" s="5">
        <v>2011</v>
      </c>
      <c r="C74" s="5" t="s">
        <v>43</v>
      </c>
      <c r="D74" s="5">
        <v>236</v>
      </c>
      <c r="E74" s="5">
        <v>5</v>
      </c>
      <c r="F74" s="5">
        <v>3</v>
      </c>
      <c r="G74" s="5" t="s">
        <v>34</v>
      </c>
      <c r="M74" s="19" t="s">
        <v>135</v>
      </c>
    </row>
    <row r="75" spans="1:13" x14ac:dyDescent="0.2">
      <c r="A75" s="5" t="s">
        <v>133</v>
      </c>
      <c r="B75" s="5">
        <v>2011</v>
      </c>
      <c r="C75" s="5" t="s">
        <v>43</v>
      </c>
      <c r="D75" s="5">
        <v>237</v>
      </c>
      <c r="E75" s="5">
        <v>7</v>
      </c>
      <c r="F75" s="5">
        <v>7</v>
      </c>
      <c r="G75" s="5" t="s">
        <v>36</v>
      </c>
      <c r="H75" s="18">
        <v>0.1</v>
      </c>
      <c r="I75" s="1">
        <f>ASIN(SQRT(H75/100))</f>
        <v>3.1628049437571679E-2</v>
      </c>
    </row>
    <row r="76" spans="1:13" x14ac:dyDescent="0.2">
      <c r="A76" s="5" t="s">
        <v>133</v>
      </c>
      <c r="B76" s="5">
        <v>2011</v>
      </c>
      <c r="C76" s="5" t="s">
        <v>43</v>
      </c>
      <c r="D76" s="5">
        <v>247</v>
      </c>
      <c r="E76" s="5">
        <v>1</v>
      </c>
      <c r="F76" s="5">
        <v>2</v>
      </c>
      <c r="G76" s="5" t="s">
        <v>27</v>
      </c>
      <c r="H76" s="18">
        <v>1.5</v>
      </c>
      <c r="I76" s="1">
        <f>ASIN(SQRT(H76/100))</f>
        <v>0.12278275875764601</v>
      </c>
      <c r="J76" s="18">
        <v>0.15</v>
      </c>
      <c r="K76" s="1">
        <f>ASIN(SQRT(J76/100))</f>
        <v>3.8739522461940464E-2</v>
      </c>
    </row>
    <row r="77" spans="1:13" x14ac:dyDescent="0.2">
      <c r="A77" s="5" t="s">
        <v>133</v>
      </c>
      <c r="B77" s="5">
        <v>2011</v>
      </c>
      <c r="C77" s="5" t="s">
        <v>43</v>
      </c>
      <c r="D77" s="5">
        <v>248</v>
      </c>
      <c r="E77" s="5">
        <v>5</v>
      </c>
      <c r="F77" s="5">
        <v>3</v>
      </c>
      <c r="G77" s="5" t="s">
        <v>34</v>
      </c>
      <c r="M77" s="5" t="s">
        <v>134</v>
      </c>
    </row>
    <row r="78" spans="1:13" x14ac:dyDescent="0.2">
      <c r="A78" s="5" t="s">
        <v>133</v>
      </c>
      <c r="B78" s="5">
        <v>2011</v>
      </c>
      <c r="C78" s="5" t="s">
        <v>43</v>
      </c>
      <c r="D78" s="5">
        <v>252</v>
      </c>
      <c r="E78" s="5">
        <v>3</v>
      </c>
      <c r="F78" s="5">
        <v>5</v>
      </c>
      <c r="G78" s="5" t="s">
        <v>33</v>
      </c>
      <c r="H78" s="18">
        <v>2</v>
      </c>
      <c r="I78" s="1">
        <f t="shared" ref="I78:I89" si="2">ASIN(SQRT(H78/100))</f>
        <v>0.14189705460416391</v>
      </c>
      <c r="J78" s="18">
        <v>0.3</v>
      </c>
      <c r="K78" s="1">
        <f>ASIN(SQRT(J78/100))</f>
        <v>5.4799678915819716E-2</v>
      </c>
    </row>
    <row r="79" spans="1:13" x14ac:dyDescent="0.2">
      <c r="A79" s="5" t="s">
        <v>133</v>
      </c>
      <c r="B79" s="5">
        <v>2011</v>
      </c>
      <c r="C79" s="5" t="s">
        <v>43</v>
      </c>
      <c r="D79" s="5">
        <v>257</v>
      </c>
      <c r="E79" s="5">
        <v>7</v>
      </c>
      <c r="F79" s="5">
        <v>7</v>
      </c>
      <c r="G79" s="5" t="s">
        <v>36</v>
      </c>
      <c r="H79" s="18">
        <v>0.25</v>
      </c>
      <c r="I79" s="1">
        <f t="shared" si="2"/>
        <v>5.0020856805770016E-2</v>
      </c>
      <c r="J79" s="18">
        <v>0.2</v>
      </c>
      <c r="K79" s="1">
        <f>ASIN(SQRT(J79/100))</f>
        <v>4.4736280102247346E-2</v>
      </c>
    </row>
    <row r="80" spans="1:13" x14ac:dyDescent="0.2">
      <c r="A80" s="5" t="s">
        <v>133</v>
      </c>
      <c r="B80" s="5">
        <v>2011</v>
      </c>
      <c r="C80" s="5" t="s">
        <v>43</v>
      </c>
      <c r="D80" s="5">
        <v>258</v>
      </c>
      <c r="E80" s="5">
        <v>6</v>
      </c>
      <c r="F80" s="5">
        <v>4</v>
      </c>
      <c r="G80" s="5" t="s">
        <v>26</v>
      </c>
      <c r="H80" s="18">
        <v>0.9</v>
      </c>
      <c r="I80" s="1">
        <f t="shared" si="2"/>
        <v>9.5011211731355322E-2</v>
      </c>
      <c r="L80" s="5" t="s">
        <v>37</v>
      </c>
    </row>
    <row r="81" spans="1:13" x14ac:dyDescent="0.2">
      <c r="A81" s="5" t="s">
        <v>133</v>
      </c>
      <c r="B81" s="5">
        <v>2011</v>
      </c>
      <c r="C81" s="5" t="s">
        <v>43</v>
      </c>
      <c r="D81" s="5">
        <v>260</v>
      </c>
      <c r="E81" s="5">
        <v>5</v>
      </c>
      <c r="F81" s="5">
        <v>3</v>
      </c>
      <c r="G81" s="5" t="s">
        <v>34</v>
      </c>
      <c r="H81" s="18">
        <v>0.3</v>
      </c>
      <c r="I81" s="1">
        <f t="shared" si="2"/>
        <v>5.4799678915819716E-2</v>
      </c>
      <c r="L81" s="5" t="s">
        <v>38</v>
      </c>
    </row>
    <row r="82" spans="1:13" x14ac:dyDescent="0.2">
      <c r="A82" s="5" t="s">
        <v>133</v>
      </c>
      <c r="B82" s="5">
        <v>2011</v>
      </c>
      <c r="C82" s="5" t="s">
        <v>43</v>
      </c>
      <c r="D82" s="5">
        <v>261</v>
      </c>
      <c r="E82" s="5">
        <v>3</v>
      </c>
      <c r="F82" s="5">
        <v>5</v>
      </c>
      <c r="G82" s="5" t="s">
        <v>33</v>
      </c>
      <c r="H82" s="18">
        <v>0.1</v>
      </c>
      <c r="I82" s="1">
        <f t="shared" si="2"/>
        <v>3.1628049437571679E-2</v>
      </c>
      <c r="J82" s="18">
        <v>0.05</v>
      </c>
      <c r="K82" s="1">
        <f t="shared" ref="K82:K88" si="3">ASIN(SQRT(J82/100))</f>
        <v>2.2362543584366713E-2</v>
      </c>
      <c r="L82" s="5" t="s">
        <v>33</v>
      </c>
    </row>
    <row r="83" spans="1:13" x14ac:dyDescent="0.2">
      <c r="A83" s="5" t="s">
        <v>133</v>
      </c>
      <c r="B83" s="5">
        <v>2011</v>
      </c>
      <c r="C83" s="5" t="s">
        <v>43</v>
      </c>
      <c r="D83" s="5">
        <v>264</v>
      </c>
      <c r="E83" s="5">
        <v>5</v>
      </c>
      <c r="F83" s="5">
        <v>3</v>
      </c>
      <c r="G83" s="5" t="s">
        <v>34</v>
      </c>
      <c r="H83" s="18">
        <v>0.3</v>
      </c>
      <c r="I83" s="1">
        <f t="shared" si="2"/>
        <v>5.4799678915819716E-2</v>
      </c>
      <c r="J83" s="18">
        <v>0.2</v>
      </c>
      <c r="K83" s="1">
        <f t="shared" si="3"/>
        <v>4.4736280102247346E-2</v>
      </c>
    </row>
    <row r="84" spans="1:13" x14ac:dyDescent="0.2">
      <c r="A84" s="5" t="s">
        <v>133</v>
      </c>
      <c r="B84" s="5">
        <v>2011</v>
      </c>
      <c r="C84" s="5" t="s">
        <v>43</v>
      </c>
      <c r="D84" s="5">
        <v>265</v>
      </c>
      <c r="E84" s="5">
        <v>3</v>
      </c>
      <c r="F84" s="5">
        <v>5</v>
      </c>
      <c r="G84" s="5" t="s">
        <v>33</v>
      </c>
      <c r="H84" s="18">
        <v>0.1</v>
      </c>
      <c r="I84" s="1">
        <f t="shared" si="2"/>
        <v>3.1628049437571679E-2</v>
      </c>
      <c r="J84" s="18">
        <v>0</v>
      </c>
      <c r="K84" s="1">
        <f t="shared" si="3"/>
        <v>0</v>
      </c>
      <c r="L84" s="5" t="s">
        <v>31</v>
      </c>
    </row>
    <row r="85" spans="1:13" x14ac:dyDescent="0.2">
      <c r="A85" s="5" t="s">
        <v>133</v>
      </c>
      <c r="B85" s="5">
        <v>2011</v>
      </c>
      <c r="C85" s="5" t="s">
        <v>43</v>
      </c>
      <c r="D85" s="5">
        <v>266</v>
      </c>
      <c r="E85" s="5">
        <v>4</v>
      </c>
      <c r="F85" s="5">
        <v>6</v>
      </c>
      <c r="G85" s="5" t="s">
        <v>28</v>
      </c>
      <c r="H85" s="18">
        <v>0.7</v>
      </c>
      <c r="I85" s="1">
        <f t="shared" si="2"/>
        <v>8.3763921749666764E-2</v>
      </c>
      <c r="J85" s="18">
        <v>0</v>
      </c>
      <c r="K85" s="1">
        <f t="shared" si="3"/>
        <v>0</v>
      </c>
    </row>
    <row r="86" spans="1:13" x14ac:dyDescent="0.2">
      <c r="A86" s="5" t="s">
        <v>133</v>
      </c>
      <c r="B86" s="5">
        <v>2011</v>
      </c>
      <c r="C86" s="5" t="s">
        <v>43</v>
      </c>
      <c r="D86" s="5">
        <v>275</v>
      </c>
      <c r="E86" s="5">
        <v>6</v>
      </c>
      <c r="F86" s="5">
        <v>4</v>
      </c>
      <c r="G86" s="5" t="s">
        <v>26</v>
      </c>
      <c r="H86" s="18">
        <v>0.3</v>
      </c>
      <c r="I86" s="1">
        <f t="shared" si="2"/>
        <v>5.4799678915819716E-2</v>
      </c>
      <c r="J86" s="18">
        <v>0</v>
      </c>
      <c r="K86" s="1">
        <f t="shared" si="3"/>
        <v>0</v>
      </c>
      <c r="L86" s="5" t="s">
        <v>33</v>
      </c>
    </row>
    <row r="87" spans="1:13" x14ac:dyDescent="0.2">
      <c r="A87" s="5" t="s">
        <v>133</v>
      </c>
      <c r="B87" s="5">
        <v>2011</v>
      </c>
      <c r="C87" s="5" t="s">
        <v>43</v>
      </c>
      <c r="D87" s="5">
        <v>277</v>
      </c>
      <c r="E87" s="5">
        <v>8</v>
      </c>
      <c r="F87" s="5">
        <v>8</v>
      </c>
      <c r="G87" s="5" t="s">
        <v>35</v>
      </c>
      <c r="H87" s="18">
        <v>0.2</v>
      </c>
      <c r="I87" s="1">
        <f t="shared" si="2"/>
        <v>4.4736280102247346E-2</v>
      </c>
      <c r="J87" s="18">
        <v>0.05</v>
      </c>
      <c r="K87" s="1">
        <f t="shared" si="3"/>
        <v>2.2362543584366713E-2</v>
      </c>
    </row>
    <row r="88" spans="1:13" x14ac:dyDescent="0.2">
      <c r="A88" s="5" t="s">
        <v>133</v>
      </c>
      <c r="B88" s="5">
        <v>2011</v>
      </c>
      <c r="C88" s="5" t="s">
        <v>43</v>
      </c>
      <c r="D88" s="5">
        <v>278</v>
      </c>
      <c r="E88" s="5">
        <v>4</v>
      </c>
      <c r="F88" s="5">
        <v>6</v>
      </c>
      <c r="G88" s="5" t="s">
        <v>28</v>
      </c>
      <c r="H88" s="18">
        <v>0.25</v>
      </c>
      <c r="I88" s="1">
        <f t="shared" si="2"/>
        <v>5.0020856805770016E-2</v>
      </c>
      <c r="J88" s="18">
        <v>0.1</v>
      </c>
      <c r="K88" s="1">
        <f t="shared" si="3"/>
        <v>3.1628049437571679E-2</v>
      </c>
      <c r="L88" s="5" t="s">
        <v>33</v>
      </c>
    </row>
    <row r="89" spans="1:13" x14ac:dyDescent="0.2">
      <c r="A89" s="5" t="s">
        <v>133</v>
      </c>
      <c r="B89" s="5">
        <v>2011</v>
      </c>
      <c r="C89" s="5" t="s">
        <v>43</v>
      </c>
      <c r="D89" s="5">
        <v>281</v>
      </c>
      <c r="E89" s="5">
        <v>8</v>
      </c>
      <c r="F89" s="5">
        <v>8</v>
      </c>
      <c r="G89" s="5" t="s">
        <v>35</v>
      </c>
      <c r="H89" s="18">
        <v>0.1</v>
      </c>
      <c r="I89" s="1">
        <f t="shared" si="2"/>
        <v>3.1628049437571679E-2</v>
      </c>
      <c r="L89" s="5" t="s">
        <v>34</v>
      </c>
    </row>
    <row r="90" spans="1:13" x14ac:dyDescent="0.2">
      <c r="A90" s="5" t="s">
        <v>133</v>
      </c>
      <c r="B90" s="5">
        <v>2011</v>
      </c>
      <c r="C90" s="5" t="s">
        <v>43</v>
      </c>
      <c r="D90" s="5">
        <v>288</v>
      </c>
      <c r="E90" s="5">
        <v>3</v>
      </c>
      <c r="F90" s="5">
        <v>5</v>
      </c>
      <c r="G90" s="5" t="s">
        <v>33</v>
      </c>
      <c r="M90" s="5" t="s">
        <v>134</v>
      </c>
    </row>
    <row r="91" spans="1:13" x14ac:dyDescent="0.2">
      <c r="A91" s="5" t="s">
        <v>133</v>
      </c>
      <c r="B91" s="5">
        <v>2011</v>
      </c>
      <c r="C91" s="5" t="s">
        <v>43</v>
      </c>
      <c r="D91" s="5">
        <v>290</v>
      </c>
      <c r="E91" s="5">
        <v>2</v>
      </c>
      <c r="F91" s="5">
        <v>1</v>
      </c>
      <c r="G91" s="5" t="s">
        <v>30</v>
      </c>
      <c r="H91" s="18">
        <v>0.7</v>
      </c>
      <c r="I91" s="1">
        <f>ASIN(SQRT(H91/100))</f>
        <v>8.3763921749666764E-2</v>
      </c>
      <c r="J91" s="18">
        <v>0</v>
      </c>
      <c r="K91" s="1">
        <f>ASIN(SQRT(J91/100))</f>
        <v>0</v>
      </c>
    </row>
    <row r="92" spans="1:13" x14ac:dyDescent="0.2">
      <c r="A92" s="5" t="s">
        <v>133</v>
      </c>
      <c r="B92" s="5">
        <v>2011</v>
      </c>
      <c r="C92" s="5" t="s">
        <v>43</v>
      </c>
      <c r="D92" s="5">
        <v>297</v>
      </c>
      <c r="E92" s="5">
        <v>6</v>
      </c>
      <c r="F92" s="5">
        <v>4</v>
      </c>
      <c r="G92" s="5" t="s">
        <v>26</v>
      </c>
      <c r="H92" s="18">
        <v>0.3</v>
      </c>
      <c r="I92" s="1">
        <f>ASIN(SQRT(H92/100))</f>
        <v>5.4799678915819716E-2</v>
      </c>
      <c r="J92" s="18">
        <v>0.05</v>
      </c>
      <c r="K92" s="1">
        <f>ASIN(SQRT(J92/100))</f>
        <v>2.2362543584366713E-2</v>
      </c>
      <c r="L92" s="5" t="s">
        <v>34</v>
      </c>
    </row>
    <row r="93" spans="1:13" x14ac:dyDescent="0.2">
      <c r="A93" s="5" t="s">
        <v>133</v>
      </c>
      <c r="B93" s="5">
        <v>2011</v>
      </c>
      <c r="C93" s="5" t="s">
        <v>43</v>
      </c>
      <c r="D93" s="5">
        <v>300</v>
      </c>
      <c r="E93" s="5">
        <v>4</v>
      </c>
      <c r="F93" s="5">
        <v>6</v>
      </c>
      <c r="G93" s="5" t="s">
        <v>28</v>
      </c>
      <c r="M93" s="5" t="s">
        <v>134</v>
      </c>
    </row>
    <row r="94" spans="1:13" x14ac:dyDescent="0.2">
      <c r="A94" s="5" t="s">
        <v>133</v>
      </c>
      <c r="B94" s="5">
        <v>2011</v>
      </c>
      <c r="C94" s="5" t="s">
        <v>43</v>
      </c>
      <c r="D94" s="5">
        <v>301</v>
      </c>
      <c r="E94" s="5">
        <v>7</v>
      </c>
      <c r="F94" s="5">
        <v>7</v>
      </c>
      <c r="G94" s="5" t="s">
        <v>36</v>
      </c>
      <c r="H94" s="18">
        <v>0.1</v>
      </c>
      <c r="I94" s="1">
        <f>ASIN(SQRT(H94/100))</f>
        <v>3.1628049437571679E-2</v>
      </c>
      <c r="J94" s="18">
        <v>0</v>
      </c>
      <c r="K94" s="1">
        <f>ASIN(SQRT(J94/100))</f>
        <v>0</v>
      </c>
      <c r="L94" s="5" t="s">
        <v>31</v>
      </c>
    </row>
    <row r="95" spans="1:13" x14ac:dyDescent="0.2">
      <c r="A95" s="5" t="s">
        <v>133</v>
      </c>
      <c r="B95" s="5">
        <v>2011</v>
      </c>
      <c r="C95" s="5" t="s">
        <v>43</v>
      </c>
      <c r="D95" s="5">
        <v>302</v>
      </c>
      <c r="E95" s="5">
        <v>8</v>
      </c>
      <c r="F95" s="5">
        <v>8</v>
      </c>
      <c r="G95" s="5" t="s">
        <v>35</v>
      </c>
      <c r="H95" s="18">
        <v>0.8</v>
      </c>
      <c r="I95" s="1">
        <f>ASIN(SQRT(H95/100))</f>
        <v>8.9562407439444894E-2</v>
      </c>
      <c r="J95" s="18">
        <v>0.1</v>
      </c>
      <c r="K95" s="1">
        <f>ASIN(SQRT(J95/100))</f>
        <v>3.1628049437571679E-2</v>
      </c>
      <c r="L95" s="5" t="s">
        <v>32</v>
      </c>
    </row>
    <row r="96" spans="1:13" x14ac:dyDescent="0.2">
      <c r="A96" s="5" t="s">
        <v>133</v>
      </c>
      <c r="B96" s="5">
        <v>2011</v>
      </c>
      <c r="C96" s="5" t="s">
        <v>43</v>
      </c>
      <c r="D96" s="5">
        <v>303</v>
      </c>
      <c r="E96" s="5">
        <v>6</v>
      </c>
      <c r="F96" s="5">
        <v>4</v>
      </c>
      <c r="G96" s="5" t="s">
        <v>26</v>
      </c>
      <c r="H96" s="18">
        <v>0.2</v>
      </c>
      <c r="I96" s="1">
        <f>ASIN(SQRT(H96/100))</f>
        <v>4.4736280102247346E-2</v>
      </c>
      <c r="J96" s="18">
        <v>0.1</v>
      </c>
      <c r="K96" s="1">
        <f>ASIN(SQRT(J96/100))</f>
        <v>3.1628049437571679E-2</v>
      </c>
      <c r="L96" s="5" t="s">
        <v>44</v>
      </c>
    </row>
    <row r="97" spans="1:13" x14ac:dyDescent="0.2">
      <c r="A97" s="5" t="s">
        <v>133</v>
      </c>
      <c r="B97" s="5">
        <v>2011</v>
      </c>
      <c r="C97" s="5" t="s">
        <v>43</v>
      </c>
      <c r="D97" s="5">
        <v>304</v>
      </c>
      <c r="E97" s="5">
        <v>8</v>
      </c>
      <c r="F97" s="5">
        <v>8</v>
      </c>
      <c r="G97" s="5" t="s">
        <v>35</v>
      </c>
      <c r="H97" s="18">
        <v>1</v>
      </c>
      <c r="I97" s="1">
        <f>ASIN(SQRT(H97/100))</f>
        <v>0.1001674211615598</v>
      </c>
      <c r="J97" s="18">
        <v>0.05</v>
      </c>
      <c r="K97" s="1">
        <f>ASIN(SQRT(J97/100))</f>
        <v>2.2362543584366713E-2</v>
      </c>
      <c r="L97" s="5" t="s">
        <v>34</v>
      </c>
    </row>
    <row r="98" spans="1:13" x14ac:dyDescent="0.2">
      <c r="A98" s="5" t="s">
        <v>133</v>
      </c>
      <c r="B98" s="5">
        <v>2011</v>
      </c>
      <c r="C98" s="5" t="s">
        <v>43</v>
      </c>
      <c r="D98" s="5">
        <v>305</v>
      </c>
      <c r="E98" s="5">
        <v>5</v>
      </c>
      <c r="F98" s="5">
        <v>3</v>
      </c>
      <c r="G98" s="5" t="s">
        <v>34</v>
      </c>
      <c r="M98" s="5" t="s">
        <v>134</v>
      </c>
    </row>
    <row r="99" spans="1:13" x14ac:dyDescent="0.2">
      <c r="A99" s="5" t="s">
        <v>133</v>
      </c>
      <c r="B99" s="5">
        <v>2011</v>
      </c>
      <c r="C99" s="5" t="s">
        <v>43</v>
      </c>
      <c r="D99" s="5">
        <v>309</v>
      </c>
      <c r="E99" s="5">
        <v>7</v>
      </c>
      <c r="F99" s="5">
        <v>7</v>
      </c>
      <c r="G99" s="5" t="s">
        <v>36</v>
      </c>
      <c r="H99" s="18">
        <v>0.7</v>
      </c>
      <c r="I99" s="1">
        <f>ASIN(SQRT(H99/100))</f>
        <v>8.3763921749666764E-2</v>
      </c>
      <c r="J99" s="18">
        <v>0.05</v>
      </c>
      <c r="K99" s="1">
        <f>ASIN(SQRT(J99/100))</f>
        <v>2.2362543584366713E-2</v>
      </c>
    </row>
    <row r="100" spans="1:13" x14ac:dyDescent="0.2">
      <c r="A100" s="5" t="s">
        <v>133</v>
      </c>
      <c r="B100" s="5">
        <v>2011</v>
      </c>
      <c r="C100" s="5" t="s">
        <v>43</v>
      </c>
      <c r="D100" s="5">
        <v>310</v>
      </c>
      <c r="E100" s="5">
        <v>1</v>
      </c>
      <c r="F100" s="5">
        <v>2</v>
      </c>
      <c r="G100" s="5" t="s">
        <v>27</v>
      </c>
      <c r="H100" s="18">
        <v>1.1000000000000001</v>
      </c>
      <c r="I100" s="1">
        <f>ASIN(SQRT(H100/100))</f>
        <v>0.10507412451222858</v>
      </c>
      <c r="J100" s="18">
        <v>0.2</v>
      </c>
      <c r="K100" s="1">
        <f>ASIN(SQRT(J100/100))</f>
        <v>4.4736280102247346E-2</v>
      </c>
    </row>
    <row r="101" spans="1:13" x14ac:dyDescent="0.2">
      <c r="A101" s="5" t="s">
        <v>133</v>
      </c>
      <c r="B101" s="5">
        <v>2011</v>
      </c>
      <c r="C101" s="5" t="s">
        <v>43</v>
      </c>
      <c r="D101" s="5">
        <v>311</v>
      </c>
      <c r="E101" s="5">
        <v>3</v>
      </c>
      <c r="F101" s="5">
        <v>5</v>
      </c>
      <c r="G101" s="5" t="s">
        <v>33</v>
      </c>
      <c r="H101" s="18">
        <v>1</v>
      </c>
      <c r="I101" s="1">
        <f>ASIN(SQRT(H101/100))</f>
        <v>0.1001674211615598</v>
      </c>
      <c r="J101" s="18">
        <v>0.05</v>
      </c>
      <c r="K101" s="1">
        <f>ASIN(SQRT(J101/100))</f>
        <v>2.2362543584366713E-2</v>
      </c>
      <c r="L101" s="5" t="s">
        <v>32</v>
      </c>
    </row>
    <row r="102" spans="1:13" x14ac:dyDescent="0.2">
      <c r="A102" s="5" t="s">
        <v>133</v>
      </c>
      <c r="B102" s="5">
        <v>2011</v>
      </c>
      <c r="C102" s="5" t="s">
        <v>43</v>
      </c>
      <c r="D102" s="5">
        <v>312</v>
      </c>
      <c r="E102" s="5">
        <v>7</v>
      </c>
      <c r="F102" s="5">
        <v>7</v>
      </c>
      <c r="G102" s="5" t="s">
        <v>36</v>
      </c>
      <c r="H102" s="18">
        <v>0.3</v>
      </c>
      <c r="I102" s="1">
        <f>ASIN(SQRT(H102/100))</f>
        <v>5.4799678915819716E-2</v>
      </c>
      <c r="J102" s="18">
        <v>0.05</v>
      </c>
      <c r="K102" s="1">
        <f>ASIN(SQRT(J102/100))</f>
        <v>2.2362543584366713E-2</v>
      </c>
    </row>
    <row r="103" spans="1:13" x14ac:dyDescent="0.2">
      <c r="A103" s="5" t="s">
        <v>133</v>
      </c>
      <c r="B103" s="5">
        <v>2011</v>
      </c>
      <c r="C103" s="5" t="s">
        <v>43</v>
      </c>
      <c r="D103" s="5">
        <v>319</v>
      </c>
      <c r="E103" s="5">
        <v>3</v>
      </c>
      <c r="F103" s="5">
        <v>5</v>
      </c>
      <c r="G103" s="5" t="s">
        <v>33</v>
      </c>
      <c r="M103" s="5" t="s">
        <v>134</v>
      </c>
    </row>
    <row r="104" spans="1:13" x14ac:dyDescent="0.2">
      <c r="A104" s="5" t="s">
        <v>133</v>
      </c>
      <c r="B104" s="5">
        <v>2011</v>
      </c>
      <c r="C104" s="5" t="s">
        <v>43</v>
      </c>
      <c r="D104" s="5">
        <v>320</v>
      </c>
      <c r="E104" s="5">
        <v>3</v>
      </c>
      <c r="F104" s="5">
        <v>5</v>
      </c>
      <c r="G104" s="5" t="s">
        <v>33</v>
      </c>
      <c r="M104" s="5" t="s">
        <v>134</v>
      </c>
    </row>
    <row r="105" spans="1:13" x14ac:dyDescent="0.2">
      <c r="A105" s="5" t="s">
        <v>133</v>
      </c>
      <c r="B105" s="5">
        <v>2011</v>
      </c>
      <c r="C105" s="5" t="s">
        <v>43</v>
      </c>
      <c r="D105" s="5">
        <v>321</v>
      </c>
      <c r="E105" s="5">
        <v>8</v>
      </c>
      <c r="F105" s="5">
        <v>8</v>
      </c>
      <c r="G105" s="5" t="s">
        <v>35</v>
      </c>
      <c r="H105" s="18">
        <v>0.3</v>
      </c>
      <c r="I105" s="1">
        <f t="shared" ref="I105:I112" si="4">ASIN(SQRT(H105/100))</f>
        <v>5.4799678915819716E-2</v>
      </c>
      <c r="J105" s="18">
        <v>0</v>
      </c>
      <c r="K105" s="1">
        <f>ASIN(SQRT(J105/100))</f>
        <v>0</v>
      </c>
      <c r="L105" s="5" t="s">
        <v>37</v>
      </c>
    </row>
    <row r="106" spans="1:13" x14ac:dyDescent="0.2">
      <c r="A106" s="5" t="s">
        <v>133</v>
      </c>
      <c r="B106" s="5">
        <v>2011</v>
      </c>
      <c r="C106" s="5" t="s">
        <v>43</v>
      </c>
      <c r="D106" s="5">
        <v>324</v>
      </c>
      <c r="E106" s="5">
        <v>1</v>
      </c>
      <c r="F106" s="5">
        <v>2</v>
      </c>
      <c r="G106" s="5" t="s">
        <v>27</v>
      </c>
      <c r="H106" s="18">
        <v>0.5</v>
      </c>
      <c r="I106" s="1">
        <f t="shared" si="4"/>
        <v>7.0769736662213617E-2</v>
      </c>
      <c r="J106" s="18">
        <v>0.05</v>
      </c>
      <c r="K106" s="1">
        <f>ASIN(SQRT(J106/100))</f>
        <v>2.2362543584366713E-2</v>
      </c>
      <c r="L106" s="5" t="s">
        <v>31</v>
      </c>
    </row>
    <row r="107" spans="1:13" x14ac:dyDescent="0.2">
      <c r="A107" s="5" t="s">
        <v>133</v>
      </c>
      <c r="B107" s="5">
        <v>2011</v>
      </c>
      <c r="C107" s="5" t="s">
        <v>43</v>
      </c>
      <c r="D107" s="5">
        <v>326</v>
      </c>
      <c r="E107" s="5">
        <v>2</v>
      </c>
      <c r="F107" s="5">
        <v>1</v>
      </c>
      <c r="G107" s="5" t="s">
        <v>30</v>
      </c>
      <c r="H107" s="18">
        <v>0.5</v>
      </c>
      <c r="I107" s="1">
        <f t="shared" si="4"/>
        <v>7.0769736662213617E-2</v>
      </c>
      <c r="J107" s="18">
        <v>0.05</v>
      </c>
      <c r="K107" s="1">
        <f>ASIN(SQRT(J107/100))</f>
        <v>2.2362543584366713E-2</v>
      </c>
      <c r="L107" s="5" t="s">
        <v>38</v>
      </c>
    </row>
    <row r="108" spans="1:13" x14ac:dyDescent="0.2">
      <c r="A108" s="5" t="s">
        <v>133</v>
      </c>
      <c r="B108" s="5">
        <v>2011</v>
      </c>
      <c r="C108" s="5" t="s">
        <v>43</v>
      </c>
      <c r="D108" s="5">
        <v>327</v>
      </c>
      <c r="E108" s="5">
        <v>2</v>
      </c>
      <c r="F108" s="5">
        <v>1</v>
      </c>
      <c r="G108" s="5" t="s">
        <v>30</v>
      </c>
      <c r="H108" s="18">
        <v>1</v>
      </c>
      <c r="I108" s="1">
        <f t="shared" si="4"/>
        <v>0.1001674211615598</v>
      </c>
    </row>
    <row r="109" spans="1:13" x14ac:dyDescent="0.2">
      <c r="A109" s="5" t="s">
        <v>133</v>
      </c>
      <c r="B109" s="5">
        <v>2011</v>
      </c>
      <c r="C109" s="5" t="s">
        <v>43</v>
      </c>
      <c r="D109" s="5">
        <v>328</v>
      </c>
      <c r="E109" s="5">
        <v>4</v>
      </c>
      <c r="F109" s="5">
        <v>6</v>
      </c>
      <c r="G109" s="5" t="s">
        <v>28</v>
      </c>
      <c r="H109" s="18">
        <v>0.6</v>
      </c>
      <c r="I109" s="1">
        <f t="shared" si="4"/>
        <v>7.7537336482169206E-2</v>
      </c>
      <c r="L109" s="5" t="s">
        <v>38</v>
      </c>
    </row>
    <row r="110" spans="1:13" x14ac:dyDescent="0.2">
      <c r="A110" s="5" t="s">
        <v>133</v>
      </c>
      <c r="B110" s="5">
        <v>2011</v>
      </c>
      <c r="C110" s="5" t="s">
        <v>43</v>
      </c>
      <c r="D110" s="5">
        <v>329</v>
      </c>
      <c r="E110" s="5">
        <v>6</v>
      </c>
      <c r="F110" s="5">
        <v>4</v>
      </c>
      <c r="G110" s="5" t="s">
        <v>26</v>
      </c>
      <c r="H110" s="18">
        <v>0.3</v>
      </c>
      <c r="I110" s="1">
        <f t="shared" si="4"/>
        <v>5.4799678915819716E-2</v>
      </c>
      <c r="J110" s="18">
        <v>0</v>
      </c>
      <c r="K110" s="1">
        <f>ASIN(SQRT(J110/100))</f>
        <v>0</v>
      </c>
      <c r="L110" s="5" t="s">
        <v>34</v>
      </c>
    </row>
    <row r="111" spans="1:13" x14ac:dyDescent="0.2">
      <c r="A111" s="5" t="s">
        <v>133</v>
      </c>
      <c r="B111" s="5">
        <v>2011</v>
      </c>
      <c r="C111" s="5" t="s">
        <v>43</v>
      </c>
      <c r="D111" s="5">
        <v>330</v>
      </c>
      <c r="E111" s="5">
        <v>8</v>
      </c>
      <c r="F111" s="5">
        <v>8</v>
      </c>
      <c r="G111" s="5" t="s">
        <v>35</v>
      </c>
      <c r="H111" s="18">
        <v>0.2</v>
      </c>
      <c r="I111" s="1">
        <f t="shared" si="4"/>
        <v>4.4736280102247346E-2</v>
      </c>
      <c r="J111" s="18">
        <v>0.05</v>
      </c>
      <c r="K111" s="1">
        <f>ASIN(SQRT(J111/100))</f>
        <v>2.2362543584366713E-2</v>
      </c>
      <c r="L111" s="5" t="s">
        <v>38</v>
      </c>
    </row>
    <row r="112" spans="1:13" x14ac:dyDescent="0.2">
      <c r="A112" s="5" t="s">
        <v>133</v>
      </c>
      <c r="B112" s="5">
        <v>2011</v>
      </c>
      <c r="C112" s="5" t="s">
        <v>43</v>
      </c>
      <c r="D112" s="5">
        <v>331</v>
      </c>
      <c r="E112" s="5">
        <v>5</v>
      </c>
      <c r="F112" s="5">
        <v>3</v>
      </c>
      <c r="G112" s="5" t="s">
        <v>34</v>
      </c>
      <c r="H112" s="18">
        <v>0.3</v>
      </c>
      <c r="I112" s="1">
        <f t="shared" si="4"/>
        <v>5.4799678915819716E-2</v>
      </c>
      <c r="J112" s="18">
        <v>0.2</v>
      </c>
      <c r="K112" s="1">
        <f>ASIN(SQRT(J112/100))</f>
        <v>4.4736280102247346E-2</v>
      </c>
      <c r="L112" s="5" t="s">
        <v>31</v>
      </c>
    </row>
    <row r="113" spans="1:13" x14ac:dyDescent="0.2">
      <c r="A113" s="5" t="s">
        <v>133</v>
      </c>
      <c r="B113" s="5">
        <v>2011</v>
      </c>
      <c r="C113" s="5" t="s">
        <v>43</v>
      </c>
      <c r="D113" s="5">
        <v>332</v>
      </c>
      <c r="E113" s="5">
        <v>5</v>
      </c>
      <c r="F113" s="5">
        <v>3</v>
      </c>
      <c r="G113" s="5" t="s">
        <v>34</v>
      </c>
      <c r="M113" s="5" t="s">
        <v>134</v>
      </c>
    </row>
    <row r="114" spans="1:13" x14ac:dyDescent="0.2">
      <c r="A114" s="5" t="s">
        <v>133</v>
      </c>
      <c r="B114" s="5">
        <v>2011</v>
      </c>
      <c r="C114" s="5" t="s">
        <v>43</v>
      </c>
      <c r="D114" s="5">
        <v>333</v>
      </c>
      <c r="E114" s="5">
        <v>7</v>
      </c>
      <c r="F114" s="5">
        <v>7</v>
      </c>
      <c r="G114" s="5" t="s">
        <v>36</v>
      </c>
      <c r="H114" s="18">
        <v>0.75</v>
      </c>
      <c r="I114" s="1">
        <f t="shared" ref="I114:I123" si="5">ASIN(SQRT(H114/100))</f>
        <v>8.6711160547802257E-2</v>
      </c>
      <c r="J114" s="18">
        <v>0.05</v>
      </c>
      <c r="K114" s="1">
        <f t="shared" ref="K114:K123" si="6">ASIN(SQRT(J114/100))</f>
        <v>2.2362543584366713E-2</v>
      </c>
    </row>
    <row r="115" spans="1:13" x14ac:dyDescent="0.2">
      <c r="A115" s="5" t="s">
        <v>133</v>
      </c>
      <c r="B115" s="5">
        <v>2011</v>
      </c>
      <c r="C115" s="5" t="s">
        <v>43</v>
      </c>
      <c r="D115" s="5">
        <v>351</v>
      </c>
      <c r="E115" s="5">
        <v>2</v>
      </c>
      <c r="F115" s="5">
        <v>1</v>
      </c>
      <c r="G115" s="5" t="s">
        <v>30</v>
      </c>
      <c r="H115" s="18">
        <v>0.25</v>
      </c>
      <c r="I115" s="1">
        <f t="shared" si="5"/>
        <v>5.0020856805770016E-2</v>
      </c>
      <c r="J115" s="18">
        <v>0.1</v>
      </c>
      <c r="K115" s="1">
        <f t="shared" si="6"/>
        <v>3.1628049437571679E-2</v>
      </c>
      <c r="L115" s="5" t="s">
        <v>31</v>
      </c>
    </row>
    <row r="116" spans="1:13" x14ac:dyDescent="0.2">
      <c r="A116" s="5" t="s">
        <v>133</v>
      </c>
      <c r="B116" s="5">
        <v>2011</v>
      </c>
      <c r="C116" s="5" t="s">
        <v>43</v>
      </c>
      <c r="D116" s="5">
        <v>354</v>
      </c>
      <c r="E116" s="5">
        <v>7</v>
      </c>
      <c r="F116" s="5">
        <v>7</v>
      </c>
      <c r="G116" s="5" t="s">
        <v>36</v>
      </c>
      <c r="H116" s="18">
        <v>0.5</v>
      </c>
      <c r="I116" s="1">
        <f t="shared" si="5"/>
        <v>7.0769736662213617E-2</v>
      </c>
      <c r="J116" s="18">
        <v>0.3</v>
      </c>
      <c r="K116" s="1">
        <f t="shared" si="6"/>
        <v>5.4799678915819716E-2</v>
      </c>
      <c r="L116" s="5" t="s">
        <v>33</v>
      </c>
    </row>
    <row r="117" spans="1:13" x14ac:dyDescent="0.2">
      <c r="A117" s="5" t="s">
        <v>133</v>
      </c>
      <c r="B117" s="5">
        <v>2011</v>
      </c>
      <c r="C117" s="5" t="s">
        <v>43</v>
      </c>
      <c r="D117" s="5">
        <v>355</v>
      </c>
      <c r="E117" s="5">
        <v>7</v>
      </c>
      <c r="F117" s="5">
        <v>7</v>
      </c>
      <c r="G117" s="5" t="s">
        <v>36</v>
      </c>
      <c r="H117" s="18">
        <v>0.4</v>
      </c>
      <c r="I117" s="1">
        <f t="shared" si="5"/>
        <v>6.3287792981361946E-2</v>
      </c>
      <c r="J117" s="18">
        <v>0</v>
      </c>
      <c r="K117" s="1">
        <f t="shared" si="6"/>
        <v>0</v>
      </c>
      <c r="L117" s="5" t="s">
        <v>44</v>
      </c>
    </row>
    <row r="118" spans="1:13" x14ac:dyDescent="0.2">
      <c r="A118" s="5" t="s">
        <v>133</v>
      </c>
      <c r="B118" s="5">
        <v>2011</v>
      </c>
      <c r="C118" s="5" t="s">
        <v>43</v>
      </c>
      <c r="D118" s="5">
        <v>356</v>
      </c>
      <c r="E118" s="5">
        <v>2</v>
      </c>
      <c r="F118" s="5">
        <v>1</v>
      </c>
      <c r="G118" s="5" t="s">
        <v>30</v>
      </c>
      <c r="H118" s="18">
        <v>0.3</v>
      </c>
      <c r="I118" s="1">
        <f t="shared" si="5"/>
        <v>5.4799678915819716E-2</v>
      </c>
      <c r="J118" s="18">
        <v>0.2</v>
      </c>
      <c r="K118" s="1">
        <f t="shared" si="6"/>
        <v>4.4736280102247346E-2</v>
      </c>
      <c r="L118" s="5" t="s">
        <v>37</v>
      </c>
    </row>
    <row r="119" spans="1:13" x14ac:dyDescent="0.2">
      <c r="A119" s="5" t="s">
        <v>133</v>
      </c>
      <c r="B119" s="5">
        <v>2011</v>
      </c>
      <c r="C119" s="5" t="s">
        <v>43</v>
      </c>
      <c r="D119" s="5">
        <v>359</v>
      </c>
      <c r="E119" s="5">
        <v>4</v>
      </c>
      <c r="F119" s="5">
        <v>6</v>
      </c>
      <c r="G119" s="5" t="s">
        <v>28</v>
      </c>
      <c r="H119" s="18">
        <v>0.3</v>
      </c>
      <c r="I119" s="1">
        <f t="shared" si="5"/>
        <v>5.4799678915819716E-2</v>
      </c>
      <c r="J119" s="18">
        <v>0.2</v>
      </c>
      <c r="K119" s="1">
        <f t="shared" si="6"/>
        <v>4.4736280102247346E-2</v>
      </c>
    </row>
    <row r="120" spans="1:13" x14ac:dyDescent="0.2">
      <c r="A120" s="5" t="s">
        <v>133</v>
      </c>
      <c r="B120" s="5">
        <v>2011</v>
      </c>
      <c r="C120" s="5" t="s">
        <v>43</v>
      </c>
      <c r="D120" s="5">
        <v>363</v>
      </c>
      <c r="E120" s="5">
        <v>5</v>
      </c>
      <c r="F120" s="5">
        <v>3</v>
      </c>
      <c r="G120" s="5" t="s">
        <v>34</v>
      </c>
      <c r="H120" s="18">
        <v>0.5</v>
      </c>
      <c r="I120" s="1">
        <f t="shared" si="5"/>
        <v>7.0769736662213617E-2</v>
      </c>
      <c r="J120" s="18">
        <v>0</v>
      </c>
      <c r="K120" s="1">
        <f t="shared" si="6"/>
        <v>0</v>
      </c>
      <c r="L120" s="5" t="s">
        <v>37</v>
      </c>
    </row>
    <row r="121" spans="1:13" x14ac:dyDescent="0.2">
      <c r="A121" s="5" t="s">
        <v>133</v>
      </c>
      <c r="B121" s="5">
        <v>2011</v>
      </c>
      <c r="C121" s="5" t="s">
        <v>43</v>
      </c>
      <c r="D121" s="5">
        <v>364</v>
      </c>
      <c r="E121" s="5">
        <v>4</v>
      </c>
      <c r="F121" s="5">
        <v>6</v>
      </c>
      <c r="G121" s="5" t="s">
        <v>28</v>
      </c>
      <c r="H121" s="18">
        <v>1.8</v>
      </c>
      <c r="I121" s="1">
        <f t="shared" si="5"/>
        <v>0.13456986643727625</v>
      </c>
      <c r="J121" s="18">
        <v>1</v>
      </c>
      <c r="K121" s="1">
        <f t="shared" si="6"/>
        <v>0.1001674211615598</v>
      </c>
      <c r="L121" s="5" t="s">
        <v>34</v>
      </c>
    </row>
    <row r="122" spans="1:13" x14ac:dyDescent="0.2">
      <c r="A122" s="5" t="s">
        <v>133</v>
      </c>
      <c r="B122" s="5">
        <v>2011</v>
      </c>
      <c r="C122" s="5" t="s">
        <v>43</v>
      </c>
      <c r="D122" s="5">
        <v>366</v>
      </c>
      <c r="E122" s="5">
        <v>1</v>
      </c>
      <c r="F122" s="5">
        <v>2</v>
      </c>
      <c r="G122" s="5" t="s">
        <v>27</v>
      </c>
      <c r="H122" s="18">
        <v>0.4</v>
      </c>
      <c r="I122" s="1">
        <f t="shared" si="5"/>
        <v>6.3287792981361946E-2</v>
      </c>
      <c r="J122" s="18">
        <v>0.2</v>
      </c>
      <c r="K122" s="1">
        <f t="shared" si="6"/>
        <v>4.4736280102247346E-2</v>
      </c>
    </row>
    <row r="123" spans="1:13" x14ac:dyDescent="0.2">
      <c r="A123" s="5" t="s">
        <v>133</v>
      </c>
      <c r="B123" s="5">
        <v>2011</v>
      </c>
      <c r="C123" s="5" t="s">
        <v>43</v>
      </c>
      <c r="D123" s="5">
        <v>368</v>
      </c>
      <c r="E123" s="5">
        <v>2</v>
      </c>
      <c r="F123" s="5">
        <v>1</v>
      </c>
      <c r="G123" s="5" t="s">
        <v>30</v>
      </c>
      <c r="H123" s="18">
        <v>0.7</v>
      </c>
      <c r="I123" s="1">
        <f t="shared" si="5"/>
        <v>8.3763921749666764E-2</v>
      </c>
      <c r="J123" s="18">
        <v>0.2</v>
      </c>
      <c r="K123" s="1">
        <f t="shared" si="6"/>
        <v>4.4736280102247346E-2</v>
      </c>
      <c r="L123" s="5" t="s">
        <v>31</v>
      </c>
    </row>
    <row r="124" spans="1:13" x14ac:dyDescent="0.2">
      <c r="A124" s="5" t="s">
        <v>133</v>
      </c>
      <c r="B124" s="5">
        <v>2011</v>
      </c>
      <c r="C124" s="5" t="s">
        <v>43</v>
      </c>
      <c r="D124" s="5">
        <v>369</v>
      </c>
      <c r="E124" s="5">
        <v>6</v>
      </c>
      <c r="F124" s="5">
        <v>4</v>
      </c>
      <c r="G124" s="5" t="s">
        <v>26</v>
      </c>
      <c r="M124" s="5" t="s">
        <v>134</v>
      </c>
    </row>
    <row r="125" spans="1:13" x14ac:dyDescent="0.2">
      <c r="A125" s="5" t="s">
        <v>133</v>
      </c>
      <c r="B125" s="5">
        <v>2011</v>
      </c>
      <c r="C125" s="5" t="s">
        <v>43</v>
      </c>
      <c r="D125" s="5">
        <v>370</v>
      </c>
      <c r="E125" s="5">
        <v>8</v>
      </c>
      <c r="F125" s="5">
        <v>8</v>
      </c>
      <c r="G125" s="5" t="s">
        <v>35</v>
      </c>
      <c r="H125" s="18">
        <v>0.2</v>
      </c>
      <c r="I125" s="1">
        <f>ASIN(SQRT(H125/100))</f>
        <v>4.4736280102247346E-2</v>
      </c>
    </row>
    <row r="126" spans="1:13" x14ac:dyDescent="0.2">
      <c r="A126" s="5" t="s">
        <v>133</v>
      </c>
      <c r="B126" s="5">
        <v>2011</v>
      </c>
      <c r="C126" s="5" t="s">
        <v>43</v>
      </c>
      <c r="D126" s="5">
        <v>377</v>
      </c>
      <c r="E126" s="5">
        <v>3</v>
      </c>
      <c r="F126" s="5">
        <v>5</v>
      </c>
      <c r="G126" s="5" t="s">
        <v>33</v>
      </c>
      <c r="H126" s="18">
        <v>0.5</v>
      </c>
      <c r="I126" s="1">
        <f>ASIN(SQRT(H126/100))</f>
        <v>7.0769736662213617E-2</v>
      </c>
      <c r="J126" s="18">
        <v>0.3</v>
      </c>
      <c r="K126" s="1">
        <f>ASIN(SQRT(J126/100))</f>
        <v>5.4799678915819716E-2</v>
      </c>
      <c r="L126" s="5" t="s">
        <v>33</v>
      </c>
    </row>
    <row r="127" spans="1:13" x14ac:dyDescent="0.2">
      <c r="A127" s="5" t="s">
        <v>133</v>
      </c>
      <c r="B127" s="5">
        <v>2011</v>
      </c>
      <c r="C127" s="5" t="s">
        <v>43</v>
      </c>
      <c r="D127" s="5">
        <v>379</v>
      </c>
      <c r="E127" s="5">
        <v>4</v>
      </c>
      <c r="F127" s="5">
        <v>6</v>
      </c>
      <c r="G127" s="5" t="s">
        <v>28</v>
      </c>
      <c r="H127" s="18">
        <v>0.3</v>
      </c>
      <c r="I127" s="1">
        <f>ASIN(SQRT(H127/100))</f>
        <v>5.4799678915819716E-2</v>
      </c>
      <c r="J127" s="18">
        <v>0.2</v>
      </c>
      <c r="K127" s="1">
        <f>ASIN(SQRT(J127/100))</f>
        <v>4.4736280102247346E-2</v>
      </c>
      <c r="L127" s="5" t="s">
        <v>38</v>
      </c>
    </row>
    <row r="128" spans="1:13" x14ac:dyDescent="0.2">
      <c r="A128" s="5" t="s">
        <v>133</v>
      </c>
      <c r="B128" s="5">
        <v>2011</v>
      </c>
      <c r="C128" s="5" t="s">
        <v>43</v>
      </c>
      <c r="D128" s="5">
        <v>380</v>
      </c>
      <c r="E128" s="5">
        <v>2</v>
      </c>
      <c r="F128" s="5">
        <v>1</v>
      </c>
      <c r="G128" s="5" t="s">
        <v>30</v>
      </c>
      <c r="M128" s="5" t="s">
        <v>134</v>
      </c>
    </row>
    <row r="129" spans="1:12" x14ac:dyDescent="0.2">
      <c r="A129" s="5" t="s">
        <v>133</v>
      </c>
      <c r="B129" s="5">
        <v>2011</v>
      </c>
      <c r="C129" s="5" t="s">
        <v>43</v>
      </c>
      <c r="D129" s="5">
        <v>382</v>
      </c>
      <c r="E129" s="5">
        <v>4</v>
      </c>
      <c r="F129" s="5">
        <v>6</v>
      </c>
      <c r="G129" s="5" t="s">
        <v>28</v>
      </c>
      <c r="H129" s="18">
        <v>0.2</v>
      </c>
      <c r="I129" s="1">
        <f>ASIN(SQRT(H129/100))</f>
        <v>4.4736280102247346E-2</v>
      </c>
      <c r="J129" s="18">
        <v>0.05</v>
      </c>
      <c r="K129" s="1">
        <f>ASIN(SQRT(J129/100))</f>
        <v>2.2362543584366713E-2</v>
      </c>
      <c r="L129" s="5" t="s">
        <v>52</v>
      </c>
    </row>
    <row r="130" spans="1:12" x14ac:dyDescent="0.2">
      <c r="K130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CBA8-AE17-9844-A103-8CB62A0110FC}">
  <dimension ref="A1:AH41"/>
  <sheetViews>
    <sheetView workbookViewId="0">
      <selection sqref="A1:AH41"/>
    </sheetView>
  </sheetViews>
  <sheetFormatPr baseColWidth="10" defaultRowHeight="16" x14ac:dyDescent="0.2"/>
  <sheetData>
    <row r="1" spans="1:34" ht="41" thickBot="1" x14ac:dyDescent="0.25">
      <c r="A1" s="20" t="s">
        <v>136</v>
      </c>
      <c r="B1" s="21" t="s">
        <v>137</v>
      </c>
      <c r="C1" s="21" t="s">
        <v>54</v>
      </c>
      <c r="D1" s="22" t="s">
        <v>138</v>
      </c>
      <c r="E1" s="20" t="s">
        <v>5</v>
      </c>
      <c r="F1" s="20" t="s">
        <v>139</v>
      </c>
      <c r="G1" s="23" t="s">
        <v>140</v>
      </c>
      <c r="H1" s="24" t="s">
        <v>141</v>
      </c>
      <c r="I1" s="24" t="s">
        <v>142</v>
      </c>
      <c r="J1" s="20" t="s">
        <v>143</v>
      </c>
      <c r="K1" s="24" t="s">
        <v>144</v>
      </c>
      <c r="L1" s="24" t="s">
        <v>141</v>
      </c>
      <c r="M1" s="25" t="s">
        <v>145</v>
      </c>
      <c r="N1" s="24" t="s">
        <v>146</v>
      </c>
      <c r="O1" s="20" t="s">
        <v>141</v>
      </c>
      <c r="P1" s="24" t="s">
        <v>147</v>
      </c>
      <c r="Q1" s="25" t="s">
        <v>148</v>
      </c>
      <c r="R1" s="24" t="s">
        <v>141</v>
      </c>
      <c r="S1" s="24" t="s">
        <v>149</v>
      </c>
      <c r="T1" s="25" t="s">
        <v>150</v>
      </c>
      <c r="U1" s="26" t="s">
        <v>151</v>
      </c>
      <c r="V1" s="24" t="s">
        <v>152</v>
      </c>
      <c r="W1" s="24" t="s">
        <v>153</v>
      </c>
      <c r="X1" s="24" t="s">
        <v>154</v>
      </c>
      <c r="Y1" s="24" t="s">
        <v>155</v>
      </c>
      <c r="Z1" s="27" t="s">
        <v>151</v>
      </c>
      <c r="AA1" s="26" t="s">
        <v>156</v>
      </c>
      <c r="AB1" s="28" t="s">
        <v>157</v>
      </c>
      <c r="AC1" s="24" t="s">
        <v>158</v>
      </c>
      <c r="AD1" s="24" t="s">
        <v>159</v>
      </c>
      <c r="AE1" s="29" t="s">
        <v>160</v>
      </c>
      <c r="AF1" s="25" t="s">
        <v>161</v>
      </c>
      <c r="AG1" s="24" t="s">
        <v>162</v>
      </c>
      <c r="AH1" s="24" t="s">
        <v>163</v>
      </c>
    </row>
    <row r="2" spans="1:34" x14ac:dyDescent="0.2">
      <c r="A2" s="30">
        <v>40298</v>
      </c>
      <c r="B2" s="31" t="s">
        <v>164</v>
      </c>
      <c r="C2" s="31" t="s">
        <v>165</v>
      </c>
      <c r="D2" s="31" t="s">
        <v>166</v>
      </c>
      <c r="E2" s="32">
        <v>0.01</v>
      </c>
      <c r="F2" s="32" t="s">
        <v>167</v>
      </c>
      <c r="G2" s="33">
        <v>4.3999999999999997E-2</v>
      </c>
      <c r="H2" s="32" t="s">
        <v>168</v>
      </c>
      <c r="I2" s="32" t="s">
        <v>169</v>
      </c>
      <c r="J2" s="32">
        <v>0.48199999999999998</v>
      </c>
      <c r="K2" s="32">
        <f t="shared" ref="K2:K31" si="0">+(G2*J2)</f>
        <v>2.1207999999999998E-2</v>
      </c>
      <c r="L2" s="32" t="s">
        <v>168</v>
      </c>
      <c r="M2" s="32"/>
      <c r="N2" s="32"/>
      <c r="O2" s="32"/>
      <c r="P2" s="32">
        <v>0.48</v>
      </c>
      <c r="Q2" s="34">
        <f t="shared" ref="Q2:Q41" si="1">+(G2*P2)*1000</f>
        <v>21.119999999999997</v>
      </c>
      <c r="R2" s="32" t="s">
        <v>170</v>
      </c>
      <c r="S2" s="34">
        <v>28.33</v>
      </c>
      <c r="T2" s="34">
        <f t="shared" ref="T2:T31" si="2">+((S2*3.7854)*2.471)</f>
        <v>264.990983922</v>
      </c>
      <c r="U2" s="35">
        <f t="shared" ref="U2:U41" si="3">+(Q2*T2)/1000</f>
        <v>5.5966095804326397</v>
      </c>
      <c r="V2" s="32" t="s">
        <v>171</v>
      </c>
      <c r="W2" s="32" t="s">
        <v>172</v>
      </c>
      <c r="X2" s="32"/>
      <c r="Y2" s="32"/>
      <c r="Z2" s="32"/>
      <c r="AA2" s="32">
        <v>22</v>
      </c>
      <c r="AB2" s="36">
        <f>(AA2/Q2)*100</f>
        <v>104.16666666666667</v>
      </c>
      <c r="AC2" s="32"/>
      <c r="AD2" s="32" t="s">
        <v>173</v>
      </c>
      <c r="AE2" s="32"/>
      <c r="AF2" s="32"/>
      <c r="AG2" s="32"/>
      <c r="AH2" s="32"/>
    </row>
    <row r="3" spans="1:34" x14ac:dyDescent="0.2">
      <c r="A3" s="30">
        <v>40298</v>
      </c>
      <c r="B3" s="31" t="s">
        <v>164</v>
      </c>
      <c r="C3" s="31" t="s">
        <v>165</v>
      </c>
      <c r="D3" s="31" t="s">
        <v>166</v>
      </c>
      <c r="E3" s="32">
        <v>0.1</v>
      </c>
      <c r="F3" s="32" t="s">
        <v>174</v>
      </c>
      <c r="G3" s="33">
        <v>0.44</v>
      </c>
      <c r="H3" s="32" t="s">
        <v>168</v>
      </c>
      <c r="I3" s="32" t="s">
        <v>169</v>
      </c>
      <c r="J3" s="32">
        <v>0.48199999999999998</v>
      </c>
      <c r="K3" s="32">
        <f t="shared" si="0"/>
        <v>0.21207999999999999</v>
      </c>
      <c r="L3" s="32" t="s">
        <v>168</v>
      </c>
      <c r="M3" s="32"/>
      <c r="N3" s="32"/>
      <c r="O3" s="32"/>
      <c r="P3" s="32">
        <v>0.48</v>
      </c>
      <c r="Q3" s="34">
        <f t="shared" si="1"/>
        <v>211.2</v>
      </c>
      <c r="R3" s="32" t="s">
        <v>170</v>
      </c>
      <c r="S3" s="34">
        <v>28.33</v>
      </c>
      <c r="T3" s="34">
        <f t="shared" si="2"/>
        <v>264.990983922</v>
      </c>
      <c r="U3" s="35">
        <f t="shared" si="3"/>
        <v>55.966095804326393</v>
      </c>
      <c r="V3" s="32" t="s">
        <v>171</v>
      </c>
      <c r="W3" s="32" t="s">
        <v>172</v>
      </c>
      <c r="X3" s="32"/>
      <c r="Y3" s="32"/>
      <c r="Z3" s="32"/>
      <c r="AA3" s="32">
        <v>240</v>
      </c>
      <c r="AB3" s="36">
        <f>(AA3/Q3)*100</f>
        <v>113.63636363636364</v>
      </c>
      <c r="AC3" s="32"/>
      <c r="AD3" s="32" t="s">
        <v>175</v>
      </c>
      <c r="AE3" s="32"/>
      <c r="AF3" s="32"/>
      <c r="AG3" s="32"/>
      <c r="AH3" s="32"/>
    </row>
    <row r="4" spans="1:34" x14ac:dyDescent="0.2">
      <c r="A4" s="30">
        <v>40298</v>
      </c>
      <c r="B4" s="31" t="s">
        <v>164</v>
      </c>
      <c r="C4" s="31" t="s">
        <v>165</v>
      </c>
      <c r="D4" s="31" t="s">
        <v>166</v>
      </c>
      <c r="E4" s="32" t="s">
        <v>176</v>
      </c>
      <c r="F4" s="32" t="s">
        <v>177</v>
      </c>
      <c r="G4" s="33">
        <v>4.3999999999999997E-2</v>
      </c>
      <c r="H4" s="32" t="s">
        <v>168</v>
      </c>
      <c r="I4" s="32" t="s">
        <v>169</v>
      </c>
      <c r="J4" s="32">
        <v>0.48199999999999998</v>
      </c>
      <c r="K4" s="32">
        <f t="shared" si="0"/>
        <v>2.1207999999999998E-2</v>
      </c>
      <c r="L4" s="32" t="s">
        <v>168</v>
      </c>
      <c r="M4" s="32"/>
      <c r="N4" s="32"/>
      <c r="O4" s="32"/>
      <c r="P4" s="32">
        <v>0.48</v>
      </c>
      <c r="Q4" s="34">
        <f t="shared" si="1"/>
        <v>21.119999999999997</v>
      </c>
      <c r="R4" s="32" t="s">
        <v>170</v>
      </c>
      <c r="S4" s="34">
        <v>28.33</v>
      </c>
      <c r="T4" s="34">
        <f t="shared" si="2"/>
        <v>264.990983922</v>
      </c>
      <c r="U4" s="35">
        <f t="shared" si="3"/>
        <v>5.5966095804326397</v>
      </c>
      <c r="V4" s="32" t="s">
        <v>171</v>
      </c>
      <c r="W4" s="32" t="s">
        <v>172</v>
      </c>
      <c r="X4" s="32"/>
      <c r="Y4" s="32"/>
      <c r="Z4" s="32"/>
      <c r="AA4" s="32">
        <v>22</v>
      </c>
      <c r="AB4" s="36">
        <f>(AA4/Q4)*100</f>
        <v>104.16666666666667</v>
      </c>
      <c r="AC4" s="32"/>
      <c r="AD4" s="32" t="s">
        <v>173</v>
      </c>
      <c r="AE4" s="32"/>
      <c r="AF4" s="32"/>
      <c r="AG4" s="32"/>
      <c r="AH4" s="32" t="s">
        <v>178</v>
      </c>
    </row>
    <row r="5" spans="1:34" x14ac:dyDescent="0.2">
      <c r="A5" s="30">
        <v>40298</v>
      </c>
      <c r="B5" s="31" t="s">
        <v>164</v>
      </c>
      <c r="C5" s="31" t="s">
        <v>165</v>
      </c>
      <c r="D5" s="31" t="s">
        <v>166</v>
      </c>
      <c r="E5" s="32" t="s">
        <v>179</v>
      </c>
      <c r="F5" s="32" t="s">
        <v>180</v>
      </c>
      <c r="G5" s="33">
        <v>0.44</v>
      </c>
      <c r="H5" s="32" t="s">
        <v>168</v>
      </c>
      <c r="I5" s="32" t="s">
        <v>169</v>
      </c>
      <c r="J5" s="32">
        <v>0.48199999999999998</v>
      </c>
      <c r="K5" s="32">
        <f t="shared" si="0"/>
        <v>0.21207999999999999</v>
      </c>
      <c r="L5" s="32" t="s">
        <v>168</v>
      </c>
      <c r="M5" s="32"/>
      <c r="N5" s="32"/>
      <c r="O5" s="32"/>
      <c r="P5" s="32">
        <v>0.48</v>
      </c>
      <c r="Q5" s="34">
        <f t="shared" si="1"/>
        <v>211.2</v>
      </c>
      <c r="R5" s="32" t="s">
        <v>170</v>
      </c>
      <c r="S5" s="34">
        <v>28.33</v>
      </c>
      <c r="T5" s="34">
        <f t="shared" si="2"/>
        <v>264.990983922</v>
      </c>
      <c r="U5" s="35">
        <f t="shared" si="3"/>
        <v>55.966095804326393</v>
      </c>
      <c r="V5" s="32" t="s">
        <v>171</v>
      </c>
      <c r="W5" s="32" t="s">
        <v>172</v>
      </c>
      <c r="X5" s="32"/>
      <c r="Y5" s="32"/>
      <c r="Z5" s="32"/>
      <c r="AA5" s="32">
        <v>230</v>
      </c>
      <c r="AB5" s="36">
        <f>(AA5/Q5)*100</f>
        <v>108.90151515151516</v>
      </c>
      <c r="AC5" s="36">
        <f>AVERAGE(AB2:AB5)</f>
        <v>107.71780303030303</v>
      </c>
      <c r="AD5" s="32" t="s">
        <v>175</v>
      </c>
      <c r="AE5" s="32"/>
      <c r="AF5" s="32"/>
      <c r="AG5" s="32"/>
      <c r="AH5" s="32"/>
    </row>
    <row r="6" spans="1:34" x14ac:dyDescent="0.2">
      <c r="A6" s="30">
        <v>40298</v>
      </c>
      <c r="B6" s="31" t="s">
        <v>164</v>
      </c>
      <c r="C6" s="31" t="s">
        <v>165</v>
      </c>
      <c r="D6" s="31" t="s">
        <v>166</v>
      </c>
      <c r="E6" s="32" t="s">
        <v>181</v>
      </c>
      <c r="F6" s="32" t="s">
        <v>182</v>
      </c>
      <c r="G6" s="33">
        <v>0</v>
      </c>
      <c r="H6" s="32" t="s">
        <v>168</v>
      </c>
      <c r="I6" s="32" t="s">
        <v>169</v>
      </c>
      <c r="J6" s="32">
        <v>0.48199999999999998</v>
      </c>
      <c r="K6" s="32">
        <f t="shared" si="0"/>
        <v>0</v>
      </c>
      <c r="L6" s="32" t="s">
        <v>168</v>
      </c>
      <c r="M6" s="32"/>
      <c r="N6" s="32"/>
      <c r="O6" s="32"/>
      <c r="P6" s="32">
        <v>0.48</v>
      </c>
      <c r="Q6" s="34">
        <f t="shared" si="1"/>
        <v>0</v>
      </c>
      <c r="R6" s="32" t="s">
        <v>170</v>
      </c>
      <c r="S6" s="34">
        <v>28.33</v>
      </c>
      <c r="T6" s="34">
        <f t="shared" si="2"/>
        <v>264.990983922</v>
      </c>
      <c r="U6" s="35">
        <f t="shared" si="3"/>
        <v>0</v>
      </c>
      <c r="V6" s="32" t="s">
        <v>171</v>
      </c>
      <c r="W6" s="32" t="s">
        <v>172</v>
      </c>
      <c r="X6" s="32"/>
      <c r="Y6" s="32"/>
      <c r="Z6" s="32"/>
      <c r="AA6" s="32">
        <v>0</v>
      </c>
      <c r="AB6" s="32">
        <v>0</v>
      </c>
      <c r="AC6" s="32"/>
      <c r="AD6" s="32" t="s">
        <v>183</v>
      </c>
      <c r="AE6" s="32"/>
      <c r="AF6" s="32"/>
      <c r="AG6" s="32"/>
      <c r="AH6" s="32"/>
    </row>
    <row r="7" spans="1:34" x14ac:dyDescent="0.2">
      <c r="A7" s="30">
        <v>40298</v>
      </c>
      <c r="B7" s="31" t="s">
        <v>164</v>
      </c>
      <c r="C7" s="31" t="s">
        <v>165</v>
      </c>
      <c r="D7" s="31" t="s">
        <v>184</v>
      </c>
      <c r="E7" s="32">
        <v>0.01</v>
      </c>
      <c r="F7" s="32" t="s">
        <v>185</v>
      </c>
      <c r="G7" s="33">
        <v>8.7999999999999995E-2</v>
      </c>
      <c r="H7" s="32" t="s">
        <v>168</v>
      </c>
      <c r="I7" s="32" t="s">
        <v>186</v>
      </c>
      <c r="J7" s="32">
        <v>0.41</v>
      </c>
      <c r="K7" s="32">
        <f t="shared" si="0"/>
        <v>3.6079999999999994E-2</v>
      </c>
      <c r="L7" s="32" t="s">
        <v>168</v>
      </c>
      <c r="M7" s="32">
        <v>0.48</v>
      </c>
      <c r="N7" s="32">
        <f>+(G7*M7)</f>
        <v>4.2239999999999993E-2</v>
      </c>
      <c r="O7" s="32" t="s">
        <v>187</v>
      </c>
      <c r="P7" s="32">
        <v>0.35599999999999998</v>
      </c>
      <c r="Q7" s="34">
        <f t="shared" si="1"/>
        <v>31.327999999999996</v>
      </c>
      <c r="R7" s="32" t="s">
        <v>170</v>
      </c>
      <c r="S7" s="34">
        <v>28.33</v>
      </c>
      <c r="T7" s="34">
        <f t="shared" si="2"/>
        <v>264.990983922</v>
      </c>
      <c r="U7" s="35">
        <f t="shared" si="3"/>
        <v>8.3016375443084147</v>
      </c>
      <c r="V7" s="32" t="s">
        <v>171</v>
      </c>
      <c r="W7" s="32" t="s">
        <v>172</v>
      </c>
      <c r="X7" s="32">
        <v>0.48</v>
      </c>
      <c r="Y7" s="32">
        <f>(G7*X7)*1000</f>
        <v>42.239999999999995</v>
      </c>
      <c r="Z7" s="32">
        <f>(Y7*T7)/1000</f>
        <v>11.193219160865279</v>
      </c>
      <c r="AA7" s="32">
        <v>45</v>
      </c>
      <c r="AB7" s="36">
        <f>(AA7/Q7)*100</f>
        <v>143.64147088866193</v>
      </c>
      <c r="AC7" s="32"/>
      <c r="AD7" s="32" t="s">
        <v>173</v>
      </c>
      <c r="AE7" s="32"/>
      <c r="AF7" s="32"/>
      <c r="AG7" s="32"/>
      <c r="AH7" s="32" t="s">
        <v>188</v>
      </c>
    </row>
    <row r="8" spans="1:34" x14ac:dyDescent="0.2">
      <c r="A8" s="30">
        <v>40298</v>
      </c>
      <c r="B8" s="31" t="s">
        <v>164</v>
      </c>
      <c r="C8" s="31" t="s">
        <v>165</v>
      </c>
      <c r="D8" s="31" t="s">
        <v>184</v>
      </c>
      <c r="E8" s="32">
        <v>0.1</v>
      </c>
      <c r="F8" s="32" t="s">
        <v>189</v>
      </c>
      <c r="G8" s="33">
        <v>0.88</v>
      </c>
      <c r="H8" s="32" t="s">
        <v>168</v>
      </c>
      <c r="I8" s="32" t="s">
        <v>186</v>
      </c>
      <c r="J8" s="32">
        <v>0.41</v>
      </c>
      <c r="K8" s="32">
        <f t="shared" si="0"/>
        <v>0.36079999999999995</v>
      </c>
      <c r="L8" s="32" t="s">
        <v>168</v>
      </c>
      <c r="M8" s="32">
        <v>0.48</v>
      </c>
      <c r="N8" s="32">
        <f>+(G8*M8)</f>
        <v>0.4224</v>
      </c>
      <c r="O8" s="32" t="s">
        <v>187</v>
      </c>
      <c r="P8" s="32">
        <v>0.35599999999999998</v>
      </c>
      <c r="Q8" s="34">
        <f t="shared" si="1"/>
        <v>313.28000000000003</v>
      </c>
      <c r="R8" s="32" t="s">
        <v>170</v>
      </c>
      <c r="S8" s="34">
        <v>28.33</v>
      </c>
      <c r="T8" s="34">
        <f t="shared" si="2"/>
        <v>264.990983922</v>
      </c>
      <c r="U8" s="35">
        <f t="shared" si="3"/>
        <v>83.016375443084172</v>
      </c>
      <c r="V8" s="32" t="s">
        <v>171</v>
      </c>
      <c r="W8" s="32" t="s">
        <v>172</v>
      </c>
      <c r="X8" s="32">
        <v>0.48</v>
      </c>
      <c r="Y8" s="32">
        <f>(G8*X8)*1000</f>
        <v>422.4</v>
      </c>
      <c r="Z8" s="32">
        <f>(Y8*T8)/1000</f>
        <v>111.93219160865279</v>
      </c>
      <c r="AA8" s="32">
        <v>490</v>
      </c>
      <c r="AB8" s="36">
        <f>(AA8/Q8)*100</f>
        <v>156.40960163432072</v>
      </c>
      <c r="AC8" s="32"/>
      <c r="AD8" s="32" t="s">
        <v>175</v>
      </c>
      <c r="AE8" s="32"/>
      <c r="AF8" s="32"/>
      <c r="AG8" s="32"/>
      <c r="AH8" s="32" t="s">
        <v>188</v>
      </c>
    </row>
    <row r="9" spans="1:34" x14ac:dyDescent="0.2">
      <c r="A9" s="30">
        <v>40298</v>
      </c>
      <c r="B9" s="31" t="s">
        <v>164</v>
      </c>
      <c r="C9" s="31" t="s">
        <v>165</v>
      </c>
      <c r="D9" s="31" t="s">
        <v>184</v>
      </c>
      <c r="E9" s="32" t="s">
        <v>176</v>
      </c>
      <c r="F9" s="32" t="s">
        <v>190</v>
      </c>
      <c r="G9" s="33">
        <v>8.7999999999999995E-2</v>
      </c>
      <c r="H9" s="32" t="s">
        <v>168</v>
      </c>
      <c r="I9" s="32" t="s">
        <v>186</v>
      </c>
      <c r="J9" s="32">
        <v>0.41</v>
      </c>
      <c r="K9" s="32">
        <f t="shared" si="0"/>
        <v>3.6079999999999994E-2</v>
      </c>
      <c r="L9" s="32" t="s">
        <v>168</v>
      </c>
      <c r="M9" s="32">
        <v>0.48</v>
      </c>
      <c r="N9" s="32">
        <f>+(G9*M9)</f>
        <v>4.2239999999999993E-2</v>
      </c>
      <c r="O9" s="32" t="s">
        <v>187</v>
      </c>
      <c r="P9" s="32">
        <v>0.35599999999999998</v>
      </c>
      <c r="Q9" s="34">
        <f t="shared" si="1"/>
        <v>31.327999999999996</v>
      </c>
      <c r="R9" s="32" t="s">
        <v>170</v>
      </c>
      <c r="S9" s="34">
        <v>28.33</v>
      </c>
      <c r="T9" s="34">
        <f t="shared" si="2"/>
        <v>264.990983922</v>
      </c>
      <c r="U9" s="35">
        <f t="shared" si="3"/>
        <v>8.3016375443084147</v>
      </c>
      <c r="V9" s="32" t="s">
        <v>171</v>
      </c>
      <c r="W9" s="32" t="s">
        <v>172</v>
      </c>
      <c r="X9" s="32">
        <v>0.48</v>
      </c>
      <c r="Y9" s="32">
        <f>(G9*X9)*1000</f>
        <v>42.239999999999995</v>
      </c>
      <c r="Z9" s="32">
        <f>(Y9*T9)/1000</f>
        <v>11.193219160865279</v>
      </c>
      <c r="AA9" s="32">
        <v>47</v>
      </c>
      <c r="AB9" s="36">
        <f>(AA9/Q9)*100</f>
        <v>150.02553626149134</v>
      </c>
      <c r="AC9" s="32"/>
      <c r="AD9" s="32" t="s">
        <v>173</v>
      </c>
      <c r="AE9" s="32"/>
      <c r="AF9" s="32"/>
      <c r="AG9" s="32"/>
      <c r="AH9" s="32" t="s">
        <v>188</v>
      </c>
    </row>
    <row r="10" spans="1:34" x14ac:dyDescent="0.2">
      <c r="A10" s="30">
        <v>40298</v>
      </c>
      <c r="B10" s="31" t="s">
        <v>164</v>
      </c>
      <c r="C10" s="31" t="s">
        <v>165</v>
      </c>
      <c r="D10" s="31" t="s">
        <v>184</v>
      </c>
      <c r="E10" s="32" t="s">
        <v>179</v>
      </c>
      <c r="F10" s="32" t="s">
        <v>191</v>
      </c>
      <c r="G10" s="33">
        <v>0.88</v>
      </c>
      <c r="H10" s="32" t="s">
        <v>168</v>
      </c>
      <c r="I10" s="32" t="s">
        <v>186</v>
      </c>
      <c r="J10" s="32">
        <v>0.41</v>
      </c>
      <c r="K10" s="32">
        <f t="shared" si="0"/>
        <v>0.36079999999999995</v>
      </c>
      <c r="L10" s="32" t="s">
        <v>168</v>
      </c>
      <c r="M10" s="32">
        <v>0.48</v>
      </c>
      <c r="N10" s="32">
        <f>+(G10*M10)</f>
        <v>0.4224</v>
      </c>
      <c r="O10" s="32" t="s">
        <v>187</v>
      </c>
      <c r="P10" s="32">
        <v>0.35599999999999998</v>
      </c>
      <c r="Q10" s="34">
        <f t="shared" si="1"/>
        <v>313.28000000000003</v>
      </c>
      <c r="R10" s="32" t="s">
        <v>170</v>
      </c>
      <c r="S10" s="34">
        <v>28.33</v>
      </c>
      <c r="T10" s="34">
        <f t="shared" si="2"/>
        <v>264.990983922</v>
      </c>
      <c r="U10" s="35">
        <f t="shared" si="3"/>
        <v>83.016375443084172</v>
      </c>
      <c r="V10" s="32" t="s">
        <v>171</v>
      </c>
      <c r="W10" s="32" t="s">
        <v>172</v>
      </c>
      <c r="X10" s="32">
        <v>0.48</v>
      </c>
      <c r="Y10" s="32">
        <f>(G10*X10)*1000</f>
        <v>422.4</v>
      </c>
      <c r="Z10" s="32">
        <f>(Y10*T10)/1000</f>
        <v>111.93219160865279</v>
      </c>
      <c r="AA10" s="32">
        <v>490</v>
      </c>
      <c r="AB10" s="36">
        <f>(AA10/Q10)*100</f>
        <v>156.40960163432072</v>
      </c>
      <c r="AC10" s="36">
        <f>AVERAGE(AB7:AB10)</f>
        <v>151.62155260469865</v>
      </c>
      <c r="AD10" s="32" t="s">
        <v>175</v>
      </c>
      <c r="AE10" s="32"/>
      <c r="AF10" s="32"/>
      <c r="AG10" s="32"/>
      <c r="AH10" s="32" t="s">
        <v>188</v>
      </c>
    </row>
    <row r="11" spans="1:34" x14ac:dyDescent="0.2">
      <c r="A11" s="30">
        <v>40298</v>
      </c>
      <c r="B11" s="31" t="s">
        <v>164</v>
      </c>
      <c r="C11" s="31" t="s">
        <v>165</v>
      </c>
      <c r="D11" s="31" t="s">
        <v>184</v>
      </c>
      <c r="E11" s="32" t="s">
        <v>181</v>
      </c>
      <c r="F11" s="32" t="s">
        <v>192</v>
      </c>
      <c r="G11" s="33">
        <v>0</v>
      </c>
      <c r="H11" s="32" t="s">
        <v>168</v>
      </c>
      <c r="I11" s="32" t="s">
        <v>186</v>
      </c>
      <c r="J11" s="32">
        <v>0.41</v>
      </c>
      <c r="K11" s="32">
        <f t="shared" si="0"/>
        <v>0</v>
      </c>
      <c r="L11" s="32" t="s">
        <v>168</v>
      </c>
      <c r="M11" s="34"/>
      <c r="N11" s="32">
        <f>+(G11*M11)</f>
        <v>0</v>
      </c>
      <c r="O11" s="32" t="s">
        <v>187</v>
      </c>
      <c r="P11" s="32"/>
      <c r="Q11" s="34">
        <f t="shared" si="1"/>
        <v>0</v>
      </c>
      <c r="R11" s="32" t="s">
        <v>187</v>
      </c>
      <c r="S11" s="34">
        <v>28.33</v>
      </c>
      <c r="T11" s="34">
        <f t="shared" si="2"/>
        <v>264.990983922</v>
      </c>
      <c r="U11" s="35">
        <f t="shared" si="3"/>
        <v>0</v>
      </c>
      <c r="V11" s="32" t="s">
        <v>171</v>
      </c>
      <c r="W11" s="32" t="s">
        <v>172</v>
      </c>
      <c r="X11" s="32">
        <v>0.48</v>
      </c>
      <c r="Y11" s="32">
        <f>(G11*X11)*1000</f>
        <v>0</v>
      </c>
      <c r="Z11" s="32">
        <f>(Y11*T11)/1000</f>
        <v>0</v>
      </c>
      <c r="AA11" s="32">
        <v>0</v>
      </c>
      <c r="AB11" s="32">
        <v>0</v>
      </c>
      <c r="AC11" s="32"/>
      <c r="AD11" s="32" t="s">
        <v>193</v>
      </c>
      <c r="AE11" s="32"/>
      <c r="AF11" s="32"/>
      <c r="AG11" s="32"/>
      <c r="AH11" s="32"/>
    </row>
    <row r="12" spans="1:34" x14ac:dyDescent="0.2">
      <c r="A12" s="30">
        <v>40309</v>
      </c>
      <c r="B12" s="31" t="s">
        <v>194</v>
      </c>
      <c r="C12" s="31" t="s">
        <v>165</v>
      </c>
      <c r="D12" s="31" t="s">
        <v>166</v>
      </c>
      <c r="E12" s="32">
        <v>0.01</v>
      </c>
      <c r="F12" s="32" t="s">
        <v>195</v>
      </c>
      <c r="G12" s="33">
        <v>4.3999999999999997E-2</v>
      </c>
      <c r="H12" s="32" t="s">
        <v>168</v>
      </c>
      <c r="I12" s="32" t="s">
        <v>169</v>
      </c>
      <c r="J12" s="32">
        <v>0.48199999999999998</v>
      </c>
      <c r="K12" s="32">
        <f t="shared" si="0"/>
        <v>2.1207999999999998E-2</v>
      </c>
      <c r="L12" s="32" t="s">
        <v>168</v>
      </c>
      <c r="M12" s="32"/>
      <c r="N12" s="32"/>
      <c r="O12" s="32"/>
      <c r="P12" s="32">
        <v>0.48</v>
      </c>
      <c r="Q12" s="34">
        <f t="shared" si="1"/>
        <v>21.119999999999997</v>
      </c>
      <c r="R12" s="32" t="s">
        <v>170</v>
      </c>
      <c r="S12" s="34">
        <v>28.33</v>
      </c>
      <c r="T12" s="34">
        <f t="shared" si="2"/>
        <v>264.990983922</v>
      </c>
      <c r="U12" s="35">
        <f t="shared" si="3"/>
        <v>5.5966095804326397</v>
      </c>
      <c r="V12" s="32" t="s">
        <v>171</v>
      </c>
      <c r="W12" s="32" t="s">
        <v>172</v>
      </c>
      <c r="X12" s="32"/>
      <c r="Y12" s="32"/>
      <c r="Z12" s="32"/>
      <c r="AA12" s="32">
        <v>21</v>
      </c>
      <c r="AB12" s="36">
        <f>(AA12/Q12)*100</f>
        <v>99.431818181818201</v>
      </c>
      <c r="AC12" s="32"/>
      <c r="AD12" s="32"/>
      <c r="AE12" s="32"/>
      <c r="AF12" s="32"/>
      <c r="AG12" s="32"/>
      <c r="AH12" s="32"/>
    </row>
    <row r="13" spans="1:34" x14ac:dyDescent="0.2">
      <c r="A13" s="30">
        <v>40309</v>
      </c>
      <c r="B13" s="31" t="s">
        <v>194</v>
      </c>
      <c r="C13" s="31" t="s">
        <v>165</v>
      </c>
      <c r="D13" s="31" t="s">
        <v>166</v>
      </c>
      <c r="E13" s="32">
        <v>0.1</v>
      </c>
      <c r="F13" s="32" t="s">
        <v>196</v>
      </c>
      <c r="G13" s="33">
        <v>0.44</v>
      </c>
      <c r="H13" s="32" t="s">
        <v>168</v>
      </c>
      <c r="I13" s="32" t="s">
        <v>169</v>
      </c>
      <c r="J13" s="32">
        <v>0.48199999999999998</v>
      </c>
      <c r="K13" s="32">
        <f t="shared" si="0"/>
        <v>0.21207999999999999</v>
      </c>
      <c r="L13" s="32" t="s">
        <v>168</v>
      </c>
      <c r="M13" s="32"/>
      <c r="N13" s="32"/>
      <c r="O13" s="32"/>
      <c r="P13" s="32">
        <v>0.48</v>
      </c>
      <c r="Q13" s="34">
        <f t="shared" si="1"/>
        <v>211.2</v>
      </c>
      <c r="R13" s="32" t="s">
        <v>170</v>
      </c>
      <c r="S13" s="34">
        <v>28.33</v>
      </c>
      <c r="T13" s="34">
        <f t="shared" si="2"/>
        <v>264.990983922</v>
      </c>
      <c r="U13" s="35">
        <f t="shared" si="3"/>
        <v>55.966095804326393</v>
      </c>
      <c r="V13" s="32" t="s">
        <v>171</v>
      </c>
      <c r="W13" s="32" t="s">
        <v>172</v>
      </c>
      <c r="X13" s="32"/>
      <c r="Y13" s="32"/>
      <c r="Z13" s="32"/>
      <c r="AA13" s="32">
        <v>200</v>
      </c>
      <c r="AB13" s="36">
        <f>(AA13/Q13)*100</f>
        <v>94.696969696969703</v>
      </c>
      <c r="AC13" s="32"/>
      <c r="AD13" s="32"/>
      <c r="AE13" s="32"/>
      <c r="AF13" s="32"/>
      <c r="AG13" s="32"/>
      <c r="AH13" s="32"/>
    </row>
    <row r="14" spans="1:34" x14ac:dyDescent="0.2">
      <c r="A14" s="30">
        <v>40309</v>
      </c>
      <c r="B14" s="31" t="s">
        <v>194</v>
      </c>
      <c r="C14" s="31" t="s">
        <v>165</v>
      </c>
      <c r="D14" s="31" t="s">
        <v>166</v>
      </c>
      <c r="E14" s="32" t="s">
        <v>176</v>
      </c>
      <c r="F14" s="32" t="s">
        <v>197</v>
      </c>
      <c r="G14" s="33">
        <v>4.3999999999999997E-2</v>
      </c>
      <c r="H14" s="32" t="s">
        <v>168</v>
      </c>
      <c r="I14" s="32" t="s">
        <v>169</v>
      </c>
      <c r="J14" s="32">
        <v>0.48199999999999998</v>
      </c>
      <c r="K14" s="32">
        <f t="shared" si="0"/>
        <v>2.1207999999999998E-2</v>
      </c>
      <c r="L14" s="32" t="s">
        <v>168</v>
      </c>
      <c r="M14" s="32"/>
      <c r="N14" s="32"/>
      <c r="O14" s="32"/>
      <c r="P14" s="32">
        <v>0.48</v>
      </c>
      <c r="Q14" s="34">
        <f t="shared" si="1"/>
        <v>21.119999999999997</v>
      </c>
      <c r="R14" s="32" t="s">
        <v>170</v>
      </c>
      <c r="S14" s="34">
        <v>28.33</v>
      </c>
      <c r="T14" s="34">
        <f t="shared" si="2"/>
        <v>264.990983922</v>
      </c>
      <c r="U14" s="35">
        <f t="shared" si="3"/>
        <v>5.5966095804326397</v>
      </c>
      <c r="V14" s="32" t="s">
        <v>171</v>
      </c>
      <c r="W14" s="32" t="s">
        <v>172</v>
      </c>
      <c r="X14" s="32"/>
      <c r="Y14" s="32"/>
      <c r="Z14" s="32"/>
      <c r="AA14" s="32">
        <v>21</v>
      </c>
      <c r="AB14" s="36">
        <f>(AA14/Q14)*100</f>
        <v>99.431818181818201</v>
      </c>
      <c r="AC14" s="32"/>
      <c r="AD14" s="32"/>
      <c r="AE14" s="32"/>
      <c r="AF14" s="32"/>
      <c r="AG14" s="32"/>
      <c r="AH14" s="32" t="s">
        <v>178</v>
      </c>
    </row>
    <row r="15" spans="1:34" x14ac:dyDescent="0.2">
      <c r="A15" s="30">
        <v>40309</v>
      </c>
      <c r="B15" s="31" t="s">
        <v>194</v>
      </c>
      <c r="C15" s="31" t="s">
        <v>165</v>
      </c>
      <c r="D15" s="31" t="s">
        <v>166</v>
      </c>
      <c r="E15" s="32" t="s">
        <v>179</v>
      </c>
      <c r="F15" s="32" t="s">
        <v>198</v>
      </c>
      <c r="G15" s="33">
        <v>0.44</v>
      </c>
      <c r="H15" s="32" t="s">
        <v>168</v>
      </c>
      <c r="I15" s="32" t="s">
        <v>169</v>
      </c>
      <c r="J15" s="32">
        <v>0.48199999999999998</v>
      </c>
      <c r="K15" s="32">
        <f t="shared" si="0"/>
        <v>0.21207999999999999</v>
      </c>
      <c r="L15" s="32" t="s">
        <v>168</v>
      </c>
      <c r="M15" s="32"/>
      <c r="N15" s="32"/>
      <c r="O15" s="32"/>
      <c r="P15" s="32">
        <v>0.48</v>
      </c>
      <c r="Q15" s="34">
        <f t="shared" si="1"/>
        <v>211.2</v>
      </c>
      <c r="R15" s="32" t="s">
        <v>170</v>
      </c>
      <c r="S15" s="34">
        <v>28.33</v>
      </c>
      <c r="T15" s="34">
        <f t="shared" si="2"/>
        <v>264.990983922</v>
      </c>
      <c r="U15" s="35">
        <f t="shared" si="3"/>
        <v>55.966095804326393</v>
      </c>
      <c r="V15" s="32" t="s">
        <v>171</v>
      </c>
      <c r="W15" s="32" t="s">
        <v>172</v>
      </c>
      <c r="X15" s="32"/>
      <c r="Y15" s="32"/>
      <c r="Z15" s="32"/>
      <c r="AA15" s="32">
        <v>200</v>
      </c>
      <c r="AB15" s="36">
        <f>(AA15/Q15)*100</f>
        <v>94.696969696969703</v>
      </c>
      <c r="AC15" s="36">
        <f>AVERAGE(AB12:AB15)</f>
        <v>97.064393939393952</v>
      </c>
      <c r="AD15" s="32"/>
      <c r="AE15" s="32">
        <v>200</v>
      </c>
      <c r="AF15" s="32">
        <f>(STDEV(AA15,AE15))/(AVERAGE(AA15,AE15))*100</f>
        <v>0</v>
      </c>
      <c r="AG15" s="32"/>
      <c r="AH15" s="32"/>
    </row>
    <row r="16" spans="1:34" x14ac:dyDescent="0.2">
      <c r="A16" s="30">
        <v>40309</v>
      </c>
      <c r="B16" s="31" t="s">
        <v>194</v>
      </c>
      <c r="C16" s="31" t="s">
        <v>165</v>
      </c>
      <c r="D16" s="31" t="s">
        <v>166</v>
      </c>
      <c r="E16" s="32" t="s">
        <v>181</v>
      </c>
      <c r="F16" s="32" t="s">
        <v>199</v>
      </c>
      <c r="G16" s="33">
        <v>0</v>
      </c>
      <c r="H16" s="32" t="s">
        <v>168</v>
      </c>
      <c r="I16" s="32" t="s">
        <v>169</v>
      </c>
      <c r="J16" s="32">
        <v>0.48199999999999998</v>
      </c>
      <c r="K16" s="32">
        <f t="shared" si="0"/>
        <v>0</v>
      </c>
      <c r="L16" s="32" t="s">
        <v>168</v>
      </c>
      <c r="M16" s="32"/>
      <c r="N16" s="32"/>
      <c r="O16" s="32"/>
      <c r="P16" s="32">
        <v>0.48</v>
      </c>
      <c r="Q16" s="34">
        <f t="shared" si="1"/>
        <v>0</v>
      </c>
      <c r="R16" s="32" t="s">
        <v>170</v>
      </c>
      <c r="S16" s="34">
        <v>28.33</v>
      </c>
      <c r="T16" s="34">
        <f t="shared" si="2"/>
        <v>264.990983922</v>
      </c>
      <c r="U16" s="35">
        <f t="shared" si="3"/>
        <v>0</v>
      </c>
      <c r="V16" s="32" t="s">
        <v>171</v>
      </c>
      <c r="W16" s="32" t="s">
        <v>172</v>
      </c>
      <c r="X16" s="32"/>
      <c r="Y16" s="32"/>
      <c r="Z16" s="32"/>
      <c r="AA16" s="32">
        <v>0</v>
      </c>
      <c r="AB16" s="32">
        <v>0</v>
      </c>
      <c r="AC16" s="32"/>
      <c r="AD16" s="32" t="s">
        <v>173</v>
      </c>
      <c r="AE16" s="32"/>
      <c r="AF16" s="32"/>
      <c r="AG16" s="32"/>
      <c r="AH16" s="32"/>
    </row>
    <row r="17" spans="1:34" x14ac:dyDescent="0.2">
      <c r="A17" s="30">
        <v>40309</v>
      </c>
      <c r="B17" s="31" t="s">
        <v>194</v>
      </c>
      <c r="C17" s="31" t="s">
        <v>165</v>
      </c>
      <c r="D17" s="31" t="s">
        <v>184</v>
      </c>
      <c r="E17" s="32">
        <v>0.01</v>
      </c>
      <c r="F17" s="32" t="s">
        <v>200</v>
      </c>
      <c r="G17" s="33">
        <v>8.7999999999999995E-2</v>
      </c>
      <c r="H17" s="32" t="s">
        <v>168</v>
      </c>
      <c r="I17" s="32" t="s">
        <v>186</v>
      </c>
      <c r="J17" s="32">
        <v>0.41</v>
      </c>
      <c r="K17" s="32">
        <f t="shared" si="0"/>
        <v>3.6079999999999994E-2</v>
      </c>
      <c r="L17" s="32" t="s">
        <v>168</v>
      </c>
      <c r="M17" s="32">
        <v>0.48</v>
      </c>
      <c r="N17" s="32">
        <f>+(G17*M17)</f>
        <v>4.2239999999999993E-2</v>
      </c>
      <c r="O17" s="32" t="s">
        <v>187</v>
      </c>
      <c r="P17" s="32">
        <v>0.35599999999999998</v>
      </c>
      <c r="Q17" s="34">
        <f t="shared" si="1"/>
        <v>31.327999999999996</v>
      </c>
      <c r="R17" s="32" t="s">
        <v>170</v>
      </c>
      <c r="S17" s="34">
        <v>28.33</v>
      </c>
      <c r="T17" s="34">
        <f t="shared" si="2"/>
        <v>264.990983922</v>
      </c>
      <c r="U17" s="35">
        <f t="shared" si="3"/>
        <v>8.3016375443084147</v>
      </c>
      <c r="V17" s="32" t="s">
        <v>171</v>
      </c>
      <c r="W17" s="32" t="s">
        <v>172</v>
      </c>
      <c r="X17" s="32">
        <v>0.48</v>
      </c>
      <c r="Y17" s="32">
        <f>(G17*X17)*1000</f>
        <v>42.239999999999995</v>
      </c>
      <c r="Z17" s="32">
        <f>(Y17*T17)/1000</f>
        <v>11.193219160865279</v>
      </c>
      <c r="AA17" s="32">
        <v>37</v>
      </c>
      <c r="AB17" s="36">
        <f>(AA17/Q17)*100</f>
        <v>118.10520939734424</v>
      </c>
      <c r="AC17" s="32"/>
      <c r="AD17" s="32"/>
      <c r="AE17" s="32"/>
      <c r="AF17" s="32"/>
      <c r="AG17" s="32"/>
      <c r="AH17" s="32" t="s">
        <v>201</v>
      </c>
    </row>
    <row r="18" spans="1:34" x14ac:dyDescent="0.2">
      <c r="A18" s="30">
        <v>40309</v>
      </c>
      <c r="B18" s="31" t="s">
        <v>194</v>
      </c>
      <c r="C18" s="31" t="s">
        <v>165</v>
      </c>
      <c r="D18" s="31" t="s">
        <v>184</v>
      </c>
      <c r="E18" s="32">
        <v>0.1</v>
      </c>
      <c r="F18" s="32" t="s">
        <v>202</v>
      </c>
      <c r="G18" s="33">
        <v>0.88</v>
      </c>
      <c r="H18" s="32" t="s">
        <v>168</v>
      </c>
      <c r="I18" s="32" t="s">
        <v>186</v>
      </c>
      <c r="J18" s="32">
        <v>0.41</v>
      </c>
      <c r="K18" s="32">
        <f t="shared" si="0"/>
        <v>0.36079999999999995</v>
      </c>
      <c r="L18" s="32" t="s">
        <v>168</v>
      </c>
      <c r="M18" s="32">
        <v>0.48</v>
      </c>
      <c r="N18" s="32">
        <f>+(G18*M18)</f>
        <v>0.4224</v>
      </c>
      <c r="O18" s="32" t="s">
        <v>187</v>
      </c>
      <c r="P18" s="32">
        <v>0.35599999999999998</v>
      </c>
      <c r="Q18" s="34">
        <f t="shared" si="1"/>
        <v>313.28000000000003</v>
      </c>
      <c r="R18" s="32" t="s">
        <v>170</v>
      </c>
      <c r="S18" s="34">
        <v>28.33</v>
      </c>
      <c r="T18" s="34">
        <f t="shared" si="2"/>
        <v>264.990983922</v>
      </c>
      <c r="U18" s="35">
        <f t="shared" si="3"/>
        <v>83.016375443084172</v>
      </c>
      <c r="V18" s="32" t="s">
        <v>171</v>
      </c>
      <c r="W18" s="32" t="s">
        <v>172</v>
      </c>
      <c r="X18" s="32">
        <v>0.48</v>
      </c>
      <c r="Y18" s="32">
        <f>(G18*X18)*1000</f>
        <v>422.4</v>
      </c>
      <c r="Z18" s="32">
        <f>(Y18*T18)/1000</f>
        <v>111.93219160865279</v>
      </c>
      <c r="AA18" s="32">
        <v>360</v>
      </c>
      <c r="AB18" s="36">
        <f>(AA18/Q18)*100</f>
        <v>114.91317671092951</v>
      </c>
      <c r="AC18" s="32"/>
      <c r="AD18" s="32"/>
      <c r="AE18" s="32"/>
      <c r="AF18" s="32"/>
      <c r="AG18" s="32"/>
      <c r="AH18" s="32" t="s">
        <v>201</v>
      </c>
    </row>
    <row r="19" spans="1:34" x14ac:dyDescent="0.2">
      <c r="A19" s="30">
        <v>40309</v>
      </c>
      <c r="B19" s="31" t="s">
        <v>194</v>
      </c>
      <c r="C19" s="31" t="s">
        <v>165</v>
      </c>
      <c r="D19" s="31" t="s">
        <v>184</v>
      </c>
      <c r="E19" s="32" t="s">
        <v>176</v>
      </c>
      <c r="F19" s="32" t="s">
        <v>203</v>
      </c>
      <c r="G19" s="33">
        <v>8.7999999999999995E-2</v>
      </c>
      <c r="H19" s="32" t="s">
        <v>168</v>
      </c>
      <c r="I19" s="32" t="s">
        <v>186</v>
      </c>
      <c r="J19" s="32">
        <v>0.41</v>
      </c>
      <c r="K19" s="32">
        <f t="shared" si="0"/>
        <v>3.6079999999999994E-2</v>
      </c>
      <c r="L19" s="32" t="s">
        <v>168</v>
      </c>
      <c r="M19" s="32">
        <v>0.48</v>
      </c>
      <c r="N19" s="32">
        <f>+(G19*M19)</f>
        <v>4.2239999999999993E-2</v>
      </c>
      <c r="O19" s="32" t="s">
        <v>187</v>
      </c>
      <c r="P19" s="32">
        <v>0.35599999999999998</v>
      </c>
      <c r="Q19" s="34">
        <f t="shared" si="1"/>
        <v>31.327999999999996</v>
      </c>
      <c r="R19" s="32" t="s">
        <v>170</v>
      </c>
      <c r="S19" s="34">
        <v>28.33</v>
      </c>
      <c r="T19" s="34">
        <f t="shared" si="2"/>
        <v>264.990983922</v>
      </c>
      <c r="U19" s="35">
        <f t="shared" si="3"/>
        <v>8.3016375443084147</v>
      </c>
      <c r="V19" s="32" t="s">
        <v>171</v>
      </c>
      <c r="W19" s="32" t="s">
        <v>172</v>
      </c>
      <c r="X19" s="32">
        <v>0.48</v>
      </c>
      <c r="Y19" s="32">
        <f>(G19*X19)*1000</f>
        <v>42.239999999999995</v>
      </c>
      <c r="Z19" s="32">
        <f>(Y19*T19)/1000</f>
        <v>11.193219160865279</v>
      </c>
      <c r="AA19" s="32">
        <v>38</v>
      </c>
      <c r="AB19" s="36">
        <f>(AA19/Q19)*100</f>
        <v>121.29724208375896</v>
      </c>
      <c r="AC19" s="32"/>
      <c r="AD19" s="32"/>
      <c r="AE19" s="32"/>
      <c r="AF19" s="32"/>
      <c r="AG19" s="32"/>
      <c r="AH19" s="32" t="s">
        <v>201</v>
      </c>
    </row>
    <row r="20" spans="1:34" x14ac:dyDescent="0.2">
      <c r="A20" s="30">
        <v>40309</v>
      </c>
      <c r="B20" s="31" t="s">
        <v>194</v>
      </c>
      <c r="C20" s="31" t="s">
        <v>165</v>
      </c>
      <c r="D20" s="31" t="s">
        <v>184</v>
      </c>
      <c r="E20" s="32" t="s">
        <v>179</v>
      </c>
      <c r="F20" s="32" t="s">
        <v>204</v>
      </c>
      <c r="G20" s="33">
        <v>0.88</v>
      </c>
      <c r="H20" s="32" t="s">
        <v>168</v>
      </c>
      <c r="I20" s="32" t="s">
        <v>186</v>
      </c>
      <c r="J20" s="32">
        <v>0.41</v>
      </c>
      <c r="K20" s="32">
        <f t="shared" si="0"/>
        <v>0.36079999999999995</v>
      </c>
      <c r="L20" s="32" t="s">
        <v>168</v>
      </c>
      <c r="M20" s="32">
        <v>0.48</v>
      </c>
      <c r="N20" s="32">
        <f>+(G20*M20)</f>
        <v>0.4224</v>
      </c>
      <c r="O20" s="32" t="s">
        <v>187</v>
      </c>
      <c r="P20" s="32">
        <v>0.35599999999999998</v>
      </c>
      <c r="Q20" s="34">
        <f t="shared" si="1"/>
        <v>313.28000000000003</v>
      </c>
      <c r="R20" s="32" t="s">
        <v>170</v>
      </c>
      <c r="S20" s="34">
        <v>28.33</v>
      </c>
      <c r="T20" s="34">
        <f t="shared" si="2"/>
        <v>264.990983922</v>
      </c>
      <c r="U20" s="35">
        <f t="shared" si="3"/>
        <v>83.016375443084172</v>
      </c>
      <c r="V20" s="32" t="s">
        <v>171</v>
      </c>
      <c r="W20" s="32" t="s">
        <v>172</v>
      </c>
      <c r="X20" s="32">
        <v>0.48</v>
      </c>
      <c r="Y20" s="32">
        <f>(G20*X20)*1000</f>
        <v>422.4</v>
      </c>
      <c r="Z20" s="32">
        <f>(Y20*T20)/1000</f>
        <v>111.93219160865279</v>
      </c>
      <c r="AA20" s="32">
        <v>380</v>
      </c>
      <c r="AB20" s="36">
        <f>(AA20/Q20)*100</f>
        <v>121.29724208375892</v>
      </c>
      <c r="AC20" s="36">
        <f>AVERAGE(AB17:AB20)</f>
        <v>118.90321756894791</v>
      </c>
      <c r="AD20" s="32"/>
      <c r="AE20" s="32">
        <v>360</v>
      </c>
      <c r="AF20" s="32">
        <f>(STDEV(AA20,AE20))/(AVERAGE(AA20,AE20))*100</f>
        <v>3.8221988172245815</v>
      </c>
      <c r="AG20" s="32" t="s">
        <v>178</v>
      </c>
      <c r="AH20" s="32" t="s">
        <v>201</v>
      </c>
    </row>
    <row r="21" spans="1:34" x14ac:dyDescent="0.2">
      <c r="A21" s="30">
        <v>40309</v>
      </c>
      <c r="B21" s="31" t="s">
        <v>194</v>
      </c>
      <c r="C21" s="31" t="s">
        <v>165</v>
      </c>
      <c r="D21" s="31" t="s">
        <v>184</v>
      </c>
      <c r="E21" s="32" t="s">
        <v>181</v>
      </c>
      <c r="F21" s="32" t="s">
        <v>205</v>
      </c>
      <c r="G21" s="33">
        <v>0</v>
      </c>
      <c r="H21" s="32" t="s">
        <v>168</v>
      </c>
      <c r="I21" s="32" t="s">
        <v>186</v>
      </c>
      <c r="J21" s="32">
        <v>0.41</v>
      </c>
      <c r="K21" s="32">
        <f t="shared" si="0"/>
        <v>0</v>
      </c>
      <c r="L21" s="32" t="s">
        <v>168</v>
      </c>
      <c r="M21" s="34"/>
      <c r="N21" s="32">
        <f>+(G21*M21)</f>
        <v>0</v>
      </c>
      <c r="O21" s="32" t="s">
        <v>187</v>
      </c>
      <c r="P21" s="32"/>
      <c r="Q21" s="34">
        <f t="shared" si="1"/>
        <v>0</v>
      </c>
      <c r="R21" s="32" t="s">
        <v>187</v>
      </c>
      <c r="S21" s="34">
        <v>28.33</v>
      </c>
      <c r="T21" s="34">
        <f t="shared" si="2"/>
        <v>264.990983922</v>
      </c>
      <c r="U21" s="35">
        <f t="shared" si="3"/>
        <v>0</v>
      </c>
      <c r="V21" s="32" t="s">
        <v>171</v>
      </c>
      <c r="W21" s="32" t="s">
        <v>172</v>
      </c>
      <c r="X21" s="32">
        <v>0.48</v>
      </c>
      <c r="Y21" s="32">
        <f>(G21*X21)*1000</f>
        <v>0</v>
      </c>
      <c r="Z21" s="32">
        <f>(Y21*T21)/1000</f>
        <v>0</v>
      </c>
      <c r="AA21" s="32">
        <v>0</v>
      </c>
      <c r="AB21" s="36">
        <v>0</v>
      </c>
      <c r="AC21" s="32"/>
      <c r="AD21" s="32" t="s">
        <v>206</v>
      </c>
      <c r="AE21" s="32"/>
      <c r="AF21" s="32"/>
      <c r="AG21" s="32"/>
      <c r="AH21" s="32"/>
    </row>
    <row r="22" spans="1:34" x14ac:dyDescent="0.2">
      <c r="A22" s="30">
        <v>40669</v>
      </c>
      <c r="B22" s="31" t="s">
        <v>164</v>
      </c>
      <c r="C22" s="31" t="s">
        <v>165</v>
      </c>
      <c r="D22" s="31" t="s">
        <v>166</v>
      </c>
      <c r="E22" s="32" t="s">
        <v>181</v>
      </c>
      <c r="F22" s="32" t="s">
        <v>207</v>
      </c>
      <c r="G22" s="33">
        <v>0</v>
      </c>
      <c r="H22" s="32" t="s">
        <v>168</v>
      </c>
      <c r="I22" s="32" t="s">
        <v>169</v>
      </c>
      <c r="J22" s="32">
        <v>0.48199999999999998</v>
      </c>
      <c r="K22" s="32">
        <f t="shared" si="0"/>
        <v>0</v>
      </c>
      <c r="L22" s="32" t="s">
        <v>168</v>
      </c>
      <c r="M22" s="32"/>
      <c r="N22" s="32"/>
      <c r="O22" s="32"/>
      <c r="P22" s="32">
        <v>0.48</v>
      </c>
      <c r="Q22" s="34">
        <f t="shared" si="1"/>
        <v>0</v>
      </c>
      <c r="R22" s="32" t="s">
        <v>170</v>
      </c>
      <c r="S22" s="34">
        <v>26.81</v>
      </c>
      <c r="T22" s="34">
        <f t="shared" si="2"/>
        <v>250.77332435400001</v>
      </c>
      <c r="U22" s="35">
        <f t="shared" si="3"/>
        <v>0</v>
      </c>
      <c r="V22" s="32" t="s">
        <v>171</v>
      </c>
      <c r="W22" s="32" t="s">
        <v>172</v>
      </c>
      <c r="X22" s="32">
        <v>0.48</v>
      </c>
      <c r="Y22" s="32">
        <f t="shared" ref="Y22:Y31" si="4">(G22*X22)*1000</f>
        <v>0</v>
      </c>
      <c r="Z22" s="32">
        <f t="shared" ref="Z22:Z31" si="5">(Y22*T22)/1000</f>
        <v>0</v>
      </c>
      <c r="AA22" s="32">
        <v>0</v>
      </c>
      <c r="AB22" s="32"/>
      <c r="AC22" s="32"/>
      <c r="AD22" s="32" t="s">
        <v>208</v>
      </c>
      <c r="AE22" s="32"/>
      <c r="AF22" s="32"/>
      <c r="AG22" s="32"/>
      <c r="AH22" s="32" t="s">
        <v>209</v>
      </c>
    </row>
    <row r="23" spans="1:34" x14ac:dyDescent="0.2">
      <c r="A23" s="30">
        <v>40669</v>
      </c>
      <c r="B23" s="31" t="s">
        <v>164</v>
      </c>
      <c r="C23" s="31" t="s">
        <v>165</v>
      </c>
      <c r="D23" s="31" t="s">
        <v>166</v>
      </c>
      <c r="E23" s="32">
        <v>0.1</v>
      </c>
      <c r="F23" s="32" t="s">
        <v>210</v>
      </c>
      <c r="G23" s="33">
        <v>0.46500000000000002</v>
      </c>
      <c r="H23" s="32" t="s">
        <v>168</v>
      </c>
      <c r="I23" s="32" t="s">
        <v>169</v>
      </c>
      <c r="J23" s="32">
        <v>0.48199999999999998</v>
      </c>
      <c r="K23" s="32">
        <f t="shared" si="0"/>
        <v>0.22413</v>
      </c>
      <c r="L23" s="32" t="s">
        <v>168</v>
      </c>
      <c r="M23" s="32"/>
      <c r="N23" s="32"/>
      <c r="O23" s="32"/>
      <c r="P23" s="32">
        <v>0.48</v>
      </c>
      <c r="Q23" s="34">
        <f t="shared" si="1"/>
        <v>223.20000000000002</v>
      </c>
      <c r="R23" s="32" t="s">
        <v>170</v>
      </c>
      <c r="S23" s="34">
        <v>26.81</v>
      </c>
      <c r="T23" s="34">
        <f t="shared" si="2"/>
        <v>250.77332435400001</v>
      </c>
      <c r="U23" s="35">
        <f t="shared" si="3"/>
        <v>55.972605995812813</v>
      </c>
      <c r="V23" s="32" t="s">
        <v>171</v>
      </c>
      <c r="W23" s="32" t="s">
        <v>172</v>
      </c>
      <c r="X23" s="32">
        <v>0.48</v>
      </c>
      <c r="Y23" s="32">
        <f t="shared" si="4"/>
        <v>223.20000000000002</v>
      </c>
      <c r="Z23" s="32">
        <f t="shared" si="5"/>
        <v>55.972605995812813</v>
      </c>
      <c r="AA23" s="32">
        <v>200</v>
      </c>
      <c r="AB23" s="36">
        <f>(AA23/Q23)*100</f>
        <v>89.605734767025083</v>
      </c>
      <c r="AC23" s="32"/>
      <c r="AD23" s="32" t="s">
        <v>208</v>
      </c>
      <c r="AE23" s="32"/>
      <c r="AF23" s="32"/>
      <c r="AG23" s="32"/>
      <c r="AH23" s="32" t="s">
        <v>209</v>
      </c>
    </row>
    <row r="24" spans="1:34" x14ac:dyDescent="0.2">
      <c r="A24" s="30">
        <v>40669</v>
      </c>
      <c r="B24" s="31" t="s">
        <v>164</v>
      </c>
      <c r="C24" s="31" t="s">
        <v>165</v>
      </c>
      <c r="D24" s="31" t="s">
        <v>166</v>
      </c>
      <c r="E24" s="32">
        <v>0.2</v>
      </c>
      <c r="F24" s="32" t="s">
        <v>211</v>
      </c>
      <c r="G24" s="33">
        <v>0.93</v>
      </c>
      <c r="H24" s="32" t="s">
        <v>168</v>
      </c>
      <c r="I24" s="32" t="s">
        <v>169</v>
      </c>
      <c r="J24" s="32">
        <v>0.48199999999999998</v>
      </c>
      <c r="K24" s="32">
        <f t="shared" si="0"/>
        <v>0.44825999999999999</v>
      </c>
      <c r="L24" s="32" t="s">
        <v>168</v>
      </c>
      <c r="M24" s="32"/>
      <c r="N24" s="32"/>
      <c r="O24" s="32"/>
      <c r="P24" s="32">
        <v>0.48</v>
      </c>
      <c r="Q24" s="34">
        <f t="shared" si="1"/>
        <v>446.40000000000003</v>
      </c>
      <c r="R24" s="32" t="s">
        <v>170</v>
      </c>
      <c r="S24" s="34">
        <v>26.81</v>
      </c>
      <c r="T24" s="34">
        <f t="shared" si="2"/>
        <v>250.77332435400001</v>
      </c>
      <c r="U24" s="35">
        <f t="shared" si="3"/>
        <v>111.94521199162563</v>
      </c>
      <c r="V24" s="32" t="s">
        <v>171</v>
      </c>
      <c r="W24" s="32" t="s">
        <v>172</v>
      </c>
      <c r="X24" s="32">
        <v>0.48</v>
      </c>
      <c r="Y24" s="32">
        <f t="shared" si="4"/>
        <v>446.40000000000003</v>
      </c>
      <c r="Z24" s="32">
        <f t="shared" si="5"/>
        <v>111.94521199162563</v>
      </c>
      <c r="AA24" s="32">
        <v>450</v>
      </c>
      <c r="AB24" s="36">
        <f>(AA24/Q24)*100</f>
        <v>100.80645161290323</v>
      </c>
      <c r="AC24" s="32"/>
      <c r="AD24" s="32" t="s">
        <v>208</v>
      </c>
      <c r="AE24" s="32">
        <v>450</v>
      </c>
      <c r="AF24" s="32">
        <f>(STDEV(AA24,AE24))/(AVERAGE(AA24,AE24))*100</f>
        <v>0</v>
      </c>
      <c r="AG24" s="32" t="s">
        <v>212</v>
      </c>
      <c r="AH24" s="32" t="s">
        <v>209</v>
      </c>
    </row>
    <row r="25" spans="1:34" x14ac:dyDescent="0.2">
      <c r="A25" s="30">
        <v>40669</v>
      </c>
      <c r="B25" s="31" t="s">
        <v>164</v>
      </c>
      <c r="C25" s="31" t="s">
        <v>165</v>
      </c>
      <c r="D25" s="31" t="s">
        <v>166</v>
      </c>
      <c r="E25" s="32" t="s">
        <v>179</v>
      </c>
      <c r="F25" s="32" t="s">
        <v>213</v>
      </c>
      <c r="G25" s="33">
        <v>0.46500000000000002</v>
      </c>
      <c r="H25" s="32" t="s">
        <v>168</v>
      </c>
      <c r="I25" s="32" t="s">
        <v>169</v>
      </c>
      <c r="J25" s="32">
        <v>0.48199999999999998</v>
      </c>
      <c r="K25" s="32">
        <f t="shared" si="0"/>
        <v>0.22413</v>
      </c>
      <c r="L25" s="32" t="s">
        <v>168</v>
      </c>
      <c r="M25" s="32"/>
      <c r="N25" s="32"/>
      <c r="O25" s="32"/>
      <c r="P25" s="32">
        <v>0.48</v>
      </c>
      <c r="Q25" s="34">
        <f t="shared" si="1"/>
        <v>223.20000000000002</v>
      </c>
      <c r="R25" s="32" t="s">
        <v>170</v>
      </c>
      <c r="S25" s="34">
        <v>26.81</v>
      </c>
      <c r="T25" s="34">
        <f t="shared" si="2"/>
        <v>250.77332435400001</v>
      </c>
      <c r="U25" s="35">
        <f t="shared" si="3"/>
        <v>55.972605995812813</v>
      </c>
      <c r="V25" s="32" t="s">
        <v>171</v>
      </c>
      <c r="W25" s="32" t="s">
        <v>172</v>
      </c>
      <c r="X25" s="32">
        <v>0.48</v>
      </c>
      <c r="Y25" s="32">
        <f t="shared" si="4"/>
        <v>223.20000000000002</v>
      </c>
      <c r="Z25" s="32">
        <f t="shared" si="5"/>
        <v>55.972605995812813</v>
      </c>
      <c r="AA25" s="32">
        <v>220</v>
      </c>
      <c r="AB25" s="36">
        <f>(AA25/Q25)*100</f>
        <v>98.56630824372759</v>
      </c>
      <c r="AC25" s="32"/>
      <c r="AD25" s="32" t="s">
        <v>208</v>
      </c>
      <c r="AE25" s="32"/>
      <c r="AF25" s="32"/>
      <c r="AG25" s="32"/>
      <c r="AH25" s="32" t="s">
        <v>209</v>
      </c>
    </row>
    <row r="26" spans="1:34" x14ac:dyDescent="0.2">
      <c r="A26" s="30">
        <v>40669</v>
      </c>
      <c r="B26" s="31" t="s">
        <v>164</v>
      </c>
      <c r="C26" s="31" t="s">
        <v>165</v>
      </c>
      <c r="D26" s="31" t="s">
        <v>166</v>
      </c>
      <c r="E26" s="32" t="s">
        <v>214</v>
      </c>
      <c r="F26" s="32" t="s">
        <v>215</v>
      </c>
      <c r="G26" s="33">
        <v>0.93</v>
      </c>
      <c r="H26" s="32" t="s">
        <v>168</v>
      </c>
      <c r="I26" s="32" t="s">
        <v>169</v>
      </c>
      <c r="J26" s="32">
        <v>0.48199999999999998</v>
      </c>
      <c r="K26" s="32">
        <f t="shared" si="0"/>
        <v>0.44825999999999999</v>
      </c>
      <c r="L26" s="32" t="s">
        <v>168</v>
      </c>
      <c r="M26" s="32"/>
      <c r="N26" s="32"/>
      <c r="O26" s="32"/>
      <c r="P26" s="32">
        <v>0.48</v>
      </c>
      <c r="Q26" s="34">
        <f t="shared" si="1"/>
        <v>446.40000000000003</v>
      </c>
      <c r="R26" s="32" t="s">
        <v>170</v>
      </c>
      <c r="S26" s="34">
        <v>26.81</v>
      </c>
      <c r="T26" s="34">
        <f t="shared" si="2"/>
        <v>250.77332435400001</v>
      </c>
      <c r="U26" s="35">
        <f t="shared" si="3"/>
        <v>111.94521199162563</v>
      </c>
      <c r="V26" s="32" t="s">
        <v>171</v>
      </c>
      <c r="W26" s="32" t="s">
        <v>172</v>
      </c>
      <c r="X26" s="32">
        <v>0.48</v>
      </c>
      <c r="Y26" s="32">
        <f t="shared" si="4"/>
        <v>446.40000000000003</v>
      </c>
      <c r="Z26" s="32">
        <f t="shared" si="5"/>
        <v>111.94521199162563</v>
      </c>
      <c r="AA26" s="32">
        <v>470</v>
      </c>
      <c r="AB26" s="36">
        <f>(AA26/Q26)*100</f>
        <v>105.28673835125448</v>
      </c>
      <c r="AC26" s="36">
        <f>AVERAGE(AB23:AB26)</f>
        <v>98.56630824372759</v>
      </c>
      <c r="AD26" s="32" t="s">
        <v>208</v>
      </c>
      <c r="AE26" s="32"/>
      <c r="AF26" s="32"/>
      <c r="AG26" s="32"/>
      <c r="AH26" s="32" t="s">
        <v>209</v>
      </c>
    </row>
    <row r="27" spans="1:34" x14ac:dyDescent="0.2">
      <c r="A27" s="30">
        <v>40669</v>
      </c>
      <c r="B27" s="31" t="s">
        <v>164</v>
      </c>
      <c r="C27" s="31" t="s">
        <v>165</v>
      </c>
      <c r="D27" s="31" t="s">
        <v>184</v>
      </c>
      <c r="E27" s="32" t="s">
        <v>181</v>
      </c>
      <c r="F27" s="32" t="s">
        <v>216</v>
      </c>
      <c r="G27" s="33">
        <v>0</v>
      </c>
      <c r="H27" s="32" t="s">
        <v>168</v>
      </c>
      <c r="I27" s="32" t="s">
        <v>186</v>
      </c>
      <c r="J27" s="32">
        <v>0.41</v>
      </c>
      <c r="K27" s="32">
        <f t="shared" si="0"/>
        <v>0</v>
      </c>
      <c r="L27" s="32" t="s">
        <v>168</v>
      </c>
      <c r="M27" s="34"/>
      <c r="N27" s="32">
        <f t="shared" ref="N27:N32" si="6">+(G27*M27)</f>
        <v>0</v>
      </c>
      <c r="O27" s="32" t="s">
        <v>187</v>
      </c>
      <c r="P27" s="32"/>
      <c r="Q27" s="34">
        <f t="shared" si="1"/>
        <v>0</v>
      </c>
      <c r="R27" s="32" t="s">
        <v>170</v>
      </c>
      <c r="S27" s="34">
        <v>26.81</v>
      </c>
      <c r="T27" s="34">
        <f t="shared" si="2"/>
        <v>250.77332435400001</v>
      </c>
      <c r="U27" s="35">
        <f t="shared" si="3"/>
        <v>0</v>
      </c>
      <c r="V27" s="32" t="s">
        <v>171</v>
      </c>
      <c r="W27" s="32" t="s">
        <v>172</v>
      </c>
      <c r="X27" s="32">
        <v>0.48</v>
      </c>
      <c r="Y27" s="32">
        <f t="shared" si="4"/>
        <v>0</v>
      </c>
      <c r="Z27" s="32">
        <f t="shared" si="5"/>
        <v>0</v>
      </c>
      <c r="AA27" s="32">
        <v>0</v>
      </c>
      <c r="AB27" s="32"/>
      <c r="AC27" s="32"/>
      <c r="AD27" s="32" t="s">
        <v>217</v>
      </c>
      <c r="AE27" s="32"/>
      <c r="AF27" s="32"/>
      <c r="AG27" s="32"/>
      <c r="AH27" s="32" t="s">
        <v>209</v>
      </c>
    </row>
    <row r="28" spans="1:34" x14ac:dyDescent="0.2">
      <c r="A28" s="30">
        <v>40669</v>
      </c>
      <c r="B28" s="31" t="s">
        <v>164</v>
      </c>
      <c r="C28" s="31" t="s">
        <v>165</v>
      </c>
      <c r="D28" s="31" t="s">
        <v>184</v>
      </c>
      <c r="E28" s="32">
        <v>0.1</v>
      </c>
      <c r="F28" s="32" t="s">
        <v>218</v>
      </c>
      <c r="G28" s="33">
        <v>0.93</v>
      </c>
      <c r="H28" s="32" t="s">
        <v>168</v>
      </c>
      <c r="I28" s="32" t="s">
        <v>186</v>
      </c>
      <c r="J28" s="32">
        <v>0.41</v>
      </c>
      <c r="K28" s="32">
        <f t="shared" si="0"/>
        <v>0.38129999999999997</v>
      </c>
      <c r="L28" s="32" t="s">
        <v>168</v>
      </c>
      <c r="M28" s="32">
        <v>0.48</v>
      </c>
      <c r="N28" s="32">
        <f t="shared" si="6"/>
        <v>0.44640000000000002</v>
      </c>
      <c r="O28" s="32" t="s">
        <v>187</v>
      </c>
      <c r="P28" s="32">
        <v>0.35599999999999998</v>
      </c>
      <c r="Q28" s="34">
        <f t="shared" si="1"/>
        <v>331.08</v>
      </c>
      <c r="R28" s="32" t="s">
        <v>170</v>
      </c>
      <c r="S28" s="34">
        <v>26.81</v>
      </c>
      <c r="T28" s="34">
        <f t="shared" si="2"/>
        <v>250.77332435400001</v>
      </c>
      <c r="U28" s="35">
        <f t="shared" si="3"/>
        <v>83.026032227122315</v>
      </c>
      <c r="V28" s="32" t="s">
        <v>171</v>
      </c>
      <c r="W28" s="32" t="s">
        <v>172</v>
      </c>
      <c r="X28" s="32">
        <v>0.48</v>
      </c>
      <c r="Y28" s="32">
        <f t="shared" si="4"/>
        <v>446.40000000000003</v>
      </c>
      <c r="Z28" s="32">
        <f t="shared" si="5"/>
        <v>111.94521199162563</v>
      </c>
      <c r="AA28" s="32">
        <v>330</v>
      </c>
      <c r="AB28" s="36">
        <f>(AA28/Q28)*100</f>
        <v>99.673794853207681</v>
      </c>
      <c r="AC28" s="32"/>
      <c r="AD28" s="32" t="s">
        <v>219</v>
      </c>
      <c r="AE28" s="32"/>
      <c r="AF28" s="32"/>
      <c r="AG28" s="32"/>
      <c r="AH28" s="32" t="s">
        <v>209</v>
      </c>
    </row>
    <row r="29" spans="1:34" x14ac:dyDescent="0.2">
      <c r="A29" s="30">
        <v>40669</v>
      </c>
      <c r="B29" s="31" t="s">
        <v>164</v>
      </c>
      <c r="C29" s="31" t="s">
        <v>165</v>
      </c>
      <c r="D29" s="31" t="s">
        <v>184</v>
      </c>
      <c r="E29" s="32">
        <v>0.2</v>
      </c>
      <c r="F29" s="32" t="s">
        <v>220</v>
      </c>
      <c r="G29" s="33">
        <v>1.86</v>
      </c>
      <c r="H29" s="32" t="s">
        <v>168</v>
      </c>
      <c r="I29" s="32" t="s">
        <v>186</v>
      </c>
      <c r="J29" s="32">
        <v>0.41</v>
      </c>
      <c r="K29" s="32">
        <f t="shared" si="0"/>
        <v>0.76259999999999994</v>
      </c>
      <c r="L29" s="32" t="s">
        <v>168</v>
      </c>
      <c r="M29" s="32">
        <v>0.48</v>
      </c>
      <c r="N29" s="32">
        <f t="shared" si="6"/>
        <v>0.89280000000000004</v>
      </c>
      <c r="O29" s="32" t="s">
        <v>187</v>
      </c>
      <c r="P29" s="32">
        <v>0.35599999999999998</v>
      </c>
      <c r="Q29" s="34">
        <f t="shared" si="1"/>
        <v>662.16</v>
      </c>
      <c r="R29" s="32" t="s">
        <v>170</v>
      </c>
      <c r="S29" s="34">
        <v>26.81</v>
      </c>
      <c r="T29" s="34">
        <f t="shared" si="2"/>
        <v>250.77332435400001</v>
      </c>
      <c r="U29" s="35">
        <f t="shared" si="3"/>
        <v>166.05206445424463</v>
      </c>
      <c r="V29" s="32" t="s">
        <v>171</v>
      </c>
      <c r="W29" s="32" t="s">
        <v>172</v>
      </c>
      <c r="X29" s="32">
        <v>0.48</v>
      </c>
      <c r="Y29" s="32">
        <f t="shared" si="4"/>
        <v>892.80000000000007</v>
      </c>
      <c r="Z29" s="32">
        <f t="shared" si="5"/>
        <v>223.89042398325125</v>
      </c>
      <c r="AA29" s="32">
        <v>630</v>
      </c>
      <c r="AB29" s="36">
        <f>(AA29/Q29)*100</f>
        <v>95.143167814425524</v>
      </c>
      <c r="AC29" s="37"/>
      <c r="AD29" s="32" t="s">
        <v>219</v>
      </c>
      <c r="AE29" s="37"/>
      <c r="AF29" s="37"/>
      <c r="AG29" s="37"/>
      <c r="AH29" s="32" t="s">
        <v>209</v>
      </c>
    </row>
    <row r="30" spans="1:34" x14ac:dyDescent="0.2">
      <c r="A30" s="30">
        <v>40669</v>
      </c>
      <c r="B30" s="31" t="s">
        <v>164</v>
      </c>
      <c r="C30" s="31" t="s">
        <v>165</v>
      </c>
      <c r="D30" s="31" t="s">
        <v>184</v>
      </c>
      <c r="E30" s="32" t="s">
        <v>179</v>
      </c>
      <c r="F30" s="32" t="s">
        <v>221</v>
      </c>
      <c r="G30" s="33">
        <v>0.93</v>
      </c>
      <c r="H30" s="32" t="s">
        <v>168</v>
      </c>
      <c r="I30" s="32" t="s">
        <v>186</v>
      </c>
      <c r="J30" s="32">
        <v>0.41</v>
      </c>
      <c r="K30" s="32">
        <f t="shared" si="0"/>
        <v>0.38129999999999997</v>
      </c>
      <c r="L30" s="32" t="s">
        <v>168</v>
      </c>
      <c r="M30" s="32">
        <v>0.48</v>
      </c>
      <c r="N30" s="32">
        <f t="shared" si="6"/>
        <v>0.44640000000000002</v>
      </c>
      <c r="O30" s="32" t="s">
        <v>187</v>
      </c>
      <c r="P30" s="32">
        <v>0.35599999999999998</v>
      </c>
      <c r="Q30" s="34">
        <f t="shared" si="1"/>
        <v>331.08</v>
      </c>
      <c r="R30" s="32" t="s">
        <v>170</v>
      </c>
      <c r="S30" s="34">
        <v>26.81</v>
      </c>
      <c r="T30" s="34">
        <f t="shared" si="2"/>
        <v>250.77332435400001</v>
      </c>
      <c r="U30" s="35">
        <f t="shared" si="3"/>
        <v>83.026032227122315</v>
      </c>
      <c r="V30" s="32" t="s">
        <v>171</v>
      </c>
      <c r="W30" s="32" t="s">
        <v>172</v>
      </c>
      <c r="X30" s="32">
        <v>0.48</v>
      </c>
      <c r="Y30" s="32">
        <f t="shared" si="4"/>
        <v>446.40000000000003</v>
      </c>
      <c r="Z30" s="32">
        <f t="shared" si="5"/>
        <v>111.94521199162563</v>
      </c>
      <c r="AA30" s="32">
        <v>310</v>
      </c>
      <c r="AB30" s="36">
        <f>(AA30/Q30)*100</f>
        <v>93.632958801498134</v>
      </c>
      <c r="AC30" s="37"/>
      <c r="AD30" s="32" t="s">
        <v>219</v>
      </c>
      <c r="AE30" s="37"/>
      <c r="AF30" s="37"/>
      <c r="AG30" s="37"/>
      <c r="AH30" s="32" t="s">
        <v>209</v>
      </c>
    </row>
    <row r="31" spans="1:34" x14ac:dyDescent="0.2">
      <c r="A31" s="30">
        <v>40669</v>
      </c>
      <c r="B31" s="31" t="s">
        <v>164</v>
      </c>
      <c r="C31" s="31" t="s">
        <v>165</v>
      </c>
      <c r="D31" s="31" t="s">
        <v>184</v>
      </c>
      <c r="E31" s="32" t="s">
        <v>214</v>
      </c>
      <c r="F31" s="32" t="s">
        <v>222</v>
      </c>
      <c r="G31" s="33">
        <v>1.86</v>
      </c>
      <c r="H31" s="32" t="s">
        <v>168</v>
      </c>
      <c r="I31" s="32" t="s">
        <v>186</v>
      </c>
      <c r="J31" s="32">
        <v>0.41</v>
      </c>
      <c r="K31" s="32">
        <f t="shared" si="0"/>
        <v>0.76259999999999994</v>
      </c>
      <c r="L31" s="32" t="s">
        <v>168</v>
      </c>
      <c r="M31" s="32">
        <v>0.48</v>
      </c>
      <c r="N31" s="32">
        <f t="shared" si="6"/>
        <v>0.89280000000000004</v>
      </c>
      <c r="O31" s="32" t="s">
        <v>187</v>
      </c>
      <c r="P31" s="32">
        <v>0.35599999999999998</v>
      </c>
      <c r="Q31" s="34">
        <f t="shared" si="1"/>
        <v>662.16</v>
      </c>
      <c r="R31" s="32" t="s">
        <v>170</v>
      </c>
      <c r="S31" s="34">
        <v>26.81</v>
      </c>
      <c r="T31" s="34">
        <f t="shared" si="2"/>
        <v>250.77332435400001</v>
      </c>
      <c r="U31" s="35">
        <f t="shared" si="3"/>
        <v>166.05206445424463</v>
      </c>
      <c r="V31" s="32" t="s">
        <v>171</v>
      </c>
      <c r="W31" s="32" t="s">
        <v>172</v>
      </c>
      <c r="X31" s="32">
        <v>0.48</v>
      </c>
      <c r="Y31" s="32">
        <f t="shared" si="4"/>
        <v>892.80000000000007</v>
      </c>
      <c r="Z31" s="32">
        <f t="shared" si="5"/>
        <v>223.89042398325125</v>
      </c>
      <c r="AA31" s="32">
        <v>670</v>
      </c>
      <c r="AB31" s="36">
        <f>(AA31/Q31)*100</f>
        <v>101.18400386613509</v>
      </c>
      <c r="AC31" s="36">
        <f>AVERAGE(AB28:AB31)</f>
        <v>97.40848133381661</v>
      </c>
      <c r="AD31" s="32" t="s">
        <v>219</v>
      </c>
      <c r="AE31" s="32">
        <v>660</v>
      </c>
      <c r="AF31" s="32">
        <f>(STDEV(AA31,AE31))/(AVERAGE(AA31,AE31))*100</f>
        <v>1.0633184679496956</v>
      </c>
      <c r="AG31" s="32" t="s">
        <v>212</v>
      </c>
      <c r="AH31" s="32" t="s">
        <v>209</v>
      </c>
    </row>
    <row r="32" spans="1:34" x14ac:dyDescent="0.2">
      <c r="A32" s="30">
        <v>40674</v>
      </c>
      <c r="B32" s="31" t="s">
        <v>194</v>
      </c>
      <c r="C32" s="32" t="s">
        <v>165</v>
      </c>
      <c r="D32" s="31" t="s">
        <v>184</v>
      </c>
      <c r="E32" s="32" t="s">
        <v>181</v>
      </c>
      <c r="F32" s="32" t="s">
        <v>223</v>
      </c>
      <c r="G32" s="33">
        <v>0</v>
      </c>
      <c r="H32" s="32" t="s">
        <v>168</v>
      </c>
      <c r="I32" s="32" t="s">
        <v>186</v>
      </c>
      <c r="J32" s="32">
        <v>0.41</v>
      </c>
      <c r="K32" s="32">
        <f>+(G32*J32)</f>
        <v>0</v>
      </c>
      <c r="L32" s="32" t="s">
        <v>168</v>
      </c>
      <c r="M32" s="34"/>
      <c r="N32" s="32">
        <f t="shared" si="6"/>
        <v>0</v>
      </c>
      <c r="O32" s="32" t="s">
        <v>187</v>
      </c>
      <c r="P32" s="32"/>
      <c r="Q32" s="34">
        <f t="shared" si="1"/>
        <v>0</v>
      </c>
      <c r="R32" s="32" t="s">
        <v>170</v>
      </c>
      <c r="S32" s="34">
        <v>26.81</v>
      </c>
      <c r="T32" s="34">
        <f>+((S32*3.7854)*2.471)</f>
        <v>250.77332435400001</v>
      </c>
      <c r="U32" s="35">
        <f t="shared" si="3"/>
        <v>0</v>
      </c>
      <c r="V32" s="32" t="s">
        <v>171</v>
      </c>
      <c r="W32" s="32" t="s">
        <v>172</v>
      </c>
      <c r="X32" s="32">
        <v>0.48</v>
      </c>
      <c r="Y32" s="32">
        <f>(G32*X32)*1000</f>
        <v>0</v>
      </c>
      <c r="Z32" s="32">
        <f>(Y32*T32)/1000</f>
        <v>0</v>
      </c>
      <c r="AA32" s="32">
        <v>0</v>
      </c>
      <c r="AB32" s="36"/>
      <c r="AC32" s="32"/>
      <c r="AD32" s="32" t="s">
        <v>224</v>
      </c>
      <c r="AE32" s="32"/>
      <c r="AF32" s="32"/>
      <c r="AG32" s="32"/>
      <c r="AH32" s="32" t="s">
        <v>225</v>
      </c>
    </row>
    <row r="33" spans="1:34" x14ac:dyDescent="0.2">
      <c r="A33" s="30">
        <v>40674</v>
      </c>
      <c r="B33" s="31" t="s">
        <v>194</v>
      </c>
      <c r="C33" s="31" t="s">
        <v>165</v>
      </c>
      <c r="D33" s="31" t="s">
        <v>166</v>
      </c>
      <c r="E33" s="32" t="s">
        <v>181</v>
      </c>
      <c r="F33" s="32" t="s">
        <v>226</v>
      </c>
      <c r="G33" s="33">
        <v>0</v>
      </c>
      <c r="H33" s="32" t="s">
        <v>168</v>
      </c>
      <c r="I33" s="32" t="s">
        <v>169</v>
      </c>
      <c r="J33" s="32">
        <v>0.48199999999999998</v>
      </c>
      <c r="K33" s="32">
        <f t="shared" ref="K33:K41" si="7">+(G33*J33)</f>
        <v>0</v>
      </c>
      <c r="L33" s="32" t="s">
        <v>168</v>
      </c>
      <c r="M33" s="32"/>
      <c r="N33" s="32"/>
      <c r="O33" s="32"/>
      <c r="P33" s="32">
        <v>0.48</v>
      </c>
      <c r="Q33" s="34">
        <f t="shared" si="1"/>
        <v>0</v>
      </c>
      <c r="R33" s="32" t="s">
        <v>170</v>
      </c>
      <c r="S33" s="34">
        <v>26.81</v>
      </c>
      <c r="T33" s="34">
        <f>+((S33*3.7854)*2.471)</f>
        <v>250.77332435400001</v>
      </c>
      <c r="U33" s="35">
        <f t="shared" si="3"/>
        <v>0</v>
      </c>
      <c r="V33" s="32" t="s">
        <v>171</v>
      </c>
      <c r="W33" s="32" t="s">
        <v>172</v>
      </c>
      <c r="X33" s="32"/>
      <c r="Y33" s="32"/>
      <c r="Z33" s="32"/>
      <c r="AA33" s="32">
        <v>0</v>
      </c>
      <c r="AB33" s="36"/>
      <c r="AC33" s="32"/>
      <c r="AD33" s="32" t="s">
        <v>224</v>
      </c>
      <c r="AE33" s="32"/>
      <c r="AF33" s="32"/>
      <c r="AG33" s="32"/>
      <c r="AH33" s="32" t="s">
        <v>227</v>
      </c>
    </row>
    <row r="34" spans="1:34" x14ac:dyDescent="0.2">
      <c r="A34" s="30">
        <v>40674</v>
      </c>
      <c r="B34" s="31" t="s">
        <v>194</v>
      </c>
      <c r="C34" s="31" t="s">
        <v>165</v>
      </c>
      <c r="D34" s="31" t="s">
        <v>184</v>
      </c>
      <c r="E34" s="32">
        <v>0.1</v>
      </c>
      <c r="F34" s="32" t="s">
        <v>228</v>
      </c>
      <c r="G34" s="33">
        <v>0.93</v>
      </c>
      <c r="H34" s="32" t="s">
        <v>168</v>
      </c>
      <c r="I34" s="32" t="s">
        <v>186</v>
      </c>
      <c r="J34" s="32">
        <v>0.41</v>
      </c>
      <c r="K34" s="32">
        <f t="shared" si="7"/>
        <v>0.38129999999999997</v>
      </c>
      <c r="L34" s="32" t="s">
        <v>168</v>
      </c>
      <c r="M34" s="32">
        <v>0.48</v>
      </c>
      <c r="N34" s="32">
        <f>+(G34*M34)</f>
        <v>0.44640000000000002</v>
      </c>
      <c r="O34" s="32" t="s">
        <v>187</v>
      </c>
      <c r="P34" s="32">
        <v>0.35599999999999998</v>
      </c>
      <c r="Q34" s="34">
        <f t="shared" si="1"/>
        <v>331.08</v>
      </c>
      <c r="R34" s="32" t="s">
        <v>170</v>
      </c>
      <c r="S34" s="34">
        <v>26.81</v>
      </c>
      <c r="T34" s="34">
        <f t="shared" ref="T34:T40" si="8">+((S34*3.7854)*2.471)</f>
        <v>250.77332435400001</v>
      </c>
      <c r="U34" s="35">
        <f t="shared" si="3"/>
        <v>83.026032227122315</v>
      </c>
      <c r="V34" s="32" t="s">
        <v>171</v>
      </c>
      <c r="W34" s="32" t="s">
        <v>172</v>
      </c>
      <c r="X34" s="32">
        <v>0.48</v>
      </c>
      <c r="Y34" s="32">
        <f>(G34*X34)*1000</f>
        <v>446.40000000000003</v>
      </c>
      <c r="Z34" s="32">
        <f>(Y34*T34)/1000</f>
        <v>111.94521199162563</v>
      </c>
      <c r="AA34" s="32">
        <v>0</v>
      </c>
      <c r="AB34" s="36"/>
      <c r="AC34" s="32"/>
      <c r="AD34" s="32" t="s">
        <v>224</v>
      </c>
      <c r="AE34" s="32"/>
      <c r="AF34" s="32"/>
      <c r="AG34" s="32"/>
      <c r="AH34" s="32" t="s">
        <v>229</v>
      </c>
    </row>
    <row r="35" spans="1:34" x14ac:dyDescent="0.2">
      <c r="A35" s="30">
        <v>40674</v>
      </c>
      <c r="B35" s="31" t="s">
        <v>194</v>
      </c>
      <c r="C35" s="31" t="s">
        <v>165</v>
      </c>
      <c r="D35" s="31" t="s">
        <v>184</v>
      </c>
      <c r="E35" s="32">
        <v>0.2</v>
      </c>
      <c r="F35" s="32" t="s">
        <v>230</v>
      </c>
      <c r="G35" s="33">
        <v>1.86</v>
      </c>
      <c r="H35" s="32" t="s">
        <v>168</v>
      </c>
      <c r="I35" s="32" t="s">
        <v>186</v>
      </c>
      <c r="J35" s="32">
        <v>0.41</v>
      </c>
      <c r="K35" s="32">
        <f t="shared" si="7"/>
        <v>0.76259999999999994</v>
      </c>
      <c r="L35" s="32" t="s">
        <v>168</v>
      </c>
      <c r="M35" s="32">
        <v>0.48</v>
      </c>
      <c r="N35" s="32">
        <f>+(G35*M35)</f>
        <v>0.89280000000000004</v>
      </c>
      <c r="O35" s="32" t="s">
        <v>187</v>
      </c>
      <c r="P35" s="32">
        <v>0.35599999999999998</v>
      </c>
      <c r="Q35" s="34">
        <f t="shared" si="1"/>
        <v>662.16</v>
      </c>
      <c r="R35" s="32" t="s">
        <v>170</v>
      </c>
      <c r="S35" s="34">
        <v>26.81</v>
      </c>
      <c r="T35" s="34">
        <f t="shared" si="8"/>
        <v>250.77332435400001</v>
      </c>
      <c r="U35" s="35">
        <f t="shared" si="3"/>
        <v>166.05206445424463</v>
      </c>
      <c r="V35" s="32" t="s">
        <v>171</v>
      </c>
      <c r="W35" s="32" t="s">
        <v>172</v>
      </c>
      <c r="X35" s="32">
        <v>0.48</v>
      </c>
      <c r="Y35" s="32">
        <f>(G35*X35)*1000</f>
        <v>892.80000000000007</v>
      </c>
      <c r="Z35" s="32">
        <f>(Y35*T35)/1000</f>
        <v>223.89042398325125</v>
      </c>
      <c r="AA35" s="32">
        <v>0</v>
      </c>
      <c r="AB35" s="36"/>
      <c r="AC35" s="32"/>
      <c r="AD35" s="32" t="s">
        <v>224</v>
      </c>
      <c r="AE35" s="32"/>
      <c r="AF35" s="32"/>
      <c r="AG35" s="32"/>
      <c r="AH35" s="32" t="s">
        <v>229</v>
      </c>
    </row>
    <row r="36" spans="1:34" x14ac:dyDescent="0.2">
      <c r="A36" s="30">
        <v>40674</v>
      </c>
      <c r="B36" s="31" t="s">
        <v>194</v>
      </c>
      <c r="C36" s="31" t="s">
        <v>165</v>
      </c>
      <c r="D36" s="31" t="s">
        <v>166</v>
      </c>
      <c r="E36" s="32">
        <v>0.1</v>
      </c>
      <c r="F36" s="32" t="s">
        <v>231</v>
      </c>
      <c r="G36" s="33">
        <v>0.46500000000000002</v>
      </c>
      <c r="H36" s="32" t="s">
        <v>168</v>
      </c>
      <c r="I36" s="32" t="s">
        <v>169</v>
      </c>
      <c r="J36" s="32">
        <v>0.48199999999999998</v>
      </c>
      <c r="K36" s="32">
        <f t="shared" si="7"/>
        <v>0.22413</v>
      </c>
      <c r="L36" s="32" t="s">
        <v>168</v>
      </c>
      <c r="M36" s="32"/>
      <c r="N36" s="32"/>
      <c r="O36" s="32"/>
      <c r="P36" s="32">
        <v>0.48</v>
      </c>
      <c r="Q36" s="34">
        <f t="shared" si="1"/>
        <v>223.20000000000002</v>
      </c>
      <c r="R36" s="32" t="s">
        <v>170</v>
      </c>
      <c r="S36" s="34">
        <v>26.81</v>
      </c>
      <c r="T36" s="34">
        <f>+((S36*3.7854)*2.471)</f>
        <v>250.77332435400001</v>
      </c>
      <c r="U36" s="35">
        <f t="shared" si="3"/>
        <v>55.972605995812813</v>
      </c>
      <c r="V36" s="32" t="s">
        <v>171</v>
      </c>
      <c r="W36" s="32" t="s">
        <v>172</v>
      </c>
      <c r="X36" s="32"/>
      <c r="Y36" s="32"/>
      <c r="Z36" s="32"/>
      <c r="AA36" s="32">
        <v>0</v>
      </c>
      <c r="AB36" s="36"/>
      <c r="AC36" s="32"/>
      <c r="AD36" s="32" t="s">
        <v>224</v>
      </c>
      <c r="AE36" s="32"/>
      <c r="AF36" s="32"/>
      <c r="AG36" s="32"/>
      <c r="AH36" s="32" t="s">
        <v>232</v>
      </c>
    </row>
    <row r="37" spans="1:34" x14ac:dyDescent="0.2">
      <c r="A37" s="30">
        <v>40674</v>
      </c>
      <c r="B37" s="31" t="s">
        <v>194</v>
      </c>
      <c r="C37" s="31" t="s">
        <v>165</v>
      </c>
      <c r="D37" s="31" t="s">
        <v>166</v>
      </c>
      <c r="E37" s="32">
        <v>0.2</v>
      </c>
      <c r="F37" s="32" t="s">
        <v>233</v>
      </c>
      <c r="G37" s="33">
        <v>0.93</v>
      </c>
      <c r="H37" s="32" t="s">
        <v>168</v>
      </c>
      <c r="I37" s="32" t="s">
        <v>169</v>
      </c>
      <c r="J37" s="32">
        <v>0.48199999999999998</v>
      </c>
      <c r="K37" s="32">
        <f t="shared" si="7"/>
        <v>0.44825999999999999</v>
      </c>
      <c r="L37" s="32" t="s">
        <v>168</v>
      </c>
      <c r="M37" s="32"/>
      <c r="N37" s="32"/>
      <c r="O37" s="32"/>
      <c r="P37" s="32">
        <v>0.48</v>
      </c>
      <c r="Q37" s="34">
        <f t="shared" si="1"/>
        <v>446.40000000000003</v>
      </c>
      <c r="R37" s="32" t="s">
        <v>170</v>
      </c>
      <c r="S37" s="34">
        <v>26.81</v>
      </c>
      <c r="T37" s="34">
        <f>+((S37*3.7854)*2.471)</f>
        <v>250.77332435400001</v>
      </c>
      <c r="U37" s="35">
        <f t="shared" si="3"/>
        <v>111.94521199162563</v>
      </c>
      <c r="V37" s="32" t="s">
        <v>171</v>
      </c>
      <c r="W37" s="32" t="s">
        <v>172</v>
      </c>
      <c r="X37" s="32"/>
      <c r="Y37" s="32"/>
      <c r="Z37" s="32"/>
      <c r="AA37" s="32">
        <v>0</v>
      </c>
      <c r="AB37" s="36"/>
      <c r="AC37" s="32"/>
      <c r="AD37" s="32" t="s">
        <v>224</v>
      </c>
      <c r="AE37" s="32"/>
      <c r="AF37" s="32"/>
      <c r="AG37" s="32"/>
      <c r="AH37" s="32" t="s">
        <v>232</v>
      </c>
    </row>
    <row r="38" spans="1:34" x14ac:dyDescent="0.2">
      <c r="A38" s="30">
        <v>40674</v>
      </c>
      <c r="B38" s="31" t="s">
        <v>194</v>
      </c>
      <c r="C38" s="31" t="s">
        <v>165</v>
      </c>
      <c r="D38" s="31" t="s">
        <v>184</v>
      </c>
      <c r="E38" s="32" t="s">
        <v>179</v>
      </c>
      <c r="F38" s="32" t="s">
        <v>234</v>
      </c>
      <c r="G38" s="33">
        <v>0.93</v>
      </c>
      <c r="H38" s="32" t="s">
        <v>168</v>
      </c>
      <c r="I38" s="32" t="s">
        <v>186</v>
      </c>
      <c r="J38" s="32">
        <v>0.41</v>
      </c>
      <c r="K38" s="32">
        <f t="shared" si="7"/>
        <v>0.38129999999999997</v>
      </c>
      <c r="L38" s="32" t="s">
        <v>168</v>
      </c>
      <c r="M38" s="32">
        <v>0.48</v>
      </c>
      <c r="N38" s="32">
        <f>+(G38*M38)</f>
        <v>0.44640000000000002</v>
      </c>
      <c r="O38" s="32" t="s">
        <v>187</v>
      </c>
      <c r="P38" s="32">
        <v>0.35599999999999998</v>
      </c>
      <c r="Q38" s="34">
        <f t="shared" si="1"/>
        <v>331.08</v>
      </c>
      <c r="R38" s="32" t="s">
        <v>170</v>
      </c>
      <c r="S38" s="34">
        <v>26.81</v>
      </c>
      <c r="T38" s="34">
        <f t="shared" si="8"/>
        <v>250.77332435400001</v>
      </c>
      <c r="U38" s="35">
        <f t="shared" si="3"/>
        <v>83.026032227122315</v>
      </c>
      <c r="V38" s="32" t="s">
        <v>171</v>
      </c>
      <c r="W38" s="32" t="s">
        <v>172</v>
      </c>
      <c r="X38" s="32">
        <v>0.48</v>
      </c>
      <c r="Y38" s="32">
        <f>(G38*X38)*1000</f>
        <v>446.40000000000003</v>
      </c>
      <c r="Z38" s="32">
        <f>(Y38*T38)/1000</f>
        <v>111.94521199162563</v>
      </c>
      <c r="AA38" s="32">
        <v>300</v>
      </c>
      <c r="AB38" s="36">
        <f>(AA38/Q38)*100</f>
        <v>90.612540775643353</v>
      </c>
      <c r="AC38" s="32"/>
      <c r="AD38" s="32" t="s">
        <v>235</v>
      </c>
      <c r="AE38" s="32"/>
      <c r="AF38" s="32"/>
      <c r="AG38" s="32"/>
      <c r="AH38" s="32" t="s">
        <v>236</v>
      </c>
    </row>
    <row r="39" spans="1:34" x14ac:dyDescent="0.2">
      <c r="A39" s="30">
        <v>40674</v>
      </c>
      <c r="B39" s="31" t="s">
        <v>194</v>
      </c>
      <c r="C39" s="31" t="s">
        <v>165</v>
      </c>
      <c r="D39" s="31" t="s">
        <v>166</v>
      </c>
      <c r="E39" s="32" t="s">
        <v>179</v>
      </c>
      <c r="F39" s="32" t="s">
        <v>237</v>
      </c>
      <c r="G39" s="33">
        <v>0.46500000000000002</v>
      </c>
      <c r="H39" s="32" t="s">
        <v>168</v>
      </c>
      <c r="I39" s="32" t="s">
        <v>169</v>
      </c>
      <c r="J39" s="32">
        <v>0.48199999999999998</v>
      </c>
      <c r="K39" s="32">
        <f t="shared" si="7"/>
        <v>0.22413</v>
      </c>
      <c r="L39" s="32" t="s">
        <v>168</v>
      </c>
      <c r="M39" s="32"/>
      <c r="N39" s="32"/>
      <c r="O39" s="32"/>
      <c r="P39" s="32">
        <v>0.48</v>
      </c>
      <c r="Q39" s="34">
        <f t="shared" si="1"/>
        <v>223.20000000000002</v>
      </c>
      <c r="R39" s="32" t="s">
        <v>170</v>
      </c>
      <c r="S39" s="34">
        <v>26.81</v>
      </c>
      <c r="T39" s="34">
        <f>+((S39*3.7854)*2.471)</f>
        <v>250.77332435400001</v>
      </c>
      <c r="U39" s="35">
        <f t="shared" si="3"/>
        <v>55.972605995812813</v>
      </c>
      <c r="V39" s="32" t="s">
        <v>171</v>
      </c>
      <c r="W39" s="32" t="s">
        <v>172</v>
      </c>
      <c r="X39" s="32"/>
      <c r="Y39" s="32"/>
      <c r="Z39" s="32"/>
      <c r="AA39" s="32">
        <v>220</v>
      </c>
      <c r="AB39" s="36">
        <f>(AA39/Q39)*100</f>
        <v>98.56630824372759</v>
      </c>
      <c r="AC39" s="32"/>
      <c r="AD39" s="32" t="s">
        <v>238</v>
      </c>
      <c r="AE39" s="32"/>
      <c r="AF39" s="32"/>
      <c r="AG39" s="32"/>
      <c r="AH39" s="32" t="s">
        <v>239</v>
      </c>
    </row>
    <row r="40" spans="1:34" x14ac:dyDescent="0.2">
      <c r="A40" s="30">
        <v>40674</v>
      </c>
      <c r="B40" s="31" t="s">
        <v>194</v>
      </c>
      <c r="C40" s="31" t="s">
        <v>165</v>
      </c>
      <c r="D40" s="31" t="s">
        <v>184</v>
      </c>
      <c r="E40" s="32" t="s">
        <v>214</v>
      </c>
      <c r="F40" s="32" t="s">
        <v>240</v>
      </c>
      <c r="G40" s="33">
        <v>1.86</v>
      </c>
      <c r="H40" s="32" t="s">
        <v>168</v>
      </c>
      <c r="I40" s="32" t="s">
        <v>186</v>
      </c>
      <c r="J40" s="32">
        <v>0.41</v>
      </c>
      <c r="K40" s="32">
        <f t="shared" si="7"/>
        <v>0.76259999999999994</v>
      </c>
      <c r="L40" s="32" t="s">
        <v>168</v>
      </c>
      <c r="M40" s="32">
        <v>0.48</v>
      </c>
      <c r="N40" s="32">
        <f>+(G40*M40)</f>
        <v>0.89280000000000004</v>
      </c>
      <c r="O40" s="32" t="s">
        <v>187</v>
      </c>
      <c r="P40" s="32">
        <v>0.35599999999999998</v>
      </c>
      <c r="Q40" s="34">
        <f t="shared" si="1"/>
        <v>662.16</v>
      </c>
      <c r="R40" s="32" t="s">
        <v>170</v>
      </c>
      <c r="S40" s="34">
        <v>26.81</v>
      </c>
      <c r="T40" s="34">
        <f t="shared" si="8"/>
        <v>250.77332435400001</v>
      </c>
      <c r="U40" s="35">
        <f t="shared" si="3"/>
        <v>166.05206445424463</v>
      </c>
      <c r="V40" s="32" t="s">
        <v>171</v>
      </c>
      <c r="W40" s="32" t="s">
        <v>172</v>
      </c>
      <c r="X40" s="32">
        <v>0.48</v>
      </c>
      <c r="Y40" s="32">
        <f>(G40*X40)*1000</f>
        <v>892.80000000000007</v>
      </c>
      <c r="Z40" s="32">
        <f>(Y40*T40)/1000</f>
        <v>223.89042398325125</v>
      </c>
      <c r="AA40" s="32">
        <v>620</v>
      </c>
      <c r="AB40" s="36">
        <f>(AA40/Q40)*100</f>
        <v>93.632958801498134</v>
      </c>
      <c r="AC40" s="36"/>
      <c r="AD40" s="32" t="s">
        <v>235</v>
      </c>
      <c r="AE40" s="32"/>
      <c r="AF40" s="32"/>
      <c r="AG40" s="32"/>
      <c r="AH40" s="32" t="s">
        <v>241</v>
      </c>
    </row>
    <row r="41" spans="1:34" x14ac:dyDescent="0.2">
      <c r="A41" s="30">
        <v>40674</v>
      </c>
      <c r="B41" s="31" t="s">
        <v>194</v>
      </c>
      <c r="C41" s="31" t="s">
        <v>165</v>
      </c>
      <c r="D41" s="31" t="s">
        <v>166</v>
      </c>
      <c r="E41" s="32" t="s">
        <v>214</v>
      </c>
      <c r="F41" s="32" t="s">
        <v>242</v>
      </c>
      <c r="G41" s="33">
        <v>0.93</v>
      </c>
      <c r="H41" s="32" t="s">
        <v>168</v>
      </c>
      <c r="I41" s="32" t="s">
        <v>169</v>
      </c>
      <c r="J41" s="32">
        <v>0.48199999999999998</v>
      </c>
      <c r="K41" s="32">
        <f t="shared" si="7"/>
        <v>0.44825999999999999</v>
      </c>
      <c r="L41" s="32" t="s">
        <v>168</v>
      </c>
      <c r="M41" s="32"/>
      <c r="N41" s="32"/>
      <c r="O41" s="32"/>
      <c r="P41" s="32">
        <v>0.48</v>
      </c>
      <c r="Q41" s="34">
        <f t="shared" si="1"/>
        <v>446.40000000000003</v>
      </c>
      <c r="R41" s="32" t="s">
        <v>170</v>
      </c>
      <c r="S41" s="34">
        <v>26.81</v>
      </c>
      <c r="T41" s="34">
        <f>+((S41*3.7854)*2.471)</f>
        <v>250.77332435400001</v>
      </c>
      <c r="U41" s="35">
        <f t="shared" si="3"/>
        <v>111.94521199162563</v>
      </c>
      <c r="V41" s="32" t="s">
        <v>171</v>
      </c>
      <c r="W41" s="32" t="s">
        <v>172</v>
      </c>
      <c r="X41" s="32"/>
      <c r="Y41" s="32"/>
      <c r="Z41" s="32"/>
      <c r="AA41" s="32">
        <v>460</v>
      </c>
      <c r="AB41" s="36">
        <f>(AA41/Q41)*100</f>
        <v>103.04659498207884</v>
      </c>
      <c r="AC41" s="36">
        <f>AVERAGE(AB38:AB41)</f>
        <v>96.46460070073698</v>
      </c>
      <c r="AD41" s="32" t="s">
        <v>238</v>
      </c>
      <c r="AE41" s="32"/>
      <c r="AF41" s="32"/>
      <c r="AG41" s="32"/>
      <c r="AH41" s="32" t="s">
        <v>243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F237-93B8-E540-BB23-FCADD6E30F1B}">
  <dimension ref="A1:W129"/>
  <sheetViews>
    <sheetView workbookViewId="0">
      <selection sqref="A1:W129"/>
    </sheetView>
  </sheetViews>
  <sheetFormatPr baseColWidth="10" defaultRowHeight="16" x14ac:dyDescent="0.2"/>
  <sheetData>
    <row r="1" spans="1:23" x14ac:dyDescent="0.2">
      <c r="A1" s="56" t="s">
        <v>54</v>
      </c>
      <c r="B1" s="56" t="s">
        <v>53</v>
      </c>
      <c r="C1" s="56" t="s">
        <v>2</v>
      </c>
      <c r="D1" s="56" t="s">
        <v>3</v>
      </c>
      <c r="E1" s="56" t="s">
        <v>4</v>
      </c>
      <c r="F1" s="56" t="s">
        <v>5</v>
      </c>
      <c r="G1" s="59" t="s">
        <v>6</v>
      </c>
      <c r="H1" s="56" t="s">
        <v>7</v>
      </c>
      <c r="I1" s="56" t="s">
        <v>131</v>
      </c>
      <c r="J1" s="56" t="s">
        <v>132</v>
      </c>
      <c r="K1" s="56" t="s">
        <v>251</v>
      </c>
      <c r="L1" s="56" t="s">
        <v>92</v>
      </c>
      <c r="M1" s="56" t="s">
        <v>12</v>
      </c>
      <c r="N1" s="56" t="s">
        <v>299</v>
      </c>
      <c r="O1" s="56" t="s">
        <v>14</v>
      </c>
      <c r="P1" s="56" t="s">
        <v>300</v>
      </c>
      <c r="Q1" s="56" t="s">
        <v>16</v>
      </c>
      <c r="R1" s="56" t="s">
        <v>301</v>
      </c>
      <c r="S1" s="56" t="s">
        <v>69</v>
      </c>
      <c r="T1" s="56" t="s">
        <v>70</v>
      </c>
      <c r="U1" s="56" t="s">
        <v>20</v>
      </c>
      <c r="V1" s="56" t="s">
        <v>21</v>
      </c>
      <c r="W1" s="56" t="s">
        <v>23</v>
      </c>
    </row>
    <row r="2" spans="1:23" x14ac:dyDescent="0.2">
      <c r="A2" s="56" t="s">
        <v>302</v>
      </c>
      <c r="B2" s="56">
        <v>2011</v>
      </c>
      <c r="C2" s="56" t="s">
        <v>25</v>
      </c>
      <c r="D2" s="56">
        <v>2</v>
      </c>
      <c r="E2" s="56">
        <v>6</v>
      </c>
      <c r="F2" s="56" t="s">
        <v>26</v>
      </c>
      <c r="G2" s="59">
        <v>0.2</v>
      </c>
      <c r="H2" s="56">
        <v>4.4736280000000003E-2</v>
      </c>
      <c r="I2" s="56">
        <v>0.3</v>
      </c>
      <c r="J2" s="56">
        <v>5.4799680000000003E-2</v>
      </c>
      <c r="K2" s="56">
        <v>0</v>
      </c>
      <c r="L2" s="56">
        <v>0</v>
      </c>
      <c r="M2" s="56">
        <v>0</v>
      </c>
      <c r="N2" s="56">
        <v>-5</v>
      </c>
      <c r="O2" s="56">
        <v>0</v>
      </c>
      <c r="P2" s="56">
        <v>-5</v>
      </c>
      <c r="Q2" s="56">
        <v>0</v>
      </c>
      <c r="R2" s="56">
        <v>-5</v>
      </c>
      <c r="S2" s="56"/>
      <c r="T2" s="56"/>
      <c r="U2" s="56">
        <v>7.9000000000000001E-2</v>
      </c>
      <c r="V2" s="56">
        <v>-1.1018235199999999</v>
      </c>
      <c r="W2" s="56" t="s">
        <v>303</v>
      </c>
    </row>
    <row r="3" spans="1:23" x14ac:dyDescent="0.2">
      <c r="A3" s="56" t="s">
        <v>302</v>
      </c>
      <c r="B3" s="56">
        <v>2011</v>
      </c>
      <c r="C3" s="56" t="s">
        <v>25</v>
      </c>
      <c r="D3" s="56">
        <v>6</v>
      </c>
      <c r="E3" s="56">
        <v>1</v>
      </c>
      <c r="F3" s="56" t="s">
        <v>27</v>
      </c>
      <c r="G3" s="59">
        <v>0.7</v>
      </c>
      <c r="H3" s="56">
        <v>8.3763922000000005E-2</v>
      </c>
      <c r="I3" s="56">
        <v>0.5</v>
      </c>
      <c r="J3" s="56">
        <v>7.0769739999999998E-2</v>
      </c>
      <c r="K3" s="56">
        <v>1</v>
      </c>
      <c r="L3" s="56">
        <v>1</v>
      </c>
      <c r="M3" s="56">
        <v>7.7700000000000005E-2</v>
      </c>
      <c r="N3" s="56">
        <v>-1.1095230899999999</v>
      </c>
      <c r="O3" s="56">
        <v>0</v>
      </c>
      <c r="P3" s="56">
        <v>-5</v>
      </c>
      <c r="Q3" s="56">
        <v>7.7700000000000005E-2</v>
      </c>
      <c r="R3" s="56">
        <v>-1.1095230899999999</v>
      </c>
      <c r="S3" s="56">
        <v>0</v>
      </c>
      <c r="T3" s="56">
        <v>0</v>
      </c>
      <c r="U3" s="56">
        <v>0.46899999999999997</v>
      </c>
      <c r="V3" s="56">
        <v>-0.32873457</v>
      </c>
      <c r="W3" s="56"/>
    </row>
    <row r="4" spans="1:23" x14ac:dyDescent="0.2">
      <c r="A4" s="56" t="s">
        <v>302</v>
      </c>
      <c r="B4" s="56">
        <v>2011</v>
      </c>
      <c r="C4" s="56" t="s">
        <v>25</v>
      </c>
      <c r="D4" s="56">
        <v>12</v>
      </c>
      <c r="E4" s="56">
        <v>4</v>
      </c>
      <c r="F4" s="56" t="s">
        <v>28</v>
      </c>
      <c r="G4" s="59">
        <v>0.7</v>
      </c>
      <c r="H4" s="56">
        <v>8.3763922000000005E-2</v>
      </c>
      <c r="I4" s="56">
        <v>0.5</v>
      </c>
      <c r="J4" s="56">
        <v>7.0769739999999998E-2</v>
      </c>
      <c r="K4" s="56">
        <v>1</v>
      </c>
      <c r="L4" s="56">
        <v>1</v>
      </c>
      <c r="M4" s="56">
        <v>2.9100000000000001E-2</v>
      </c>
      <c r="N4" s="56">
        <v>-1.5359577900000001</v>
      </c>
      <c r="O4" s="56">
        <v>0</v>
      </c>
      <c r="P4" s="56">
        <v>-5</v>
      </c>
      <c r="Q4" s="56">
        <v>2.9100000000000001E-2</v>
      </c>
      <c r="R4" s="56">
        <v>-1.5359577900000001</v>
      </c>
      <c r="S4" s="56">
        <v>0</v>
      </c>
      <c r="T4" s="56">
        <v>0</v>
      </c>
      <c r="U4" s="56">
        <v>0.39900000000000002</v>
      </c>
      <c r="V4" s="56">
        <v>-0.39891827000000002</v>
      </c>
      <c r="W4" s="56"/>
    </row>
    <row r="5" spans="1:23" x14ac:dyDescent="0.2">
      <c r="A5" s="56" t="s">
        <v>302</v>
      </c>
      <c r="B5" s="56">
        <v>2011</v>
      </c>
      <c r="C5" s="56" t="s">
        <v>25</v>
      </c>
      <c r="D5" s="56">
        <v>13</v>
      </c>
      <c r="E5" s="56">
        <v>2</v>
      </c>
      <c r="F5" s="56" t="s">
        <v>30</v>
      </c>
      <c r="G5" s="59">
        <v>0.6</v>
      </c>
      <c r="H5" s="56">
        <v>7.7537335999999998E-2</v>
      </c>
      <c r="I5" s="56">
        <v>0.3</v>
      </c>
      <c r="J5" s="56">
        <v>5.4799680000000003E-2</v>
      </c>
      <c r="K5" s="56">
        <v>4</v>
      </c>
      <c r="L5" s="56">
        <v>2</v>
      </c>
      <c r="M5" s="56">
        <v>0.19489999999999999</v>
      </c>
      <c r="N5" s="56">
        <v>-0.71016588000000003</v>
      </c>
      <c r="O5" s="56">
        <v>8.0000000000000004E-4</v>
      </c>
      <c r="P5" s="56">
        <v>-3.0915149799999999</v>
      </c>
      <c r="Q5" s="56">
        <v>0.19570000000000001</v>
      </c>
      <c r="R5" s="56">
        <v>-0.70838698</v>
      </c>
      <c r="S5" s="56">
        <v>0.40878895999999998</v>
      </c>
      <c r="T5" s="56">
        <v>6.3980250000000002E-2</v>
      </c>
      <c r="U5" s="56">
        <v>0.46</v>
      </c>
      <c r="V5" s="56">
        <v>-0.33714777000000001</v>
      </c>
      <c r="W5" s="56"/>
    </row>
    <row r="6" spans="1:23" x14ac:dyDescent="0.2">
      <c r="A6" s="56" t="s">
        <v>302</v>
      </c>
      <c r="B6" s="56">
        <v>2011</v>
      </c>
      <c r="C6" s="56" t="s">
        <v>25</v>
      </c>
      <c r="D6" s="56">
        <v>17</v>
      </c>
      <c r="E6" s="56">
        <v>2</v>
      </c>
      <c r="F6" s="56" t="s">
        <v>30</v>
      </c>
      <c r="G6" s="59">
        <v>0.5</v>
      </c>
      <c r="H6" s="56">
        <v>7.0769736999999999E-2</v>
      </c>
      <c r="I6" s="56">
        <v>0.5</v>
      </c>
      <c r="J6" s="56">
        <v>7.0769739999999998E-2</v>
      </c>
      <c r="K6" s="56">
        <v>7</v>
      </c>
      <c r="L6" s="56">
        <v>2.6457513100000001</v>
      </c>
      <c r="M6" s="56">
        <v>0.20599999999999999</v>
      </c>
      <c r="N6" s="56">
        <v>-0.68611169999999999</v>
      </c>
      <c r="O6" s="56">
        <v>1.1000000000000001E-3</v>
      </c>
      <c r="P6" s="56">
        <v>-2.9546770200000001</v>
      </c>
      <c r="Q6" s="56">
        <v>0.20710000000000001</v>
      </c>
      <c r="R6" s="56">
        <v>-0.68379893000000003</v>
      </c>
      <c r="S6" s="56">
        <v>0.53114437000000003</v>
      </c>
      <c r="T6" s="56">
        <v>7.2944320000000007E-2</v>
      </c>
      <c r="U6" s="56">
        <v>0.30099999999999999</v>
      </c>
      <c r="V6" s="56">
        <v>-0.52128923999999999</v>
      </c>
      <c r="W6" s="56"/>
    </row>
    <row r="7" spans="1:23" x14ac:dyDescent="0.2">
      <c r="A7" s="56" t="s">
        <v>302</v>
      </c>
      <c r="B7" s="56">
        <v>2011</v>
      </c>
      <c r="C7" s="56" t="s">
        <v>25</v>
      </c>
      <c r="D7" s="56">
        <v>21</v>
      </c>
      <c r="E7" s="56">
        <v>4</v>
      </c>
      <c r="F7" s="56" t="s">
        <v>28</v>
      </c>
      <c r="G7" s="59">
        <v>0.3</v>
      </c>
      <c r="H7" s="56">
        <v>5.4799678999999997E-2</v>
      </c>
      <c r="I7" s="56">
        <v>0.3</v>
      </c>
      <c r="J7" s="56">
        <v>5.4799680000000003E-2</v>
      </c>
      <c r="K7" s="56">
        <v>0</v>
      </c>
      <c r="L7" s="56">
        <v>0</v>
      </c>
      <c r="M7" s="56">
        <v>0</v>
      </c>
      <c r="N7" s="56">
        <v>-5</v>
      </c>
      <c r="O7" s="56">
        <v>0</v>
      </c>
      <c r="P7" s="56">
        <v>-5</v>
      </c>
      <c r="Q7" s="56">
        <v>0</v>
      </c>
      <c r="R7" s="56">
        <v>-5</v>
      </c>
      <c r="S7" s="56"/>
      <c r="T7" s="56"/>
      <c r="U7" s="56">
        <v>6.5000000000000002E-2</v>
      </c>
      <c r="V7" s="56">
        <v>-1.1864190100000001</v>
      </c>
      <c r="W7" s="56" t="s">
        <v>303</v>
      </c>
    </row>
    <row r="8" spans="1:23" x14ac:dyDescent="0.2">
      <c r="A8" s="56" t="s">
        <v>302</v>
      </c>
      <c r="B8" s="56">
        <v>2011</v>
      </c>
      <c r="C8" s="56" t="s">
        <v>25</v>
      </c>
      <c r="D8" s="56">
        <v>26</v>
      </c>
      <c r="E8" s="56">
        <v>5</v>
      </c>
      <c r="F8" s="56" t="s">
        <v>34</v>
      </c>
      <c r="G8" s="59">
        <v>1</v>
      </c>
      <c r="H8" s="56">
        <v>0.10016742100000001</v>
      </c>
      <c r="I8" s="56">
        <v>0.8</v>
      </c>
      <c r="J8" s="56">
        <v>8.9562409999999995E-2</v>
      </c>
      <c r="K8" s="56">
        <v>0</v>
      </c>
      <c r="L8" s="56">
        <v>0</v>
      </c>
      <c r="M8" s="56">
        <v>0</v>
      </c>
      <c r="N8" s="56">
        <v>-5</v>
      </c>
      <c r="O8" s="56">
        <v>0</v>
      </c>
      <c r="P8" s="56">
        <v>-5</v>
      </c>
      <c r="Q8" s="56">
        <v>0</v>
      </c>
      <c r="R8" s="56">
        <v>-5</v>
      </c>
      <c r="S8" s="56"/>
      <c r="T8" s="56"/>
      <c r="U8" s="56">
        <v>0.52500000000000002</v>
      </c>
      <c r="V8" s="56">
        <v>-0.27975798000000002</v>
      </c>
      <c r="W8" s="56"/>
    </row>
    <row r="9" spans="1:23" x14ac:dyDescent="0.2">
      <c r="A9" s="56" t="s">
        <v>302</v>
      </c>
      <c r="B9" s="56">
        <v>2011</v>
      </c>
      <c r="C9" s="56" t="s">
        <v>25</v>
      </c>
      <c r="D9" s="56">
        <v>31</v>
      </c>
      <c r="E9" s="56">
        <v>1</v>
      </c>
      <c r="F9" s="56" t="s">
        <v>27</v>
      </c>
      <c r="G9" s="59">
        <v>0.5</v>
      </c>
      <c r="H9" s="56">
        <v>7.0769736999999999E-2</v>
      </c>
      <c r="I9" s="56">
        <v>0.5</v>
      </c>
      <c r="J9" s="56">
        <v>7.0769739999999998E-2</v>
      </c>
      <c r="K9" s="56">
        <v>5</v>
      </c>
      <c r="L9" s="56">
        <v>2.2360679800000001</v>
      </c>
      <c r="M9" s="56">
        <v>0.22770000000000001</v>
      </c>
      <c r="N9" s="56">
        <v>-0.64261789999999996</v>
      </c>
      <c r="O9" s="56">
        <v>4.0000000000000001E-3</v>
      </c>
      <c r="P9" s="56">
        <v>-2.3968556300000001</v>
      </c>
      <c r="Q9" s="56">
        <v>0.23169999999999999</v>
      </c>
      <c r="R9" s="56">
        <v>-0.63505522000000003</v>
      </c>
      <c r="S9" s="56">
        <v>1.7263703100000001</v>
      </c>
      <c r="T9" s="56">
        <v>0.13177243</v>
      </c>
      <c r="U9" s="56">
        <v>0.45900000000000002</v>
      </c>
      <c r="V9" s="56">
        <v>-0.33809271000000002</v>
      </c>
      <c r="W9" s="56"/>
    </row>
    <row r="10" spans="1:23" x14ac:dyDescent="0.2">
      <c r="A10" s="56" t="s">
        <v>302</v>
      </c>
      <c r="B10" s="56">
        <v>2011</v>
      </c>
      <c r="C10" s="56" t="s">
        <v>25</v>
      </c>
      <c r="D10" s="56">
        <v>51</v>
      </c>
      <c r="E10" s="56">
        <v>6</v>
      </c>
      <c r="F10" s="56" t="s">
        <v>26</v>
      </c>
      <c r="G10" s="59">
        <v>0.1</v>
      </c>
      <c r="H10" s="56">
        <v>3.1628048999999998E-2</v>
      </c>
      <c r="I10" s="56">
        <v>0.15</v>
      </c>
      <c r="J10" s="56">
        <v>3.873952E-2</v>
      </c>
      <c r="K10" s="56">
        <v>0</v>
      </c>
      <c r="L10" s="56">
        <v>0</v>
      </c>
      <c r="M10" s="56">
        <v>0</v>
      </c>
      <c r="N10" s="56">
        <v>-5</v>
      </c>
      <c r="O10" s="56">
        <v>0</v>
      </c>
      <c r="P10" s="56">
        <v>-5</v>
      </c>
      <c r="Q10" s="56">
        <v>0</v>
      </c>
      <c r="R10" s="56">
        <v>-5</v>
      </c>
      <c r="S10" s="56"/>
      <c r="T10" s="56"/>
      <c r="U10" s="56">
        <v>7.0999999999999994E-2</v>
      </c>
      <c r="V10" s="56">
        <v>-1.1481304000000001</v>
      </c>
      <c r="W10" s="56" t="s">
        <v>304</v>
      </c>
    </row>
    <row r="11" spans="1:23" x14ac:dyDescent="0.2">
      <c r="A11" s="56" t="s">
        <v>302</v>
      </c>
      <c r="B11" s="56">
        <v>2011</v>
      </c>
      <c r="C11" s="56" t="s">
        <v>25</v>
      </c>
      <c r="D11" s="56">
        <v>57</v>
      </c>
      <c r="E11" s="56">
        <v>1</v>
      </c>
      <c r="F11" s="56" t="s">
        <v>27</v>
      </c>
      <c r="G11" s="59">
        <v>0.7</v>
      </c>
      <c r="H11" s="56">
        <v>8.3763922000000005E-2</v>
      </c>
      <c r="I11" s="56">
        <v>1</v>
      </c>
      <c r="J11" s="56">
        <v>0.10016741999999999</v>
      </c>
      <c r="K11" s="56">
        <v>4</v>
      </c>
      <c r="L11" s="56">
        <v>2</v>
      </c>
      <c r="M11" s="56">
        <v>0.19869999999999999</v>
      </c>
      <c r="N11" s="56">
        <v>-0.70178028000000003</v>
      </c>
      <c r="O11" s="56">
        <v>5.8999999999999999E-3</v>
      </c>
      <c r="P11" s="56">
        <v>-2.22841252</v>
      </c>
      <c r="Q11" s="56">
        <v>0.2046</v>
      </c>
      <c r="R11" s="56">
        <v>-0.68907313999999997</v>
      </c>
      <c r="S11" s="56">
        <v>2.8836754600000001</v>
      </c>
      <c r="T11" s="56">
        <v>0.17064081</v>
      </c>
      <c r="U11" s="56">
        <v>0.67700000000000005</v>
      </c>
      <c r="V11" s="56">
        <v>-0.16934719000000001</v>
      </c>
      <c r="W11" s="56"/>
    </row>
    <row r="12" spans="1:23" x14ac:dyDescent="0.2">
      <c r="A12" s="56" t="s">
        <v>302</v>
      </c>
      <c r="B12" s="56">
        <v>2011</v>
      </c>
      <c r="C12" s="56" t="s">
        <v>25</v>
      </c>
      <c r="D12" s="56">
        <v>60</v>
      </c>
      <c r="E12" s="56">
        <v>8</v>
      </c>
      <c r="F12" s="56" t="s">
        <v>35</v>
      </c>
      <c r="G12" s="59">
        <v>0.4</v>
      </c>
      <c r="H12" s="56">
        <v>6.3287792999999995E-2</v>
      </c>
      <c r="I12" s="56">
        <v>0.4</v>
      </c>
      <c r="J12" s="56">
        <v>6.3287789999999997E-2</v>
      </c>
      <c r="K12" s="56">
        <v>0</v>
      </c>
      <c r="L12" s="56">
        <v>0</v>
      </c>
      <c r="M12" s="56">
        <v>0</v>
      </c>
      <c r="N12" s="56">
        <v>-5</v>
      </c>
      <c r="O12" s="56">
        <v>0</v>
      </c>
      <c r="P12" s="56">
        <v>-5</v>
      </c>
      <c r="Q12" s="56">
        <v>0</v>
      </c>
      <c r="R12" s="56">
        <v>-5</v>
      </c>
      <c r="S12" s="56"/>
      <c r="T12" s="56"/>
      <c r="U12" s="56">
        <v>0.39200000000000002</v>
      </c>
      <c r="V12" s="56">
        <v>-0.40660316000000002</v>
      </c>
      <c r="W12" s="56"/>
    </row>
    <row r="13" spans="1:23" x14ac:dyDescent="0.2">
      <c r="A13" s="56" t="s">
        <v>302</v>
      </c>
      <c r="B13" s="56">
        <v>2011</v>
      </c>
      <c r="C13" s="56" t="s">
        <v>25</v>
      </c>
      <c r="D13" s="56">
        <v>63</v>
      </c>
      <c r="E13" s="56">
        <v>8</v>
      </c>
      <c r="F13" s="56" t="s">
        <v>35</v>
      </c>
      <c r="G13" s="59">
        <v>0.4</v>
      </c>
      <c r="H13" s="56">
        <v>6.3287792999999995E-2</v>
      </c>
      <c r="I13" s="56">
        <v>0.5</v>
      </c>
      <c r="J13" s="56">
        <v>7.0769739999999998E-2</v>
      </c>
      <c r="K13" s="56">
        <v>0</v>
      </c>
      <c r="L13" s="56">
        <v>0</v>
      </c>
      <c r="M13" s="56">
        <v>0</v>
      </c>
      <c r="N13" s="56">
        <v>-5</v>
      </c>
      <c r="O13" s="56">
        <v>0</v>
      </c>
      <c r="P13" s="56">
        <v>-5</v>
      </c>
      <c r="Q13" s="56">
        <v>0</v>
      </c>
      <c r="R13" s="56">
        <v>-5</v>
      </c>
      <c r="S13" s="56"/>
      <c r="T13" s="56"/>
      <c r="U13" s="56">
        <v>0.20899999999999999</v>
      </c>
      <c r="V13" s="56">
        <v>-0.67964597000000004</v>
      </c>
      <c r="W13" s="56" t="s">
        <v>303</v>
      </c>
    </row>
    <row r="14" spans="1:23" x14ac:dyDescent="0.2">
      <c r="A14" s="56" t="s">
        <v>302</v>
      </c>
      <c r="B14" s="56">
        <v>2011</v>
      </c>
      <c r="C14" s="56" t="s">
        <v>25</v>
      </c>
      <c r="D14" s="56">
        <v>64</v>
      </c>
      <c r="E14" s="56">
        <v>7</v>
      </c>
      <c r="F14" s="56" t="s">
        <v>36</v>
      </c>
      <c r="G14" s="59">
        <v>0.3</v>
      </c>
      <c r="H14" s="56">
        <v>5.4799678999999997E-2</v>
      </c>
      <c r="I14" s="56">
        <v>0.3</v>
      </c>
      <c r="J14" s="56">
        <v>5.4799680000000003E-2</v>
      </c>
      <c r="K14" s="56">
        <v>0</v>
      </c>
      <c r="L14" s="56">
        <v>0</v>
      </c>
      <c r="M14" s="56">
        <v>0</v>
      </c>
      <c r="N14" s="56">
        <v>-5</v>
      </c>
      <c r="O14" s="56">
        <v>0</v>
      </c>
      <c r="P14" s="56">
        <v>-5</v>
      </c>
      <c r="Q14" s="56">
        <v>0</v>
      </c>
      <c r="R14" s="56">
        <v>-5</v>
      </c>
      <c r="S14" s="56"/>
      <c r="T14" s="56"/>
      <c r="U14" s="56">
        <v>0.34599999999999997</v>
      </c>
      <c r="V14" s="56">
        <v>-0.4607984</v>
      </c>
      <c r="W14" s="56"/>
    </row>
    <row r="15" spans="1:23" x14ac:dyDescent="0.2">
      <c r="A15" s="56" t="s">
        <v>302</v>
      </c>
      <c r="B15" s="56">
        <v>2011</v>
      </c>
      <c r="C15" s="56" t="s">
        <v>25</v>
      </c>
      <c r="D15" s="56">
        <v>65</v>
      </c>
      <c r="E15" s="56">
        <v>4</v>
      </c>
      <c r="F15" s="56" t="s">
        <v>28</v>
      </c>
      <c r="G15" s="59">
        <v>0.25</v>
      </c>
      <c r="H15" s="56">
        <v>5.0020857000000002E-2</v>
      </c>
      <c r="I15" s="56">
        <v>0.5</v>
      </c>
      <c r="J15" s="56">
        <v>7.0769739999999998E-2</v>
      </c>
      <c r="K15" s="56">
        <v>2</v>
      </c>
      <c r="L15" s="56">
        <v>1.4142135600000001</v>
      </c>
      <c r="M15" s="56">
        <v>3.2899999999999999E-2</v>
      </c>
      <c r="N15" s="56">
        <v>-1.4826721199999999</v>
      </c>
      <c r="O15" s="56">
        <v>0</v>
      </c>
      <c r="P15" s="56">
        <v>-5</v>
      </c>
      <c r="Q15" s="56">
        <v>3.2899999999999999E-2</v>
      </c>
      <c r="R15" s="56">
        <v>-1.4826721199999999</v>
      </c>
      <c r="S15" s="56">
        <v>0</v>
      </c>
      <c r="T15" s="56">
        <v>0</v>
      </c>
      <c r="U15" s="56">
        <v>0.315</v>
      </c>
      <c r="V15" s="56">
        <v>-0.50155159999999999</v>
      </c>
      <c r="W15" s="56"/>
    </row>
    <row r="16" spans="1:23" x14ac:dyDescent="0.2">
      <c r="A16" s="56" t="s">
        <v>302</v>
      </c>
      <c r="B16" s="56">
        <v>2011</v>
      </c>
      <c r="C16" s="56" t="s">
        <v>25</v>
      </c>
      <c r="D16" s="56">
        <v>71</v>
      </c>
      <c r="E16" s="56">
        <v>6</v>
      </c>
      <c r="F16" s="56" t="s">
        <v>26</v>
      </c>
      <c r="G16" s="59">
        <v>0.2</v>
      </c>
      <c r="H16" s="56">
        <v>4.4736280000000003E-2</v>
      </c>
      <c r="I16" s="56">
        <v>0.2</v>
      </c>
      <c r="J16" s="56">
        <v>4.4736280000000003E-2</v>
      </c>
      <c r="K16" s="56">
        <v>0</v>
      </c>
      <c r="L16" s="56">
        <v>0</v>
      </c>
      <c r="M16" s="56">
        <v>0</v>
      </c>
      <c r="N16" s="56">
        <v>-5</v>
      </c>
      <c r="O16" s="56">
        <v>0</v>
      </c>
      <c r="P16" s="56">
        <v>-5</v>
      </c>
      <c r="Q16" s="56">
        <v>0</v>
      </c>
      <c r="R16" s="56">
        <v>-5</v>
      </c>
      <c r="S16" s="56"/>
      <c r="T16" s="56"/>
      <c r="U16" s="56">
        <v>0.224</v>
      </c>
      <c r="V16" s="56">
        <v>-0.64955814000000001</v>
      </c>
      <c r="W16" s="56"/>
    </row>
    <row r="17" spans="1:23" x14ac:dyDescent="0.2">
      <c r="A17" s="56" t="s">
        <v>302</v>
      </c>
      <c r="B17" s="56">
        <v>2011</v>
      </c>
      <c r="C17" s="56" t="s">
        <v>25</v>
      </c>
      <c r="D17" s="56">
        <v>74</v>
      </c>
      <c r="E17" s="56">
        <v>1</v>
      </c>
      <c r="F17" s="56" t="s">
        <v>27</v>
      </c>
      <c r="G17" s="59">
        <v>0.5</v>
      </c>
      <c r="H17" s="56">
        <v>7.0769736999999999E-2</v>
      </c>
      <c r="I17" s="56">
        <v>0.5</v>
      </c>
      <c r="J17" s="56">
        <v>7.0769739999999998E-2</v>
      </c>
      <c r="K17" s="56">
        <v>4</v>
      </c>
      <c r="L17" s="56">
        <v>2</v>
      </c>
      <c r="M17" s="56">
        <v>0.1245</v>
      </c>
      <c r="N17" s="56">
        <v>-0.90479577</v>
      </c>
      <c r="O17" s="56">
        <v>0</v>
      </c>
      <c r="P17" s="56">
        <v>-5</v>
      </c>
      <c r="Q17" s="56">
        <v>0.1245</v>
      </c>
      <c r="R17" s="56">
        <v>-0.90479577</v>
      </c>
      <c r="S17" s="56">
        <v>0</v>
      </c>
      <c r="T17" s="56">
        <v>0</v>
      </c>
      <c r="U17" s="56">
        <v>0.33100000000000002</v>
      </c>
      <c r="V17" s="56">
        <v>-0.48004081999999998</v>
      </c>
      <c r="W17" s="56"/>
    </row>
    <row r="18" spans="1:23" x14ac:dyDescent="0.2">
      <c r="A18" s="56" t="s">
        <v>302</v>
      </c>
      <c r="B18" s="56">
        <v>2011</v>
      </c>
      <c r="C18" s="56" t="s">
        <v>25</v>
      </c>
      <c r="D18" s="56">
        <v>75</v>
      </c>
      <c r="E18" s="56">
        <v>3</v>
      </c>
      <c r="F18" s="56" t="s">
        <v>33</v>
      </c>
      <c r="G18" s="59">
        <v>1</v>
      </c>
      <c r="H18" s="56">
        <v>0.10016742100000001</v>
      </c>
      <c r="I18" s="56">
        <v>2</v>
      </c>
      <c r="J18" s="56">
        <v>0.14189705</v>
      </c>
      <c r="K18" s="56">
        <v>12</v>
      </c>
      <c r="L18" s="56">
        <v>3.4641016200000001</v>
      </c>
      <c r="M18" s="56">
        <v>0.46989999999999998</v>
      </c>
      <c r="N18" s="56">
        <v>-0.32798530999999997</v>
      </c>
      <c r="O18" s="56">
        <v>1E-3</v>
      </c>
      <c r="P18" s="56">
        <v>-2.99567863</v>
      </c>
      <c r="Q18" s="56">
        <v>0.47089999999999999</v>
      </c>
      <c r="R18" s="56">
        <v>-0.32706209000000003</v>
      </c>
      <c r="S18" s="56">
        <v>0.21235931</v>
      </c>
      <c r="T18" s="56">
        <v>4.6098790000000001E-2</v>
      </c>
      <c r="U18" s="56">
        <v>1.456</v>
      </c>
      <c r="V18" s="56">
        <v>0.16319120000000001</v>
      </c>
      <c r="W18" s="56"/>
    </row>
    <row r="19" spans="1:23" x14ac:dyDescent="0.2">
      <c r="A19" s="56" t="s">
        <v>302</v>
      </c>
      <c r="B19" s="56">
        <v>2011</v>
      </c>
      <c r="C19" s="56" t="s">
        <v>25</v>
      </c>
      <c r="D19" s="56">
        <v>80</v>
      </c>
      <c r="E19" s="56">
        <v>3</v>
      </c>
      <c r="F19" s="56" t="s">
        <v>33</v>
      </c>
      <c r="G19" s="59">
        <v>2</v>
      </c>
      <c r="H19" s="56">
        <v>0.14189705499999999</v>
      </c>
      <c r="I19" s="56">
        <v>0.3</v>
      </c>
      <c r="J19" s="56">
        <v>5.4799680000000003E-2</v>
      </c>
      <c r="K19" s="56">
        <v>0</v>
      </c>
      <c r="L19" s="56">
        <v>0</v>
      </c>
      <c r="M19" s="56">
        <v>0</v>
      </c>
      <c r="N19" s="56">
        <v>-5</v>
      </c>
      <c r="O19" s="56">
        <v>0</v>
      </c>
      <c r="P19" s="56">
        <v>-5</v>
      </c>
      <c r="Q19" s="56">
        <v>0</v>
      </c>
      <c r="R19" s="56">
        <v>-5</v>
      </c>
      <c r="S19" s="56"/>
      <c r="T19" s="56"/>
      <c r="U19" s="56">
        <v>0.10100000000000001</v>
      </c>
      <c r="V19" s="56">
        <v>-0.99524884000000002</v>
      </c>
      <c r="W19" s="56" t="s">
        <v>303</v>
      </c>
    </row>
    <row r="20" spans="1:23" x14ac:dyDescent="0.2">
      <c r="A20" s="56" t="s">
        <v>302</v>
      </c>
      <c r="B20" s="56">
        <v>2011</v>
      </c>
      <c r="C20" s="56" t="s">
        <v>25</v>
      </c>
      <c r="D20" s="56">
        <v>81</v>
      </c>
      <c r="E20" s="56">
        <v>3</v>
      </c>
      <c r="F20" s="56" t="s">
        <v>33</v>
      </c>
      <c r="G20" s="59">
        <v>0.3</v>
      </c>
      <c r="H20" s="56">
        <v>5.4799678999999997E-2</v>
      </c>
      <c r="I20" s="56">
        <v>0.5</v>
      </c>
      <c r="J20" s="56">
        <v>7.0769739999999998E-2</v>
      </c>
      <c r="K20" s="56">
        <v>3</v>
      </c>
      <c r="L20" s="56">
        <v>1.7320508100000001</v>
      </c>
      <c r="M20" s="56">
        <v>0.38009999999999999</v>
      </c>
      <c r="N20" s="56">
        <v>-0.42009069999999998</v>
      </c>
      <c r="O20" s="56">
        <v>4.7999999999999996E-3</v>
      </c>
      <c r="P20" s="56">
        <v>-2.3178549199999998</v>
      </c>
      <c r="Q20" s="56">
        <v>0.38490000000000002</v>
      </c>
      <c r="R20" s="56">
        <v>-0.41464081000000003</v>
      </c>
      <c r="S20" s="56">
        <v>1.2470771599999999</v>
      </c>
      <c r="T20" s="56">
        <v>0.11190603</v>
      </c>
      <c r="U20" s="56">
        <v>0.57599999999999996</v>
      </c>
      <c r="V20" s="56">
        <v>-0.23950212000000001</v>
      </c>
      <c r="W20" s="56"/>
    </row>
    <row r="21" spans="1:23" x14ac:dyDescent="0.2">
      <c r="A21" s="56" t="s">
        <v>302</v>
      </c>
      <c r="B21" s="56">
        <v>2011</v>
      </c>
      <c r="C21" s="56" t="s">
        <v>25</v>
      </c>
      <c r="D21" s="56">
        <v>82</v>
      </c>
      <c r="E21" s="56">
        <v>2</v>
      </c>
      <c r="F21" s="56" t="s">
        <v>30</v>
      </c>
      <c r="G21" s="59">
        <v>0.5</v>
      </c>
      <c r="H21" s="56">
        <v>7.0769736999999999E-2</v>
      </c>
      <c r="I21" s="56">
        <v>0.5</v>
      </c>
      <c r="J21" s="56">
        <v>7.0769739999999998E-2</v>
      </c>
      <c r="K21" s="56">
        <v>6</v>
      </c>
      <c r="L21" s="56">
        <v>2.4494897400000002</v>
      </c>
      <c r="M21" s="56">
        <v>0.26740000000000003</v>
      </c>
      <c r="N21" s="56">
        <v>-0.57282235999999997</v>
      </c>
      <c r="O21" s="56">
        <v>1.2999999999999999E-3</v>
      </c>
      <c r="P21" s="56">
        <v>-2.8827286999999999</v>
      </c>
      <c r="Q21" s="56">
        <v>0.26869999999999999</v>
      </c>
      <c r="R21" s="56">
        <v>-0.57071616999999997</v>
      </c>
      <c r="S21" s="56">
        <v>0.48381094000000002</v>
      </c>
      <c r="T21" s="56">
        <v>6.9612729999999998E-2</v>
      </c>
      <c r="U21" s="56">
        <v>0.35099999999999998</v>
      </c>
      <c r="V21" s="56">
        <v>-0.45456917000000002</v>
      </c>
      <c r="W21" s="56"/>
    </row>
    <row r="22" spans="1:23" x14ac:dyDescent="0.2">
      <c r="A22" s="56" t="s">
        <v>302</v>
      </c>
      <c r="B22" s="56">
        <v>2011</v>
      </c>
      <c r="C22" s="56" t="s">
        <v>25</v>
      </c>
      <c r="D22" s="56">
        <v>83</v>
      </c>
      <c r="E22" s="56">
        <v>4</v>
      </c>
      <c r="F22" s="56" t="s">
        <v>28</v>
      </c>
      <c r="G22" s="59">
        <v>0.7</v>
      </c>
      <c r="H22" s="56">
        <v>8.3763922000000005E-2</v>
      </c>
      <c r="I22" s="56">
        <v>0.4</v>
      </c>
      <c r="J22" s="56">
        <v>6.3287789999999997E-2</v>
      </c>
      <c r="K22" s="56">
        <v>3</v>
      </c>
      <c r="L22" s="56">
        <v>1.7320508100000001</v>
      </c>
      <c r="M22" s="56">
        <v>0.22239999999999999</v>
      </c>
      <c r="N22" s="56">
        <v>-0.65284569000000003</v>
      </c>
      <c r="O22" s="56">
        <v>4.0000000000000002E-4</v>
      </c>
      <c r="P22" s="56">
        <v>-3.38721614</v>
      </c>
      <c r="Q22" s="56">
        <v>0.2228</v>
      </c>
      <c r="R22" s="56">
        <v>-0.65206531999999995</v>
      </c>
      <c r="S22" s="56">
        <v>0.17953321</v>
      </c>
      <c r="T22" s="56">
        <v>4.238405E-2</v>
      </c>
      <c r="U22" s="56">
        <v>0.75600000000000001</v>
      </c>
      <c r="V22" s="56">
        <v>-0.12142076</v>
      </c>
      <c r="W22" s="56"/>
    </row>
    <row r="23" spans="1:23" x14ac:dyDescent="0.2">
      <c r="A23" s="56" t="s">
        <v>302</v>
      </c>
      <c r="B23" s="56">
        <v>2011</v>
      </c>
      <c r="C23" s="56" t="s">
        <v>25</v>
      </c>
      <c r="D23" s="56">
        <v>86</v>
      </c>
      <c r="E23" s="56">
        <v>6</v>
      </c>
      <c r="F23" s="56" t="s">
        <v>26</v>
      </c>
      <c r="G23" s="59">
        <v>0.2</v>
      </c>
      <c r="H23" s="56">
        <v>4.4736280000000003E-2</v>
      </c>
      <c r="I23" s="56">
        <v>0.3</v>
      </c>
      <c r="J23" s="56">
        <v>5.4799680000000003E-2</v>
      </c>
      <c r="K23" s="56">
        <v>0</v>
      </c>
      <c r="L23" s="56">
        <v>0</v>
      </c>
      <c r="M23" s="56">
        <v>0</v>
      </c>
      <c r="N23" s="56">
        <v>-5</v>
      </c>
      <c r="O23" s="56">
        <v>0</v>
      </c>
      <c r="P23" s="56">
        <v>-5</v>
      </c>
      <c r="Q23" s="56">
        <v>0</v>
      </c>
      <c r="R23" s="56">
        <v>-5</v>
      </c>
      <c r="S23" s="56"/>
      <c r="T23" s="56"/>
      <c r="U23" s="56">
        <v>0.187</v>
      </c>
      <c r="V23" s="56">
        <v>-0.72792621000000002</v>
      </c>
      <c r="W23" s="56"/>
    </row>
    <row r="24" spans="1:23" x14ac:dyDescent="0.2">
      <c r="A24" s="56" t="s">
        <v>302</v>
      </c>
      <c r="B24" s="56">
        <v>2011</v>
      </c>
      <c r="C24" s="56" t="s">
        <v>25</v>
      </c>
      <c r="D24" s="56">
        <v>91</v>
      </c>
      <c r="E24" s="56">
        <v>8</v>
      </c>
      <c r="F24" s="56" t="s">
        <v>35</v>
      </c>
      <c r="G24" s="59">
        <v>1</v>
      </c>
      <c r="H24" s="56">
        <v>0.10016742100000001</v>
      </c>
      <c r="I24" s="56">
        <v>1</v>
      </c>
      <c r="J24" s="56">
        <v>0.10016741999999999</v>
      </c>
      <c r="K24" s="56">
        <v>2</v>
      </c>
      <c r="L24" s="56">
        <v>1.4142135600000001</v>
      </c>
      <c r="M24" s="56">
        <v>3.3599999999999998E-2</v>
      </c>
      <c r="N24" s="56">
        <v>-1.4735314900000001</v>
      </c>
      <c r="O24" s="56">
        <v>2.3E-3</v>
      </c>
      <c r="P24" s="56">
        <v>-2.6363880200000001</v>
      </c>
      <c r="Q24" s="56">
        <v>3.5900000000000001E-2</v>
      </c>
      <c r="R24" s="56">
        <v>-1.44478459</v>
      </c>
      <c r="S24" s="56">
        <v>6.4066852399999998</v>
      </c>
      <c r="T24" s="56">
        <v>0.25589803999999999</v>
      </c>
      <c r="U24" s="56">
        <v>0.82599999999999996</v>
      </c>
      <c r="V24" s="56">
        <v>-8.2967379999999993E-2</v>
      </c>
      <c r="W24" s="56"/>
    </row>
    <row r="25" spans="1:23" x14ac:dyDescent="0.2">
      <c r="A25" s="56" t="s">
        <v>302</v>
      </c>
      <c r="B25" s="56">
        <v>2011</v>
      </c>
      <c r="C25" s="56" t="s">
        <v>25</v>
      </c>
      <c r="D25" s="56">
        <v>93</v>
      </c>
      <c r="E25" s="56">
        <v>7</v>
      </c>
      <c r="F25" s="56" t="s">
        <v>36</v>
      </c>
      <c r="G25" s="59">
        <v>0.5</v>
      </c>
      <c r="H25" s="56">
        <v>7.0769736999999999E-2</v>
      </c>
      <c r="I25" s="56">
        <v>0.3</v>
      </c>
      <c r="J25" s="56">
        <v>5.4799680000000003E-2</v>
      </c>
      <c r="K25" s="56">
        <v>1</v>
      </c>
      <c r="L25" s="56">
        <v>1</v>
      </c>
      <c r="M25" s="56">
        <v>4.8999999999999998E-3</v>
      </c>
      <c r="N25" s="56">
        <v>-2.3089185099999998</v>
      </c>
      <c r="O25" s="56">
        <v>5.0000000000000001E-4</v>
      </c>
      <c r="P25" s="56">
        <v>-3.2924298200000002</v>
      </c>
      <c r="Q25" s="56">
        <v>5.4000000000000003E-3</v>
      </c>
      <c r="R25" s="56">
        <v>-2.2668027300000002</v>
      </c>
      <c r="S25" s="56">
        <v>9.2592592600000003</v>
      </c>
      <c r="T25" s="56">
        <v>0.30919331999999999</v>
      </c>
      <c r="U25" s="56">
        <v>0.25</v>
      </c>
      <c r="V25" s="56">
        <v>-0.60188631000000004</v>
      </c>
      <c r="W25" s="56"/>
    </row>
    <row r="26" spans="1:23" x14ac:dyDescent="0.2">
      <c r="A26" s="56" t="s">
        <v>302</v>
      </c>
      <c r="B26" s="56">
        <v>2011</v>
      </c>
      <c r="C26" s="56" t="s">
        <v>25</v>
      </c>
      <c r="D26" s="56">
        <v>96</v>
      </c>
      <c r="E26" s="56">
        <v>7</v>
      </c>
      <c r="F26" s="56" t="s">
        <v>36</v>
      </c>
      <c r="G26" s="59">
        <v>0.3</v>
      </c>
      <c r="H26" s="56">
        <v>5.4799678999999997E-2</v>
      </c>
      <c r="I26" s="56">
        <v>0.3</v>
      </c>
      <c r="J26" s="56">
        <v>5.4799680000000003E-2</v>
      </c>
      <c r="K26" s="56">
        <v>0</v>
      </c>
      <c r="L26" s="56">
        <v>0</v>
      </c>
      <c r="M26" s="56">
        <v>0</v>
      </c>
      <c r="N26" s="56">
        <v>-5</v>
      </c>
      <c r="O26" s="56">
        <v>0</v>
      </c>
      <c r="P26" s="56">
        <v>-5</v>
      </c>
      <c r="Q26" s="56">
        <v>0</v>
      </c>
      <c r="R26" s="56">
        <v>-5</v>
      </c>
      <c r="S26" s="56"/>
      <c r="T26" s="56"/>
      <c r="U26" s="56">
        <v>0.34699999999999998</v>
      </c>
      <c r="V26" s="56">
        <v>-0.45954539</v>
      </c>
      <c r="W26" s="56"/>
    </row>
    <row r="27" spans="1:23" x14ac:dyDescent="0.2">
      <c r="A27" s="56" t="s">
        <v>302</v>
      </c>
      <c r="B27" s="56">
        <v>2011</v>
      </c>
      <c r="C27" s="56" t="s">
        <v>25</v>
      </c>
      <c r="D27" s="56">
        <v>100</v>
      </c>
      <c r="E27" s="56">
        <v>6</v>
      </c>
      <c r="F27" s="56" t="s">
        <v>26</v>
      </c>
      <c r="G27" s="59">
        <v>0.5</v>
      </c>
      <c r="H27" s="56">
        <v>7.0769736999999999E-2</v>
      </c>
      <c r="I27" s="56">
        <v>0.3</v>
      </c>
      <c r="J27" s="56">
        <v>5.4799680000000003E-2</v>
      </c>
      <c r="K27" s="56">
        <v>0</v>
      </c>
      <c r="L27" s="56">
        <v>0</v>
      </c>
      <c r="M27" s="56">
        <v>0</v>
      </c>
      <c r="N27" s="56">
        <v>-5</v>
      </c>
      <c r="O27" s="56">
        <v>0</v>
      </c>
      <c r="P27" s="56">
        <v>-5</v>
      </c>
      <c r="Q27" s="56">
        <v>0</v>
      </c>
      <c r="R27" s="56">
        <v>-5</v>
      </c>
      <c r="S27" s="56"/>
      <c r="T27" s="56"/>
      <c r="U27" s="56">
        <v>0.45400000000000001</v>
      </c>
      <c r="V27" s="56">
        <v>-0.3428485</v>
      </c>
      <c r="W27" s="56"/>
    </row>
    <row r="28" spans="1:23" x14ac:dyDescent="0.2">
      <c r="A28" s="56" t="s">
        <v>302</v>
      </c>
      <c r="B28" s="56">
        <v>2011</v>
      </c>
      <c r="C28" s="56" t="s">
        <v>25</v>
      </c>
      <c r="D28" s="56">
        <v>101</v>
      </c>
      <c r="E28" s="56">
        <v>7</v>
      </c>
      <c r="F28" s="56" t="s">
        <v>36</v>
      </c>
      <c r="G28" s="59">
        <v>0.5</v>
      </c>
      <c r="H28" s="56">
        <v>7.0769736999999999E-2</v>
      </c>
      <c r="I28" s="56">
        <v>0.7</v>
      </c>
      <c r="J28" s="56">
        <v>8.3763920000000006E-2</v>
      </c>
      <c r="K28" s="56">
        <v>0</v>
      </c>
      <c r="L28" s="56">
        <v>0</v>
      </c>
      <c r="M28" s="56">
        <v>0</v>
      </c>
      <c r="N28" s="56">
        <v>-5</v>
      </c>
      <c r="O28" s="56">
        <v>0</v>
      </c>
      <c r="P28" s="56">
        <v>-5</v>
      </c>
      <c r="Q28" s="56">
        <v>0</v>
      </c>
      <c r="R28" s="56">
        <v>-5</v>
      </c>
      <c r="S28" s="56"/>
      <c r="T28" s="56"/>
      <c r="U28" s="56">
        <v>0.125</v>
      </c>
      <c r="V28" s="56">
        <v>-0.90274268999999996</v>
      </c>
      <c r="W28" s="56" t="s">
        <v>303</v>
      </c>
    </row>
    <row r="29" spans="1:23" x14ac:dyDescent="0.2">
      <c r="A29" s="56" t="s">
        <v>302</v>
      </c>
      <c r="B29" s="56">
        <v>2011</v>
      </c>
      <c r="C29" s="56" t="s">
        <v>25</v>
      </c>
      <c r="D29" s="56">
        <v>102</v>
      </c>
      <c r="E29" s="56">
        <v>3</v>
      </c>
      <c r="F29" s="56" t="s">
        <v>33</v>
      </c>
      <c r="G29" s="59">
        <v>0.3</v>
      </c>
      <c r="H29" s="56">
        <v>5.4799678999999997E-2</v>
      </c>
      <c r="I29" s="56">
        <v>0.3</v>
      </c>
      <c r="J29" s="56">
        <v>5.4799680000000003E-2</v>
      </c>
      <c r="K29" s="56">
        <v>0</v>
      </c>
      <c r="L29" s="56">
        <v>0</v>
      </c>
      <c r="M29" s="56">
        <v>0</v>
      </c>
      <c r="N29" s="56">
        <v>-5</v>
      </c>
      <c r="O29" s="56">
        <v>0</v>
      </c>
      <c r="P29" s="56">
        <v>-5</v>
      </c>
      <c r="Q29" s="56">
        <v>0</v>
      </c>
      <c r="R29" s="56">
        <v>-5</v>
      </c>
      <c r="S29" s="56"/>
      <c r="T29" s="56"/>
      <c r="U29" s="56">
        <v>0.35799999999999998</v>
      </c>
      <c r="V29" s="56">
        <v>-0.44599568000000001</v>
      </c>
      <c r="W29" s="56"/>
    </row>
    <row r="30" spans="1:23" x14ac:dyDescent="0.2">
      <c r="A30" s="56" t="s">
        <v>302</v>
      </c>
      <c r="B30" s="56">
        <v>2011</v>
      </c>
      <c r="C30" s="56" t="s">
        <v>25</v>
      </c>
      <c r="D30" s="56">
        <v>106</v>
      </c>
      <c r="E30" s="56">
        <v>2</v>
      </c>
      <c r="F30" s="56" t="s">
        <v>30</v>
      </c>
      <c r="G30" s="59">
        <v>1</v>
      </c>
      <c r="H30" s="56">
        <v>0.10016742100000001</v>
      </c>
      <c r="I30" s="56">
        <v>1</v>
      </c>
      <c r="J30" s="56">
        <v>0.10016741999999999</v>
      </c>
      <c r="K30" s="56">
        <v>4</v>
      </c>
      <c r="L30" s="56">
        <v>2</v>
      </c>
      <c r="M30" s="56">
        <v>0.26229999999999998</v>
      </c>
      <c r="N30" s="56">
        <v>-0.58118515000000004</v>
      </c>
      <c r="O30" s="56">
        <v>4.0000000000000002E-4</v>
      </c>
      <c r="P30" s="56">
        <v>-3.38721614</v>
      </c>
      <c r="Q30" s="56">
        <v>0.26269999999999999</v>
      </c>
      <c r="R30" s="56">
        <v>-0.58052340000000002</v>
      </c>
      <c r="S30" s="56">
        <v>0.15226493999999999</v>
      </c>
      <c r="T30" s="56">
        <v>3.9031049999999998E-2</v>
      </c>
      <c r="U30" s="56">
        <v>0.46800000000000003</v>
      </c>
      <c r="V30" s="56">
        <v>-0.32966136000000001</v>
      </c>
      <c r="W30" s="56"/>
    </row>
    <row r="31" spans="1:23" x14ac:dyDescent="0.2">
      <c r="A31" s="56" t="s">
        <v>302</v>
      </c>
      <c r="B31" s="56">
        <v>2011</v>
      </c>
      <c r="C31" s="56" t="s">
        <v>25</v>
      </c>
      <c r="D31" s="56">
        <v>107</v>
      </c>
      <c r="E31" s="56">
        <v>5</v>
      </c>
      <c r="F31" s="56" t="s">
        <v>34</v>
      </c>
      <c r="G31" s="59">
        <v>1</v>
      </c>
      <c r="H31" s="56">
        <v>0.10016742100000001</v>
      </c>
      <c r="I31" s="56">
        <v>1.4</v>
      </c>
      <c r="J31" s="56">
        <v>0.11859943000000001</v>
      </c>
      <c r="K31" s="56">
        <v>0</v>
      </c>
      <c r="L31" s="56">
        <v>0</v>
      </c>
      <c r="M31" s="56">
        <v>0</v>
      </c>
      <c r="N31" s="56">
        <v>-5</v>
      </c>
      <c r="O31" s="56">
        <v>0</v>
      </c>
      <c r="P31" s="56">
        <v>-5</v>
      </c>
      <c r="Q31" s="56">
        <v>0</v>
      </c>
      <c r="R31" s="56">
        <v>-5</v>
      </c>
      <c r="S31" s="56"/>
      <c r="T31" s="56"/>
      <c r="U31" s="56">
        <v>0.26</v>
      </c>
      <c r="V31" s="56">
        <v>-0.58485964999999995</v>
      </c>
      <c r="W31" s="56" t="s">
        <v>303</v>
      </c>
    </row>
    <row r="32" spans="1:23" x14ac:dyDescent="0.2">
      <c r="A32" s="56" t="s">
        <v>302</v>
      </c>
      <c r="B32" s="56">
        <v>2011</v>
      </c>
      <c r="C32" s="56" t="s">
        <v>25</v>
      </c>
      <c r="D32" s="56">
        <v>111</v>
      </c>
      <c r="E32" s="56">
        <v>6</v>
      </c>
      <c r="F32" s="56" t="s">
        <v>26</v>
      </c>
      <c r="G32" s="59">
        <v>0.8</v>
      </c>
      <c r="H32" s="56">
        <v>8.9562406999999997E-2</v>
      </c>
      <c r="I32" s="56">
        <v>0.5</v>
      </c>
      <c r="J32" s="56">
        <v>7.0769739999999998E-2</v>
      </c>
      <c r="K32" s="56">
        <v>2</v>
      </c>
      <c r="L32" s="56">
        <v>1.4142135600000001</v>
      </c>
      <c r="M32" s="56">
        <v>5.8999999999999999E-3</v>
      </c>
      <c r="N32" s="56">
        <v>-2.22841252</v>
      </c>
      <c r="O32" s="56">
        <v>5.3E-3</v>
      </c>
      <c r="P32" s="56">
        <v>-2.2749054800000001</v>
      </c>
      <c r="Q32" s="56">
        <v>1.12E-2</v>
      </c>
      <c r="R32" s="56">
        <v>-1.95039439</v>
      </c>
      <c r="S32" s="56">
        <v>47.321428599999997</v>
      </c>
      <c r="T32" s="56">
        <v>0.75859962000000003</v>
      </c>
      <c r="U32" s="56">
        <v>0.68799999999999994</v>
      </c>
      <c r="V32" s="56">
        <v>-0.16234844000000001</v>
      </c>
      <c r="W32" s="56"/>
    </row>
    <row r="33" spans="1:23" x14ac:dyDescent="0.2">
      <c r="A33" s="56" t="s">
        <v>302</v>
      </c>
      <c r="B33" s="56">
        <v>2011</v>
      </c>
      <c r="C33" s="56" t="s">
        <v>25</v>
      </c>
      <c r="D33" s="56">
        <v>113</v>
      </c>
      <c r="E33" s="56">
        <v>2</v>
      </c>
      <c r="F33" s="56" t="s">
        <v>30</v>
      </c>
      <c r="G33" s="59">
        <v>0.7</v>
      </c>
      <c r="H33" s="56">
        <v>8.3763922000000005E-2</v>
      </c>
      <c r="I33" s="56">
        <v>0.5</v>
      </c>
      <c r="J33" s="56">
        <v>7.0769739999999998E-2</v>
      </c>
      <c r="K33" s="56">
        <v>5</v>
      </c>
      <c r="L33" s="56">
        <v>2.2360679800000001</v>
      </c>
      <c r="M33" s="56">
        <v>0.33079999999999998</v>
      </c>
      <c r="N33" s="56">
        <v>-0.48042137000000001</v>
      </c>
      <c r="O33" s="56">
        <v>6.9999999999999999E-4</v>
      </c>
      <c r="P33" s="56">
        <v>-3.1487416499999998</v>
      </c>
      <c r="Q33" s="56">
        <v>0.33150000000000002</v>
      </c>
      <c r="R33" s="56">
        <v>-0.47950336999999998</v>
      </c>
      <c r="S33" s="56">
        <v>0.21116139</v>
      </c>
      <c r="T33" s="56">
        <v>4.5968490000000001E-2</v>
      </c>
      <c r="U33" s="56">
        <v>0.53900000000000003</v>
      </c>
      <c r="V33" s="56">
        <v>-0.26833066999999999</v>
      </c>
      <c r="W33" s="56"/>
    </row>
    <row r="34" spans="1:23" x14ac:dyDescent="0.2">
      <c r="A34" s="56" t="s">
        <v>302</v>
      </c>
      <c r="B34" s="56">
        <v>2011</v>
      </c>
      <c r="C34" s="56" t="s">
        <v>25</v>
      </c>
      <c r="D34" s="56">
        <v>114</v>
      </c>
      <c r="E34" s="56">
        <v>1</v>
      </c>
      <c r="F34" s="56" t="s">
        <v>27</v>
      </c>
      <c r="G34" s="59">
        <v>0.7</v>
      </c>
      <c r="H34" s="56">
        <v>8.3763922000000005E-2</v>
      </c>
      <c r="I34" s="56">
        <v>0.8</v>
      </c>
      <c r="J34" s="56">
        <v>8.9562409999999995E-2</v>
      </c>
      <c r="K34" s="56">
        <v>4</v>
      </c>
      <c r="L34" s="56">
        <v>2</v>
      </c>
      <c r="M34" s="56">
        <v>0.13750000000000001</v>
      </c>
      <c r="N34" s="56">
        <v>-0.86166571999999997</v>
      </c>
      <c r="O34" s="56">
        <v>1.9E-3</v>
      </c>
      <c r="P34" s="56">
        <v>-2.7189666300000002</v>
      </c>
      <c r="Q34" s="56">
        <v>0.1394</v>
      </c>
      <c r="R34" s="56">
        <v>-0.85570606999999999</v>
      </c>
      <c r="S34" s="56">
        <v>1.36298422</v>
      </c>
      <c r="T34" s="56">
        <v>0.11701375999999999</v>
      </c>
      <c r="U34" s="56">
        <v>0.40400000000000003</v>
      </c>
      <c r="V34" s="56">
        <v>-0.39351114999999998</v>
      </c>
      <c r="W34" s="56"/>
    </row>
    <row r="35" spans="1:23" x14ac:dyDescent="0.2">
      <c r="A35" s="56" t="s">
        <v>302</v>
      </c>
      <c r="B35" s="56">
        <v>2011</v>
      </c>
      <c r="C35" s="56" t="s">
        <v>25</v>
      </c>
      <c r="D35" s="56">
        <v>116</v>
      </c>
      <c r="E35" s="56">
        <v>2</v>
      </c>
      <c r="F35" s="56" t="s">
        <v>30</v>
      </c>
      <c r="G35" s="59">
        <v>1.3</v>
      </c>
      <c r="H35" s="56">
        <v>0.114266037</v>
      </c>
      <c r="I35" s="56">
        <v>1</v>
      </c>
      <c r="J35" s="56">
        <v>0.10016741999999999</v>
      </c>
      <c r="K35" s="56">
        <v>10</v>
      </c>
      <c r="L35" s="56">
        <v>3.16227766</v>
      </c>
      <c r="M35" s="56">
        <v>0.47710000000000002</v>
      </c>
      <c r="N35" s="56">
        <v>-0.32138148</v>
      </c>
      <c r="O35" s="56">
        <v>6.6E-3</v>
      </c>
      <c r="P35" s="56">
        <v>-2.1797985400000002</v>
      </c>
      <c r="Q35" s="56">
        <v>0.48370000000000002</v>
      </c>
      <c r="R35" s="56">
        <v>-0.31541492999999998</v>
      </c>
      <c r="S35" s="56">
        <v>1.3644821199999999</v>
      </c>
      <c r="T35" s="56">
        <v>0.11707834</v>
      </c>
      <c r="U35" s="56">
        <v>0.83599999999999997</v>
      </c>
      <c r="V35" s="56">
        <v>-7.7741779999999996E-2</v>
      </c>
      <c r="W35" s="56" t="s">
        <v>305</v>
      </c>
    </row>
    <row r="36" spans="1:23" x14ac:dyDescent="0.2">
      <c r="A36" s="56" t="s">
        <v>302</v>
      </c>
      <c r="B36" s="56">
        <v>2011</v>
      </c>
      <c r="C36" s="56" t="s">
        <v>25</v>
      </c>
      <c r="D36" s="56">
        <v>117</v>
      </c>
      <c r="E36" s="56">
        <v>5</v>
      </c>
      <c r="F36" s="56" t="s">
        <v>34</v>
      </c>
      <c r="G36" s="59">
        <v>0.5</v>
      </c>
      <c r="H36" s="56">
        <v>7.0769736999999999E-2</v>
      </c>
      <c r="I36" s="56">
        <v>0.4</v>
      </c>
      <c r="J36" s="56">
        <v>6.3287789999999997E-2</v>
      </c>
      <c r="K36" s="56">
        <v>4</v>
      </c>
      <c r="L36" s="56">
        <v>2</v>
      </c>
      <c r="M36" s="56">
        <v>7.8100000000000003E-2</v>
      </c>
      <c r="N36" s="56">
        <v>-1.1072933599999999</v>
      </c>
      <c r="O36" s="56">
        <v>1.01E-2</v>
      </c>
      <c r="P36" s="56">
        <v>-1.9952488399999999</v>
      </c>
      <c r="Q36" s="56">
        <v>8.8200000000000001E-2</v>
      </c>
      <c r="R36" s="56">
        <v>-1.0544821799999999</v>
      </c>
      <c r="S36" s="56">
        <v>11.451247199999999</v>
      </c>
      <c r="T36" s="56">
        <v>0.34521278</v>
      </c>
      <c r="U36" s="56">
        <v>0.41</v>
      </c>
      <c r="V36" s="56">
        <v>-0.38711023</v>
      </c>
      <c r="W36" s="56"/>
    </row>
    <row r="37" spans="1:23" x14ac:dyDescent="0.2">
      <c r="A37" s="56" t="s">
        <v>302</v>
      </c>
      <c r="B37" s="56">
        <v>2011</v>
      </c>
      <c r="C37" s="56" t="s">
        <v>25</v>
      </c>
      <c r="D37" s="56">
        <v>121</v>
      </c>
      <c r="E37" s="56">
        <v>6</v>
      </c>
      <c r="F37" s="56" t="s">
        <v>26</v>
      </c>
      <c r="G37" s="59">
        <v>0.3</v>
      </c>
      <c r="H37" s="56">
        <v>5.4799678999999997E-2</v>
      </c>
      <c r="I37" s="56">
        <v>0.3</v>
      </c>
      <c r="J37" s="56">
        <v>5.4799680000000003E-2</v>
      </c>
      <c r="K37" s="56">
        <v>0</v>
      </c>
      <c r="L37" s="56">
        <v>0</v>
      </c>
      <c r="M37" s="56">
        <v>0</v>
      </c>
      <c r="N37" s="56">
        <v>-5</v>
      </c>
      <c r="O37" s="56">
        <v>0</v>
      </c>
      <c r="P37" s="56">
        <v>-5</v>
      </c>
      <c r="Q37" s="56">
        <v>0</v>
      </c>
      <c r="R37" s="56">
        <v>-5</v>
      </c>
      <c r="S37" s="56"/>
      <c r="T37" s="56"/>
      <c r="U37" s="56">
        <v>0.23799999999999999</v>
      </c>
      <c r="V37" s="56">
        <v>-0.62324060000000003</v>
      </c>
      <c r="W37" s="56"/>
    </row>
    <row r="38" spans="1:23" x14ac:dyDescent="0.2">
      <c r="A38" s="56" t="s">
        <v>302</v>
      </c>
      <c r="B38" s="56">
        <v>2011</v>
      </c>
      <c r="C38" s="56" t="s">
        <v>25</v>
      </c>
      <c r="D38" s="56">
        <v>122</v>
      </c>
      <c r="E38" s="56">
        <v>4</v>
      </c>
      <c r="F38" s="56" t="s">
        <v>28</v>
      </c>
      <c r="G38" s="59">
        <v>0.4</v>
      </c>
      <c r="H38" s="56">
        <v>6.3287792999999995E-2</v>
      </c>
      <c r="I38" s="56">
        <v>0.4</v>
      </c>
      <c r="J38" s="56">
        <v>6.3287789999999997E-2</v>
      </c>
      <c r="K38" s="56">
        <v>0</v>
      </c>
      <c r="L38" s="56">
        <v>0</v>
      </c>
      <c r="M38" s="56">
        <v>0</v>
      </c>
      <c r="N38" s="56">
        <v>-5</v>
      </c>
      <c r="O38" s="56">
        <v>0</v>
      </c>
      <c r="P38" s="56">
        <v>-5</v>
      </c>
      <c r="Q38" s="56">
        <v>0</v>
      </c>
      <c r="R38" s="56">
        <v>-5</v>
      </c>
      <c r="S38" s="56"/>
      <c r="T38" s="56"/>
      <c r="U38" s="56">
        <v>0.11</v>
      </c>
      <c r="V38" s="56">
        <v>-0.95821268000000004</v>
      </c>
      <c r="W38" s="56" t="s">
        <v>303</v>
      </c>
    </row>
    <row r="39" spans="1:23" x14ac:dyDescent="0.2">
      <c r="A39" s="56" t="s">
        <v>302</v>
      </c>
      <c r="B39" s="56">
        <v>2011</v>
      </c>
      <c r="C39" s="56" t="s">
        <v>25</v>
      </c>
      <c r="D39" s="56">
        <v>123</v>
      </c>
      <c r="E39" s="56">
        <v>5</v>
      </c>
      <c r="F39" s="56" t="s">
        <v>34</v>
      </c>
      <c r="G39" s="59">
        <v>1</v>
      </c>
      <c r="H39" s="56">
        <v>0.10016742100000001</v>
      </c>
      <c r="I39" s="56">
        <v>0.5</v>
      </c>
      <c r="J39" s="56">
        <v>7.0769739999999998E-2</v>
      </c>
      <c r="K39" s="56">
        <v>0</v>
      </c>
      <c r="L39" s="56">
        <v>0</v>
      </c>
      <c r="M39" s="56">
        <v>0</v>
      </c>
      <c r="N39" s="56">
        <v>-5</v>
      </c>
      <c r="O39" s="56">
        <v>0</v>
      </c>
      <c r="P39" s="56">
        <v>-5</v>
      </c>
      <c r="Q39" s="56">
        <v>0</v>
      </c>
      <c r="R39" s="56">
        <v>-5</v>
      </c>
      <c r="S39" s="56"/>
      <c r="T39" s="56"/>
      <c r="U39" s="56">
        <v>0.29599999999999999</v>
      </c>
      <c r="V39" s="56">
        <v>-0.52856159000000003</v>
      </c>
      <c r="W39" s="56" t="s">
        <v>303</v>
      </c>
    </row>
    <row r="40" spans="1:23" x14ac:dyDescent="0.2">
      <c r="A40" s="56" t="s">
        <v>302</v>
      </c>
      <c r="B40" s="56">
        <v>2011</v>
      </c>
      <c r="C40" s="56" t="s">
        <v>25</v>
      </c>
      <c r="D40" s="56">
        <v>125</v>
      </c>
      <c r="E40" s="56">
        <v>2</v>
      </c>
      <c r="F40" s="56" t="s">
        <v>30</v>
      </c>
      <c r="G40" s="59">
        <v>0.5</v>
      </c>
      <c r="H40" s="56">
        <v>7.0769736999999999E-2</v>
      </c>
      <c r="I40" s="56">
        <v>0.7</v>
      </c>
      <c r="J40" s="56">
        <v>8.3763920000000006E-2</v>
      </c>
      <c r="K40" s="56">
        <v>0</v>
      </c>
      <c r="L40" s="56">
        <v>0</v>
      </c>
      <c r="M40" s="56">
        <v>0</v>
      </c>
      <c r="N40" s="56">
        <v>-5</v>
      </c>
      <c r="O40" s="56">
        <v>0</v>
      </c>
      <c r="P40" s="56">
        <v>-5</v>
      </c>
      <c r="Q40" s="56">
        <v>0</v>
      </c>
      <c r="R40" s="56">
        <v>-5</v>
      </c>
      <c r="S40" s="56"/>
      <c r="T40" s="56"/>
      <c r="U40" s="56">
        <v>0.26100000000000001</v>
      </c>
      <c r="V40" s="56">
        <v>-0.58319312999999995</v>
      </c>
      <c r="W40" s="56"/>
    </row>
    <row r="41" spans="1:23" x14ac:dyDescent="0.2">
      <c r="A41" s="56" t="s">
        <v>302</v>
      </c>
      <c r="B41" s="56">
        <v>2011</v>
      </c>
      <c r="C41" s="56" t="s">
        <v>25</v>
      </c>
      <c r="D41" s="56">
        <v>126</v>
      </c>
      <c r="E41" s="56">
        <v>1</v>
      </c>
      <c r="F41" s="56" t="s">
        <v>27</v>
      </c>
      <c r="G41" s="59">
        <v>0.3</v>
      </c>
      <c r="H41" s="56">
        <v>5.4799678999999997E-2</v>
      </c>
      <c r="I41" s="56">
        <v>1</v>
      </c>
      <c r="J41" s="56">
        <v>0.10016741999999999</v>
      </c>
      <c r="K41" s="56">
        <v>0</v>
      </c>
      <c r="L41" s="56">
        <v>0</v>
      </c>
      <c r="M41" s="56">
        <v>0</v>
      </c>
      <c r="N41" s="56">
        <v>-5</v>
      </c>
      <c r="O41" s="56">
        <v>0</v>
      </c>
      <c r="P41" s="56">
        <v>-5</v>
      </c>
      <c r="Q41" s="56">
        <v>0</v>
      </c>
      <c r="R41" s="56">
        <v>-5</v>
      </c>
      <c r="S41" s="56"/>
      <c r="T41" s="56"/>
      <c r="U41" s="56">
        <v>0.153</v>
      </c>
      <c r="V41" s="56">
        <v>-0.81502481000000004</v>
      </c>
      <c r="W41" s="56" t="s">
        <v>303</v>
      </c>
    </row>
    <row r="42" spans="1:23" x14ac:dyDescent="0.2">
      <c r="A42" s="56" t="s">
        <v>302</v>
      </c>
      <c r="B42" s="56">
        <v>2011</v>
      </c>
      <c r="C42" s="56" t="s">
        <v>25</v>
      </c>
      <c r="D42" s="56">
        <v>127</v>
      </c>
      <c r="E42" s="56">
        <v>3</v>
      </c>
      <c r="F42" s="56" t="s">
        <v>33</v>
      </c>
      <c r="G42" s="59">
        <v>0.5</v>
      </c>
      <c r="H42" s="56">
        <v>7.0769736999999999E-2</v>
      </c>
      <c r="I42" s="56">
        <v>0.5</v>
      </c>
      <c r="J42" s="56">
        <v>7.0769739999999998E-2</v>
      </c>
      <c r="K42" s="56">
        <v>2</v>
      </c>
      <c r="L42" s="56">
        <v>1.4142135600000001</v>
      </c>
      <c r="M42" s="56">
        <v>8.4400000000000003E-2</v>
      </c>
      <c r="N42" s="56">
        <v>-1.0736060999999999</v>
      </c>
      <c r="O42" s="56">
        <v>2.7000000000000001E-3</v>
      </c>
      <c r="P42" s="56">
        <v>-2.56703071</v>
      </c>
      <c r="Q42" s="56">
        <v>8.7099999999999997E-2</v>
      </c>
      <c r="R42" s="56">
        <v>-1.0599319899999999</v>
      </c>
      <c r="S42" s="56">
        <v>3.0998851900000002</v>
      </c>
      <c r="T42" s="56">
        <v>0.17698747000000001</v>
      </c>
      <c r="U42" s="56">
        <v>0.155</v>
      </c>
      <c r="V42" s="56">
        <v>-0.8093882</v>
      </c>
      <c r="W42" s="56"/>
    </row>
    <row r="43" spans="1:23" x14ac:dyDescent="0.2">
      <c r="A43" s="56" t="s">
        <v>302</v>
      </c>
      <c r="B43" s="56">
        <v>2011</v>
      </c>
      <c r="C43" s="56" t="s">
        <v>25</v>
      </c>
      <c r="D43" s="56">
        <v>128</v>
      </c>
      <c r="E43" s="56">
        <v>4</v>
      </c>
      <c r="F43" s="56" t="s">
        <v>28</v>
      </c>
      <c r="G43" s="59">
        <v>0.3</v>
      </c>
      <c r="H43" s="56">
        <v>5.4799678999999997E-2</v>
      </c>
      <c r="I43" s="56">
        <v>0.25</v>
      </c>
      <c r="J43" s="56">
        <v>5.002086E-2</v>
      </c>
      <c r="K43" s="56">
        <v>0</v>
      </c>
      <c r="L43" s="56">
        <v>0</v>
      </c>
      <c r="M43" s="56">
        <v>0</v>
      </c>
      <c r="N43" s="56">
        <v>-5</v>
      </c>
      <c r="O43" s="56">
        <v>0</v>
      </c>
      <c r="P43" s="56">
        <v>-5</v>
      </c>
      <c r="Q43" s="56">
        <v>0</v>
      </c>
      <c r="R43" s="56">
        <v>-5</v>
      </c>
      <c r="S43" s="56"/>
      <c r="T43" s="56"/>
      <c r="U43" s="56">
        <v>0.13500000000000001</v>
      </c>
      <c r="V43" s="56">
        <v>-0.86934465000000005</v>
      </c>
      <c r="W43" s="56" t="s">
        <v>303</v>
      </c>
    </row>
    <row r="44" spans="1:23" x14ac:dyDescent="0.2">
      <c r="A44" s="56" t="s">
        <v>302</v>
      </c>
      <c r="B44" s="56">
        <v>2011</v>
      </c>
      <c r="C44" s="56" t="s">
        <v>25</v>
      </c>
      <c r="D44" s="56">
        <v>131</v>
      </c>
      <c r="E44" s="56">
        <v>6</v>
      </c>
      <c r="F44" s="56" t="s">
        <v>26</v>
      </c>
      <c r="G44" s="59">
        <v>0.3</v>
      </c>
      <c r="H44" s="56">
        <v>5.4799678999999997E-2</v>
      </c>
      <c r="I44" s="56">
        <v>0.2</v>
      </c>
      <c r="J44" s="56">
        <v>4.4736280000000003E-2</v>
      </c>
      <c r="K44" s="56">
        <v>0</v>
      </c>
      <c r="L44" s="56">
        <v>0</v>
      </c>
      <c r="M44" s="56">
        <v>0</v>
      </c>
      <c r="N44" s="56">
        <v>-5</v>
      </c>
      <c r="O44" s="56">
        <v>0</v>
      </c>
      <c r="P44" s="56">
        <v>-5</v>
      </c>
      <c r="Q44" s="56">
        <v>0</v>
      </c>
      <c r="R44" s="56">
        <v>-5</v>
      </c>
      <c r="S44" s="56"/>
      <c r="T44" s="56"/>
      <c r="U44" s="56">
        <v>0</v>
      </c>
      <c r="V44" s="56">
        <v>-4</v>
      </c>
      <c r="W44" s="56" t="s">
        <v>77</v>
      </c>
    </row>
    <row r="45" spans="1:23" x14ac:dyDescent="0.2">
      <c r="A45" s="56" t="s">
        <v>302</v>
      </c>
      <c r="B45" s="56">
        <v>2011</v>
      </c>
      <c r="C45" s="56" t="s">
        <v>25</v>
      </c>
      <c r="D45" s="56">
        <v>132</v>
      </c>
      <c r="E45" s="56">
        <v>8</v>
      </c>
      <c r="F45" s="56" t="s">
        <v>35</v>
      </c>
      <c r="G45" s="59">
        <v>0.4</v>
      </c>
      <c r="H45" s="56">
        <v>6.3287792999999995E-2</v>
      </c>
      <c r="I45" s="56">
        <v>0.3</v>
      </c>
      <c r="J45" s="56">
        <v>5.4799680000000003E-2</v>
      </c>
      <c r="K45" s="56">
        <v>0</v>
      </c>
      <c r="L45" s="56">
        <v>0</v>
      </c>
      <c r="M45" s="56">
        <v>0</v>
      </c>
      <c r="N45" s="56">
        <v>-5</v>
      </c>
      <c r="O45" s="56">
        <v>0</v>
      </c>
      <c r="P45" s="56">
        <v>-5</v>
      </c>
      <c r="Q45" s="56">
        <v>0</v>
      </c>
      <c r="R45" s="56">
        <v>-5</v>
      </c>
      <c r="S45" s="56"/>
      <c r="T45" s="56"/>
      <c r="U45" s="56">
        <v>0.22700000000000001</v>
      </c>
      <c r="V45" s="56">
        <v>-0.64378287000000001</v>
      </c>
      <c r="W45" s="56" t="s">
        <v>303</v>
      </c>
    </row>
    <row r="46" spans="1:23" x14ac:dyDescent="0.2">
      <c r="A46" s="56" t="s">
        <v>302</v>
      </c>
      <c r="B46" s="56">
        <v>2011</v>
      </c>
      <c r="C46" s="56" t="s">
        <v>25</v>
      </c>
      <c r="D46" s="56">
        <v>137</v>
      </c>
      <c r="E46" s="56">
        <v>3</v>
      </c>
      <c r="F46" s="56" t="s">
        <v>33</v>
      </c>
      <c r="G46" s="59">
        <v>0.3</v>
      </c>
      <c r="H46" s="56">
        <v>5.4799678999999997E-2</v>
      </c>
      <c r="I46" s="56">
        <v>0.3</v>
      </c>
      <c r="J46" s="56">
        <v>5.4799680000000003E-2</v>
      </c>
      <c r="K46" s="56">
        <v>0</v>
      </c>
      <c r="L46" s="56">
        <v>0</v>
      </c>
      <c r="M46" s="56">
        <v>0</v>
      </c>
      <c r="N46" s="56">
        <v>-5</v>
      </c>
      <c r="O46" s="56">
        <v>0</v>
      </c>
      <c r="P46" s="56">
        <v>-5</v>
      </c>
      <c r="Q46" s="56">
        <v>0</v>
      </c>
      <c r="R46" s="56">
        <v>-5</v>
      </c>
      <c r="S46" s="56"/>
      <c r="T46" s="56"/>
      <c r="U46" s="56">
        <v>0.151</v>
      </c>
      <c r="V46" s="56">
        <v>-0.82073554000000004</v>
      </c>
      <c r="W46" s="56" t="s">
        <v>303</v>
      </c>
    </row>
    <row r="47" spans="1:23" x14ac:dyDescent="0.2">
      <c r="A47" s="56" t="s">
        <v>302</v>
      </c>
      <c r="B47" s="56">
        <v>2011</v>
      </c>
      <c r="C47" s="56" t="s">
        <v>25</v>
      </c>
      <c r="D47" s="56">
        <v>143</v>
      </c>
      <c r="E47" s="56">
        <v>5</v>
      </c>
      <c r="F47" s="56" t="s">
        <v>34</v>
      </c>
      <c r="G47" s="59">
        <v>1</v>
      </c>
      <c r="H47" s="56">
        <v>0.10016742100000001</v>
      </c>
      <c r="I47" s="56">
        <v>1.5</v>
      </c>
      <c r="J47" s="56">
        <v>0.12278276</v>
      </c>
      <c r="K47" s="56">
        <v>2</v>
      </c>
      <c r="L47" s="56">
        <v>1.4142135600000001</v>
      </c>
      <c r="M47" s="56">
        <v>1.46E-2</v>
      </c>
      <c r="N47" s="56">
        <v>-1.83534978</v>
      </c>
      <c r="O47" s="56">
        <v>3.5999999999999999E-3</v>
      </c>
      <c r="P47" s="56">
        <v>-2.4424928000000001</v>
      </c>
      <c r="Q47" s="56">
        <v>1.8200000000000001E-2</v>
      </c>
      <c r="R47" s="56">
        <v>-1.7396900500000001</v>
      </c>
      <c r="S47" s="56">
        <v>19.780219800000001</v>
      </c>
      <c r="T47" s="56">
        <v>0.46089466000000001</v>
      </c>
      <c r="U47" s="56">
        <v>0.53700000000000003</v>
      </c>
      <c r="V47" s="56">
        <v>-0.26994485000000001</v>
      </c>
      <c r="W47" s="56"/>
    </row>
    <row r="48" spans="1:23" x14ac:dyDescent="0.2">
      <c r="A48" s="56" t="s">
        <v>302</v>
      </c>
      <c r="B48" s="56">
        <v>2011</v>
      </c>
      <c r="C48" s="56" t="s">
        <v>25</v>
      </c>
      <c r="D48" s="56">
        <v>156</v>
      </c>
      <c r="E48" s="56">
        <v>7</v>
      </c>
      <c r="F48" s="56" t="s">
        <v>36</v>
      </c>
      <c r="G48" s="59">
        <v>0.2</v>
      </c>
      <c r="H48" s="56">
        <v>4.4736280000000003E-2</v>
      </c>
      <c r="I48" s="56">
        <v>0.25</v>
      </c>
      <c r="J48" s="56">
        <v>5.002086E-2</v>
      </c>
      <c r="K48" s="56">
        <v>0</v>
      </c>
      <c r="L48" s="56">
        <v>0</v>
      </c>
      <c r="M48" s="56">
        <v>0</v>
      </c>
      <c r="N48" s="56">
        <v>-5</v>
      </c>
      <c r="O48" s="56">
        <v>0</v>
      </c>
      <c r="P48" s="56">
        <v>-5</v>
      </c>
      <c r="Q48" s="56">
        <v>0</v>
      </c>
      <c r="R48" s="56">
        <v>-5</v>
      </c>
      <c r="S48" s="56"/>
      <c r="T48" s="56"/>
      <c r="U48" s="56">
        <v>3.4000000000000002E-2</v>
      </c>
      <c r="V48" s="56">
        <v>-1.4672456199999999</v>
      </c>
      <c r="W48" s="56" t="s">
        <v>303</v>
      </c>
    </row>
    <row r="49" spans="1:23" x14ac:dyDescent="0.2">
      <c r="A49" s="56" t="s">
        <v>302</v>
      </c>
      <c r="B49" s="56">
        <v>2011</v>
      </c>
      <c r="C49" s="56" t="s">
        <v>25</v>
      </c>
      <c r="D49" s="56">
        <v>158</v>
      </c>
      <c r="E49" s="56">
        <v>7</v>
      </c>
      <c r="F49" s="56" t="s">
        <v>36</v>
      </c>
      <c r="G49" s="59">
        <v>0.7</v>
      </c>
      <c r="H49" s="56">
        <v>8.3763922000000005E-2</v>
      </c>
      <c r="I49" s="56">
        <v>0.8</v>
      </c>
      <c r="J49" s="56">
        <v>8.9562409999999995E-2</v>
      </c>
      <c r="K49" s="56">
        <v>0</v>
      </c>
      <c r="L49" s="56">
        <v>0</v>
      </c>
      <c r="M49" s="56">
        <v>0</v>
      </c>
      <c r="N49" s="56">
        <v>-5</v>
      </c>
      <c r="O49" s="56">
        <v>0</v>
      </c>
      <c r="P49" s="56">
        <v>-5</v>
      </c>
      <c r="Q49" s="56">
        <v>0</v>
      </c>
      <c r="R49" s="56">
        <v>-5</v>
      </c>
      <c r="S49" s="56"/>
      <c r="T49" s="56"/>
      <c r="U49" s="56">
        <v>0.17199999999999999</v>
      </c>
      <c r="V49" s="56">
        <v>-0.76421912999999997</v>
      </c>
      <c r="W49" s="56" t="s">
        <v>303</v>
      </c>
    </row>
    <row r="50" spans="1:23" x14ac:dyDescent="0.2">
      <c r="A50" s="56" t="s">
        <v>302</v>
      </c>
      <c r="B50" s="56">
        <v>2011</v>
      </c>
      <c r="C50" s="56" t="s">
        <v>25</v>
      </c>
      <c r="D50" s="56">
        <v>168</v>
      </c>
      <c r="E50" s="56">
        <v>5</v>
      </c>
      <c r="F50" s="56" t="s">
        <v>34</v>
      </c>
      <c r="G50" s="59">
        <v>0.1</v>
      </c>
      <c r="H50" s="56">
        <v>3.1628048999999998E-2</v>
      </c>
      <c r="I50" s="56">
        <v>0.2</v>
      </c>
      <c r="J50" s="56">
        <v>4.4736280000000003E-2</v>
      </c>
      <c r="K50" s="56">
        <v>0</v>
      </c>
      <c r="L50" s="56">
        <v>0</v>
      </c>
      <c r="M50" s="56">
        <v>0</v>
      </c>
      <c r="N50" s="56">
        <v>-5</v>
      </c>
      <c r="O50" s="56">
        <v>0</v>
      </c>
      <c r="P50" s="56">
        <v>-5</v>
      </c>
      <c r="Q50" s="56">
        <v>0</v>
      </c>
      <c r="R50" s="56">
        <v>-5</v>
      </c>
      <c r="S50" s="56"/>
      <c r="T50" s="56"/>
      <c r="U50" s="56">
        <v>8.3000000000000004E-2</v>
      </c>
      <c r="V50" s="56">
        <v>-1.08039898</v>
      </c>
      <c r="W50" s="56" t="s">
        <v>303</v>
      </c>
    </row>
    <row r="51" spans="1:23" x14ac:dyDescent="0.2">
      <c r="A51" s="56" t="s">
        <v>302</v>
      </c>
      <c r="B51" s="56">
        <v>2011</v>
      </c>
      <c r="C51" s="56" t="s">
        <v>25</v>
      </c>
      <c r="D51" s="56">
        <v>169</v>
      </c>
      <c r="E51" s="56">
        <v>8</v>
      </c>
      <c r="F51" s="56" t="s">
        <v>35</v>
      </c>
      <c r="G51" s="59">
        <v>1.2</v>
      </c>
      <c r="H51" s="56">
        <v>0.109764792</v>
      </c>
      <c r="I51" s="56">
        <v>0.4</v>
      </c>
      <c r="J51" s="56">
        <v>6.3287789999999997E-2</v>
      </c>
      <c r="K51" s="56">
        <v>0</v>
      </c>
      <c r="L51" s="56">
        <v>0</v>
      </c>
      <c r="M51" s="56">
        <v>0</v>
      </c>
      <c r="N51" s="56">
        <v>-5</v>
      </c>
      <c r="O51" s="56">
        <v>0</v>
      </c>
      <c r="P51" s="56">
        <v>-5</v>
      </c>
      <c r="Q51" s="56">
        <v>0</v>
      </c>
      <c r="R51" s="56">
        <v>-5</v>
      </c>
      <c r="S51" s="56"/>
      <c r="T51" s="56"/>
      <c r="U51" s="56">
        <v>0.19500000000000001</v>
      </c>
      <c r="V51" s="56">
        <v>-0.70974272999999999</v>
      </c>
      <c r="W51" s="56" t="s">
        <v>303</v>
      </c>
    </row>
    <row r="52" spans="1:23" x14ac:dyDescent="0.2">
      <c r="A52" s="56" t="s">
        <v>302</v>
      </c>
      <c r="B52" s="56">
        <v>2011</v>
      </c>
      <c r="C52" s="56" t="s">
        <v>25</v>
      </c>
      <c r="D52" s="56">
        <v>171</v>
      </c>
      <c r="E52" s="56">
        <v>1</v>
      </c>
      <c r="F52" s="56" t="s">
        <v>27</v>
      </c>
      <c r="G52" s="59">
        <v>0.25</v>
      </c>
      <c r="H52" s="56">
        <v>5.0020857000000002E-2</v>
      </c>
      <c r="I52" s="56">
        <v>0.6</v>
      </c>
      <c r="J52" s="56">
        <v>7.7537339999999996E-2</v>
      </c>
      <c r="K52" s="56">
        <v>3</v>
      </c>
      <c r="L52" s="56">
        <v>1.7320508100000001</v>
      </c>
      <c r="M52" s="56">
        <v>0.1229</v>
      </c>
      <c r="N52" s="56">
        <v>-0.91041278000000003</v>
      </c>
      <c r="O52" s="56">
        <v>2.9999999999999997E-4</v>
      </c>
      <c r="P52" s="56">
        <v>-3.5086383099999998</v>
      </c>
      <c r="Q52" s="56">
        <v>0.1232</v>
      </c>
      <c r="R52" s="56">
        <v>-0.90935403999999997</v>
      </c>
      <c r="S52" s="56">
        <v>0.24350648999999999</v>
      </c>
      <c r="T52" s="56">
        <v>4.9366430000000003E-2</v>
      </c>
      <c r="U52" s="56">
        <v>0.20200000000000001</v>
      </c>
      <c r="V52" s="56">
        <v>-0.69443368999999999</v>
      </c>
      <c r="W52" s="56" t="s">
        <v>303</v>
      </c>
    </row>
    <row r="53" spans="1:23" x14ac:dyDescent="0.2">
      <c r="A53" s="56" t="s">
        <v>302</v>
      </c>
      <c r="B53" s="56">
        <v>2011</v>
      </c>
      <c r="C53" s="56" t="s">
        <v>25</v>
      </c>
      <c r="D53" s="56">
        <v>172</v>
      </c>
      <c r="E53" s="56">
        <v>5</v>
      </c>
      <c r="F53" s="56" t="s">
        <v>34</v>
      </c>
      <c r="G53" s="59">
        <v>0.5</v>
      </c>
      <c r="H53" s="56">
        <v>7.0769736999999999E-2</v>
      </c>
      <c r="I53" s="56">
        <v>0.6</v>
      </c>
      <c r="J53" s="56">
        <v>7.7537339999999996E-2</v>
      </c>
      <c r="K53" s="56">
        <v>1</v>
      </c>
      <c r="L53" s="56">
        <v>1</v>
      </c>
      <c r="M53" s="56">
        <v>2.0999999999999999E-3</v>
      </c>
      <c r="N53" s="56">
        <v>-2.6757175399999999</v>
      </c>
      <c r="O53" s="56">
        <v>1E-4</v>
      </c>
      <c r="P53" s="56">
        <v>-3.9586073100000001</v>
      </c>
      <c r="Q53" s="56">
        <v>2.2000000000000001E-3</v>
      </c>
      <c r="R53" s="56">
        <v>-2.6556077299999998</v>
      </c>
      <c r="S53" s="56">
        <v>4.5454545499999996</v>
      </c>
      <c r="T53" s="56">
        <v>0.21484982999999999</v>
      </c>
      <c r="U53" s="56">
        <v>0.35399999999999998</v>
      </c>
      <c r="V53" s="56">
        <v>-0.45087407000000002</v>
      </c>
      <c r="W53" s="56"/>
    </row>
    <row r="54" spans="1:23" x14ac:dyDescent="0.2">
      <c r="A54" s="56" t="s">
        <v>302</v>
      </c>
      <c r="B54" s="56">
        <v>2011</v>
      </c>
      <c r="C54" s="56" t="s">
        <v>25</v>
      </c>
      <c r="D54" s="56">
        <v>173</v>
      </c>
      <c r="E54" s="56">
        <v>8</v>
      </c>
      <c r="F54" s="56" t="s">
        <v>35</v>
      </c>
      <c r="G54" s="59">
        <v>1</v>
      </c>
      <c r="H54" s="56">
        <v>0.10016742100000001</v>
      </c>
      <c r="I54" s="56">
        <v>0.7</v>
      </c>
      <c r="J54" s="56">
        <v>8.3763920000000006E-2</v>
      </c>
      <c r="K54" s="56">
        <v>1</v>
      </c>
      <c r="L54" s="56">
        <v>1</v>
      </c>
      <c r="M54" s="56">
        <v>4.0000000000000001E-3</v>
      </c>
      <c r="N54" s="56">
        <v>-2.3968556300000001</v>
      </c>
      <c r="O54" s="56">
        <v>6.9999999999999999E-4</v>
      </c>
      <c r="P54" s="56">
        <v>-3.1487416499999998</v>
      </c>
      <c r="Q54" s="56">
        <v>4.7000000000000002E-3</v>
      </c>
      <c r="R54" s="56">
        <v>-2.32697909</v>
      </c>
      <c r="S54" s="56">
        <v>14.893617000000001</v>
      </c>
      <c r="T54" s="56">
        <v>0.39620757000000001</v>
      </c>
      <c r="U54" s="56">
        <v>0.52400000000000002</v>
      </c>
      <c r="V54" s="56">
        <v>-0.28058583999999998</v>
      </c>
      <c r="W54" s="56"/>
    </row>
    <row r="55" spans="1:23" x14ac:dyDescent="0.2">
      <c r="A55" s="56" t="s">
        <v>302</v>
      </c>
      <c r="B55" s="56">
        <v>2011</v>
      </c>
      <c r="C55" s="56" t="s">
        <v>25</v>
      </c>
      <c r="D55" s="56">
        <v>174</v>
      </c>
      <c r="E55" s="56">
        <v>1</v>
      </c>
      <c r="F55" s="56" t="s">
        <v>27</v>
      </c>
      <c r="G55" s="59">
        <v>0.4</v>
      </c>
      <c r="H55" s="56">
        <v>6.3287792999999995E-2</v>
      </c>
      <c r="I55" s="56">
        <v>0.5</v>
      </c>
      <c r="J55" s="56">
        <v>7.0769739999999998E-2</v>
      </c>
      <c r="K55" s="56">
        <v>0</v>
      </c>
      <c r="L55" s="56">
        <v>0</v>
      </c>
      <c r="M55" s="56">
        <v>0</v>
      </c>
      <c r="N55" s="56">
        <v>-5</v>
      </c>
      <c r="O55" s="56">
        <v>0</v>
      </c>
      <c r="P55" s="56">
        <v>-5</v>
      </c>
      <c r="Q55" s="56">
        <v>0</v>
      </c>
      <c r="R55" s="56">
        <v>-5</v>
      </c>
      <c r="S55" s="56"/>
      <c r="T55" s="56"/>
      <c r="U55" s="56">
        <v>9.4E-2</v>
      </c>
      <c r="V55" s="56">
        <v>-1.02641038</v>
      </c>
      <c r="W55" s="56" t="s">
        <v>303</v>
      </c>
    </row>
    <row r="56" spans="1:23" x14ac:dyDescent="0.2">
      <c r="A56" s="56" t="s">
        <v>302</v>
      </c>
      <c r="B56" s="56">
        <v>2011</v>
      </c>
      <c r="C56" s="56" t="s">
        <v>25</v>
      </c>
      <c r="D56" s="56">
        <v>175</v>
      </c>
      <c r="E56" s="56">
        <v>7</v>
      </c>
      <c r="F56" s="56" t="s">
        <v>36</v>
      </c>
      <c r="G56" s="59">
        <v>1</v>
      </c>
      <c r="H56" s="56">
        <v>0.10016742100000001</v>
      </c>
      <c r="I56" s="56">
        <v>0.5</v>
      </c>
      <c r="J56" s="56">
        <v>7.0769739999999998E-2</v>
      </c>
      <c r="K56" s="56">
        <v>0</v>
      </c>
      <c r="L56" s="56">
        <v>0</v>
      </c>
      <c r="M56" s="56">
        <v>0</v>
      </c>
      <c r="N56" s="56">
        <v>-5</v>
      </c>
      <c r="O56" s="56">
        <v>0</v>
      </c>
      <c r="P56" s="56">
        <v>-5</v>
      </c>
      <c r="Q56" s="56">
        <v>0</v>
      </c>
      <c r="R56" s="56">
        <v>-5</v>
      </c>
      <c r="S56" s="56"/>
      <c r="T56" s="56"/>
      <c r="U56" s="56">
        <v>0.25800000000000001</v>
      </c>
      <c r="V56" s="56">
        <v>-0.58821199999999996</v>
      </c>
      <c r="W56" s="56"/>
    </row>
    <row r="57" spans="1:23" x14ac:dyDescent="0.2">
      <c r="A57" s="56" t="s">
        <v>302</v>
      </c>
      <c r="B57" s="56">
        <v>2011</v>
      </c>
      <c r="C57" s="56" t="s">
        <v>25</v>
      </c>
      <c r="D57" s="56">
        <v>178</v>
      </c>
      <c r="E57" s="56">
        <v>4</v>
      </c>
      <c r="F57" s="56" t="s">
        <v>28</v>
      </c>
      <c r="G57" s="59">
        <v>1.2</v>
      </c>
      <c r="H57" s="56">
        <v>0.109764792</v>
      </c>
      <c r="I57" s="56">
        <v>0.4</v>
      </c>
      <c r="J57" s="56">
        <v>6.3287789999999997E-2</v>
      </c>
      <c r="K57" s="56">
        <v>2</v>
      </c>
      <c r="L57" s="56">
        <v>1.4142135600000001</v>
      </c>
      <c r="M57" s="56">
        <v>7.51E-2</v>
      </c>
      <c r="N57" s="56">
        <v>-1.12430224</v>
      </c>
      <c r="O57" s="56">
        <v>0</v>
      </c>
      <c r="P57" s="56">
        <v>-5</v>
      </c>
      <c r="Q57" s="56">
        <v>7.51E-2</v>
      </c>
      <c r="R57" s="56">
        <v>-1.12430224</v>
      </c>
      <c r="S57" s="56">
        <v>0</v>
      </c>
      <c r="T57" s="56">
        <v>0</v>
      </c>
      <c r="U57" s="56">
        <v>0.246</v>
      </c>
      <c r="V57" s="56">
        <v>-0.60888838999999995</v>
      </c>
      <c r="W57" s="56"/>
    </row>
    <row r="58" spans="1:23" x14ac:dyDescent="0.2">
      <c r="A58" s="56" t="s">
        <v>302</v>
      </c>
      <c r="B58" s="56">
        <v>2011</v>
      </c>
      <c r="C58" s="56" t="s">
        <v>25</v>
      </c>
      <c r="D58" s="56">
        <v>179</v>
      </c>
      <c r="E58" s="56">
        <v>8</v>
      </c>
      <c r="F58" s="56" t="s">
        <v>35</v>
      </c>
      <c r="G58" s="59">
        <v>0.3</v>
      </c>
      <c r="H58" s="56">
        <v>5.4799678999999997E-2</v>
      </c>
      <c r="I58" s="56">
        <v>0.3</v>
      </c>
      <c r="J58" s="56">
        <v>5.4799680000000003E-2</v>
      </c>
      <c r="K58" s="56">
        <v>0</v>
      </c>
      <c r="L58" s="56">
        <v>0</v>
      </c>
      <c r="M58" s="56">
        <v>0</v>
      </c>
      <c r="N58" s="56">
        <v>-5</v>
      </c>
      <c r="O58" s="56">
        <v>0</v>
      </c>
      <c r="P58" s="56">
        <v>-5</v>
      </c>
      <c r="Q58" s="56">
        <v>0</v>
      </c>
      <c r="R58" s="56">
        <v>-5</v>
      </c>
      <c r="S58" s="56"/>
      <c r="T58" s="56"/>
      <c r="U58" s="56">
        <v>0.08</v>
      </c>
      <c r="V58" s="56">
        <v>-1.0963674800000001</v>
      </c>
      <c r="W58" s="56" t="s">
        <v>303</v>
      </c>
    </row>
    <row r="59" spans="1:23" x14ac:dyDescent="0.2">
      <c r="A59" s="56" t="s">
        <v>302</v>
      </c>
      <c r="B59" s="56">
        <v>2011</v>
      </c>
      <c r="C59" s="56" t="s">
        <v>25</v>
      </c>
      <c r="D59" s="56">
        <v>180</v>
      </c>
      <c r="E59" s="56">
        <v>3</v>
      </c>
      <c r="F59" s="56" t="s">
        <v>33</v>
      </c>
      <c r="G59" s="59">
        <v>0.3</v>
      </c>
      <c r="H59" s="56">
        <v>5.4799678999999997E-2</v>
      </c>
      <c r="I59" s="56">
        <v>0.4</v>
      </c>
      <c r="J59" s="56">
        <v>6.3287789999999997E-2</v>
      </c>
      <c r="K59" s="56">
        <v>0</v>
      </c>
      <c r="L59" s="56">
        <v>0</v>
      </c>
      <c r="M59" s="56">
        <v>0</v>
      </c>
      <c r="N59" s="56">
        <v>-5</v>
      </c>
      <c r="O59" s="56">
        <v>0</v>
      </c>
      <c r="P59" s="56">
        <v>-5</v>
      </c>
      <c r="Q59" s="56">
        <v>0</v>
      </c>
      <c r="R59" s="56">
        <v>-5</v>
      </c>
      <c r="S59" s="56"/>
      <c r="T59" s="56"/>
      <c r="U59" s="56">
        <v>0.14599999999999999</v>
      </c>
      <c r="V59" s="56">
        <v>-0.83534978000000004</v>
      </c>
      <c r="W59" s="56" t="s">
        <v>303</v>
      </c>
    </row>
    <row r="60" spans="1:23" x14ac:dyDescent="0.2">
      <c r="A60" s="56" t="s">
        <v>302</v>
      </c>
      <c r="B60" s="56">
        <v>2011</v>
      </c>
      <c r="C60" s="56" t="s">
        <v>25</v>
      </c>
      <c r="D60" s="56">
        <v>181</v>
      </c>
      <c r="E60" s="56">
        <v>3</v>
      </c>
      <c r="F60" s="56" t="s">
        <v>33</v>
      </c>
      <c r="G60" s="59">
        <v>1</v>
      </c>
      <c r="H60" s="56">
        <v>0.10016742100000001</v>
      </c>
      <c r="I60" s="56">
        <v>1</v>
      </c>
      <c r="J60" s="56">
        <v>0.10016741999999999</v>
      </c>
      <c r="K60" s="56">
        <v>0</v>
      </c>
      <c r="L60" s="56">
        <v>0</v>
      </c>
      <c r="M60" s="56">
        <v>0</v>
      </c>
      <c r="N60" s="56">
        <v>-5</v>
      </c>
      <c r="O60" s="56">
        <v>0</v>
      </c>
      <c r="P60" s="56">
        <v>-5</v>
      </c>
      <c r="Q60" s="56">
        <v>0</v>
      </c>
      <c r="R60" s="56">
        <v>-5</v>
      </c>
      <c r="S60" s="56"/>
      <c r="T60" s="56"/>
      <c r="U60" s="56">
        <v>0.26</v>
      </c>
      <c r="V60" s="56">
        <v>-0.58485964999999995</v>
      </c>
      <c r="W60" s="56" t="s">
        <v>303</v>
      </c>
    </row>
    <row r="61" spans="1:23" x14ac:dyDescent="0.2">
      <c r="A61" s="56" t="s">
        <v>302</v>
      </c>
      <c r="B61" s="56">
        <v>2011</v>
      </c>
      <c r="C61" s="56" t="s">
        <v>25</v>
      </c>
      <c r="D61" s="56">
        <v>183</v>
      </c>
      <c r="E61" s="56">
        <v>7</v>
      </c>
      <c r="F61" s="56" t="s">
        <v>36</v>
      </c>
      <c r="G61" s="59">
        <v>0.4</v>
      </c>
      <c r="H61" s="56">
        <v>6.3287792999999995E-2</v>
      </c>
      <c r="I61" s="56">
        <v>0.8</v>
      </c>
      <c r="J61" s="56">
        <v>8.9562409999999995E-2</v>
      </c>
      <c r="K61" s="56">
        <v>0</v>
      </c>
      <c r="L61" s="56">
        <v>0</v>
      </c>
      <c r="M61" s="56">
        <v>0</v>
      </c>
      <c r="N61" s="56">
        <v>-5</v>
      </c>
      <c r="O61" s="56">
        <v>0</v>
      </c>
      <c r="P61" s="56">
        <v>-5</v>
      </c>
      <c r="Q61" s="56">
        <v>0</v>
      </c>
      <c r="R61" s="56">
        <v>-5</v>
      </c>
      <c r="S61" s="56"/>
      <c r="T61" s="56"/>
      <c r="U61" s="56">
        <v>0.14099999999999999</v>
      </c>
      <c r="V61" s="56">
        <v>-0.85047298999999998</v>
      </c>
      <c r="W61" s="56" t="s">
        <v>303</v>
      </c>
    </row>
    <row r="62" spans="1:23" x14ac:dyDescent="0.2">
      <c r="A62" s="56" t="s">
        <v>302</v>
      </c>
      <c r="B62" s="56">
        <v>2011</v>
      </c>
      <c r="C62" s="56" t="s">
        <v>25</v>
      </c>
      <c r="D62" s="56">
        <v>184</v>
      </c>
      <c r="E62" s="56">
        <v>2</v>
      </c>
      <c r="F62" s="56" t="s">
        <v>30</v>
      </c>
      <c r="G62" s="59">
        <v>2</v>
      </c>
      <c r="H62" s="56">
        <v>0.14189705499999999</v>
      </c>
      <c r="I62" s="56">
        <v>0.5</v>
      </c>
      <c r="J62" s="56">
        <v>7.0769739999999998E-2</v>
      </c>
      <c r="K62" s="56">
        <v>7</v>
      </c>
      <c r="L62" s="56">
        <v>2.6457513100000001</v>
      </c>
      <c r="M62" s="56">
        <v>0.14560000000000001</v>
      </c>
      <c r="N62" s="56">
        <v>-0.83680880000000002</v>
      </c>
      <c r="O62" s="56">
        <v>1.5E-3</v>
      </c>
      <c r="P62" s="56">
        <v>-2.82102305</v>
      </c>
      <c r="Q62" s="56">
        <v>0.14710000000000001</v>
      </c>
      <c r="R62" s="56">
        <v>-0.83235780000000004</v>
      </c>
      <c r="S62" s="56">
        <v>1.01971448</v>
      </c>
      <c r="T62" s="56">
        <v>0.10115332</v>
      </c>
      <c r="U62" s="56">
        <v>0.45</v>
      </c>
      <c r="V62" s="56">
        <v>-0.34669098999999998</v>
      </c>
      <c r="W62" s="56"/>
    </row>
    <row r="63" spans="1:23" x14ac:dyDescent="0.2">
      <c r="A63" s="56" t="s">
        <v>302</v>
      </c>
      <c r="B63" s="56">
        <v>2011</v>
      </c>
      <c r="C63" s="56" t="s">
        <v>25</v>
      </c>
      <c r="D63" s="56">
        <v>185</v>
      </c>
      <c r="E63" s="56">
        <v>5</v>
      </c>
      <c r="F63" s="56" t="s">
        <v>34</v>
      </c>
      <c r="G63" s="59">
        <v>0.3</v>
      </c>
      <c r="H63" s="56">
        <v>5.4799678999999997E-2</v>
      </c>
      <c r="I63" s="56">
        <v>0.3</v>
      </c>
      <c r="J63" s="56">
        <v>5.4799680000000003E-2</v>
      </c>
      <c r="K63" s="56">
        <v>0</v>
      </c>
      <c r="L63" s="56">
        <v>0</v>
      </c>
      <c r="M63" s="56">
        <v>0</v>
      </c>
      <c r="N63" s="56">
        <v>-5</v>
      </c>
      <c r="O63" s="56">
        <v>0</v>
      </c>
      <c r="P63" s="56">
        <v>-5</v>
      </c>
      <c r="Q63" s="56">
        <v>0</v>
      </c>
      <c r="R63" s="56">
        <v>-5</v>
      </c>
      <c r="S63" s="56"/>
      <c r="T63" s="56"/>
      <c r="U63" s="56">
        <v>7.8E-2</v>
      </c>
      <c r="V63" s="56">
        <v>-1.1073489700000001</v>
      </c>
      <c r="W63" s="56" t="s">
        <v>303</v>
      </c>
    </row>
    <row r="64" spans="1:23" x14ac:dyDescent="0.2">
      <c r="A64" s="56" t="s">
        <v>302</v>
      </c>
      <c r="B64" s="56">
        <v>2011</v>
      </c>
      <c r="C64" s="56" t="s">
        <v>25</v>
      </c>
      <c r="D64" s="56">
        <v>187</v>
      </c>
      <c r="E64" s="56">
        <v>8</v>
      </c>
      <c r="F64" s="56" t="s">
        <v>35</v>
      </c>
      <c r="G64" s="59">
        <v>0.4</v>
      </c>
      <c r="H64" s="56">
        <v>6.3287792999999995E-2</v>
      </c>
      <c r="I64" s="56">
        <v>0.2</v>
      </c>
      <c r="J64" s="56">
        <v>4.4736280000000003E-2</v>
      </c>
      <c r="K64" s="56">
        <v>0</v>
      </c>
      <c r="L64" s="56">
        <v>0</v>
      </c>
      <c r="M64" s="56">
        <v>0</v>
      </c>
      <c r="N64" s="56">
        <v>-5</v>
      </c>
      <c r="O64" s="56">
        <v>0</v>
      </c>
      <c r="P64" s="56">
        <v>-5</v>
      </c>
      <c r="Q64" s="56">
        <v>0</v>
      </c>
      <c r="R64" s="56">
        <v>-5</v>
      </c>
      <c r="S64" s="56"/>
      <c r="T64" s="56"/>
      <c r="U64" s="56">
        <v>0.24099999999999999</v>
      </c>
      <c r="V64" s="56">
        <v>-0.61780279000000005</v>
      </c>
      <c r="W64" s="56"/>
    </row>
    <row r="65" spans="1:23" x14ac:dyDescent="0.2">
      <c r="A65" s="56" t="s">
        <v>302</v>
      </c>
      <c r="B65" s="56">
        <v>2011</v>
      </c>
      <c r="C65" s="56" t="s">
        <v>25</v>
      </c>
      <c r="D65" s="56">
        <v>188</v>
      </c>
      <c r="E65" s="56">
        <v>4</v>
      </c>
      <c r="F65" s="56" t="s">
        <v>28</v>
      </c>
      <c r="G65" s="59">
        <v>0.3</v>
      </c>
      <c r="H65" s="56">
        <v>5.4799678999999997E-2</v>
      </c>
      <c r="I65" s="56">
        <v>0.5</v>
      </c>
      <c r="J65" s="56">
        <v>7.0769739999999998E-2</v>
      </c>
      <c r="K65" s="56">
        <v>6</v>
      </c>
      <c r="L65" s="56">
        <v>2.4494897400000002</v>
      </c>
      <c r="M65" s="56">
        <v>0.24060000000000001</v>
      </c>
      <c r="N65" s="56">
        <v>-0.61868632999999995</v>
      </c>
      <c r="O65" s="56">
        <v>7.0000000000000001E-3</v>
      </c>
      <c r="P65" s="56">
        <v>-2.1542819799999999</v>
      </c>
      <c r="Q65" s="56">
        <v>0.24759999999999999</v>
      </c>
      <c r="R65" s="56">
        <v>-0.60623181999999998</v>
      </c>
      <c r="S65" s="56">
        <v>2.8271405500000002</v>
      </c>
      <c r="T65" s="56">
        <v>0.16894354</v>
      </c>
      <c r="U65" s="56">
        <v>0.78500000000000003</v>
      </c>
      <c r="V65" s="56">
        <v>-0.10507502000000001</v>
      </c>
      <c r="W65" s="56"/>
    </row>
    <row r="66" spans="1:23" x14ac:dyDescent="0.2">
      <c r="A66" s="56" t="s">
        <v>302</v>
      </c>
      <c r="B66" s="56">
        <v>2011</v>
      </c>
      <c r="C66" s="56" t="s">
        <v>43</v>
      </c>
      <c r="D66" s="56">
        <v>203</v>
      </c>
      <c r="E66" s="56">
        <v>6</v>
      </c>
      <c r="F66" s="56" t="s">
        <v>26</v>
      </c>
      <c r="G66" s="59">
        <v>2</v>
      </c>
      <c r="H66" s="56">
        <v>0.14189705499999999</v>
      </c>
      <c r="I66" s="56">
        <v>3</v>
      </c>
      <c r="J66" s="56">
        <v>0.17408301000000001</v>
      </c>
      <c r="K66" s="56">
        <v>0</v>
      </c>
      <c r="L66" s="56">
        <v>0</v>
      </c>
      <c r="M66" s="56">
        <v>0</v>
      </c>
      <c r="N66" s="56">
        <v>-5</v>
      </c>
      <c r="O66" s="56">
        <v>0</v>
      </c>
      <c r="P66" s="56">
        <v>-5</v>
      </c>
      <c r="Q66" s="56">
        <v>0</v>
      </c>
      <c r="R66" s="56">
        <v>-5</v>
      </c>
      <c r="S66" s="56"/>
      <c r="T66" s="56"/>
      <c r="U66" s="56">
        <v>0.503</v>
      </c>
      <c r="V66" s="56">
        <v>-0.29834568</v>
      </c>
      <c r="W66" s="56"/>
    </row>
    <row r="67" spans="1:23" x14ac:dyDescent="0.2">
      <c r="A67" s="56" t="s">
        <v>302</v>
      </c>
      <c r="B67" s="56">
        <v>2011</v>
      </c>
      <c r="C67" s="56" t="s">
        <v>43</v>
      </c>
      <c r="D67" s="56">
        <v>206</v>
      </c>
      <c r="E67" s="56">
        <v>8</v>
      </c>
      <c r="F67" s="56" t="s">
        <v>35</v>
      </c>
      <c r="G67" s="59">
        <v>2</v>
      </c>
      <c r="H67" s="56">
        <v>0.14189705499999999</v>
      </c>
      <c r="I67" s="56">
        <v>1.3</v>
      </c>
      <c r="J67" s="56">
        <v>0.11426604</v>
      </c>
      <c r="K67" s="56">
        <v>0</v>
      </c>
      <c r="L67" s="56">
        <v>0</v>
      </c>
      <c r="M67" s="56">
        <v>0</v>
      </c>
      <c r="N67" s="56">
        <v>-5</v>
      </c>
      <c r="O67" s="56">
        <v>0</v>
      </c>
      <c r="P67" s="56">
        <v>-5</v>
      </c>
      <c r="Q67" s="56">
        <v>0</v>
      </c>
      <c r="R67" s="56">
        <v>-5</v>
      </c>
      <c r="S67" s="56"/>
      <c r="T67" s="56"/>
      <c r="U67" s="56">
        <v>0.109</v>
      </c>
      <c r="V67" s="56">
        <v>-0.96217525000000004</v>
      </c>
      <c r="W67" s="56" t="s">
        <v>306</v>
      </c>
    </row>
    <row r="68" spans="1:23" x14ac:dyDescent="0.2">
      <c r="A68" s="56" t="s">
        <v>302</v>
      </c>
      <c r="B68" s="56">
        <v>2011</v>
      </c>
      <c r="C68" s="56" t="s">
        <v>43</v>
      </c>
      <c r="D68" s="56">
        <v>209</v>
      </c>
      <c r="E68" s="56">
        <v>2</v>
      </c>
      <c r="F68" s="56" t="s">
        <v>30</v>
      </c>
      <c r="G68" s="59">
        <v>1.2</v>
      </c>
      <c r="H68" s="56">
        <v>0.109764792</v>
      </c>
      <c r="I68" s="56">
        <v>1</v>
      </c>
      <c r="J68" s="56">
        <v>0.10016741999999999</v>
      </c>
      <c r="K68" s="56">
        <v>4</v>
      </c>
      <c r="L68" s="56">
        <v>2</v>
      </c>
      <c r="M68" s="56">
        <v>0.37440000000000001</v>
      </c>
      <c r="N68" s="56">
        <v>-0.42665256000000001</v>
      </c>
      <c r="O68" s="56">
        <v>1.2500000000000001E-2</v>
      </c>
      <c r="P68" s="56">
        <v>-1.90274269</v>
      </c>
      <c r="Q68" s="56">
        <v>0.38690000000000002</v>
      </c>
      <c r="R68" s="56">
        <v>-0.41239005000000001</v>
      </c>
      <c r="S68" s="56">
        <v>3.2308089899999999</v>
      </c>
      <c r="T68" s="56">
        <v>0.18072673</v>
      </c>
      <c r="U68" s="56">
        <v>0.374</v>
      </c>
      <c r="V68" s="56">
        <v>-0.42701229000000002</v>
      </c>
      <c r="W68" s="56"/>
    </row>
    <row r="69" spans="1:23" x14ac:dyDescent="0.2">
      <c r="A69" s="56" t="s">
        <v>302</v>
      </c>
      <c r="B69" s="56">
        <v>2011</v>
      </c>
      <c r="C69" s="56" t="s">
        <v>43</v>
      </c>
      <c r="D69" s="56">
        <v>210</v>
      </c>
      <c r="E69" s="56">
        <v>1</v>
      </c>
      <c r="F69" s="56" t="s">
        <v>27</v>
      </c>
      <c r="G69" s="59">
        <v>0.8</v>
      </c>
      <c r="H69" s="56">
        <v>8.9562406999999997E-2</v>
      </c>
      <c r="I69" s="56">
        <v>2</v>
      </c>
      <c r="J69" s="56">
        <v>0.14189705</v>
      </c>
      <c r="K69" s="56">
        <v>0</v>
      </c>
      <c r="L69" s="56">
        <v>0</v>
      </c>
      <c r="M69" s="56">
        <v>0</v>
      </c>
      <c r="N69" s="56">
        <v>-5</v>
      </c>
      <c r="O69" s="56">
        <v>0</v>
      </c>
      <c r="P69" s="56">
        <v>-5</v>
      </c>
      <c r="Q69" s="56">
        <v>0</v>
      </c>
      <c r="R69" s="56">
        <v>-5</v>
      </c>
      <c r="S69" s="56"/>
      <c r="T69" s="56"/>
      <c r="U69" s="56">
        <v>0.188</v>
      </c>
      <c r="V69" s="56">
        <v>-0.72561120000000001</v>
      </c>
      <c r="W69" s="56" t="s">
        <v>306</v>
      </c>
    </row>
    <row r="70" spans="1:23" x14ac:dyDescent="0.2">
      <c r="A70" s="56" t="s">
        <v>302</v>
      </c>
      <c r="B70" s="56">
        <v>2011</v>
      </c>
      <c r="C70" s="56" t="s">
        <v>43</v>
      </c>
      <c r="D70" s="56">
        <v>224</v>
      </c>
      <c r="E70" s="56">
        <v>1</v>
      </c>
      <c r="F70" s="56" t="s">
        <v>27</v>
      </c>
      <c r="G70" s="59">
        <v>1.5</v>
      </c>
      <c r="H70" s="56">
        <v>0.12278275900000001</v>
      </c>
      <c r="I70" s="56">
        <v>1.7</v>
      </c>
      <c r="J70" s="56">
        <v>0.13075632000000001</v>
      </c>
      <c r="K70" s="56">
        <v>4</v>
      </c>
      <c r="L70" s="56">
        <v>2</v>
      </c>
      <c r="M70" s="56">
        <v>0.4304</v>
      </c>
      <c r="N70" s="56">
        <v>-0.36611765000000002</v>
      </c>
      <c r="O70" s="56">
        <v>1.6999999999999999E-3</v>
      </c>
      <c r="P70" s="56">
        <v>-2.7670038899999998</v>
      </c>
      <c r="Q70" s="56">
        <v>0.43209999999999998</v>
      </c>
      <c r="R70" s="56">
        <v>-0.36440568000000001</v>
      </c>
      <c r="S70" s="56">
        <v>0.39342745000000001</v>
      </c>
      <c r="T70" s="56">
        <v>6.2765000000000001E-2</v>
      </c>
      <c r="U70" s="56">
        <v>0.78100000000000003</v>
      </c>
      <c r="V70" s="56">
        <v>-0.10729336</v>
      </c>
      <c r="W70" s="56"/>
    </row>
    <row r="71" spans="1:23" x14ac:dyDescent="0.2">
      <c r="A71" s="56" t="s">
        <v>302</v>
      </c>
      <c r="B71" s="56">
        <v>2011</v>
      </c>
      <c r="C71" s="56" t="s">
        <v>43</v>
      </c>
      <c r="D71" s="56">
        <v>225</v>
      </c>
      <c r="E71" s="56">
        <v>1</v>
      </c>
      <c r="F71" s="56" t="s">
        <v>27</v>
      </c>
      <c r="G71" s="59">
        <v>1.3</v>
      </c>
      <c r="H71" s="56">
        <v>0.114266037</v>
      </c>
      <c r="I71" s="56">
        <v>1</v>
      </c>
      <c r="J71" s="56">
        <v>0.10016741999999999</v>
      </c>
      <c r="K71" s="56">
        <v>0</v>
      </c>
      <c r="L71" s="56">
        <v>0</v>
      </c>
      <c r="M71" s="56">
        <v>0</v>
      </c>
      <c r="N71" s="56">
        <v>-5</v>
      </c>
      <c r="O71" s="56">
        <v>0</v>
      </c>
      <c r="P71" s="56">
        <v>-5</v>
      </c>
      <c r="Q71" s="56">
        <v>0</v>
      </c>
      <c r="R71" s="56">
        <v>-5</v>
      </c>
      <c r="S71" s="56"/>
      <c r="T71" s="56"/>
      <c r="U71" s="56">
        <v>0.38500000000000001</v>
      </c>
      <c r="V71" s="56">
        <v>-0.41442647999999999</v>
      </c>
      <c r="W71" s="56"/>
    </row>
    <row r="72" spans="1:23" x14ac:dyDescent="0.2">
      <c r="A72" s="56" t="s">
        <v>302</v>
      </c>
      <c r="B72" s="56">
        <v>2011</v>
      </c>
      <c r="C72" s="56" t="s">
        <v>43</v>
      </c>
      <c r="D72" s="56">
        <v>232</v>
      </c>
      <c r="E72" s="56">
        <v>1</v>
      </c>
      <c r="F72" s="56" t="s">
        <v>27</v>
      </c>
      <c r="G72" s="59">
        <v>0.5</v>
      </c>
      <c r="H72" s="56">
        <v>7.0769736999999999E-2</v>
      </c>
      <c r="I72" s="56">
        <v>1</v>
      </c>
      <c r="J72" s="56">
        <v>0.10016741999999999</v>
      </c>
      <c r="K72" s="56">
        <v>0</v>
      </c>
      <c r="L72" s="56">
        <v>0</v>
      </c>
      <c r="M72" s="56">
        <v>0</v>
      </c>
      <c r="N72" s="56">
        <v>-5</v>
      </c>
      <c r="O72" s="56">
        <v>0</v>
      </c>
      <c r="P72" s="56">
        <v>-5</v>
      </c>
      <c r="Q72" s="56">
        <v>0</v>
      </c>
      <c r="R72" s="56">
        <v>-5</v>
      </c>
      <c r="S72" s="56"/>
      <c r="T72" s="56"/>
      <c r="U72" s="56">
        <v>0.35399999999999998</v>
      </c>
      <c r="V72" s="56">
        <v>-0.45087407000000002</v>
      </c>
      <c r="W72" s="56"/>
    </row>
    <row r="73" spans="1:23" x14ac:dyDescent="0.2">
      <c r="A73" s="56" t="s">
        <v>302</v>
      </c>
      <c r="B73" s="56">
        <v>2011</v>
      </c>
      <c r="C73" s="56" t="s">
        <v>43</v>
      </c>
      <c r="D73" s="56">
        <v>234</v>
      </c>
      <c r="E73" s="56">
        <v>6</v>
      </c>
      <c r="F73" s="56" t="s">
        <v>26</v>
      </c>
      <c r="G73" s="59">
        <v>0.7</v>
      </c>
      <c r="H73" s="56">
        <v>8.3763922000000005E-2</v>
      </c>
      <c r="I73" s="56">
        <v>0.7</v>
      </c>
      <c r="J73" s="56">
        <v>8.3763920000000006E-2</v>
      </c>
      <c r="K73" s="56">
        <v>0</v>
      </c>
      <c r="L73" s="56">
        <v>0</v>
      </c>
      <c r="M73" s="56">
        <v>0</v>
      </c>
      <c r="N73" s="56">
        <v>-5</v>
      </c>
      <c r="O73" s="56">
        <v>0</v>
      </c>
      <c r="P73" s="56">
        <v>-5</v>
      </c>
      <c r="Q73" s="56">
        <v>0</v>
      </c>
      <c r="R73" s="56">
        <v>-5</v>
      </c>
      <c r="S73" s="56"/>
      <c r="T73" s="56"/>
      <c r="U73" s="56">
        <v>0.114</v>
      </c>
      <c r="V73" s="56">
        <v>-0.94271435999999997</v>
      </c>
      <c r="W73" s="56"/>
    </row>
    <row r="74" spans="1:23" x14ac:dyDescent="0.2">
      <c r="A74" s="56" t="s">
        <v>302</v>
      </c>
      <c r="B74" s="56">
        <v>2011</v>
      </c>
      <c r="C74" s="56" t="s">
        <v>43</v>
      </c>
      <c r="D74" s="56">
        <v>236</v>
      </c>
      <c r="E74" s="56">
        <v>5</v>
      </c>
      <c r="F74" s="56" t="s">
        <v>34</v>
      </c>
      <c r="G74" s="59">
        <v>2</v>
      </c>
      <c r="H74" s="56">
        <v>0.14189705499999999</v>
      </c>
      <c r="I74" s="56">
        <v>3.5</v>
      </c>
      <c r="J74" s="56">
        <v>0.18819174</v>
      </c>
      <c r="K74" s="56">
        <v>0</v>
      </c>
      <c r="L74" s="56">
        <v>0</v>
      </c>
      <c r="M74" s="56">
        <v>0</v>
      </c>
      <c r="N74" s="56">
        <v>-5</v>
      </c>
      <c r="O74" s="56">
        <v>0</v>
      </c>
      <c r="P74" s="56">
        <v>-5</v>
      </c>
      <c r="Q74" s="56">
        <v>0</v>
      </c>
      <c r="R74" s="56">
        <v>-5</v>
      </c>
      <c r="S74" s="56"/>
      <c r="T74" s="56"/>
      <c r="U74" s="56">
        <v>0.32700000000000001</v>
      </c>
      <c r="V74" s="56">
        <v>-0.48531945999999998</v>
      </c>
      <c r="W74" s="56"/>
    </row>
    <row r="75" spans="1:23" x14ac:dyDescent="0.2">
      <c r="A75" s="56" t="s">
        <v>302</v>
      </c>
      <c r="B75" s="56">
        <v>2011</v>
      </c>
      <c r="C75" s="56" t="s">
        <v>43</v>
      </c>
      <c r="D75" s="56">
        <v>237</v>
      </c>
      <c r="E75" s="56">
        <v>7</v>
      </c>
      <c r="F75" s="56" t="s">
        <v>36</v>
      </c>
      <c r="G75" s="59">
        <v>4</v>
      </c>
      <c r="H75" s="56">
        <v>0.201357921</v>
      </c>
      <c r="I75" s="56">
        <v>6</v>
      </c>
      <c r="J75" s="56">
        <v>0.24746705999999999</v>
      </c>
      <c r="K75" s="56">
        <v>3</v>
      </c>
      <c r="L75" s="56">
        <v>1.7320508100000001</v>
      </c>
      <c r="M75" s="56">
        <v>0.1077</v>
      </c>
      <c r="N75" s="56">
        <v>-0.96774397000000001</v>
      </c>
      <c r="O75" s="56">
        <v>9.1000000000000004E-3</v>
      </c>
      <c r="P75" s="56">
        <v>-2.04048162</v>
      </c>
      <c r="Q75" s="56">
        <v>0.1168</v>
      </c>
      <c r="R75" s="56">
        <v>-0.93251998000000003</v>
      </c>
      <c r="S75" s="56">
        <v>7.7910958900000002</v>
      </c>
      <c r="T75" s="56">
        <v>0.28288312999999998</v>
      </c>
      <c r="U75" s="56">
        <v>1.3029999999999999</v>
      </c>
      <c r="V75" s="56">
        <v>0.11497773999999999</v>
      </c>
      <c r="W75" s="56"/>
    </row>
    <row r="76" spans="1:23" x14ac:dyDescent="0.2">
      <c r="A76" s="56" t="s">
        <v>302</v>
      </c>
      <c r="B76" s="56">
        <v>2011</v>
      </c>
      <c r="C76" s="56" t="s">
        <v>43</v>
      </c>
      <c r="D76" s="56">
        <v>247</v>
      </c>
      <c r="E76" s="56">
        <v>1</v>
      </c>
      <c r="F76" s="56" t="s">
        <v>27</v>
      </c>
      <c r="G76" s="59">
        <v>1.7</v>
      </c>
      <c r="H76" s="56">
        <v>0.13075632500000001</v>
      </c>
      <c r="I76" s="56">
        <v>2</v>
      </c>
      <c r="J76" s="56">
        <v>0.14189705</v>
      </c>
      <c r="K76" s="56">
        <v>10</v>
      </c>
      <c r="L76" s="56">
        <v>3.16227766</v>
      </c>
      <c r="M76" s="56">
        <v>0.40799999999999997</v>
      </c>
      <c r="N76" s="56">
        <v>-0.38932918999999999</v>
      </c>
      <c r="O76" s="56">
        <v>2.3E-3</v>
      </c>
      <c r="P76" s="56">
        <v>-2.6363880200000001</v>
      </c>
      <c r="Q76" s="56">
        <v>0.4103</v>
      </c>
      <c r="R76" s="56">
        <v>-0.38688790000000001</v>
      </c>
      <c r="S76" s="56">
        <v>0.56056543999999997</v>
      </c>
      <c r="T76" s="56">
        <v>7.4941049999999995E-2</v>
      </c>
      <c r="U76" s="56">
        <v>0.626</v>
      </c>
      <c r="V76" s="56">
        <v>-0.20335629999999999</v>
      </c>
      <c r="W76" s="56"/>
    </row>
    <row r="77" spans="1:23" x14ac:dyDescent="0.2">
      <c r="A77" s="56" t="s">
        <v>302</v>
      </c>
      <c r="B77" s="56">
        <v>2011</v>
      </c>
      <c r="C77" s="56" t="s">
        <v>43</v>
      </c>
      <c r="D77" s="56">
        <v>248</v>
      </c>
      <c r="E77" s="56">
        <v>5</v>
      </c>
      <c r="F77" s="56" t="s">
        <v>34</v>
      </c>
      <c r="G77" s="59">
        <v>1.5</v>
      </c>
      <c r="H77" s="56">
        <v>0.12278275900000001</v>
      </c>
      <c r="I77" s="56">
        <v>0.5</v>
      </c>
      <c r="J77" s="56">
        <v>7.0769739999999998E-2</v>
      </c>
      <c r="K77" s="56">
        <v>1</v>
      </c>
      <c r="L77" s="56">
        <v>1</v>
      </c>
      <c r="M77" s="56">
        <v>2.7E-2</v>
      </c>
      <c r="N77" s="56">
        <v>-1.56847542</v>
      </c>
      <c r="O77" s="56">
        <v>3.7000000000000002E-3</v>
      </c>
      <c r="P77" s="56">
        <v>-2.4306260900000001</v>
      </c>
      <c r="Q77" s="56">
        <v>3.0700000000000002E-2</v>
      </c>
      <c r="R77" s="56">
        <v>-1.5127201800000001</v>
      </c>
      <c r="S77" s="56">
        <v>12.052117300000001</v>
      </c>
      <c r="T77" s="56">
        <v>0.35454275000000002</v>
      </c>
      <c r="U77" s="56">
        <v>0.39300000000000002</v>
      </c>
      <c r="V77" s="56">
        <v>-0.40549696000000002</v>
      </c>
      <c r="W77" s="56" t="s">
        <v>307</v>
      </c>
    </row>
    <row r="78" spans="1:23" x14ac:dyDescent="0.2">
      <c r="A78" s="56" t="s">
        <v>302</v>
      </c>
      <c r="B78" s="56">
        <v>2011</v>
      </c>
      <c r="C78" s="56" t="s">
        <v>43</v>
      </c>
      <c r="D78" s="56">
        <v>252</v>
      </c>
      <c r="E78" s="56">
        <v>3</v>
      </c>
      <c r="F78" s="56" t="s">
        <v>33</v>
      </c>
      <c r="G78" s="59">
        <v>1</v>
      </c>
      <c r="H78" s="56">
        <v>0.10016742100000001</v>
      </c>
      <c r="I78" s="56">
        <v>0.3</v>
      </c>
      <c r="J78" s="56">
        <v>5.4799680000000003E-2</v>
      </c>
      <c r="K78" s="56">
        <v>0</v>
      </c>
      <c r="L78" s="56">
        <v>0</v>
      </c>
      <c r="M78" s="56">
        <v>0</v>
      </c>
      <c r="N78" s="56">
        <v>-5</v>
      </c>
      <c r="O78" s="56">
        <v>0</v>
      </c>
      <c r="P78" s="56">
        <v>-5</v>
      </c>
      <c r="Q78" s="56">
        <v>0</v>
      </c>
      <c r="R78" s="56">
        <v>-5</v>
      </c>
      <c r="S78" s="56"/>
      <c r="T78" s="56"/>
      <c r="U78" s="56">
        <v>0.314</v>
      </c>
      <c r="V78" s="56">
        <v>-0.50293206000000001</v>
      </c>
      <c r="W78" s="56"/>
    </row>
    <row r="79" spans="1:23" x14ac:dyDescent="0.2">
      <c r="A79" s="56" t="s">
        <v>302</v>
      </c>
      <c r="B79" s="56">
        <v>2011</v>
      </c>
      <c r="C79" s="56" t="s">
        <v>43</v>
      </c>
      <c r="D79" s="56">
        <v>257</v>
      </c>
      <c r="E79" s="56">
        <v>7</v>
      </c>
      <c r="F79" s="56" t="s">
        <v>36</v>
      </c>
      <c r="G79" s="59">
        <v>1.5</v>
      </c>
      <c r="H79" s="56">
        <v>0.12278275900000001</v>
      </c>
      <c r="I79" s="56">
        <v>2.2999999999999998</v>
      </c>
      <c r="J79" s="56">
        <v>0.15224496000000001</v>
      </c>
      <c r="K79" s="56">
        <v>3</v>
      </c>
      <c r="L79" s="56">
        <v>1.7320508100000001</v>
      </c>
      <c r="M79" s="56">
        <v>1.89E-2</v>
      </c>
      <c r="N79" s="56">
        <v>-1.7233084700000001</v>
      </c>
      <c r="O79" s="56">
        <v>6.4999999999999997E-3</v>
      </c>
      <c r="P79" s="56">
        <v>-2.1864190099999998</v>
      </c>
      <c r="Q79" s="56">
        <v>2.5399999999999999E-2</v>
      </c>
      <c r="R79" s="56">
        <v>-1.5949953299999999</v>
      </c>
      <c r="S79" s="56">
        <v>25.5905512</v>
      </c>
      <c r="T79" s="56">
        <v>0.53039144000000005</v>
      </c>
      <c r="U79" s="56">
        <v>0.99099999999999999</v>
      </c>
      <c r="V79" s="56">
        <v>-3.88252E-3</v>
      </c>
      <c r="W79" s="56"/>
    </row>
    <row r="80" spans="1:23" x14ac:dyDescent="0.2">
      <c r="A80" s="56" t="s">
        <v>302</v>
      </c>
      <c r="B80" s="56">
        <v>2011</v>
      </c>
      <c r="C80" s="56" t="s">
        <v>43</v>
      </c>
      <c r="D80" s="56">
        <v>258</v>
      </c>
      <c r="E80" s="56">
        <v>6</v>
      </c>
      <c r="F80" s="56" t="s">
        <v>26</v>
      </c>
      <c r="G80" s="59">
        <v>0.5</v>
      </c>
      <c r="H80" s="56">
        <v>7.0769736999999999E-2</v>
      </c>
      <c r="I80" s="56">
        <v>1.5</v>
      </c>
      <c r="J80" s="56">
        <v>0.12278276</v>
      </c>
      <c r="K80" s="56">
        <v>0</v>
      </c>
      <c r="L80" s="56">
        <v>0</v>
      </c>
      <c r="M80" s="56">
        <v>0</v>
      </c>
      <c r="N80" s="56">
        <v>-5</v>
      </c>
      <c r="O80" s="56">
        <v>0</v>
      </c>
      <c r="P80" s="56">
        <v>-5</v>
      </c>
      <c r="Q80" s="56">
        <v>0</v>
      </c>
      <c r="R80" s="56">
        <v>-5</v>
      </c>
      <c r="S80" s="56"/>
      <c r="T80" s="56"/>
      <c r="U80" s="56">
        <v>0.2</v>
      </c>
      <c r="V80" s="56">
        <v>-0.69875290999999995</v>
      </c>
      <c r="W80" s="56"/>
    </row>
    <row r="81" spans="1:23" x14ac:dyDescent="0.2">
      <c r="A81" s="56" t="s">
        <v>302</v>
      </c>
      <c r="B81" s="56">
        <v>2011</v>
      </c>
      <c r="C81" s="56" t="s">
        <v>43</v>
      </c>
      <c r="D81" s="56">
        <v>260</v>
      </c>
      <c r="E81" s="56">
        <v>5</v>
      </c>
      <c r="F81" s="56" t="s">
        <v>34</v>
      </c>
      <c r="G81" s="59">
        <v>5</v>
      </c>
      <c r="H81" s="56">
        <v>0.225513406</v>
      </c>
      <c r="I81" s="56">
        <v>1</v>
      </c>
      <c r="J81" s="56">
        <v>0.10016741999999999</v>
      </c>
      <c r="K81" s="56">
        <v>1</v>
      </c>
      <c r="L81" s="56">
        <v>1</v>
      </c>
      <c r="M81" s="56">
        <v>0</v>
      </c>
      <c r="N81" s="56">
        <v>-5</v>
      </c>
      <c r="O81" s="56">
        <v>0</v>
      </c>
      <c r="P81" s="56">
        <v>-5</v>
      </c>
      <c r="Q81" s="56">
        <v>0</v>
      </c>
      <c r="R81" s="56">
        <v>-5</v>
      </c>
      <c r="S81" s="56"/>
      <c r="T81" s="56"/>
      <c r="U81" s="56">
        <v>0.374</v>
      </c>
      <c r="V81" s="56">
        <v>-0.42701229000000002</v>
      </c>
      <c r="W81" s="56"/>
    </row>
    <row r="82" spans="1:23" x14ac:dyDescent="0.2">
      <c r="A82" s="56" t="s">
        <v>302</v>
      </c>
      <c r="B82" s="56">
        <v>2011</v>
      </c>
      <c r="C82" s="56" t="s">
        <v>43</v>
      </c>
      <c r="D82" s="56">
        <v>261</v>
      </c>
      <c r="E82" s="56">
        <v>3</v>
      </c>
      <c r="F82" s="56" t="s">
        <v>33</v>
      </c>
      <c r="G82" s="59">
        <v>2.7</v>
      </c>
      <c r="H82" s="56">
        <v>0.16506532400000001</v>
      </c>
      <c r="I82" s="56">
        <v>2</v>
      </c>
      <c r="J82" s="56">
        <v>0.14189705</v>
      </c>
      <c r="K82" s="56">
        <v>6</v>
      </c>
      <c r="L82" s="56">
        <v>2.4494897400000002</v>
      </c>
      <c r="M82" s="56">
        <v>0.29749999999999999</v>
      </c>
      <c r="N82" s="56">
        <v>-0.52649842999999996</v>
      </c>
      <c r="O82" s="56">
        <v>4.4000000000000003E-3</v>
      </c>
      <c r="P82" s="56">
        <v>-2.35556141</v>
      </c>
      <c r="Q82" s="56">
        <v>0.3019</v>
      </c>
      <c r="R82" s="56">
        <v>-0.52012250000000004</v>
      </c>
      <c r="S82" s="56">
        <v>1.45743624</v>
      </c>
      <c r="T82" s="56">
        <v>0.12101951</v>
      </c>
      <c r="U82" s="56">
        <v>0.55500000000000005</v>
      </c>
      <c r="V82" s="56">
        <v>-0.25562877000000001</v>
      </c>
      <c r="W82" s="56"/>
    </row>
    <row r="83" spans="1:23" x14ac:dyDescent="0.2">
      <c r="A83" s="56" t="s">
        <v>302</v>
      </c>
      <c r="B83" s="56">
        <v>2011</v>
      </c>
      <c r="C83" s="56" t="s">
        <v>43</v>
      </c>
      <c r="D83" s="56">
        <v>264</v>
      </c>
      <c r="E83" s="56">
        <v>5</v>
      </c>
      <c r="F83" s="56" t="s">
        <v>34</v>
      </c>
      <c r="G83" s="59">
        <v>2.5</v>
      </c>
      <c r="H83" s="56">
        <v>0.158780215</v>
      </c>
      <c r="I83" s="56">
        <v>2</v>
      </c>
      <c r="J83" s="56">
        <v>0.14189705</v>
      </c>
      <c r="K83" s="56">
        <v>0</v>
      </c>
      <c r="L83" s="56">
        <v>0</v>
      </c>
      <c r="M83" s="56">
        <v>0</v>
      </c>
      <c r="N83" s="56">
        <v>-5</v>
      </c>
      <c r="O83" s="56">
        <v>0</v>
      </c>
      <c r="P83" s="56">
        <v>-5</v>
      </c>
      <c r="Q83" s="56">
        <v>0</v>
      </c>
      <c r="R83" s="56">
        <v>-5</v>
      </c>
      <c r="S83" s="56"/>
      <c r="T83" s="56"/>
      <c r="U83" s="56">
        <v>0.107</v>
      </c>
      <c r="V83" s="56">
        <v>-0.97021053000000002</v>
      </c>
      <c r="W83" s="56" t="s">
        <v>307</v>
      </c>
    </row>
    <row r="84" spans="1:23" x14ac:dyDescent="0.2">
      <c r="A84" s="56" t="s">
        <v>302</v>
      </c>
      <c r="B84" s="56">
        <v>2011</v>
      </c>
      <c r="C84" s="56" t="s">
        <v>43</v>
      </c>
      <c r="D84" s="56">
        <v>265</v>
      </c>
      <c r="E84" s="56">
        <v>3</v>
      </c>
      <c r="F84" s="56" t="s">
        <v>33</v>
      </c>
      <c r="G84" s="59">
        <v>3</v>
      </c>
      <c r="H84" s="56">
        <v>0.17408301100000001</v>
      </c>
      <c r="I84" s="56">
        <v>1</v>
      </c>
      <c r="J84" s="56">
        <v>0.10016741999999999</v>
      </c>
      <c r="K84" s="56">
        <v>7</v>
      </c>
      <c r="L84" s="56">
        <v>2.6457513100000001</v>
      </c>
      <c r="M84" s="56">
        <v>0.2157</v>
      </c>
      <c r="N84" s="56">
        <v>-0.66612972000000004</v>
      </c>
      <c r="O84" s="56">
        <v>1.4E-3</v>
      </c>
      <c r="P84" s="56">
        <v>-2.8507808899999998</v>
      </c>
      <c r="Q84" s="56">
        <v>0.21709999999999999</v>
      </c>
      <c r="R84" s="56">
        <v>-0.66332016999999999</v>
      </c>
      <c r="S84" s="56">
        <v>0.64486412000000004</v>
      </c>
      <c r="T84" s="56">
        <v>8.0389989999999995E-2</v>
      </c>
      <c r="U84" s="56">
        <v>0.42499999999999999</v>
      </c>
      <c r="V84" s="56">
        <v>-0.37150889999999998</v>
      </c>
      <c r="W84" s="56"/>
    </row>
    <row r="85" spans="1:23" x14ac:dyDescent="0.2">
      <c r="A85" s="56" t="s">
        <v>302</v>
      </c>
      <c r="B85" s="56">
        <v>2011</v>
      </c>
      <c r="C85" s="56" t="s">
        <v>43</v>
      </c>
      <c r="D85" s="56">
        <v>266</v>
      </c>
      <c r="E85" s="56">
        <v>4</v>
      </c>
      <c r="F85" s="56" t="s">
        <v>28</v>
      </c>
      <c r="G85" s="59">
        <v>1.5</v>
      </c>
      <c r="H85" s="56">
        <v>0.12278275900000001</v>
      </c>
      <c r="I85" s="56">
        <v>2</v>
      </c>
      <c r="J85" s="56">
        <v>0.14189705</v>
      </c>
      <c r="K85" s="56">
        <v>0</v>
      </c>
      <c r="L85" s="56">
        <v>0</v>
      </c>
      <c r="M85" s="56">
        <v>0</v>
      </c>
      <c r="N85" s="56">
        <v>-5</v>
      </c>
      <c r="O85" s="56">
        <v>0</v>
      </c>
      <c r="P85" s="56">
        <v>-5</v>
      </c>
      <c r="Q85" s="56">
        <v>0</v>
      </c>
      <c r="R85" s="56">
        <v>-5</v>
      </c>
      <c r="S85" s="56"/>
      <c r="T85" s="56"/>
      <c r="U85" s="56">
        <v>0.39300000000000002</v>
      </c>
      <c r="V85" s="56">
        <v>-0.40549696000000002</v>
      </c>
      <c r="W85" s="56"/>
    </row>
    <row r="86" spans="1:23" x14ac:dyDescent="0.2">
      <c r="A86" s="56" t="s">
        <v>302</v>
      </c>
      <c r="B86" s="56">
        <v>2011</v>
      </c>
      <c r="C86" s="56" t="s">
        <v>43</v>
      </c>
      <c r="D86" s="56">
        <v>275</v>
      </c>
      <c r="E86" s="56">
        <v>6</v>
      </c>
      <c r="F86" s="56" t="s">
        <v>26</v>
      </c>
      <c r="G86" s="59">
        <v>2</v>
      </c>
      <c r="H86" s="56">
        <v>0.14189705499999999</v>
      </c>
      <c r="I86" s="56">
        <v>0.3</v>
      </c>
      <c r="J86" s="56">
        <v>5.4799680000000003E-2</v>
      </c>
      <c r="K86" s="56">
        <v>0</v>
      </c>
      <c r="L86" s="56">
        <v>0</v>
      </c>
      <c r="M86" s="56">
        <v>0</v>
      </c>
      <c r="N86" s="56">
        <v>-5</v>
      </c>
      <c r="O86" s="56">
        <v>0</v>
      </c>
      <c r="P86" s="56">
        <v>-5</v>
      </c>
      <c r="Q86" s="56">
        <v>0</v>
      </c>
      <c r="R86" s="56">
        <v>-5</v>
      </c>
      <c r="S86" s="56"/>
      <c r="T86" s="56"/>
      <c r="U86" s="56">
        <v>0.26900000000000002</v>
      </c>
      <c r="V86" s="56">
        <v>-0.57008630000000005</v>
      </c>
      <c r="W86" s="56" t="s">
        <v>303</v>
      </c>
    </row>
    <row r="87" spans="1:23" x14ac:dyDescent="0.2">
      <c r="A87" s="56" t="s">
        <v>302</v>
      </c>
      <c r="B87" s="56">
        <v>2011</v>
      </c>
      <c r="C87" s="56" t="s">
        <v>43</v>
      </c>
      <c r="D87" s="56">
        <v>277</v>
      </c>
      <c r="E87" s="56">
        <v>8</v>
      </c>
      <c r="F87" s="56" t="s">
        <v>35</v>
      </c>
      <c r="G87" s="59">
        <v>0.7</v>
      </c>
      <c r="H87" s="56">
        <v>8.3763922000000005E-2</v>
      </c>
      <c r="I87" s="56">
        <v>2</v>
      </c>
      <c r="J87" s="56">
        <v>0.14189705</v>
      </c>
      <c r="K87" s="56">
        <v>0</v>
      </c>
      <c r="L87" s="56">
        <v>0</v>
      </c>
      <c r="M87" s="56">
        <v>0</v>
      </c>
      <c r="N87" s="56">
        <v>-5</v>
      </c>
      <c r="O87" s="56">
        <v>0</v>
      </c>
      <c r="P87" s="56">
        <v>-5</v>
      </c>
      <c r="Q87" s="56">
        <v>0</v>
      </c>
      <c r="R87" s="56">
        <v>-5</v>
      </c>
      <c r="S87" s="56"/>
      <c r="T87" s="56"/>
      <c r="U87" s="56">
        <v>0.251</v>
      </c>
      <c r="V87" s="56">
        <v>-0.60015328999999995</v>
      </c>
      <c r="W87" s="56" t="s">
        <v>308</v>
      </c>
    </row>
    <row r="88" spans="1:23" x14ac:dyDescent="0.2">
      <c r="A88" s="56" t="s">
        <v>302</v>
      </c>
      <c r="B88" s="56">
        <v>2011</v>
      </c>
      <c r="C88" s="56" t="s">
        <v>43</v>
      </c>
      <c r="D88" s="56">
        <v>278</v>
      </c>
      <c r="E88" s="56">
        <v>4</v>
      </c>
      <c r="F88" s="56" t="s">
        <v>28</v>
      </c>
      <c r="G88" s="59">
        <v>0.3</v>
      </c>
      <c r="H88" s="56">
        <v>5.4799678999999997E-2</v>
      </c>
      <c r="I88" s="56">
        <v>1</v>
      </c>
      <c r="J88" s="56">
        <v>0.10016741999999999</v>
      </c>
      <c r="K88" s="56">
        <v>0</v>
      </c>
      <c r="L88" s="56">
        <v>0</v>
      </c>
      <c r="M88" s="56">
        <v>0</v>
      </c>
      <c r="N88" s="56">
        <v>-5</v>
      </c>
      <c r="O88" s="56">
        <v>0</v>
      </c>
      <c r="P88" s="56">
        <v>-5</v>
      </c>
      <c r="Q88" s="56">
        <v>0</v>
      </c>
      <c r="R88" s="56">
        <v>-5</v>
      </c>
      <c r="S88" s="56"/>
      <c r="T88" s="56"/>
      <c r="U88" s="56">
        <v>0.44</v>
      </c>
      <c r="V88" s="56">
        <v>-0.35644862999999999</v>
      </c>
      <c r="W88" s="56" t="s">
        <v>308</v>
      </c>
    </row>
    <row r="89" spans="1:23" x14ac:dyDescent="0.2">
      <c r="A89" s="56" t="s">
        <v>302</v>
      </c>
      <c r="B89" s="56">
        <v>2011</v>
      </c>
      <c r="C89" s="56" t="s">
        <v>43</v>
      </c>
      <c r="D89" s="56">
        <v>281</v>
      </c>
      <c r="E89" s="56">
        <v>8</v>
      </c>
      <c r="F89" s="56" t="s">
        <v>35</v>
      </c>
      <c r="G89" s="59">
        <v>0.5</v>
      </c>
      <c r="H89" s="56">
        <v>7.0769736999999999E-2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-5</v>
      </c>
      <c r="O89" s="56">
        <v>0</v>
      </c>
      <c r="P89" s="56">
        <v>-5</v>
      </c>
      <c r="Q89" s="56">
        <v>0</v>
      </c>
      <c r="R89" s="56">
        <v>-5</v>
      </c>
      <c r="S89" s="56"/>
      <c r="T89" s="56"/>
      <c r="U89" s="56">
        <v>0</v>
      </c>
      <c r="V89" s="56">
        <v>-4</v>
      </c>
      <c r="W89" s="56" t="s">
        <v>77</v>
      </c>
    </row>
    <row r="90" spans="1:23" x14ac:dyDescent="0.2">
      <c r="A90" s="56" t="s">
        <v>302</v>
      </c>
      <c r="B90" s="56">
        <v>2011</v>
      </c>
      <c r="C90" s="56" t="s">
        <v>43</v>
      </c>
      <c r="D90" s="56">
        <v>288</v>
      </c>
      <c r="E90" s="56">
        <v>3</v>
      </c>
      <c r="F90" s="56" t="s">
        <v>33</v>
      </c>
      <c r="G90" s="59">
        <v>2</v>
      </c>
      <c r="H90" s="56">
        <v>0.14189705499999999</v>
      </c>
      <c r="I90" s="56">
        <v>5</v>
      </c>
      <c r="J90" s="56">
        <v>0.22551341</v>
      </c>
      <c r="K90" s="56">
        <v>2</v>
      </c>
      <c r="L90" s="56">
        <v>1.4142135600000001</v>
      </c>
      <c r="M90" s="56">
        <v>9.1600000000000001E-2</v>
      </c>
      <c r="N90" s="56">
        <v>-1.0380571199999999</v>
      </c>
      <c r="O90" s="56">
        <v>0</v>
      </c>
      <c r="P90" s="56">
        <v>-5</v>
      </c>
      <c r="Q90" s="56">
        <v>9.1600000000000001E-2</v>
      </c>
      <c r="R90" s="56">
        <v>-1.0380571199999999</v>
      </c>
      <c r="S90" s="56">
        <v>0</v>
      </c>
      <c r="T90" s="56">
        <v>0</v>
      </c>
      <c r="U90" s="56">
        <v>1.2709999999999999</v>
      </c>
      <c r="V90" s="56">
        <v>0.10417972</v>
      </c>
      <c r="W90" s="56"/>
    </row>
    <row r="91" spans="1:23" x14ac:dyDescent="0.2">
      <c r="A91" s="56" t="s">
        <v>302</v>
      </c>
      <c r="B91" s="56">
        <v>2011</v>
      </c>
      <c r="C91" s="56" t="s">
        <v>43</v>
      </c>
      <c r="D91" s="56">
        <v>290</v>
      </c>
      <c r="E91" s="56">
        <v>2</v>
      </c>
      <c r="F91" s="56" t="s">
        <v>30</v>
      </c>
      <c r="G91" s="59">
        <v>2</v>
      </c>
      <c r="H91" s="56">
        <v>0.14189705499999999</v>
      </c>
      <c r="I91" s="56">
        <v>1.7</v>
      </c>
      <c r="J91" s="56">
        <v>0.13075632000000001</v>
      </c>
      <c r="K91" s="56">
        <v>0</v>
      </c>
      <c r="L91" s="56">
        <v>0</v>
      </c>
      <c r="M91" s="56">
        <v>0</v>
      </c>
      <c r="N91" s="56">
        <v>-5</v>
      </c>
      <c r="O91" s="56">
        <v>0</v>
      </c>
      <c r="P91" s="56">
        <v>-5</v>
      </c>
      <c r="Q91" s="56">
        <v>0</v>
      </c>
      <c r="R91" s="56">
        <v>-5</v>
      </c>
      <c r="S91" s="56"/>
      <c r="T91" s="56"/>
      <c r="U91" s="56">
        <v>0.36499999999999999</v>
      </c>
      <c r="V91" s="56">
        <v>-0.43758817</v>
      </c>
      <c r="W91" s="56" t="s">
        <v>303</v>
      </c>
    </row>
    <row r="92" spans="1:23" x14ac:dyDescent="0.2">
      <c r="A92" s="56" t="s">
        <v>302</v>
      </c>
      <c r="B92" s="56">
        <v>2011</v>
      </c>
      <c r="C92" s="56" t="s">
        <v>43</v>
      </c>
      <c r="D92" s="56">
        <v>297</v>
      </c>
      <c r="E92" s="56">
        <v>6</v>
      </c>
      <c r="F92" s="56" t="s">
        <v>26</v>
      </c>
      <c r="G92" s="59">
        <v>1</v>
      </c>
      <c r="H92" s="56">
        <v>0.10016742100000001</v>
      </c>
      <c r="I92" s="56">
        <v>0.5</v>
      </c>
      <c r="J92" s="56">
        <v>7.0769739999999998E-2</v>
      </c>
      <c r="K92" s="56">
        <v>0</v>
      </c>
      <c r="L92" s="56">
        <v>0</v>
      </c>
      <c r="M92" s="56">
        <v>0</v>
      </c>
      <c r="N92" s="56">
        <v>-5</v>
      </c>
      <c r="O92" s="56">
        <v>0</v>
      </c>
      <c r="P92" s="56">
        <v>-5</v>
      </c>
      <c r="Q92" s="56">
        <v>0</v>
      </c>
      <c r="R92" s="56">
        <v>-5</v>
      </c>
      <c r="S92" s="56"/>
      <c r="T92" s="56"/>
      <c r="U92" s="56">
        <v>0.36499999999999999</v>
      </c>
      <c r="V92" s="56">
        <v>-0.43758817</v>
      </c>
      <c r="W92" s="56"/>
    </row>
    <row r="93" spans="1:23" x14ac:dyDescent="0.2">
      <c r="A93" s="56" t="s">
        <v>302</v>
      </c>
      <c r="B93" s="56">
        <v>2011</v>
      </c>
      <c r="C93" s="56" t="s">
        <v>43</v>
      </c>
      <c r="D93" s="56">
        <v>300</v>
      </c>
      <c r="E93" s="56">
        <v>4</v>
      </c>
      <c r="F93" s="56" t="s">
        <v>28</v>
      </c>
      <c r="G93" s="59">
        <v>1.5</v>
      </c>
      <c r="H93" s="56">
        <v>0.12278275900000001</v>
      </c>
      <c r="I93" s="56">
        <v>0.5</v>
      </c>
      <c r="J93" s="56">
        <v>7.0769739999999998E-2</v>
      </c>
      <c r="K93" s="56">
        <v>3</v>
      </c>
      <c r="L93" s="56">
        <v>1.7320508100000001</v>
      </c>
      <c r="M93" s="56">
        <v>0.1588</v>
      </c>
      <c r="N93" s="56">
        <v>-0.79912214999999998</v>
      </c>
      <c r="O93" s="56">
        <v>1E-4</v>
      </c>
      <c r="P93" s="56">
        <v>-3.9586073100000001</v>
      </c>
      <c r="Q93" s="56">
        <v>0.15890000000000001</v>
      </c>
      <c r="R93" s="56">
        <v>-0.79884876999999999</v>
      </c>
      <c r="S93" s="56">
        <v>6.2932660000000001E-2</v>
      </c>
      <c r="T93" s="56">
        <v>2.508902E-2</v>
      </c>
      <c r="U93" s="56">
        <v>0.35399999999999998</v>
      </c>
      <c r="V93" s="56">
        <v>-0.45087407000000002</v>
      </c>
      <c r="W93" s="56"/>
    </row>
    <row r="94" spans="1:23" x14ac:dyDescent="0.2">
      <c r="A94" s="56" t="s">
        <v>302</v>
      </c>
      <c r="B94" s="56">
        <v>2011</v>
      </c>
      <c r="C94" s="56" t="s">
        <v>43</v>
      </c>
      <c r="D94" s="56">
        <v>301</v>
      </c>
      <c r="E94" s="56">
        <v>7</v>
      </c>
      <c r="F94" s="56" t="s">
        <v>36</v>
      </c>
      <c r="G94" s="59">
        <v>3.5</v>
      </c>
      <c r="H94" s="56">
        <v>0.188191741</v>
      </c>
      <c r="I94" s="56">
        <v>3.5</v>
      </c>
      <c r="J94" s="56">
        <v>0.18819174</v>
      </c>
      <c r="K94" s="56">
        <v>0</v>
      </c>
      <c r="L94" s="56">
        <v>0</v>
      </c>
      <c r="M94" s="56">
        <v>0</v>
      </c>
      <c r="N94" s="56">
        <v>-5</v>
      </c>
      <c r="O94" s="56">
        <v>0</v>
      </c>
      <c r="P94" s="56">
        <v>-5</v>
      </c>
      <c r="Q94" s="56">
        <v>0</v>
      </c>
      <c r="R94" s="56">
        <v>-5</v>
      </c>
      <c r="S94" s="56"/>
      <c r="T94" s="56"/>
      <c r="U94" s="56">
        <v>0.73799999999999999</v>
      </c>
      <c r="V94" s="56">
        <v>-0.13188479</v>
      </c>
      <c r="W94" s="56"/>
    </row>
    <row r="95" spans="1:23" x14ac:dyDescent="0.2">
      <c r="A95" s="56" t="s">
        <v>302</v>
      </c>
      <c r="B95" s="56">
        <v>2011</v>
      </c>
      <c r="C95" s="56" t="s">
        <v>43</v>
      </c>
      <c r="D95" s="56">
        <v>302</v>
      </c>
      <c r="E95" s="56">
        <v>8</v>
      </c>
      <c r="F95" s="56" t="s">
        <v>35</v>
      </c>
      <c r="G95" s="59">
        <v>0.5</v>
      </c>
      <c r="H95" s="56">
        <v>7.0769736999999999E-2</v>
      </c>
      <c r="I95" s="56">
        <v>0.5</v>
      </c>
      <c r="J95" s="56">
        <v>7.0769739999999998E-2</v>
      </c>
      <c r="K95" s="56">
        <v>0</v>
      </c>
      <c r="L95" s="56">
        <v>0</v>
      </c>
      <c r="M95" s="56">
        <v>0</v>
      </c>
      <c r="N95" s="56">
        <v>-5</v>
      </c>
      <c r="O95" s="56">
        <v>0</v>
      </c>
      <c r="P95" s="56">
        <v>-5</v>
      </c>
      <c r="Q95" s="56">
        <v>0</v>
      </c>
      <c r="R95" s="56">
        <v>-5</v>
      </c>
      <c r="S95" s="56"/>
      <c r="T95" s="56"/>
      <c r="U95" s="56">
        <v>0</v>
      </c>
      <c r="V95" s="56">
        <v>-4</v>
      </c>
      <c r="W95" s="56" t="s">
        <v>77</v>
      </c>
    </row>
    <row r="96" spans="1:23" x14ac:dyDescent="0.2">
      <c r="A96" s="56" t="s">
        <v>302</v>
      </c>
      <c r="B96" s="56">
        <v>2011</v>
      </c>
      <c r="C96" s="56" t="s">
        <v>43</v>
      </c>
      <c r="D96" s="56">
        <v>303</v>
      </c>
      <c r="E96" s="56">
        <v>6</v>
      </c>
      <c r="F96" s="56" t="s">
        <v>26</v>
      </c>
      <c r="G96" s="59">
        <v>0.3</v>
      </c>
      <c r="H96" s="56">
        <v>5.4799678999999997E-2</v>
      </c>
      <c r="I96" s="56">
        <v>0.4</v>
      </c>
      <c r="J96" s="56">
        <v>6.3287789999999997E-2</v>
      </c>
      <c r="K96" s="56">
        <v>0</v>
      </c>
      <c r="L96" s="56">
        <v>0</v>
      </c>
      <c r="M96" s="56">
        <v>0</v>
      </c>
      <c r="N96" s="56">
        <v>-5</v>
      </c>
      <c r="O96" s="56">
        <v>0</v>
      </c>
      <c r="P96" s="56">
        <v>-5</v>
      </c>
      <c r="Q96" s="56">
        <v>0</v>
      </c>
      <c r="R96" s="56">
        <v>-5</v>
      </c>
      <c r="S96" s="56"/>
      <c r="T96" s="56"/>
      <c r="U96" s="56">
        <v>0</v>
      </c>
      <c r="V96" s="56">
        <v>-4</v>
      </c>
      <c r="W96" s="56" t="s">
        <v>77</v>
      </c>
    </row>
    <row r="97" spans="1:23" x14ac:dyDescent="0.2">
      <c r="A97" s="56" t="s">
        <v>302</v>
      </c>
      <c r="B97" s="56">
        <v>2011</v>
      </c>
      <c r="C97" s="56" t="s">
        <v>43</v>
      </c>
      <c r="D97" s="56">
        <v>304</v>
      </c>
      <c r="E97" s="56">
        <v>8</v>
      </c>
      <c r="F97" s="56" t="s">
        <v>35</v>
      </c>
      <c r="G97" s="59">
        <v>0.4</v>
      </c>
      <c r="H97" s="56">
        <v>6.3287792999999995E-2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-5</v>
      </c>
      <c r="O97" s="56">
        <v>0</v>
      </c>
      <c r="P97" s="56">
        <v>-5</v>
      </c>
      <c r="Q97" s="56">
        <v>0</v>
      </c>
      <c r="R97" s="56">
        <v>-5</v>
      </c>
      <c r="S97" s="56"/>
      <c r="T97" s="56"/>
      <c r="U97" s="56">
        <v>0</v>
      </c>
      <c r="V97" s="56">
        <v>-4</v>
      </c>
      <c r="W97" s="56" t="s">
        <v>77</v>
      </c>
    </row>
    <row r="98" spans="1:23" x14ac:dyDescent="0.2">
      <c r="A98" s="56" t="s">
        <v>302</v>
      </c>
      <c r="B98" s="56">
        <v>2011</v>
      </c>
      <c r="C98" s="56" t="s">
        <v>43</v>
      </c>
      <c r="D98" s="56">
        <v>305</v>
      </c>
      <c r="E98" s="56">
        <v>5</v>
      </c>
      <c r="F98" s="56" t="s">
        <v>34</v>
      </c>
      <c r="G98" s="59">
        <v>0.8</v>
      </c>
      <c r="H98" s="56">
        <v>8.9562406999999997E-2</v>
      </c>
      <c r="I98" s="56">
        <v>1.3</v>
      </c>
      <c r="J98" s="56">
        <v>0.11426604</v>
      </c>
      <c r="K98" s="56">
        <v>0</v>
      </c>
      <c r="L98" s="56">
        <v>0</v>
      </c>
      <c r="M98" s="56">
        <v>0</v>
      </c>
      <c r="N98" s="56">
        <v>-5</v>
      </c>
      <c r="O98" s="56">
        <v>0</v>
      </c>
      <c r="P98" s="56">
        <v>-5</v>
      </c>
      <c r="Q98" s="56">
        <v>0</v>
      </c>
      <c r="R98" s="56">
        <v>-5</v>
      </c>
      <c r="S98" s="56"/>
      <c r="T98" s="56"/>
      <c r="U98" s="56">
        <v>0.24399999999999999</v>
      </c>
      <c r="V98" s="56">
        <v>-0.61243221999999997</v>
      </c>
      <c r="W98" s="56" t="s">
        <v>303</v>
      </c>
    </row>
    <row r="99" spans="1:23" x14ac:dyDescent="0.2">
      <c r="A99" s="56" t="s">
        <v>302</v>
      </c>
      <c r="B99" s="56">
        <v>2011</v>
      </c>
      <c r="C99" s="56" t="s">
        <v>43</v>
      </c>
      <c r="D99" s="56">
        <v>309</v>
      </c>
      <c r="E99" s="56">
        <v>7</v>
      </c>
      <c r="F99" s="56" t="s">
        <v>36</v>
      </c>
      <c r="G99" s="59">
        <v>1.5</v>
      </c>
      <c r="H99" s="56">
        <v>0.12278275900000001</v>
      </c>
      <c r="I99" s="56">
        <v>2</v>
      </c>
      <c r="J99" s="56">
        <v>0.14189705</v>
      </c>
      <c r="K99" s="56">
        <v>4</v>
      </c>
      <c r="L99" s="56">
        <v>2</v>
      </c>
      <c r="M99" s="56">
        <v>4.0800000000000003E-2</v>
      </c>
      <c r="N99" s="56">
        <v>-1.3892334099999999</v>
      </c>
      <c r="O99" s="56">
        <v>1E-4</v>
      </c>
      <c r="P99" s="56">
        <v>-3.9586073100000001</v>
      </c>
      <c r="Q99" s="56">
        <v>4.0899999999999999E-2</v>
      </c>
      <c r="R99" s="56">
        <v>-1.3881705200000001</v>
      </c>
      <c r="S99" s="56">
        <v>0.24449878</v>
      </c>
      <c r="T99" s="56">
        <v>4.9466990000000002E-2</v>
      </c>
      <c r="U99" s="56">
        <v>0.85</v>
      </c>
      <c r="V99" s="56">
        <v>-7.0529980000000006E-2</v>
      </c>
      <c r="W99" s="56" t="s">
        <v>309</v>
      </c>
    </row>
    <row r="100" spans="1:23" x14ac:dyDescent="0.2">
      <c r="A100" s="56" t="s">
        <v>302</v>
      </c>
      <c r="B100" s="56">
        <v>2011</v>
      </c>
      <c r="C100" s="56" t="s">
        <v>43</v>
      </c>
      <c r="D100" s="56">
        <v>310</v>
      </c>
      <c r="E100" s="56">
        <v>1</v>
      </c>
      <c r="F100" s="56" t="s">
        <v>27</v>
      </c>
      <c r="G100" s="59">
        <v>0.5</v>
      </c>
      <c r="H100" s="56">
        <v>7.0769736999999999E-2</v>
      </c>
      <c r="I100" s="56">
        <v>2.2999999999999998</v>
      </c>
      <c r="J100" s="56">
        <v>0.15224496000000001</v>
      </c>
      <c r="K100" s="56">
        <v>5</v>
      </c>
      <c r="L100" s="56">
        <v>2.2360679800000001</v>
      </c>
      <c r="M100" s="56">
        <v>0.24779999999999999</v>
      </c>
      <c r="N100" s="56">
        <v>-0.60588116999999997</v>
      </c>
      <c r="O100" s="56">
        <v>2.3999999999999998E-3</v>
      </c>
      <c r="P100" s="56">
        <v>-2.61798296</v>
      </c>
      <c r="Q100" s="56">
        <v>0.25019999999999998</v>
      </c>
      <c r="R100" s="56">
        <v>-0.60169534000000002</v>
      </c>
      <c r="S100" s="56">
        <v>0.95923261000000004</v>
      </c>
      <c r="T100" s="56">
        <v>9.8097680000000007E-2</v>
      </c>
      <c r="U100" s="56">
        <v>0.41</v>
      </c>
      <c r="V100" s="56">
        <v>-0.38711023</v>
      </c>
      <c r="W100" s="56"/>
    </row>
    <row r="101" spans="1:23" x14ac:dyDescent="0.2">
      <c r="A101" s="56" t="s">
        <v>302</v>
      </c>
      <c r="B101" s="56">
        <v>2011</v>
      </c>
      <c r="C101" s="56" t="s">
        <v>43</v>
      </c>
      <c r="D101" s="56">
        <v>311</v>
      </c>
      <c r="E101" s="56">
        <v>3</v>
      </c>
      <c r="F101" s="56" t="s">
        <v>33</v>
      </c>
      <c r="G101" s="59">
        <v>1</v>
      </c>
      <c r="H101" s="56">
        <v>0.10016742100000001</v>
      </c>
      <c r="I101" s="56">
        <v>2</v>
      </c>
      <c r="J101" s="56">
        <v>0.14189705</v>
      </c>
      <c r="K101" s="56">
        <v>15</v>
      </c>
      <c r="L101" s="56">
        <v>3.8729833500000002</v>
      </c>
      <c r="M101" s="56">
        <v>0.84230000000000005</v>
      </c>
      <c r="N101" s="56">
        <v>-7.4528040000000004E-2</v>
      </c>
      <c r="O101" s="56">
        <v>5.4999999999999997E-3</v>
      </c>
      <c r="P101" s="56">
        <v>-2.2588484000000002</v>
      </c>
      <c r="Q101" s="56">
        <v>0.8478</v>
      </c>
      <c r="R101" s="56">
        <v>-7.1701470000000003E-2</v>
      </c>
      <c r="S101" s="56">
        <v>0.64873791000000003</v>
      </c>
      <c r="T101" s="56">
        <v>8.0631610000000006E-2</v>
      </c>
      <c r="U101" s="56">
        <v>1.198</v>
      </c>
      <c r="V101" s="56">
        <v>7.8493069999999998E-2</v>
      </c>
      <c r="W101" s="56"/>
    </row>
    <row r="102" spans="1:23" x14ac:dyDescent="0.2">
      <c r="A102" s="56" t="s">
        <v>302</v>
      </c>
      <c r="B102" s="56">
        <v>2011</v>
      </c>
      <c r="C102" s="56" t="s">
        <v>43</v>
      </c>
      <c r="D102" s="56">
        <v>312</v>
      </c>
      <c r="E102" s="56">
        <v>7</v>
      </c>
      <c r="F102" s="56" t="s">
        <v>36</v>
      </c>
      <c r="G102" s="59">
        <v>0.5</v>
      </c>
      <c r="H102" s="56">
        <v>7.0769736999999999E-2</v>
      </c>
      <c r="I102" s="56">
        <v>0.3</v>
      </c>
      <c r="J102" s="56">
        <v>5.4799680000000003E-2</v>
      </c>
      <c r="K102" s="56">
        <v>0</v>
      </c>
      <c r="L102" s="56">
        <v>0</v>
      </c>
      <c r="M102" s="56">
        <v>0</v>
      </c>
      <c r="N102" s="56">
        <v>-5</v>
      </c>
      <c r="O102" s="56">
        <v>0</v>
      </c>
      <c r="P102" s="56">
        <v>-5</v>
      </c>
      <c r="Q102" s="56">
        <v>0</v>
      </c>
      <c r="R102" s="56">
        <v>-5</v>
      </c>
      <c r="S102" s="56"/>
      <c r="T102" s="56"/>
      <c r="U102" s="56">
        <v>0.33100000000000002</v>
      </c>
      <c r="V102" s="56">
        <v>-0.48004081999999998</v>
      </c>
      <c r="W102" s="56"/>
    </row>
    <row r="103" spans="1:23" x14ac:dyDescent="0.2">
      <c r="A103" s="56" t="s">
        <v>302</v>
      </c>
      <c r="B103" s="56">
        <v>2011</v>
      </c>
      <c r="C103" s="56" t="s">
        <v>43</v>
      </c>
      <c r="D103" s="56">
        <v>319</v>
      </c>
      <c r="E103" s="56">
        <v>3</v>
      </c>
      <c r="F103" s="56" t="s">
        <v>33</v>
      </c>
      <c r="G103" s="59">
        <v>1.5</v>
      </c>
      <c r="H103" s="56">
        <v>0.12278275900000001</v>
      </c>
      <c r="I103" s="56">
        <v>1</v>
      </c>
      <c r="J103" s="56">
        <v>0.10016741999999999</v>
      </c>
      <c r="K103" s="56">
        <v>0</v>
      </c>
      <c r="L103" s="56">
        <v>0</v>
      </c>
      <c r="M103" s="56">
        <v>0</v>
      </c>
      <c r="N103" s="56">
        <v>-5</v>
      </c>
      <c r="O103" s="56">
        <v>0</v>
      </c>
      <c r="P103" s="56">
        <v>-5</v>
      </c>
      <c r="Q103" s="56">
        <v>0</v>
      </c>
      <c r="R103" s="56">
        <v>-5</v>
      </c>
      <c r="S103" s="56"/>
      <c r="T103" s="56"/>
      <c r="U103" s="56">
        <v>0.41899999999999998</v>
      </c>
      <c r="V103" s="56">
        <v>-0.37768234000000001</v>
      </c>
      <c r="W103" s="56" t="s">
        <v>303</v>
      </c>
    </row>
    <row r="104" spans="1:23" x14ac:dyDescent="0.2">
      <c r="A104" s="56" t="s">
        <v>302</v>
      </c>
      <c r="B104" s="56">
        <v>2011</v>
      </c>
      <c r="C104" s="56" t="s">
        <v>43</v>
      </c>
      <c r="D104" s="56">
        <v>320</v>
      </c>
      <c r="E104" s="56">
        <v>3</v>
      </c>
      <c r="F104" s="56" t="s">
        <v>33</v>
      </c>
      <c r="G104" s="59">
        <v>1.5</v>
      </c>
      <c r="H104" s="56">
        <v>0.12278275900000001</v>
      </c>
      <c r="I104" s="56">
        <v>2</v>
      </c>
      <c r="J104" s="56">
        <v>0.14189705</v>
      </c>
      <c r="K104" s="56">
        <v>0</v>
      </c>
      <c r="L104" s="56">
        <v>0</v>
      </c>
      <c r="M104" s="56">
        <v>0</v>
      </c>
      <c r="N104" s="56">
        <v>-5</v>
      </c>
      <c r="O104" s="56">
        <v>0</v>
      </c>
      <c r="P104" s="56">
        <v>-5</v>
      </c>
      <c r="Q104" s="56">
        <v>0</v>
      </c>
      <c r="R104" s="56">
        <v>-5</v>
      </c>
      <c r="S104" s="56"/>
      <c r="T104" s="56"/>
      <c r="U104" s="56">
        <v>0.28999999999999998</v>
      </c>
      <c r="V104" s="56">
        <v>-0.53745226999999995</v>
      </c>
      <c r="W104" s="56" t="s">
        <v>303</v>
      </c>
    </row>
    <row r="105" spans="1:23" x14ac:dyDescent="0.2">
      <c r="A105" s="56" t="s">
        <v>302</v>
      </c>
      <c r="B105" s="56">
        <v>2011</v>
      </c>
      <c r="C105" s="56" t="s">
        <v>43</v>
      </c>
      <c r="D105" s="56">
        <v>321</v>
      </c>
      <c r="E105" s="56">
        <v>8</v>
      </c>
      <c r="F105" s="56" t="s">
        <v>35</v>
      </c>
      <c r="G105" s="59">
        <v>1.3</v>
      </c>
      <c r="H105" s="56">
        <v>0.114266037</v>
      </c>
      <c r="I105" s="56">
        <v>0.3</v>
      </c>
      <c r="J105" s="56">
        <v>5.4799680000000003E-2</v>
      </c>
      <c r="K105" s="56">
        <v>0</v>
      </c>
      <c r="L105" s="56">
        <v>0</v>
      </c>
      <c r="M105" s="56">
        <v>0</v>
      </c>
      <c r="N105" s="56">
        <v>-5</v>
      </c>
      <c r="O105" s="56">
        <v>0</v>
      </c>
      <c r="P105" s="56">
        <v>-5</v>
      </c>
      <c r="Q105" s="56">
        <v>0</v>
      </c>
      <c r="R105" s="56">
        <v>-5</v>
      </c>
      <c r="S105" s="56"/>
      <c r="T105" s="56"/>
      <c r="U105" s="56">
        <v>1.1919999999999999</v>
      </c>
      <c r="V105" s="56">
        <v>7.6312690000000002E-2</v>
      </c>
      <c r="W105" s="56"/>
    </row>
    <row r="106" spans="1:23" x14ac:dyDescent="0.2">
      <c r="A106" s="56" t="s">
        <v>302</v>
      </c>
      <c r="B106" s="56">
        <v>2011</v>
      </c>
      <c r="C106" s="56" t="s">
        <v>43</v>
      </c>
      <c r="D106" s="56">
        <v>324</v>
      </c>
      <c r="E106" s="56">
        <v>1</v>
      </c>
      <c r="F106" s="56" t="s">
        <v>27</v>
      </c>
      <c r="G106" s="59">
        <v>2.5</v>
      </c>
      <c r="H106" s="56">
        <v>0.158780215</v>
      </c>
      <c r="I106" s="56">
        <v>2.2999999999999998</v>
      </c>
      <c r="J106" s="56">
        <v>0.15224496000000001</v>
      </c>
      <c r="K106" s="56">
        <v>5</v>
      </c>
      <c r="L106" s="56">
        <v>2.2360679800000001</v>
      </c>
      <c r="M106" s="56">
        <v>0.16969999999999999</v>
      </c>
      <c r="N106" s="56">
        <v>-0.77029256999999995</v>
      </c>
      <c r="O106" s="56">
        <v>0</v>
      </c>
      <c r="P106" s="56">
        <v>-5</v>
      </c>
      <c r="Q106" s="56">
        <v>0.16969999999999999</v>
      </c>
      <c r="R106" s="56">
        <v>-0.77029256999999995</v>
      </c>
      <c r="S106" s="56">
        <v>0</v>
      </c>
      <c r="T106" s="56">
        <v>0</v>
      </c>
      <c r="U106" s="56">
        <v>0.35799999999999998</v>
      </c>
      <c r="V106" s="56">
        <v>-0.44599568000000001</v>
      </c>
      <c r="W106" s="56"/>
    </row>
    <row r="107" spans="1:23" x14ac:dyDescent="0.2">
      <c r="A107" s="56" t="s">
        <v>302</v>
      </c>
      <c r="B107" s="56">
        <v>2011</v>
      </c>
      <c r="C107" s="56" t="s">
        <v>43</v>
      </c>
      <c r="D107" s="56">
        <v>326</v>
      </c>
      <c r="E107" s="56">
        <v>2</v>
      </c>
      <c r="F107" s="56" t="s">
        <v>30</v>
      </c>
      <c r="G107" s="59">
        <v>1</v>
      </c>
      <c r="H107" s="56">
        <v>0.10016742100000001</v>
      </c>
      <c r="I107" s="56"/>
      <c r="J107" s="56"/>
      <c r="K107" s="56">
        <v>0</v>
      </c>
      <c r="L107" s="56">
        <v>0</v>
      </c>
      <c r="M107" s="56">
        <v>0</v>
      </c>
      <c r="N107" s="56">
        <v>-5</v>
      </c>
      <c r="O107" s="56">
        <v>0</v>
      </c>
      <c r="P107" s="56">
        <v>-5</v>
      </c>
      <c r="Q107" s="56">
        <v>0</v>
      </c>
      <c r="R107" s="56">
        <v>-5</v>
      </c>
      <c r="S107" s="56"/>
      <c r="T107" s="56"/>
      <c r="U107" s="56">
        <v>0</v>
      </c>
      <c r="V107" s="56">
        <v>-4</v>
      </c>
      <c r="W107" s="56" t="s">
        <v>310</v>
      </c>
    </row>
    <row r="108" spans="1:23" x14ac:dyDescent="0.2">
      <c r="A108" s="56" t="s">
        <v>302</v>
      </c>
      <c r="B108" s="56">
        <v>2011</v>
      </c>
      <c r="C108" s="56" t="s">
        <v>43</v>
      </c>
      <c r="D108" s="56">
        <v>327</v>
      </c>
      <c r="E108" s="56">
        <v>2</v>
      </c>
      <c r="F108" s="56" t="s">
        <v>30</v>
      </c>
      <c r="G108" s="59">
        <v>1</v>
      </c>
      <c r="H108" s="56">
        <v>0.10016742100000001</v>
      </c>
      <c r="I108" s="56">
        <v>2</v>
      </c>
      <c r="J108" s="56">
        <v>0.14189705</v>
      </c>
      <c r="K108" s="56">
        <v>15</v>
      </c>
      <c r="L108" s="56">
        <v>3.8729833500000002</v>
      </c>
      <c r="M108" s="56">
        <v>1.4252</v>
      </c>
      <c r="N108" s="56">
        <v>0.15387886000000001</v>
      </c>
      <c r="O108" s="56">
        <v>1.1299999999999999E-2</v>
      </c>
      <c r="P108" s="56">
        <v>-1.9465374</v>
      </c>
      <c r="Q108" s="56">
        <v>1.4365000000000001</v>
      </c>
      <c r="R108" s="56">
        <v>0.15730864999999999</v>
      </c>
      <c r="S108" s="56">
        <v>0.78663417999999996</v>
      </c>
      <c r="T108" s="56">
        <v>8.8809089999999993E-2</v>
      </c>
      <c r="U108" s="56">
        <v>1.4990000000000001</v>
      </c>
      <c r="V108" s="56">
        <v>0.1758306</v>
      </c>
      <c r="W108" s="56"/>
    </row>
    <row r="109" spans="1:23" x14ac:dyDescent="0.2">
      <c r="A109" s="56" t="s">
        <v>302</v>
      </c>
      <c r="B109" s="56">
        <v>2011</v>
      </c>
      <c r="C109" s="56" t="s">
        <v>43</v>
      </c>
      <c r="D109" s="56">
        <v>328</v>
      </c>
      <c r="E109" s="56">
        <v>4</v>
      </c>
      <c r="F109" s="56" t="s">
        <v>28</v>
      </c>
      <c r="G109" s="59">
        <v>1.7</v>
      </c>
      <c r="H109" s="56">
        <v>0.13075632500000001</v>
      </c>
      <c r="I109" s="56">
        <v>0.2</v>
      </c>
      <c r="J109" s="56">
        <v>4.4736280000000003E-2</v>
      </c>
      <c r="K109" s="56">
        <v>0</v>
      </c>
      <c r="L109" s="56">
        <v>0</v>
      </c>
      <c r="M109" s="56">
        <v>0</v>
      </c>
      <c r="N109" s="56">
        <v>-5</v>
      </c>
      <c r="O109" s="56">
        <v>0</v>
      </c>
      <c r="P109" s="56">
        <v>-5</v>
      </c>
      <c r="Q109" s="56">
        <v>0</v>
      </c>
      <c r="R109" s="56">
        <v>-5</v>
      </c>
      <c r="S109" s="56"/>
      <c r="T109" s="56"/>
      <c r="U109" s="56">
        <v>0</v>
      </c>
      <c r="V109" s="56">
        <v>-4</v>
      </c>
      <c r="W109" s="56" t="s">
        <v>77</v>
      </c>
    </row>
    <row r="110" spans="1:23" x14ac:dyDescent="0.2">
      <c r="A110" s="56" t="s">
        <v>302</v>
      </c>
      <c r="B110" s="56">
        <v>2011</v>
      </c>
      <c r="C110" s="56" t="s">
        <v>43</v>
      </c>
      <c r="D110" s="56">
        <v>329</v>
      </c>
      <c r="E110" s="56">
        <v>6</v>
      </c>
      <c r="F110" s="56" t="s">
        <v>26</v>
      </c>
      <c r="G110" s="59">
        <v>0.7</v>
      </c>
      <c r="H110" s="56">
        <v>8.3763922000000005E-2</v>
      </c>
      <c r="I110" s="56">
        <v>1.5</v>
      </c>
      <c r="J110" s="56">
        <v>0.12278276</v>
      </c>
      <c r="K110" s="56">
        <v>0</v>
      </c>
      <c r="L110" s="56">
        <v>0</v>
      </c>
      <c r="M110" s="56">
        <v>0</v>
      </c>
      <c r="N110" s="56">
        <v>-5</v>
      </c>
      <c r="O110" s="56">
        <v>0</v>
      </c>
      <c r="P110" s="56">
        <v>-5</v>
      </c>
      <c r="Q110" s="56">
        <v>0</v>
      </c>
      <c r="R110" s="56">
        <v>-5</v>
      </c>
      <c r="S110" s="56"/>
      <c r="T110" s="56"/>
      <c r="U110" s="56">
        <v>0.88900000000000001</v>
      </c>
      <c r="V110" s="56">
        <v>-5.104939E-2</v>
      </c>
      <c r="W110" s="56"/>
    </row>
    <row r="111" spans="1:23" x14ac:dyDescent="0.2">
      <c r="A111" s="56" t="s">
        <v>302</v>
      </c>
      <c r="B111" s="56">
        <v>2011</v>
      </c>
      <c r="C111" s="56" t="s">
        <v>43</v>
      </c>
      <c r="D111" s="56">
        <v>330</v>
      </c>
      <c r="E111" s="56">
        <v>8</v>
      </c>
      <c r="F111" s="56" t="s">
        <v>35</v>
      </c>
      <c r="G111" s="59">
        <v>0.2</v>
      </c>
      <c r="H111" s="56">
        <v>4.4736280000000003E-2</v>
      </c>
      <c r="I111" s="56">
        <v>0.3</v>
      </c>
      <c r="J111" s="56">
        <v>5.4799680000000003E-2</v>
      </c>
      <c r="K111" s="56">
        <v>0</v>
      </c>
      <c r="L111" s="56">
        <v>0</v>
      </c>
      <c r="M111" s="56">
        <v>0</v>
      </c>
      <c r="N111" s="56">
        <v>-5</v>
      </c>
      <c r="O111" s="56">
        <v>0</v>
      </c>
      <c r="P111" s="56">
        <v>-5</v>
      </c>
      <c r="Q111" s="56">
        <v>0</v>
      </c>
      <c r="R111" s="56">
        <v>-5</v>
      </c>
      <c r="S111" s="56"/>
      <c r="T111" s="56"/>
      <c r="U111" s="56">
        <v>8.1000000000000003E-2</v>
      </c>
      <c r="V111" s="56">
        <v>-1.0909791499999999</v>
      </c>
      <c r="W111" s="56" t="s">
        <v>303</v>
      </c>
    </row>
    <row r="112" spans="1:23" x14ac:dyDescent="0.2">
      <c r="A112" s="56" t="s">
        <v>302</v>
      </c>
      <c r="B112" s="56">
        <v>2011</v>
      </c>
      <c r="C112" s="56" t="s">
        <v>43</v>
      </c>
      <c r="D112" s="56">
        <v>331</v>
      </c>
      <c r="E112" s="56">
        <v>5</v>
      </c>
      <c r="F112" s="56" t="s">
        <v>34</v>
      </c>
      <c r="G112" s="59">
        <v>0.3</v>
      </c>
      <c r="H112" s="56">
        <v>5.4799678999999997E-2</v>
      </c>
      <c r="I112" s="56">
        <v>0.1</v>
      </c>
      <c r="J112" s="56">
        <v>3.1628049999999998E-2</v>
      </c>
      <c r="K112" s="56">
        <v>0</v>
      </c>
      <c r="L112" s="56">
        <v>0</v>
      </c>
      <c r="M112" s="56">
        <v>0</v>
      </c>
      <c r="N112" s="56">
        <v>-5</v>
      </c>
      <c r="O112" s="56">
        <v>0</v>
      </c>
      <c r="P112" s="56">
        <v>-5</v>
      </c>
      <c r="Q112" s="56">
        <v>0</v>
      </c>
      <c r="R112" s="56">
        <v>-5</v>
      </c>
      <c r="S112" s="56"/>
      <c r="T112" s="56"/>
      <c r="U112" s="56">
        <v>0</v>
      </c>
      <c r="V112" s="56">
        <v>-4</v>
      </c>
      <c r="W112" s="56" t="s">
        <v>77</v>
      </c>
    </row>
    <row r="113" spans="1:23" x14ac:dyDescent="0.2">
      <c r="A113" s="56" t="s">
        <v>302</v>
      </c>
      <c r="B113" s="56">
        <v>2011</v>
      </c>
      <c r="C113" s="56" t="s">
        <v>43</v>
      </c>
      <c r="D113" s="56">
        <v>332</v>
      </c>
      <c r="E113" s="56">
        <v>5</v>
      </c>
      <c r="F113" s="56" t="s">
        <v>34</v>
      </c>
      <c r="G113" s="59">
        <v>0.2</v>
      </c>
      <c r="H113" s="56">
        <v>4.4736280000000003E-2</v>
      </c>
      <c r="I113" s="56">
        <v>0.4</v>
      </c>
      <c r="J113" s="56">
        <v>6.3287789999999997E-2</v>
      </c>
      <c r="K113" s="56">
        <v>0</v>
      </c>
      <c r="L113" s="56">
        <v>0</v>
      </c>
      <c r="M113" s="56">
        <v>0</v>
      </c>
      <c r="N113" s="56">
        <v>-5</v>
      </c>
      <c r="O113" s="56">
        <v>0</v>
      </c>
      <c r="P113" s="56">
        <v>-5</v>
      </c>
      <c r="Q113" s="56">
        <v>0</v>
      </c>
      <c r="R113" s="56">
        <v>-5</v>
      </c>
      <c r="S113" s="56"/>
      <c r="T113" s="56"/>
      <c r="U113" s="56">
        <v>0.20599999999999999</v>
      </c>
      <c r="V113" s="56">
        <v>-0.68592200999999997</v>
      </c>
      <c r="W113" s="56"/>
    </row>
    <row r="114" spans="1:23" x14ac:dyDescent="0.2">
      <c r="A114" s="56" t="s">
        <v>302</v>
      </c>
      <c r="B114" s="56">
        <v>2011</v>
      </c>
      <c r="C114" s="56" t="s">
        <v>43</v>
      </c>
      <c r="D114" s="56">
        <v>333</v>
      </c>
      <c r="E114" s="56">
        <v>7</v>
      </c>
      <c r="F114" s="56" t="s">
        <v>36</v>
      </c>
      <c r="G114" s="59">
        <v>1</v>
      </c>
      <c r="H114" s="56">
        <v>0.10016742100000001</v>
      </c>
      <c r="I114" s="56">
        <v>0.8</v>
      </c>
      <c r="J114" s="56">
        <v>8.9562409999999995E-2</v>
      </c>
      <c r="K114" s="56">
        <v>4</v>
      </c>
      <c r="L114" s="56">
        <v>2</v>
      </c>
      <c r="M114" s="56">
        <v>1.04E-2</v>
      </c>
      <c r="N114" s="56">
        <v>-1.98254927</v>
      </c>
      <c r="O114" s="56">
        <v>1.6999999999999999E-3</v>
      </c>
      <c r="P114" s="56">
        <v>-2.7670038899999998</v>
      </c>
      <c r="Q114" s="56">
        <v>1.21E-2</v>
      </c>
      <c r="R114" s="56">
        <v>-1.9168558600000001</v>
      </c>
      <c r="S114" s="56">
        <v>14.0495868</v>
      </c>
      <c r="T114" s="56">
        <v>0.38421101000000002</v>
      </c>
      <c r="U114" s="56">
        <v>0.498</v>
      </c>
      <c r="V114" s="56">
        <v>-0.30268346000000002</v>
      </c>
      <c r="W114" s="56"/>
    </row>
    <row r="115" spans="1:23" x14ac:dyDescent="0.2">
      <c r="A115" s="56" t="s">
        <v>302</v>
      </c>
      <c r="B115" s="56">
        <v>2011</v>
      </c>
      <c r="C115" s="56" t="s">
        <v>43</v>
      </c>
      <c r="D115" s="56">
        <v>351</v>
      </c>
      <c r="E115" s="56">
        <v>2</v>
      </c>
      <c r="F115" s="56" t="s">
        <v>30</v>
      </c>
      <c r="G115" s="59">
        <v>1.5</v>
      </c>
      <c r="H115" s="56">
        <v>0.12278275900000001</v>
      </c>
      <c r="I115" s="56">
        <v>2</v>
      </c>
      <c r="J115" s="56">
        <v>0.14189705</v>
      </c>
      <c r="K115" s="56">
        <v>7</v>
      </c>
      <c r="L115" s="56">
        <v>2.6457513100000001</v>
      </c>
      <c r="M115" s="56">
        <v>0.4869</v>
      </c>
      <c r="N115" s="56">
        <v>-0.31255131000000003</v>
      </c>
      <c r="O115" s="56">
        <v>2.8E-3</v>
      </c>
      <c r="P115" s="56">
        <v>-2.5512936800000001</v>
      </c>
      <c r="Q115" s="56">
        <v>0.48970000000000002</v>
      </c>
      <c r="R115" s="56">
        <v>-0.31006103000000002</v>
      </c>
      <c r="S115" s="56">
        <v>0.57177864</v>
      </c>
      <c r="T115" s="56">
        <v>7.5688290000000005E-2</v>
      </c>
      <c r="U115" s="56">
        <v>0.27900000000000003</v>
      </c>
      <c r="V115" s="56">
        <v>-0.55424015999999998</v>
      </c>
      <c r="W115" s="56"/>
    </row>
    <row r="116" spans="1:23" x14ac:dyDescent="0.2">
      <c r="A116" s="56" t="s">
        <v>302</v>
      </c>
      <c r="B116" s="56">
        <v>2011</v>
      </c>
      <c r="C116" s="56" t="s">
        <v>43</v>
      </c>
      <c r="D116" s="56">
        <v>354</v>
      </c>
      <c r="E116" s="56">
        <v>7</v>
      </c>
      <c r="F116" s="56" t="s">
        <v>36</v>
      </c>
      <c r="G116" s="59">
        <v>0.5</v>
      </c>
      <c r="H116" s="56">
        <v>7.0769736999999999E-2</v>
      </c>
      <c r="I116" s="56">
        <v>0.5</v>
      </c>
      <c r="J116" s="56">
        <v>7.0769739999999998E-2</v>
      </c>
      <c r="K116" s="56">
        <v>0</v>
      </c>
      <c r="L116" s="56">
        <v>0</v>
      </c>
      <c r="M116" s="56">
        <v>0</v>
      </c>
      <c r="N116" s="56">
        <v>-5</v>
      </c>
      <c r="O116" s="56">
        <v>0</v>
      </c>
      <c r="P116" s="56">
        <v>-5</v>
      </c>
      <c r="Q116" s="56">
        <v>0</v>
      </c>
      <c r="R116" s="56">
        <v>-5</v>
      </c>
      <c r="S116" s="56"/>
      <c r="T116" s="56"/>
      <c r="U116" s="56">
        <v>6.5000000000000002E-2</v>
      </c>
      <c r="V116" s="56">
        <v>-1.1864190100000001</v>
      </c>
      <c r="W116" s="56" t="s">
        <v>303</v>
      </c>
    </row>
    <row r="117" spans="1:23" x14ac:dyDescent="0.2">
      <c r="A117" s="56" t="s">
        <v>302</v>
      </c>
      <c r="B117" s="56">
        <v>2011</v>
      </c>
      <c r="C117" s="56" t="s">
        <v>43</v>
      </c>
      <c r="D117" s="56">
        <v>355</v>
      </c>
      <c r="E117" s="56">
        <v>7</v>
      </c>
      <c r="F117" s="56" t="s">
        <v>36</v>
      </c>
      <c r="G117" s="59">
        <v>1</v>
      </c>
      <c r="H117" s="56">
        <v>0.10016742100000001</v>
      </c>
      <c r="I117" s="56">
        <v>1.5</v>
      </c>
      <c r="J117" s="56">
        <v>0.12278276</v>
      </c>
      <c r="K117" s="56">
        <v>0</v>
      </c>
      <c r="L117" s="56">
        <v>0</v>
      </c>
      <c r="M117" s="56">
        <v>0</v>
      </c>
      <c r="N117" s="56">
        <v>-5</v>
      </c>
      <c r="O117" s="56">
        <v>0</v>
      </c>
      <c r="P117" s="56">
        <v>-5</v>
      </c>
      <c r="Q117" s="56">
        <v>0</v>
      </c>
      <c r="R117" s="56">
        <v>-5</v>
      </c>
      <c r="S117" s="56"/>
      <c r="T117" s="56"/>
      <c r="U117" s="56">
        <v>0.99299999999999999</v>
      </c>
      <c r="V117" s="56">
        <v>-3.00702E-3</v>
      </c>
      <c r="W117" s="56"/>
    </row>
    <row r="118" spans="1:23" x14ac:dyDescent="0.2">
      <c r="A118" s="56" t="s">
        <v>302</v>
      </c>
      <c r="B118" s="56">
        <v>2011</v>
      </c>
      <c r="C118" s="56" t="s">
        <v>43</v>
      </c>
      <c r="D118" s="56">
        <v>356</v>
      </c>
      <c r="E118" s="56">
        <v>2</v>
      </c>
      <c r="F118" s="56" t="s">
        <v>30</v>
      </c>
      <c r="G118" s="59">
        <v>1</v>
      </c>
      <c r="H118" s="56">
        <v>0.10016742100000001</v>
      </c>
      <c r="I118" s="56">
        <v>2.5</v>
      </c>
      <c r="J118" s="56">
        <v>0.15878021</v>
      </c>
      <c r="K118" s="56">
        <v>7</v>
      </c>
      <c r="L118" s="56">
        <v>2.6457513100000001</v>
      </c>
      <c r="M118" s="56">
        <v>0.36149999999999999</v>
      </c>
      <c r="N118" s="56">
        <v>-0.44187968</v>
      </c>
      <c r="O118" s="56">
        <v>4.7999999999999996E-3</v>
      </c>
      <c r="P118" s="56">
        <v>-2.3178549199999998</v>
      </c>
      <c r="Q118" s="56">
        <v>0.36630000000000001</v>
      </c>
      <c r="R118" s="56">
        <v>-0.43615123</v>
      </c>
      <c r="S118" s="56">
        <v>1.31040131</v>
      </c>
      <c r="T118" s="56">
        <v>0.11472425999999999</v>
      </c>
      <c r="U118" s="56">
        <v>0.60899999999999999</v>
      </c>
      <c r="V118" s="56">
        <v>-0.21531139999999999</v>
      </c>
      <c r="W118" s="56"/>
    </row>
    <row r="119" spans="1:23" x14ac:dyDescent="0.2">
      <c r="A119" s="56" t="s">
        <v>302</v>
      </c>
      <c r="B119" s="56">
        <v>2011</v>
      </c>
      <c r="C119" s="56" t="s">
        <v>43</v>
      </c>
      <c r="D119" s="56">
        <v>359</v>
      </c>
      <c r="E119" s="56">
        <v>4</v>
      </c>
      <c r="F119" s="56" t="s">
        <v>28</v>
      </c>
      <c r="G119" s="59">
        <v>0.8</v>
      </c>
      <c r="H119" s="56">
        <v>8.9562406999999997E-2</v>
      </c>
      <c r="I119" s="56">
        <v>1.5</v>
      </c>
      <c r="J119" s="56">
        <v>0.12278276</v>
      </c>
      <c r="K119" s="56">
        <v>16</v>
      </c>
      <c r="L119" s="56">
        <v>4</v>
      </c>
      <c r="M119" s="56">
        <v>0.82320000000000004</v>
      </c>
      <c r="N119" s="56">
        <v>-8.4489359999999999E-2</v>
      </c>
      <c r="O119" s="56">
        <v>1.83E-2</v>
      </c>
      <c r="P119" s="56">
        <v>-1.73731166</v>
      </c>
      <c r="Q119" s="56">
        <v>0.84150000000000003</v>
      </c>
      <c r="R119" s="56">
        <v>-7.4940720000000002E-2</v>
      </c>
      <c r="S119" s="56">
        <v>2.1746880599999998</v>
      </c>
      <c r="T119" s="56">
        <v>0.14800803000000001</v>
      </c>
      <c r="U119" s="56">
        <v>1.2470000000000001</v>
      </c>
      <c r="V119" s="56">
        <v>9.5901280000000005E-2</v>
      </c>
      <c r="W119" s="56"/>
    </row>
    <row r="120" spans="1:23" x14ac:dyDescent="0.2">
      <c r="A120" s="56" t="s">
        <v>302</v>
      </c>
      <c r="B120" s="56">
        <v>2011</v>
      </c>
      <c r="C120" s="56" t="s">
        <v>43</v>
      </c>
      <c r="D120" s="56">
        <v>363</v>
      </c>
      <c r="E120" s="56">
        <v>5</v>
      </c>
      <c r="F120" s="56" t="s">
        <v>34</v>
      </c>
      <c r="G120" s="59">
        <v>0.8</v>
      </c>
      <c r="H120" s="56">
        <v>8.9562406999999997E-2</v>
      </c>
      <c r="I120" s="56">
        <v>1.2</v>
      </c>
      <c r="J120" s="56">
        <v>0.10976479</v>
      </c>
      <c r="K120" s="56">
        <v>1</v>
      </c>
      <c r="L120" s="56">
        <v>1</v>
      </c>
      <c r="M120" s="56">
        <v>1.4E-3</v>
      </c>
      <c r="N120" s="56">
        <v>-2.8507808899999998</v>
      </c>
      <c r="O120" s="56">
        <v>5.1000000000000004E-3</v>
      </c>
      <c r="P120" s="56">
        <v>-2.2915790999999999</v>
      </c>
      <c r="Q120" s="56">
        <v>6.4999999999999997E-3</v>
      </c>
      <c r="R120" s="56">
        <v>-2.1864190099999998</v>
      </c>
      <c r="S120" s="56">
        <v>78.461538500000003</v>
      </c>
      <c r="T120" s="56">
        <v>1.0881831399999999</v>
      </c>
      <c r="U120" s="56">
        <v>0.372</v>
      </c>
      <c r="V120" s="56">
        <v>-0.42934032999999999</v>
      </c>
      <c r="W120" s="56"/>
    </row>
    <row r="121" spans="1:23" x14ac:dyDescent="0.2">
      <c r="A121" s="56" t="s">
        <v>302</v>
      </c>
      <c r="B121" s="56">
        <v>2011</v>
      </c>
      <c r="C121" s="56" t="s">
        <v>43</v>
      </c>
      <c r="D121" s="56">
        <v>364</v>
      </c>
      <c r="E121" s="56">
        <v>4</v>
      </c>
      <c r="F121" s="56" t="s">
        <v>28</v>
      </c>
      <c r="G121" s="59">
        <v>0.5</v>
      </c>
      <c r="H121" s="56">
        <v>7.0769736999999999E-2</v>
      </c>
      <c r="I121" s="56">
        <v>0.2</v>
      </c>
      <c r="J121" s="56">
        <v>4.4736280000000003E-2</v>
      </c>
      <c r="K121" s="56">
        <v>0</v>
      </c>
      <c r="L121" s="56">
        <v>0</v>
      </c>
      <c r="M121" s="56">
        <v>0</v>
      </c>
      <c r="N121" s="56">
        <v>-5</v>
      </c>
      <c r="O121" s="56">
        <v>0</v>
      </c>
      <c r="P121" s="56">
        <v>-5</v>
      </c>
      <c r="Q121" s="56">
        <v>0</v>
      </c>
      <c r="R121" s="56">
        <v>-5</v>
      </c>
      <c r="S121" s="56"/>
      <c r="T121" s="56"/>
      <c r="U121" s="56">
        <v>0.16300000000000001</v>
      </c>
      <c r="V121" s="56">
        <v>-0.78754603999999995</v>
      </c>
      <c r="W121" s="56"/>
    </row>
    <row r="122" spans="1:23" x14ac:dyDescent="0.2">
      <c r="A122" s="56" t="s">
        <v>302</v>
      </c>
      <c r="B122" s="56">
        <v>2011</v>
      </c>
      <c r="C122" s="56" t="s">
        <v>43</v>
      </c>
      <c r="D122" s="56">
        <v>366</v>
      </c>
      <c r="E122" s="56">
        <v>1</v>
      </c>
      <c r="F122" s="56" t="s">
        <v>27</v>
      </c>
      <c r="G122" s="59">
        <v>3.5</v>
      </c>
      <c r="H122" s="56">
        <v>0.188191741</v>
      </c>
      <c r="I122" s="56">
        <v>2.5</v>
      </c>
      <c r="J122" s="56">
        <v>0.15878021</v>
      </c>
      <c r="K122" s="56">
        <v>11</v>
      </c>
      <c r="L122" s="56">
        <v>3.3166247900000001</v>
      </c>
      <c r="M122" s="56">
        <v>0.94430000000000003</v>
      </c>
      <c r="N122" s="56">
        <v>-2.488541E-2</v>
      </c>
      <c r="O122" s="56">
        <v>1.11E-2</v>
      </c>
      <c r="P122" s="56">
        <v>-1.9542859400000001</v>
      </c>
      <c r="Q122" s="56">
        <v>0.95540000000000003</v>
      </c>
      <c r="R122" s="56">
        <v>-1.981022E-2</v>
      </c>
      <c r="S122" s="56">
        <v>1.1618170400000001</v>
      </c>
      <c r="T122" s="56">
        <v>0.10799743000000001</v>
      </c>
      <c r="U122" s="56">
        <v>1.113</v>
      </c>
      <c r="V122" s="56">
        <v>4.6534180000000001E-2</v>
      </c>
      <c r="W122" s="56"/>
    </row>
    <row r="123" spans="1:23" x14ac:dyDescent="0.2">
      <c r="A123" s="56" t="s">
        <v>302</v>
      </c>
      <c r="B123" s="56">
        <v>2011</v>
      </c>
      <c r="C123" s="56" t="s">
        <v>43</v>
      </c>
      <c r="D123" s="56">
        <v>368</v>
      </c>
      <c r="E123" s="56">
        <v>2</v>
      </c>
      <c r="F123" s="56" t="s">
        <v>30</v>
      </c>
      <c r="G123" s="59">
        <v>1</v>
      </c>
      <c r="H123" s="56">
        <v>0.10016742100000001</v>
      </c>
      <c r="I123" s="56">
        <v>2</v>
      </c>
      <c r="J123" s="56">
        <v>0.14189705</v>
      </c>
      <c r="K123" s="56">
        <v>0</v>
      </c>
      <c r="L123" s="56">
        <v>0</v>
      </c>
      <c r="M123" s="56">
        <v>0</v>
      </c>
      <c r="N123" s="56">
        <v>-5</v>
      </c>
      <c r="O123" s="56">
        <v>0</v>
      </c>
      <c r="P123" s="56">
        <v>-5</v>
      </c>
      <c r="Q123" s="56">
        <v>0</v>
      </c>
      <c r="R123" s="56">
        <v>-5</v>
      </c>
      <c r="S123" s="56"/>
      <c r="T123" s="56"/>
      <c r="U123" s="56">
        <v>0.25700000000000001</v>
      </c>
      <c r="V123" s="56">
        <v>-0.58989791999999996</v>
      </c>
      <c r="W123" s="56" t="s">
        <v>303</v>
      </c>
    </row>
    <row r="124" spans="1:23" x14ac:dyDescent="0.2">
      <c r="A124" s="56" t="s">
        <v>302</v>
      </c>
      <c r="B124" s="56">
        <v>2011</v>
      </c>
      <c r="C124" s="56" t="s">
        <v>43</v>
      </c>
      <c r="D124" s="56">
        <v>369</v>
      </c>
      <c r="E124" s="56">
        <v>6</v>
      </c>
      <c r="F124" s="56" t="s">
        <v>26</v>
      </c>
      <c r="G124" s="59">
        <v>0.1</v>
      </c>
      <c r="H124" s="56">
        <v>3.1628048999999998E-2</v>
      </c>
      <c r="I124" s="56">
        <v>0.1</v>
      </c>
      <c r="J124" s="56">
        <v>3.1628049999999998E-2</v>
      </c>
      <c r="K124" s="56">
        <v>0</v>
      </c>
      <c r="L124" s="56">
        <v>0</v>
      </c>
      <c r="M124" s="56">
        <v>0</v>
      </c>
      <c r="N124" s="56">
        <v>-5</v>
      </c>
      <c r="O124" s="56">
        <v>0</v>
      </c>
      <c r="P124" s="56">
        <v>-5</v>
      </c>
      <c r="Q124" s="56">
        <v>0</v>
      </c>
      <c r="R124" s="56">
        <v>-5</v>
      </c>
      <c r="S124" s="56"/>
      <c r="T124" s="56"/>
      <c r="U124" s="56">
        <v>0</v>
      </c>
      <c r="V124" s="56">
        <v>-4</v>
      </c>
      <c r="W124" s="56" t="s">
        <v>77</v>
      </c>
    </row>
    <row r="125" spans="1:23" x14ac:dyDescent="0.2">
      <c r="A125" s="56" t="s">
        <v>302</v>
      </c>
      <c r="B125" s="56">
        <v>2011</v>
      </c>
      <c r="C125" s="56" t="s">
        <v>43</v>
      </c>
      <c r="D125" s="56">
        <v>370</v>
      </c>
      <c r="E125" s="56">
        <v>8</v>
      </c>
      <c r="F125" s="56" t="s">
        <v>35</v>
      </c>
      <c r="G125" s="59">
        <v>1</v>
      </c>
      <c r="H125" s="56">
        <v>0.10016742100000001</v>
      </c>
      <c r="I125" s="56">
        <v>0.2</v>
      </c>
      <c r="J125" s="56">
        <v>4.4736280000000003E-2</v>
      </c>
      <c r="K125" s="56">
        <v>1</v>
      </c>
      <c r="L125" s="56">
        <v>1</v>
      </c>
      <c r="M125" s="56">
        <v>3.3399999999999999E-2</v>
      </c>
      <c r="N125" s="56">
        <v>-1.47612352</v>
      </c>
      <c r="O125" s="56">
        <v>6.0000000000000001E-3</v>
      </c>
      <c r="P125" s="56">
        <v>-2.2211255300000001</v>
      </c>
      <c r="Q125" s="56">
        <v>3.9399999999999998E-2</v>
      </c>
      <c r="R125" s="56">
        <v>-1.4043935700000001</v>
      </c>
      <c r="S125" s="56">
        <v>15.2284264</v>
      </c>
      <c r="T125" s="56">
        <v>0.40088807999999998</v>
      </c>
      <c r="U125" s="56">
        <v>0.58499999999999996</v>
      </c>
      <c r="V125" s="56">
        <v>-0.2327699</v>
      </c>
      <c r="W125" s="56"/>
    </row>
    <row r="126" spans="1:23" x14ac:dyDescent="0.2">
      <c r="A126" s="56" t="s">
        <v>302</v>
      </c>
      <c r="B126" s="56">
        <v>2011</v>
      </c>
      <c r="C126" s="56" t="s">
        <v>43</v>
      </c>
      <c r="D126" s="56">
        <v>377</v>
      </c>
      <c r="E126" s="56">
        <v>3</v>
      </c>
      <c r="F126" s="56" t="s">
        <v>33</v>
      </c>
      <c r="G126" s="59">
        <v>4</v>
      </c>
      <c r="H126" s="56">
        <v>0.201357921</v>
      </c>
      <c r="I126" s="56">
        <v>3</v>
      </c>
      <c r="J126" s="56">
        <v>0.17408301000000001</v>
      </c>
      <c r="K126" s="56">
        <v>17</v>
      </c>
      <c r="L126" s="56">
        <v>4.1231056300000004</v>
      </c>
      <c r="M126" s="56">
        <v>0.74929999999999997</v>
      </c>
      <c r="N126" s="56">
        <v>-0.12533847000000001</v>
      </c>
      <c r="O126" s="56">
        <v>9.7999999999999997E-3</v>
      </c>
      <c r="P126" s="56">
        <v>-2.0083309900000001</v>
      </c>
      <c r="Q126" s="56">
        <v>0.7591</v>
      </c>
      <c r="R126" s="56">
        <v>-0.11969529</v>
      </c>
      <c r="S126" s="56">
        <v>1.2910025000000001</v>
      </c>
      <c r="T126" s="56">
        <v>0.1138682</v>
      </c>
      <c r="U126" s="56">
        <v>1.2150000000000001</v>
      </c>
      <c r="V126" s="56">
        <v>8.4612019999999996E-2</v>
      </c>
      <c r="W126" s="56"/>
    </row>
    <row r="127" spans="1:23" x14ac:dyDescent="0.2">
      <c r="A127" s="56" t="s">
        <v>302</v>
      </c>
      <c r="B127" s="56">
        <v>2011</v>
      </c>
      <c r="C127" s="56" t="s">
        <v>43</v>
      </c>
      <c r="D127" s="56">
        <v>379</v>
      </c>
      <c r="E127" s="56">
        <v>4</v>
      </c>
      <c r="F127" s="56" t="s">
        <v>28</v>
      </c>
      <c r="G127" s="59">
        <v>0.5</v>
      </c>
      <c r="H127" s="56">
        <v>7.0769736999999999E-2</v>
      </c>
      <c r="I127" s="56">
        <v>0.4</v>
      </c>
      <c r="J127" s="56">
        <v>6.3287789999999997E-2</v>
      </c>
      <c r="K127" s="56">
        <v>0</v>
      </c>
      <c r="L127" s="56">
        <v>0</v>
      </c>
      <c r="M127" s="56">
        <v>0</v>
      </c>
      <c r="N127" s="56">
        <v>-5</v>
      </c>
      <c r="O127" s="56">
        <v>0</v>
      </c>
      <c r="P127" s="56">
        <v>-5</v>
      </c>
      <c r="Q127" s="56">
        <v>0</v>
      </c>
      <c r="R127" s="56">
        <v>-5</v>
      </c>
      <c r="S127" s="56"/>
      <c r="T127" s="56"/>
      <c r="U127" s="56">
        <v>0.13700000000000001</v>
      </c>
      <c r="V127" s="56">
        <v>-0.86296254999999999</v>
      </c>
      <c r="W127" s="56" t="s">
        <v>303</v>
      </c>
    </row>
    <row r="128" spans="1:23" x14ac:dyDescent="0.2">
      <c r="A128" s="56" t="s">
        <v>302</v>
      </c>
      <c r="B128" s="56">
        <v>2011</v>
      </c>
      <c r="C128" s="56" t="s">
        <v>43</v>
      </c>
      <c r="D128" s="56">
        <v>380</v>
      </c>
      <c r="E128" s="56">
        <v>2</v>
      </c>
      <c r="F128" s="56" t="s">
        <v>30</v>
      </c>
      <c r="G128" s="59">
        <v>0.3</v>
      </c>
      <c r="H128" s="56">
        <v>5.4799678999999997E-2</v>
      </c>
      <c r="I128" s="56">
        <v>0.3</v>
      </c>
      <c r="J128" s="56">
        <v>5.4799680000000003E-2</v>
      </c>
      <c r="K128" s="56">
        <v>2</v>
      </c>
      <c r="L128" s="56">
        <v>1.4142135600000001</v>
      </c>
      <c r="M128" s="56">
        <v>0.11940000000000001</v>
      </c>
      <c r="N128" s="56">
        <v>-0.92295930000000004</v>
      </c>
      <c r="O128" s="56">
        <v>2.9999999999999997E-4</v>
      </c>
      <c r="P128" s="56">
        <v>-3.5086383099999998</v>
      </c>
      <c r="Q128" s="56">
        <v>0.1197</v>
      </c>
      <c r="R128" s="56">
        <v>-0.92186957000000003</v>
      </c>
      <c r="S128" s="56">
        <v>0.25062656999999999</v>
      </c>
      <c r="T128" s="56">
        <v>5.0083549999999998E-2</v>
      </c>
      <c r="U128" s="56">
        <v>0.21199999999999999</v>
      </c>
      <c r="V128" s="56">
        <v>-0.67345933000000002</v>
      </c>
      <c r="W128" s="56"/>
    </row>
    <row r="129" spans="1:23" x14ac:dyDescent="0.2">
      <c r="A129" s="56" t="s">
        <v>302</v>
      </c>
      <c r="B129" s="56">
        <v>2011</v>
      </c>
      <c r="C129" s="56" t="s">
        <v>43</v>
      </c>
      <c r="D129" s="56">
        <v>382</v>
      </c>
      <c r="E129" s="56">
        <v>4</v>
      </c>
      <c r="F129" s="56" t="s">
        <v>28</v>
      </c>
      <c r="G129" s="59">
        <v>0.2</v>
      </c>
      <c r="H129" s="56">
        <v>4.4736280000000003E-2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-5</v>
      </c>
      <c r="O129" s="56">
        <v>0</v>
      </c>
      <c r="P129" s="56">
        <v>-5</v>
      </c>
      <c r="Q129" s="56">
        <v>0</v>
      </c>
      <c r="R129" s="56">
        <v>-5</v>
      </c>
      <c r="S129" s="56"/>
      <c r="T129" s="56"/>
      <c r="U129" s="56">
        <v>0</v>
      </c>
      <c r="V129" s="56">
        <v>-4</v>
      </c>
      <c r="W129" s="56" t="s">
        <v>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4C63-49A5-C049-B985-8203A1425E8D}">
  <dimension ref="A1:C24"/>
  <sheetViews>
    <sheetView workbookViewId="0">
      <selection sqref="A1:C24"/>
    </sheetView>
  </sheetViews>
  <sheetFormatPr baseColWidth="10" defaultRowHeight="16" x14ac:dyDescent="0.2"/>
  <sheetData>
    <row r="1" spans="1:3" x14ac:dyDescent="0.2">
      <c r="A1" s="57" t="s">
        <v>311</v>
      </c>
      <c r="B1" s="57" t="s">
        <v>312</v>
      </c>
      <c r="C1" s="57"/>
    </row>
    <row r="2" spans="1:3" x14ac:dyDescent="0.2">
      <c r="A2" s="56" t="s">
        <v>53</v>
      </c>
      <c r="B2" s="57" t="s">
        <v>313</v>
      </c>
      <c r="C2" s="57"/>
    </row>
    <row r="3" spans="1:3" x14ac:dyDescent="0.2">
      <c r="A3" s="56" t="s">
        <v>54</v>
      </c>
      <c r="B3" s="57" t="s">
        <v>314</v>
      </c>
      <c r="C3" s="57"/>
    </row>
    <row r="4" spans="1:3" x14ac:dyDescent="0.2">
      <c r="A4" s="56" t="s">
        <v>2</v>
      </c>
      <c r="B4" s="57" t="s">
        <v>315</v>
      </c>
      <c r="C4" s="57"/>
    </row>
    <row r="5" spans="1:3" x14ac:dyDescent="0.2">
      <c r="A5" s="56" t="s">
        <v>55</v>
      </c>
      <c r="B5" s="57" t="s">
        <v>316</v>
      </c>
      <c r="C5" s="57"/>
    </row>
    <row r="6" spans="1:3" x14ac:dyDescent="0.2">
      <c r="A6" s="56" t="s">
        <v>4</v>
      </c>
      <c r="B6" s="57" t="s">
        <v>317</v>
      </c>
      <c r="C6" s="57"/>
    </row>
    <row r="7" spans="1:3" x14ac:dyDescent="0.2">
      <c r="A7" s="56" t="s">
        <v>5</v>
      </c>
      <c r="B7" s="57" t="s">
        <v>318</v>
      </c>
      <c r="C7" s="57"/>
    </row>
    <row r="8" spans="1:3" x14ac:dyDescent="0.2">
      <c r="A8" s="60" t="s">
        <v>251</v>
      </c>
      <c r="B8" s="57" t="s">
        <v>319</v>
      </c>
      <c r="C8" s="57"/>
    </row>
    <row r="9" spans="1:3" x14ac:dyDescent="0.2">
      <c r="A9" s="56" t="s">
        <v>92</v>
      </c>
      <c r="B9" s="57" t="s">
        <v>320</v>
      </c>
      <c r="C9" s="57"/>
    </row>
    <row r="10" spans="1:3" x14ac:dyDescent="0.2">
      <c r="A10" s="56" t="s">
        <v>6</v>
      </c>
      <c r="B10" s="57" t="s">
        <v>321</v>
      </c>
      <c r="C10" s="57"/>
    </row>
    <row r="11" spans="1:3" x14ac:dyDescent="0.2">
      <c r="A11" s="56" t="s">
        <v>7</v>
      </c>
      <c r="B11" s="57" t="s">
        <v>322</v>
      </c>
      <c r="C11" s="57"/>
    </row>
    <row r="12" spans="1:3" x14ac:dyDescent="0.2">
      <c r="A12" s="56" t="s">
        <v>131</v>
      </c>
      <c r="B12" s="57" t="s">
        <v>323</v>
      </c>
      <c r="C12" s="57"/>
    </row>
    <row r="13" spans="1:3" x14ac:dyDescent="0.2">
      <c r="A13" s="56" t="s">
        <v>132</v>
      </c>
      <c r="B13" s="57" t="s">
        <v>324</v>
      </c>
      <c r="C13" s="57"/>
    </row>
    <row r="14" spans="1:3" x14ac:dyDescent="0.2">
      <c r="A14" s="61" t="s">
        <v>275</v>
      </c>
      <c r="B14" s="57" t="s">
        <v>325</v>
      </c>
      <c r="C14" s="57"/>
    </row>
    <row r="15" spans="1:3" x14ac:dyDescent="0.2">
      <c r="A15" s="61" t="s">
        <v>326</v>
      </c>
      <c r="B15" s="57" t="s">
        <v>327</v>
      </c>
      <c r="C15" s="57"/>
    </row>
    <row r="16" spans="1:3" x14ac:dyDescent="0.2">
      <c r="A16" s="61" t="s">
        <v>59</v>
      </c>
      <c r="B16" s="57" t="s">
        <v>325</v>
      </c>
      <c r="C16" s="57"/>
    </row>
    <row r="17" spans="1:3" x14ac:dyDescent="0.2">
      <c r="A17" s="61" t="s">
        <v>328</v>
      </c>
      <c r="B17" s="57" t="s">
        <v>329</v>
      </c>
      <c r="C17" s="57"/>
    </row>
    <row r="18" spans="1:3" x14ac:dyDescent="0.2">
      <c r="A18" s="56" t="s">
        <v>16</v>
      </c>
      <c r="B18" s="57" t="s">
        <v>330</v>
      </c>
      <c r="C18" s="57"/>
    </row>
    <row r="19" spans="1:3" x14ac:dyDescent="0.2">
      <c r="A19" s="61" t="s">
        <v>17</v>
      </c>
      <c r="B19" s="57" t="s">
        <v>331</v>
      </c>
      <c r="C19" s="57"/>
    </row>
    <row r="20" spans="1:3" x14ac:dyDescent="0.2">
      <c r="A20" s="56" t="s">
        <v>69</v>
      </c>
      <c r="B20" s="57" t="s">
        <v>332</v>
      </c>
      <c r="C20" s="57"/>
    </row>
    <row r="21" spans="1:3" x14ac:dyDescent="0.2">
      <c r="A21" s="56" t="s">
        <v>70</v>
      </c>
      <c r="B21" s="57" t="s">
        <v>333</v>
      </c>
      <c r="C21" s="57"/>
    </row>
    <row r="22" spans="1:3" x14ac:dyDescent="0.2">
      <c r="A22" s="56" t="s">
        <v>23</v>
      </c>
      <c r="B22" s="57" t="s">
        <v>334</v>
      </c>
      <c r="C22" s="57"/>
    </row>
    <row r="23" spans="1:3" x14ac:dyDescent="0.2">
      <c r="A23" s="56"/>
      <c r="B23" s="57"/>
      <c r="C23" s="57"/>
    </row>
    <row r="24" spans="1:3" x14ac:dyDescent="0.2">
      <c r="A24" s="56" t="s">
        <v>335</v>
      </c>
      <c r="B24" s="56"/>
      <c r="C24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9409-69A2-574B-8622-BEAFB6C0CED7}">
  <dimension ref="A1:U129"/>
  <sheetViews>
    <sheetView workbookViewId="0">
      <selection sqref="A1:U129"/>
    </sheetView>
  </sheetViews>
  <sheetFormatPr baseColWidth="10" defaultRowHeight="16" x14ac:dyDescent="0.2"/>
  <sheetData>
    <row r="1" spans="1:21" x14ac:dyDescent="0.2">
      <c r="A1" s="56" t="s">
        <v>53</v>
      </c>
      <c r="B1" s="56" t="s">
        <v>54</v>
      </c>
      <c r="C1" s="56" t="s">
        <v>2</v>
      </c>
      <c r="D1" s="56" t="s">
        <v>55</v>
      </c>
      <c r="E1" s="56" t="s">
        <v>4</v>
      </c>
      <c r="F1" s="56" t="s">
        <v>5</v>
      </c>
      <c r="G1" s="56" t="s">
        <v>10</v>
      </c>
      <c r="H1" s="56" t="s">
        <v>11</v>
      </c>
      <c r="I1" s="56" t="s">
        <v>6</v>
      </c>
      <c r="J1" s="56" t="s">
        <v>7</v>
      </c>
      <c r="K1" s="56" t="s">
        <v>8</v>
      </c>
      <c r="L1" s="56" t="s">
        <v>9</v>
      </c>
      <c r="M1" s="56" t="s">
        <v>275</v>
      </c>
      <c r="N1" s="56" t="s">
        <v>58</v>
      </c>
      <c r="O1" s="56" t="s">
        <v>59</v>
      </c>
      <c r="P1" s="56" t="s">
        <v>60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23</v>
      </c>
    </row>
    <row r="2" spans="1:21" x14ac:dyDescent="0.2">
      <c r="A2" s="56">
        <v>2010</v>
      </c>
      <c r="B2" s="56" t="s">
        <v>24</v>
      </c>
      <c r="C2" s="56" t="s">
        <v>43</v>
      </c>
      <c r="D2" s="56">
        <v>300</v>
      </c>
      <c r="E2" s="56">
        <v>2</v>
      </c>
      <c r="F2" s="56" t="s">
        <v>30</v>
      </c>
      <c r="G2" s="56">
        <v>63</v>
      </c>
      <c r="H2" s="56">
        <v>7.9372540000000003</v>
      </c>
      <c r="I2" s="56">
        <v>11</v>
      </c>
      <c r="J2" s="56">
        <v>0.33806524999999998</v>
      </c>
      <c r="K2" s="56">
        <v>4</v>
      </c>
      <c r="L2" s="56">
        <v>0.20135792</v>
      </c>
      <c r="M2" s="56">
        <v>9.3071999999999999</v>
      </c>
      <c r="N2" s="56">
        <v>0.96882000000000001</v>
      </c>
      <c r="O2" s="56">
        <v>0.21609999999999999</v>
      </c>
      <c r="P2" s="56">
        <v>-0.66532999999999998</v>
      </c>
      <c r="Q2" s="56">
        <v>9.5233000000000008</v>
      </c>
      <c r="R2" s="56">
        <v>0.97878799999999999</v>
      </c>
      <c r="S2" s="56">
        <v>2.269171</v>
      </c>
      <c r="T2" s="56">
        <v>0.15121329</v>
      </c>
      <c r="U2" s="57"/>
    </row>
    <row r="3" spans="1:21" x14ac:dyDescent="0.2">
      <c r="A3" s="56">
        <v>2010</v>
      </c>
      <c r="B3" s="56" t="s">
        <v>24</v>
      </c>
      <c r="C3" s="56" t="s">
        <v>25</v>
      </c>
      <c r="D3" s="56">
        <v>13</v>
      </c>
      <c r="E3" s="56">
        <v>5</v>
      </c>
      <c r="F3" s="56" t="s">
        <v>31</v>
      </c>
      <c r="G3" s="56">
        <v>40</v>
      </c>
      <c r="H3" s="56">
        <v>6.3245550000000001</v>
      </c>
      <c r="I3" s="56">
        <v>13</v>
      </c>
      <c r="J3" s="56">
        <v>0.36886298000000001</v>
      </c>
      <c r="K3" s="56">
        <v>3</v>
      </c>
      <c r="L3" s="56">
        <v>0.17408301000000001</v>
      </c>
      <c r="M3" s="56">
        <v>10.1722</v>
      </c>
      <c r="N3" s="56">
        <v>1.0074149999999999</v>
      </c>
      <c r="O3" s="56">
        <v>0.37240000000000001</v>
      </c>
      <c r="P3" s="56">
        <v>-0.42897999999999997</v>
      </c>
      <c r="Q3" s="56">
        <v>10.544600000000001</v>
      </c>
      <c r="R3" s="56">
        <v>1.023031</v>
      </c>
      <c r="S3" s="56">
        <v>3.5316649999999998</v>
      </c>
      <c r="T3" s="56">
        <v>0.18905137999999999</v>
      </c>
      <c r="U3" s="57"/>
    </row>
    <row r="4" spans="1:21" x14ac:dyDescent="0.2">
      <c r="A4" s="56">
        <v>2010</v>
      </c>
      <c r="B4" s="56" t="s">
        <v>24</v>
      </c>
      <c r="C4" s="56" t="s">
        <v>25</v>
      </c>
      <c r="D4" s="56">
        <v>188</v>
      </c>
      <c r="E4" s="56">
        <v>5</v>
      </c>
      <c r="F4" s="56" t="s">
        <v>31</v>
      </c>
      <c r="G4" s="56">
        <v>16</v>
      </c>
      <c r="H4" s="56">
        <v>4</v>
      </c>
      <c r="I4" s="56">
        <v>2</v>
      </c>
      <c r="J4" s="56">
        <v>0.14189705</v>
      </c>
      <c r="K4" s="56">
        <v>1</v>
      </c>
      <c r="L4" s="56">
        <v>0.10016741999999999</v>
      </c>
      <c r="M4" s="56">
        <v>2.4754</v>
      </c>
      <c r="N4" s="56">
        <v>0.39364700000000002</v>
      </c>
      <c r="O4" s="56">
        <v>9.0899999999999995E-2</v>
      </c>
      <c r="P4" s="56">
        <v>-1.04139</v>
      </c>
      <c r="Q4" s="56">
        <v>2.5663</v>
      </c>
      <c r="R4" s="56">
        <v>0.40930899999999998</v>
      </c>
      <c r="S4" s="56">
        <v>3.5420639999999999</v>
      </c>
      <c r="T4" s="56">
        <v>0.18933286999999999</v>
      </c>
      <c r="U4" s="57"/>
    </row>
    <row r="5" spans="1:21" x14ac:dyDescent="0.2">
      <c r="A5" s="56">
        <v>2010</v>
      </c>
      <c r="B5" s="56" t="s">
        <v>24</v>
      </c>
      <c r="C5" s="56" t="s">
        <v>43</v>
      </c>
      <c r="D5" s="56">
        <v>206</v>
      </c>
      <c r="E5" s="56">
        <v>7</v>
      </c>
      <c r="F5" s="56" t="s">
        <v>44</v>
      </c>
      <c r="G5" s="56">
        <v>89</v>
      </c>
      <c r="H5" s="56">
        <v>9.4339809999999993</v>
      </c>
      <c r="I5" s="56">
        <v>40</v>
      </c>
      <c r="J5" s="56">
        <v>0.68471919999999997</v>
      </c>
      <c r="K5" s="56">
        <v>10</v>
      </c>
      <c r="L5" s="56">
        <v>0.32175055000000002</v>
      </c>
      <c r="M5" s="56">
        <v>22.000900000000001</v>
      </c>
      <c r="N5" s="56">
        <v>1.342441</v>
      </c>
      <c r="O5" s="56">
        <v>0.80979999999999996</v>
      </c>
      <c r="P5" s="56">
        <v>-9.1619999999999993E-2</v>
      </c>
      <c r="Q5" s="56">
        <v>22.810700000000001</v>
      </c>
      <c r="R5" s="56">
        <v>1.358139</v>
      </c>
      <c r="S5" s="56">
        <v>3.5500880000000001</v>
      </c>
      <c r="T5" s="56">
        <v>0.18954979999999999</v>
      </c>
      <c r="U5" s="57"/>
    </row>
    <row r="6" spans="1:21" x14ac:dyDescent="0.2">
      <c r="A6" s="56">
        <v>2010</v>
      </c>
      <c r="B6" s="56" t="s">
        <v>24</v>
      </c>
      <c r="C6" s="56" t="s">
        <v>25</v>
      </c>
      <c r="D6" s="56">
        <v>114</v>
      </c>
      <c r="E6" s="56">
        <v>2</v>
      </c>
      <c r="F6" s="56" t="s">
        <v>30</v>
      </c>
      <c r="G6" s="56">
        <v>1</v>
      </c>
      <c r="H6" s="56">
        <v>1</v>
      </c>
      <c r="I6" s="56">
        <v>2</v>
      </c>
      <c r="J6" s="56">
        <v>0.14189705</v>
      </c>
      <c r="K6" s="56">
        <v>1</v>
      </c>
      <c r="L6" s="56">
        <v>0.10016741999999999</v>
      </c>
      <c r="M6" s="56">
        <v>0.39689999999999998</v>
      </c>
      <c r="N6" s="56">
        <v>-0.40131</v>
      </c>
      <c r="O6" s="56">
        <v>1.54E-2</v>
      </c>
      <c r="P6" s="56">
        <v>-1.8122</v>
      </c>
      <c r="Q6" s="56">
        <v>0.4123</v>
      </c>
      <c r="R6" s="56">
        <v>-0.38478000000000001</v>
      </c>
      <c r="S6" s="56">
        <v>3.735144</v>
      </c>
      <c r="T6" s="56">
        <v>0.19448902000000001</v>
      </c>
      <c r="U6" s="57"/>
    </row>
    <row r="7" spans="1:21" x14ac:dyDescent="0.2">
      <c r="A7" s="56">
        <v>2010</v>
      </c>
      <c r="B7" s="56" t="s">
        <v>24</v>
      </c>
      <c r="C7" s="56" t="s">
        <v>43</v>
      </c>
      <c r="D7" s="56">
        <v>379</v>
      </c>
      <c r="E7" s="56">
        <v>2</v>
      </c>
      <c r="F7" s="56" t="s">
        <v>30</v>
      </c>
      <c r="G7" s="56">
        <v>54</v>
      </c>
      <c r="H7" s="56">
        <v>7.3484689999999997</v>
      </c>
      <c r="I7" s="56">
        <v>23</v>
      </c>
      <c r="J7" s="56">
        <v>0.50017961</v>
      </c>
      <c r="K7" s="56">
        <v>5</v>
      </c>
      <c r="L7" s="56">
        <v>0.22551341</v>
      </c>
      <c r="M7" s="56">
        <v>11.964</v>
      </c>
      <c r="N7" s="56">
        <v>1.077877</v>
      </c>
      <c r="O7" s="56">
        <v>0.47520000000000001</v>
      </c>
      <c r="P7" s="56">
        <v>-0.32311000000000001</v>
      </c>
      <c r="Q7" s="56">
        <v>12.4392</v>
      </c>
      <c r="R7" s="56">
        <v>1.0947929999999999</v>
      </c>
      <c r="S7" s="56">
        <v>3.8201809999999998</v>
      </c>
      <c r="T7" s="56">
        <v>0.19671917999999999</v>
      </c>
      <c r="U7" s="57"/>
    </row>
    <row r="8" spans="1:21" x14ac:dyDescent="0.2">
      <c r="A8" s="56">
        <v>2010</v>
      </c>
      <c r="B8" s="56" t="s">
        <v>24</v>
      </c>
      <c r="C8" s="56" t="s">
        <v>25</v>
      </c>
      <c r="D8" s="56">
        <v>17</v>
      </c>
      <c r="E8" s="56">
        <v>3</v>
      </c>
      <c r="F8" s="56" t="s">
        <v>32</v>
      </c>
      <c r="G8" s="56">
        <v>20</v>
      </c>
      <c r="H8" s="56">
        <v>4.4721359999999999</v>
      </c>
      <c r="I8" s="56">
        <v>3</v>
      </c>
      <c r="J8" s="56">
        <v>0.17408301000000001</v>
      </c>
      <c r="K8" s="56">
        <v>2</v>
      </c>
      <c r="L8" s="56">
        <v>0.14189705</v>
      </c>
      <c r="M8" s="56">
        <v>2.3677000000000001</v>
      </c>
      <c r="N8" s="56">
        <v>0.37432900000000002</v>
      </c>
      <c r="O8" s="56">
        <v>0.1011</v>
      </c>
      <c r="P8" s="56">
        <v>-0.99521000000000004</v>
      </c>
      <c r="Q8" s="56">
        <v>2.4687999999999999</v>
      </c>
      <c r="R8" s="56">
        <v>0.392488</v>
      </c>
      <c r="S8" s="56">
        <v>4.0951069999999996</v>
      </c>
      <c r="T8" s="56">
        <v>0.20377096</v>
      </c>
      <c r="U8" s="57"/>
    </row>
    <row r="9" spans="1:21" x14ac:dyDescent="0.2">
      <c r="A9" s="56">
        <v>2010</v>
      </c>
      <c r="B9" s="56" t="s">
        <v>24</v>
      </c>
      <c r="C9" s="56" t="s">
        <v>43</v>
      </c>
      <c r="D9" s="56">
        <v>224</v>
      </c>
      <c r="E9" s="56">
        <v>3</v>
      </c>
      <c r="F9" s="56" t="s">
        <v>32</v>
      </c>
      <c r="G9" s="56">
        <v>111</v>
      </c>
      <c r="H9" s="56">
        <v>10.53565</v>
      </c>
      <c r="I9" s="56">
        <v>43</v>
      </c>
      <c r="J9" s="56">
        <v>0.71516745999999998</v>
      </c>
      <c r="K9" s="56">
        <v>10</v>
      </c>
      <c r="L9" s="56">
        <v>0.32175055000000002</v>
      </c>
      <c r="M9" s="56">
        <v>20.009499999999999</v>
      </c>
      <c r="N9" s="56">
        <v>1.3012360000000001</v>
      </c>
      <c r="O9" s="56">
        <v>0.94179999999999997</v>
      </c>
      <c r="P9" s="56">
        <v>-2.6040000000000001E-2</v>
      </c>
      <c r="Q9" s="56">
        <v>20.9513</v>
      </c>
      <c r="R9" s="56">
        <v>1.3212109999999999</v>
      </c>
      <c r="S9" s="56">
        <v>4.4951860000000003</v>
      </c>
      <c r="T9" s="56">
        <v>0.21364</v>
      </c>
      <c r="U9" s="57"/>
    </row>
    <row r="10" spans="1:21" x14ac:dyDescent="0.2">
      <c r="A10" s="56">
        <v>2010</v>
      </c>
      <c r="B10" s="56" t="s">
        <v>24</v>
      </c>
      <c r="C10" s="56" t="s">
        <v>25</v>
      </c>
      <c r="D10" s="56">
        <v>73</v>
      </c>
      <c r="E10" s="56">
        <v>2</v>
      </c>
      <c r="F10" s="56" t="s">
        <v>30</v>
      </c>
      <c r="G10" s="56">
        <v>76</v>
      </c>
      <c r="H10" s="56">
        <v>8.7177980000000002</v>
      </c>
      <c r="I10" s="56">
        <v>35</v>
      </c>
      <c r="J10" s="56">
        <v>0.63305184000000003</v>
      </c>
      <c r="K10" s="56">
        <v>10</v>
      </c>
      <c r="L10" s="56">
        <v>0.32175055000000002</v>
      </c>
      <c r="M10" s="56">
        <v>14.984</v>
      </c>
      <c r="N10" s="56">
        <v>1.1756279999999999</v>
      </c>
      <c r="O10" s="56">
        <v>0.71209999999999996</v>
      </c>
      <c r="P10" s="56">
        <v>-0.14745</v>
      </c>
      <c r="Q10" s="56">
        <v>15.696099999999999</v>
      </c>
      <c r="R10" s="56">
        <v>1.195792</v>
      </c>
      <c r="S10" s="56">
        <v>4.5367959999999998</v>
      </c>
      <c r="T10" s="56">
        <v>0.21464189</v>
      </c>
      <c r="U10" s="57"/>
    </row>
    <row r="11" spans="1:21" x14ac:dyDescent="0.2">
      <c r="A11" s="56">
        <v>2010</v>
      </c>
      <c r="B11" s="56" t="s">
        <v>24</v>
      </c>
      <c r="C11" s="56" t="s">
        <v>25</v>
      </c>
      <c r="D11" s="56">
        <v>185</v>
      </c>
      <c r="E11" s="56">
        <v>4</v>
      </c>
      <c r="F11" s="56" t="s">
        <v>33</v>
      </c>
      <c r="G11" s="56">
        <v>40</v>
      </c>
      <c r="H11" s="56">
        <v>6.3245550000000001</v>
      </c>
      <c r="I11" s="56">
        <v>13</v>
      </c>
      <c r="J11" s="56">
        <v>0.36886298000000001</v>
      </c>
      <c r="K11" s="56">
        <v>4</v>
      </c>
      <c r="L11" s="56">
        <v>0.20135792</v>
      </c>
      <c r="M11" s="56">
        <v>6.5865999999999998</v>
      </c>
      <c r="N11" s="56">
        <v>0.818662</v>
      </c>
      <c r="O11" s="56">
        <v>0.32</v>
      </c>
      <c r="P11" s="56">
        <v>-0.49484</v>
      </c>
      <c r="Q11" s="56">
        <v>6.9066000000000001</v>
      </c>
      <c r="R11" s="56">
        <v>0.83926500000000004</v>
      </c>
      <c r="S11" s="56">
        <v>4.6332490000000002</v>
      </c>
      <c r="T11" s="56">
        <v>0.21694765999999999</v>
      </c>
      <c r="U11" s="57"/>
    </row>
    <row r="12" spans="1:21" x14ac:dyDescent="0.2">
      <c r="A12" s="56">
        <v>2010</v>
      </c>
      <c r="B12" s="56" t="s">
        <v>24</v>
      </c>
      <c r="C12" s="56" t="s">
        <v>25</v>
      </c>
      <c r="D12" s="56">
        <v>164</v>
      </c>
      <c r="E12" s="56">
        <v>1</v>
      </c>
      <c r="F12" s="56" t="s">
        <v>27</v>
      </c>
      <c r="G12" s="56">
        <v>48</v>
      </c>
      <c r="H12" s="56">
        <v>6.9282029999999999</v>
      </c>
      <c r="I12" s="56">
        <v>10</v>
      </c>
      <c r="J12" s="56">
        <v>0.32175055000000002</v>
      </c>
      <c r="K12" s="56">
        <v>4</v>
      </c>
      <c r="L12" s="56">
        <v>0.20135792</v>
      </c>
      <c r="M12" s="56">
        <v>12.8583</v>
      </c>
      <c r="N12" s="56">
        <v>1.1091839999999999</v>
      </c>
      <c r="O12" s="56">
        <v>0.68359999999999999</v>
      </c>
      <c r="P12" s="56">
        <v>-0.16519</v>
      </c>
      <c r="Q12" s="56">
        <v>13.5419</v>
      </c>
      <c r="R12" s="56">
        <v>1.13168</v>
      </c>
      <c r="S12" s="56">
        <v>5.0480359999999997</v>
      </c>
      <c r="T12" s="56">
        <v>0.22661292999999999</v>
      </c>
      <c r="U12" s="57"/>
    </row>
    <row r="13" spans="1:21" x14ac:dyDescent="0.2">
      <c r="A13" s="56">
        <v>2010</v>
      </c>
      <c r="B13" s="56" t="s">
        <v>24</v>
      </c>
      <c r="C13" s="56" t="s">
        <v>43</v>
      </c>
      <c r="D13" s="56">
        <v>261</v>
      </c>
      <c r="E13" s="56">
        <v>4</v>
      </c>
      <c r="F13" s="56" t="s">
        <v>33</v>
      </c>
      <c r="G13" s="56">
        <v>22</v>
      </c>
      <c r="H13" s="56">
        <v>4.6904159999999999</v>
      </c>
      <c r="I13" s="56">
        <v>16</v>
      </c>
      <c r="J13" s="56">
        <v>0.41151684999999999</v>
      </c>
      <c r="K13" s="56">
        <v>2</v>
      </c>
      <c r="L13" s="56">
        <v>0.14189705</v>
      </c>
      <c r="M13" s="56">
        <v>3.4811999999999999</v>
      </c>
      <c r="N13" s="56">
        <v>0.54173000000000004</v>
      </c>
      <c r="O13" s="56">
        <v>0.19470000000000001</v>
      </c>
      <c r="P13" s="56">
        <v>-0.71060999999999996</v>
      </c>
      <c r="Q13" s="56">
        <v>3.6758999999999999</v>
      </c>
      <c r="R13" s="56">
        <v>0.56536500000000001</v>
      </c>
      <c r="S13" s="56">
        <v>5.2966620000000004</v>
      </c>
      <c r="T13" s="56">
        <v>0.23222646</v>
      </c>
      <c r="U13" s="57"/>
    </row>
    <row r="14" spans="1:21" x14ac:dyDescent="0.2">
      <c r="A14" s="56">
        <v>2010</v>
      </c>
      <c r="B14" s="56" t="s">
        <v>24</v>
      </c>
      <c r="C14" s="56" t="s">
        <v>43</v>
      </c>
      <c r="D14" s="56">
        <v>326</v>
      </c>
      <c r="E14" s="56">
        <v>2</v>
      </c>
      <c r="F14" s="56" t="s">
        <v>30</v>
      </c>
      <c r="G14" s="56">
        <v>8</v>
      </c>
      <c r="H14" s="56">
        <v>2.828427</v>
      </c>
      <c r="I14" s="56">
        <v>1</v>
      </c>
      <c r="J14" s="56">
        <v>0.10016741999999999</v>
      </c>
      <c r="K14" s="56">
        <v>1</v>
      </c>
      <c r="L14" s="56">
        <v>0.10016741999999999</v>
      </c>
      <c r="M14" s="56">
        <v>1.1777</v>
      </c>
      <c r="N14" s="56">
        <v>7.1038000000000004E-2</v>
      </c>
      <c r="O14" s="56">
        <v>6.8599999999999994E-2</v>
      </c>
      <c r="P14" s="56">
        <v>-1.16361</v>
      </c>
      <c r="Q14" s="56">
        <v>1.2463</v>
      </c>
      <c r="R14" s="56">
        <v>9.5626000000000003E-2</v>
      </c>
      <c r="S14" s="56">
        <v>5.5042929999999997</v>
      </c>
      <c r="T14" s="56">
        <v>0.23681970999999999</v>
      </c>
      <c r="U14" s="57"/>
    </row>
    <row r="15" spans="1:21" x14ac:dyDescent="0.2">
      <c r="A15" s="56">
        <v>2010</v>
      </c>
      <c r="B15" s="56" t="s">
        <v>24</v>
      </c>
      <c r="C15" s="56" t="s">
        <v>43</v>
      </c>
      <c r="D15" s="56">
        <v>258</v>
      </c>
      <c r="E15" s="56">
        <v>1</v>
      </c>
      <c r="F15" s="56" t="s">
        <v>27</v>
      </c>
      <c r="G15" s="56">
        <v>6</v>
      </c>
      <c r="H15" s="56">
        <v>2.4494899999999999</v>
      </c>
      <c r="I15" s="56">
        <v>1</v>
      </c>
      <c r="J15" s="56">
        <v>0.10016741999999999</v>
      </c>
      <c r="K15" s="56">
        <v>1</v>
      </c>
      <c r="L15" s="56">
        <v>0.10016741999999999</v>
      </c>
      <c r="M15" s="56">
        <v>0.51080000000000003</v>
      </c>
      <c r="N15" s="56">
        <v>-0.29174</v>
      </c>
      <c r="O15" s="56">
        <v>3.0599999999999999E-2</v>
      </c>
      <c r="P15" s="56">
        <v>-1.51414</v>
      </c>
      <c r="Q15" s="56">
        <v>0.54139999999999999</v>
      </c>
      <c r="R15" s="56">
        <v>-0.26646999999999998</v>
      </c>
      <c r="S15" s="56">
        <v>5.6520130000000002</v>
      </c>
      <c r="T15" s="56">
        <v>0.2400381</v>
      </c>
      <c r="U15" s="57"/>
    </row>
    <row r="16" spans="1:21" x14ac:dyDescent="0.2">
      <c r="A16" s="56">
        <v>2010</v>
      </c>
      <c r="B16" s="56" t="s">
        <v>24</v>
      </c>
      <c r="C16" s="56" t="s">
        <v>43</v>
      </c>
      <c r="D16" s="56">
        <v>210</v>
      </c>
      <c r="E16" s="56">
        <v>4</v>
      </c>
      <c r="F16" s="56" t="s">
        <v>33</v>
      </c>
      <c r="G16" s="56">
        <v>49</v>
      </c>
      <c r="H16" s="56">
        <v>7</v>
      </c>
      <c r="I16" s="56">
        <v>20</v>
      </c>
      <c r="J16" s="56">
        <v>0.46364760999999999</v>
      </c>
      <c r="K16" s="56">
        <v>5</v>
      </c>
      <c r="L16" s="56">
        <v>0.22551341</v>
      </c>
      <c r="M16" s="56">
        <v>7.6158000000000001</v>
      </c>
      <c r="N16" s="56">
        <v>0.88171600000000006</v>
      </c>
      <c r="O16" s="56">
        <v>0.46110000000000001</v>
      </c>
      <c r="P16" s="56">
        <v>-0.3362</v>
      </c>
      <c r="Q16" s="56">
        <v>8.0769000000000002</v>
      </c>
      <c r="R16" s="56">
        <v>0.90724499999999997</v>
      </c>
      <c r="S16" s="56">
        <v>5.7088729999999996</v>
      </c>
      <c r="T16" s="56">
        <v>0.24126634999999999</v>
      </c>
      <c r="U16" s="57"/>
    </row>
    <row r="17" spans="1:21" x14ac:dyDescent="0.2">
      <c r="A17" s="56">
        <v>2010</v>
      </c>
      <c r="B17" s="56" t="s">
        <v>24</v>
      </c>
      <c r="C17" s="56" t="s">
        <v>43</v>
      </c>
      <c r="D17" s="56">
        <v>315</v>
      </c>
      <c r="E17" s="56">
        <v>4</v>
      </c>
      <c r="F17" s="56" t="s">
        <v>33</v>
      </c>
      <c r="G17" s="56">
        <v>9</v>
      </c>
      <c r="H17" s="56">
        <v>3</v>
      </c>
      <c r="I17" s="56">
        <v>6</v>
      </c>
      <c r="J17" s="56">
        <v>0.24746705999999999</v>
      </c>
      <c r="K17" s="56">
        <v>2</v>
      </c>
      <c r="L17" s="56">
        <v>0.14189705</v>
      </c>
      <c r="M17" s="56">
        <v>2.6423000000000001</v>
      </c>
      <c r="N17" s="56">
        <v>0.42198400000000003</v>
      </c>
      <c r="O17" s="56">
        <v>0.1666</v>
      </c>
      <c r="P17" s="56">
        <v>-0.77829999999999999</v>
      </c>
      <c r="Q17" s="56">
        <v>2.8089</v>
      </c>
      <c r="R17" s="56">
        <v>0.44853799999999999</v>
      </c>
      <c r="S17" s="56">
        <v>5.9311470000000002</v>
      </c>
      <c r="T17" s="56">
        <v>0.24601354</v>
      </c>
      <c r="U17" s="57"/>
    </row>
    <row r="18" spans="1:21" x14ac:dyDescent="0.2">
      <c r="A18" s="56">
        <v>2010</v>
      </c>
      <c r="B18" s="56" t="s">
        <v>24</v>
      </c>
      <c r="C18" s="56" t="s">
        <v>25</v>
      </c>
      <c r="D18" s="56">
        <v>40</v>
      </c>
      <c r="E18" s="56">
        <v>3</v>
      </c>
      <c r="F18" s="56" t="s">
        <v>32</v>
      </c>
      <c r="G18" s="56">
        <v>49</v>
      </c>
      <c r="H18" s="56">
        <v>7</v>
      </c>
      <c r="I18" s="56">
        <v>17</v>
      </c>
      <c r="J18" s="56">
        <v>0.42498878000000001</v>
      </c>
      <c r="K18" s="56">
        <v>15</v>
      </c>
      <c r="L18" s="56">
        <v>0.39769942000000003</v>
      </c>
      <c r="M18" s="56">
        <v>8.4818999999999996</v>
      </c>
      <c r="N18" s="56">
        <v>0.92849400000000004</v>
      </c>
      <c r="O18" s="56">
        <v>0.56699999999999995</v>
      </c>
      <c r="P18" s="56">
        <v>-0.24640999999999999</v>
      </c>
      <c r="Q18" s="56">
        <v>9.0488999999999997</v>
      </c>
      <c r="R18" s="56">
        <v>0.956596</v>
      </c>
      <c r="S18" s="56">
        <v>6.2659549999999999</v>
      </c>
      <c r="T18" s="56">
        <v>0.25300961999999999</v>
      </c>
      <c r="U18" s="57"/>
    </row>
    <row r="19" spans="1:21" x14ac:dyDescent="0.2">
      <c r="A19" s="56">
        <v>2010</v>
      </c>
      <c r="B19" s="56" t="s">
        <v>24</v>
      </c>
      <c r="C19" s="56" t="s">
        <v>43</v>
      </c>
      <c r="D19" s="56">
        <v>334</v>
      </c>
      <c r="E19" s="56">
        <v>4</v>
      </c>
      <c r="F19" s="56" t="s">
        <v>33</v>
      </c>
      <c r="G19" s="56">
        <v>54</v>
      </c>
      <c r="H19" s="56">
        <v>7.3484689999999997</v>
      </c>
      <c r="I19" s="56">
        <v>25</v>
      </c>
      <c r="J19" s="56">
        <v>0.52359878000000004</v>
      </c>
      <c r="K19" s="56">
        <v>5</v>
      </c>
      <c r="L19" s="56">
        <v>0.22551341</v>
      </c>
      <c r="M19" s="56">
        <v>9.6739999999999995</v>
      </c>
      <c r="N19" s="56">
        <v>0.98560700000000001</v>
      </c>
      <c r="O19" s="56">
        <v>0.65680000000000005</v>
      </c>
      <c r="P19" s="56">
        <v>-0.18256</v>
      </c>
      <c r="Q19" s="56">
        <v>10.3308</v>
      </c>
      <c r="R19" s="56">
        <v>1.0141340000000001</v>
      </c>
      <c r="S19" s="56">
        <v>6.3576879999999996</v>
      </c>
      <c r="T19" s="56">
        <v>0.25489578000000002</v>
      </c>
      <c r="U19" s="57"/>
    </row>
    <row r="20" spans="1:21" x14ac:dyDescent="0.2">
      <c r="A20" s="56">
        <v>2010</v>
      </c>
      <c r="B20" s="56" t="s">
        <v>24</v>
      </c>
      <c r="C20" s="56" t="s">
        <v>43</v>
      </c>
      <c r="D20" s="56">
        <v>275</v>
      </c>
      <c r="E20" s="56">
        <v>4</v>
      </c>
      <c r="F20" s="56" t="s">
        <v>33</v>
      </c>
      <c r="G20" s="56">
        <v>109</v>
      </c>
      <c r="H20" s="56">
        <v>10.44031</v>
      </c>
      <c r="I20" s="56">
        <v>40</v>
      </c>
      <c r="J20" s="56">
        <v>0.68471919999999997</v>
      </c>
      <c r="K20" s="56">
        <v>15</v>
      </c>
      <c r="L20" s="56">
        <v>0.39769942000000003</v>
      </c>
      <c r="M20" s="56">
        <v>28.926100000000002</v>
      </c>
      <c r="N20" s="56">
        <v>1.46129</v>
      </c>
      <c r="O20" s="56">
        <v>1.9805999999999999</v>
      </c>
      <c r="P20" s="56">
        <v>0.29679899999999998</v>
      </c>
      <c r="Q20" s="56">
        <v>30.906700000000001</v>
      </c>
      <c r="R20" s="56">
        <v>1.4900530000000001</v>
      </c>
      <c r="S20" s="56">
        <v>6.4083189999999997</v>
      </c>
      <c r="T20" s="56">
        <v>0.25593139999999998</v>
      </c>
      <c r="U20" s="57"/>
    </row>
    <row r="21" spans="1:21" x14ac:dyDescent="0.2">
      <c r="A21" s="56">
        <v>2010</v>
      </c>
      <c r="B21" s="56" t="s">
        <v>24</v>
      </c>
      <c r="C21" s="56" t="s">
        <v>43</v>
      </c>
      <c r="D21" s="56">
        <v>301</v>
      </c>
      <c r="E21" s="56">
        <v>5</v>
      </c>
      <c r="F21" s="56" t="s">
        <v>31</v>
      </c>
      <c r="G21" s="56">
        <v>86</v>
      </c>
      <c r="H21" s="56">
        <v>9.2736180000000008</v>
      </c>
      <c r="I21" s="56">
        <v>32</v>
      </c>
      <c r="J21" s="56">
        <v>0.60126422000000002</v>
      </c>
      <c r="K21" s="56">
        <v>8</v>
      </c>
      <c r="L21" s="56">
        <v>0.28675655</v>
      </c>
      <c r="M21" s="56">
        <v>16.553599999999999</v>
      </c>
      <c r="N21" s="56">
        <v>1.218893</v>
      </c>
      <c r="O21" s="56">
        <v>1.1491</v>
      </c>
      <c r="P21" s="56">
        <v>6.0361999999999999E-2</v>
      </c>
      <c r="Q21" s="56">
        <v>17.7027</v>
      </c>
      <c r="R21" s="56">
        <v>1.24804</v>
      </c>
      <c r="S21" s="56">
        <v>6.4911000000000003</v>
      </c>
      <c r="T21" s="56">
        <v>0.25761644</v>
      </c>
      <c r="U21" s="57"/>
    </row>
    <row r="22" spans="1:21" x14ac:dyDescent="0.2">
      <c r="A22" s="56">
        <v>2010</v>
      </c>
      <c r="B22" s="56" t="s">
        <v>24</v>
      </c>
      <c r="C22" s="56" t="s">
        <v>25</v>
      </c>
      <c r="D22" s="56">
        <v>200</v>
      </c>
      <c r="E22" s="56">
        <v>6</v>
      </c>
      <c r="F22" s="56" t="s">
        <v>34</v>
      </c>
      <c r="G22" s="56">
        <v>32</v>
      </c>
      <c r="H22" s="56">
        <v>5.656854</v>
      </c>
      <c r="I22" s="56">
        <v>12</v>
      </c>
      <c r="J22" s="56">
        <v>0.35374160999999998</v>
      </c>
      <c r="K22" s="56">
        <v>4</v>
      </c>
      <c r="L22" s="56">
        <v>0.20135792</v>
      </c>
      <c r="M22" s="56">
        <v>5.7398999999999996</v>
      </c>
      <c r="N22" s="56">
        <v>0.75890500000000005</v>
      </c>
      <c r="O22" s="56">
        <v>0.4098</v>
      </c>
      <c r="P22" s="56">
        <v>-0.38741999999999999</v>
      </c>
      <c r="Q22" s="56">
        <v>6.1497000000000002</v>
      </c>
      <c r="R22" s="56">
        <v>0.78885499999999997</v>
      </c>
      <c r="S22" s="56">
        <v>6.6637399999999998</v>
      </c>
      <c r="T22" s="56">
        <v>0.26109873</v>
      </c>
      <c r="U22" s="57"/>
    </row>
    <row r="23" spans="1:21" x14ac:dyDescent="0.2">
      <c r="A23" s="56">
        <v>2010</v>
      </c>
      <c r="B23" s="56" t="s">
        <v>24</v>
      </c>
      <c r="C23" s="56" t="s">
        <v>25</v>
      </c>
      <c r="D23" s="56">
        <v>79</v>
      </c>
      <c r="E23" s="56">
        <v>3</v>
      </c>
      <c r="F23" s="56" t="s">
        <v>32</v>
      </c>
      <c r="G23" s="56">
        <v>8</v>
      </c>
      <c r="H23" s="56">
        <v>2.828427</v>
      </c>
      <c r="I23" s="56">
        <v>2</v>
      </c>
      <c r="J23" s="56">
        <v>0.14189705</v>
      </c>
      <c r="K23" s="56">
        <v>1</v>
      </c>
      <c r="L23" s="56">
        <v>0.10016741999999999</v>
      </c>
      <c r="M23" s="56">
        <v>1.1068</v>
      </c>
      <c r="N23" s="56">
        <v>4.4073000000000001E-2</v>
      </c>
      <c r="O23" s="56">
        <v>7.9399999999999998E-2</v>
      </c>
      <c r="P23" s="56">
        <v>-1.10012</v>
      </c>
      <c r="Q23" s="56">
        <v>1.1861999999999999</v>
      </c>
      <c r="R23" s="56">
        <v>7.4162000000000006E-2</v>
      </c>
      <c r="S23" s="56">
        <v>6.6936439999999999</v>
      </c>
      <c r="T23" s="56">
        <v>0.26169765</v>
      </c>
      <c r="U23" s="57"/>
    </row>
    <row r="24" spans="1:21" x14ac:dyDescent="0.2">
      <c r="A24" s="56">
        <v>2010</v>
      </c>
      <c r="B24" s="56" t="s">
        <v>24</v>
      </c>
      <c r="C24" s="56" t="s">
        <v>43</v>
      </c>
      <c r="D24" s="56">
        <v>265</v>
      </c>
      <c r="E24" s="56">
        <v>5</v>
      </c>
      <c r="F24" s="56" t="s">
        <v>31</v>
      </c>
      <c r="G24" s="56">
        <v>88</v>
      </c>
      <c r="H24" s="56">
        <v>9.3808319999999998</v>
      </c>
      <c r="I24" s="56">
        <v>36</v>
      </c>
      <c r="J24" s="56">
        <v>0.64350110999999999</v>
      </c>
      <c r="K24" s="56">
        <v>7</v>
      </c>
      <c r="L24" s="56">
        <v>0.26776333000000002</v>
      </c>
      <c r="M24" s="58">
        <v>21.228899999999999</v>
      </c>
      <c r="N24" s="56">
        <v>1.3269280000000001</v>
      </c>
      <c r="O24" s="56">
        <v>1.5306999999999999</v>
      </c>
      <c r="P24" s="56">
        <v>0.184893</v>
      </c>
      <c r="Q24" s="56">
        <v>22.759599999999999</v>
      </c>
      <c r="R24" s="56">
        <v>1.357165</v>
      </c>
      <c r="S24" s="56">
        <v>6.7255140000000004</v>
      </c>
      <c r="T24" s="56">
        <v>0.26233456999999999</v>
      </c>
      <c r="U24" s="58"/>
    </row>
    <row r="25" spans="1:21" x14ac:dyDescent="0.2">
      <c r="A25" s="56">
        <v>2010</v>
      </c>
      <c r="B25" s="56" t="s">
        <v>24</v>
      </c>
      <c r="C25" s="56" t="s">
        <v>25</v>
      </c>
      <c r="D25" s="56">
        <v>144</v>
      </c>
      <c r="E25" s="56">
        <v>5</v>
      </c>
      <c r="F25" s="56" t="s">
        <v>31</v>
      </c>
      <c r="G25" s="56">
        <v>55</v>
      </c>
      <c r="H25" s="56">
        <v>7.4161979999999996</v>
      </c>
      <c r="I25" s="56">
        <v>22</v>
      </c>
      <c r="J25" s="56">
        <v>0.48820525999999997</v>
      </c>
      <c r="K25" s="56">
        <v>10</v>
      </c>
      <c r="L25" s="56">
        <v>0.32175055000000002</v>
      </c>
      <c r="M25" s="56">
        <v>12.0692</v>
      </c>
      <c r="N25" s="56">
        <v>1.0816790000000001</v>
      </c>
      <c r="O25" s="56">
        <v>0.8841</v>
      </c>
      <c r="P25" s="56">
        <v>-5.3490000000000003E-2</v>
      </c>
      <c r="Q25" s="56">
        <v>12.9533</v>
      </c>
      <c r="R25" s="56">
        <v>1.1123810000000001</v>
      </c>
      <c r="S25" s="56">
        <v>6.8252879999999996</v>
      </c>
      <c r="T25" s="56">
        <v>0.26431956000000001</v>
      </c>
      <c r="U25" s="57"/>
    </row>
    <row r="26" spans="1:21" x14ac:dyDescent="0.2">
      <c r="A26" s="56">
        <v>2010</v>
      </c>
      <c r="B26" s="56" t="s">
        <v>24</v>
      </c>
      <c r="C26" s="56" t="s">
        <v>43</v>
      </c>
      <c r="D26" s="56">
        <v>331</v>
      </c>
      <c r="E26" s="56">
        <v>5</v>
      </c>
      <c r="F26" s="56" t="s">
        <v>31</v>
      </c>
      <c r="G26" s="56">
        <v>11</v>
      </c>
      <c r="H26" s="56">
        <v>3.3166250000000002</v>
      </c>
      <c r="I26" s="56">
        <v>6</v>
      </c>
      <c r="J26" s="56">
        <v>0.24746705999999999</v>
      </c>
      <c r="K26" s="56">
        <v>3</v>
      </c>
      <c r="L26" s="56">
        <v>0.17408301000000001</v>
      </c>
      <c r="M26" s="56">
        <v>1.8304</v>
      </c>
      <c r="N26" s="56">
        <v>0.262548</v>
      </c>
      <c r="O26" s="56">
        <v>0.13780000000000001</v>
      </c>
      <c r="P26" s="56">
        <v>-0.86072000000000004</v>
      </c>
      <c r="Q26" s="56">
        <v>1.9681999999999999</v>
      </c>
      <c r="R26" s="56">
        <v>0.29407100000000003</v>
      </c>
      <c r="S26" s="56">
        <v>7.0013209999999999</v>
      </c>
      <c r="T26" s="56">
        <v>0.26778921</v>
      </c>
      <c r="U26" s="57"/>
    </row>
    <row r="27" spans="1:21" x14ac:dyDescent="0.2">
      <c r="A27" s="56">
        <v>2010</v>
      </c>
      <c r="B27" s="56" t="s">
        <v>24</v>
      </c>
      <c r="C27" s="56" t="s">
        <v>43</v>
      </c>
      <c r="D27" s="56">
        <v>363</v>
      </c>
      <c r="E27" s="56">
        <v>1</v>
      </c>
      <c r="F27" s="56" t="s">
        <v>27</v>
      </c>
      <c r="G27" s="56">
        <v>13</v>
      </c>
      <c r="H27" s="56">
        <v>3.6055510000000002</v>
      </c>
      <c r="I27" s="56">
        <v>4</v>
      </c>
      <c r="J27" s="56">
        <v>0.20135792</v>
      </c>
      <c r="K27" s="56">
        <v>2</v>
      </c>
      <c r="L27" s="56">
        <v>0.14189705</v>
      </c>
      <c r="M27" s="56">
        <v>2.4940000000000002</v>
      </c>
      <c r="N27" s="56">
        <v>0.39689799999999997</v>
      </c>
      <c r="O27" s="56">
        <v>0.19439999999999999</v>
      </c>
      <c r="P27" s="56">
        <v>-0.71128000000000002</v>
      </c>
      <c r="Q27" s="56">
        <v>2.6884000000000001</v>
      </c>
      <c r="R27" s="56">
        <v>0.42949599999999999</v>
      </c>
      <c r="S27" s="56">
        <v>7.2310670000000004</v>
      </c>
      <c r="T27" s="56">
        <v>0.27225746000000001</v>
      </c>
      <c r="U27" s="57"/>
    </row>
    <row r="28" spans="1:21" x14ac:dyDescent="0.2">
      <c r="A28" s="56">
        <v>2010</v>
      </c>
      <c r="B28" s="56" t="s">
        <v>24</v>
      </c>
      <c r="C28" s="56" t="s">
        <v>25</v>
      </c>
      <c r="D28" s="56">
        <v>85</v>
      </c>
      <c r="E28" s="56">
        <v>6</v>
      </c>
      <c r="F28" s="56" t="s">
        <v>34</v>
      </c>
      <c r="G28" s="56">
        <v>101</v>
      </c>
      <c r="H28" s="56">
        <v>10.04988</v>
      </c>
      <c r="I28" s="56">
        <v>33</v>
      </c>
      <c r="J28" s="56">
        <v>0.61193971000000003</v>
      </c>
      <c r="K28" s="56">
        <v>20</v>
      </c>
      <c r="L28" s="56">
        <v>0.46364760999999999</v>
      </c>
      <c r="M28" s="56">
        <v>28.947099999999999</v>
      </c>
      <c r="N28" s="56">
        <v>1.461605</v>
      </c>
      <c r="O28" s="56">
        <v>2.2736000000000001</v>
      </c>
      <c r="P28" s="56">
        <v>0.35671599999999998</v>
      </c>
      <c r="Q28" s="56">
        <v>31.220700000000001</v>
      </c>
      <c r="R28" s="56">
        <v>1.494443</v>
      </c>
      <c r="S28" s="56">
        <v>7.2823479999999998</v>
      </c>
      <c r="T28" s="56">
        <v>0.27324581999999997</v>
      </c>
      <c r="U28" s="57"/>
    </row>
    <row r="29" spans="1:21" x14ac:dyDescent="0.2">
      <c r="A29" s="56">
        <v>2010</v>
      </c>
      <c r="B29" s="56" t="s">
        <v>24</v>
      </c>
      <c r="C29" s="56" t="s">
        <v>43</v>
      </c>
      <c r="D29" s="56">
        <v>384</v>
      </c>
      <c r="E29" s="56">
        <v>1</v>
      </c>
      <c r="F29" s="56" t="s">
        <v>27</v>
      </c>
      <c r="G29" s="56">
        <v>88</v>
      </c>
      <c r="H29" s="56">
        <v>9.3808319999999998</v>
      </c>
      <c r="I29" s="56">
        <v>40</v>
      </c>
      <c r="J29" s="56">
        <v>0.68471919999999997</v>
      </c>
      <c r="K29" s="56">
        <v>15</v>
      </c>
      <c r="L29" s="56">
        <v>0.39769942000000003</v>
      </c>
      <c r="M29" s="56">
        <v>21.994499999999999</v>
      </c>
      <c r="N29" s="56">
        <v>1.342314</v>
      </c>
      <c r="O29" s="56">
        <v>1.7654000000000001</v>
      </c>
      <c r="P29" s="56">
        <v>0.24684600000000001</v>
      </c>
      <c r="Q29" s="56">
        <v>23.759899999999998</v>
      </c>
      <c r="R29" s="56">
        <v>1.375845</v>
      </c>
      <c r="S29" s="56">
        <v>7.4301659999999998</v>
      </c>
      <c r="T29" s="56">
        <v>0.27607700000000002</v>
      </c>
      <c r="U29" s="57"/>
    </row>
    <row r="30" spans="1:21" x14ac:dyDescent="0.2">
      <c r="A30" s="56">
        <v>2010</v>
      </c>
      <c r="B30" s="56" t="s">
        <v>24</v>
      </c>
      <c r="C30" s="56" t="s">
        <v>25</v>
      </c>
      <c r="D30" s="56">
        <v>126</v>
      </c>
      <c r="E30" s="56">
        <v>7</v>
      </c>
      <c r="F30" s="56" t="s">
        <v>44</v>
      </c>
      <c r="G30" s="56">
        <v>56</v>
      </c>
      <c r="H30" s="56">
        <v>7.4833150000000002</v>
      </c>
      <c r="I30" s="56">
        <v>10</v>
      </c>
      <c r="J30" s="56">
        <v>0.32175055000000002</v>
      </c>
      <c r="K30" s="56">
        <v>10</v>
      </c>
      <c r="L30" s="56">
        <v>0.32175055000000002</v>
      </c>
      <c r="M30" s="56">
        <v>9.8171999999999997</v>
      </c>
      <c r="N30" s="56">
        <v>0.99198799999999998</v>
      </c>
      <c r="O30" s="56">
        <v>0.80469999999999997</v>
      </c>
      <c r="P30" s="56">
        <v>-9.4359999999999999E-2</v>
      </c>
      <c r="Q30" s="56">
        <v>10.6219</v>
      </c>
      <c r="R30" s="56">
        <v>1.026203</v>
      </c>
      <c r="S30" s="56">
        <v>7.5758570000000001</v>
      </c>
      <c r="T30" s="56">
        <v>0.27884219999999998</v>
      </c>
      <c r="U30" s="57"/>
    </row>
    <row r="31" spans="1:21" x14ac:dyDescent="0.2">
      <c r="A31" s="56">
        <v>2010</v>
      </c>
      <c r="B31" s="56" t="s">
        <v>24</v>
      </c>
      <c r="C31" s="56" t="s">
        <v>43</v>
      </c>
      <c r="D31" s="56">
        <v>354</v>
      </c>
      <c r="E31" s="56">
        <v>4</v>
      </c>
      <c r="F31" s="56" t="s">
        <v>33</v>
      </c>
      <c r="G31" s="56">
        <v>30</v>
      </c>
      <c r="H31" s="56">
        <v>5.4772259999999999</v>
      </c>
      <c r="I31" s="56">
        <v>13</v>
      </c>
      <c r="J31" s="56">
        <v>0.36886298000000001</v>
      </c>
      <c r="K31" s="56">
        <v>3</v>
      </c>
      <c r="L31" s="56">
        <v>0.17408301000000001</v>
      </c>
      <c r="M31" s="56">
        <v>5.8098000000000001</v>
      </c>
      <c r="N31" s="56">
        <v>0.76416200000000001</v>
      </c>
      <c r="O31" s="56">
        <v>0.499</v>
      </c>
      <c r="P31" s="56">
        <v>-0.30188999999999999</v>
      </c>
      <c r="Q31" s="56">
        <v>6.3087999999999997</v>
      </c>
      <c r="R31" s="56">
        <v>0.79994699999999996</v>
      </c>
      <c r="S31" s="56">
        <v>7.9095870000000001</v>
      </c>
      <c r="T31" s="56">
        <v>0.28508589000000001</v>
      </c>
      <c r="U31" s="57"/>
    </row>
    <row r="32" spans="1:21" x14ac:dyDescent="0.2">
      <c r="A32" s="56">
        <v>2010</v>
      </c>
      <c r="B32" s="56" t="s">
        <v>24</v>
      </c>
      <c r="C32" s="56" t="s">
        <v>43</v>
      </c>
      <c r="D32" s="56">
        <v>321</v>
      </c>
      <c r="E32" s="56">
        <v>1</v>
      </c>
      <c r="F32" s="56" t="s">
        <v>27</v>
      </c>
      <c r="G32" s="56">
        <v>57</v>
      </c>
      <c r="H32" s="56">
        <v>7.5498339999999997</v>
      </c>
      <c r="I32" s="56">
        <v>12</v>
      </c>
      <c r="J32" s="56">
        <v>0.35374160999999998</v>
      </c>
      <c r="K32" s="56">
        <v>4</v>
      </c>
      <c r="L32" s="56">
        <v>0.20135792</v>
      </c>
      <c r="M32" s="58">
        <v>12.093999999999999</v>
      </c>
      <c r="N32" s="56">
        <v>1.08257</v>
      </c>
      <c r="O32" s="56">
        <v>1.0390999999999999</v>
      </c>
      <c r="P32" s="56">
        <v>1.6662E-2</v>
      </c>
      <c r="Q32" s="56">
        <v>13.133100000000001</v>
      </c>
      <c r="R32" s="56">
        <v>1.118368</v>
      </c>
      <c r="S32" s="56">
        <v>7.9120699999999999</v>
      </c>
      <c r="T32" s="56">
        <v>0.28513188</v>
      </c>
      <c r="U32" s="58"/>
    </row>
    <row r="33" spans="1:21" x14ac:dyDescent="0.2">
      <c r="A33" s="56">
        <v>2010</v>
      </c>
      <c r="B33" s="56" t="s">
        <v>24</v>
      </c>
      <c r="C33" s="56" t="s">
        <v>25</v>
      </c>
      <c r="D33" s="56">
        <v>29</v>
      </c>
      <c r="E33" s="56">
        <v>2</v>
      </c>
      <c r="F33" s="56" t="s">
        <v>30</v>
      </c>
      <c r="G33" s="56">
        <v>21</v>
      </c>
      <c r="H33" s="56">
        <v>4.5825760000000004</v>
      </c>
      <c r="I33" s="56">
        <v>5</v>
      </c>
      <c r="J33" s="56">
        <v>0.22551341</v>
      </c>
      <c r="K33" s="56">
        <v>2</v>
      </c>
      <c r="L33" s="56">
        <v>0.14189705</v>
      </c>
      <c r="M33" s="56">
        <v>4.8887999999999998</v>
      </c>
      <c r="N33" s="56">
        <v>0.68920300000000001</v>
      </c>
      <c r="O33" s="56">
        <v>0.42980000000000002</v>
      </c>
      <c r="P33" s="56">
        <v>-0.36671999999999999</v>
      </c>
      <c r="Q33" s="56">
        <v>5.3186</v>
      </c>
      <c r="R33" s="56">
        <v>0.72579800000000005</v>
      </c>
      <c r="S33" s="56">
        <v>8.0810739999999992</v>
      </c>
      <c r="T33" s="56">
        <v>0.28824733000000002</v>
      </c>
      <c r="U33" s="57"/>
    </row>
    <row r="34" spans="1:21" x14ac:dyDescent="0.2">
      <c r="A34" s="56">
        <v>2010</v>
      </c>
      <c r="B34" s="56" t="s">
        <v>24</v>
      </c>
      <c r="C34" s="56" t="s">
        <v>25</v>
      </c>
      <c r="D34" s="56">
        <v>163</v>
      </c>
      <c r="E34" s="56">
        <v>6</v>
      </c>
      <c r="F34" s="56" t="s">
        <v>34</v>
      </c>
      <c r="G34" s="56">
        <v>47</v>
      </c>
      <c r="H34" s="56">
        <v>6.8556549999999996</v>
      </c>
      <c r="I34" s="56">
        <v>28</v>
      </c>
      <c r="J34" s="56">
        <v>0.55759882999999999</v>
      </c>
      <c r="K34" s="56">
        <v>10</v>
      </c>
      <c r="L34" s="56">
        <v>0.32175055000000002</v>
      </c>
      <c r="M34" s="56">
        <v>11.991300000000001</v>
      </c>
      <c r="N34" s="56">
        <v>1.078867</v>
      </c>
      <c r="O34" s="56">
        <v>1.0760000000000001</v>
      </c>
      <c r="P34" s="56">
        <v>3.1815999999999997E-2</v>
      </c>
      <c r="Q34" s="56">
        <v>13.067299999999999</v>
      </c>
      <c r="R34" s="56">
        <v>1.1161859999999999</v>
      </c>
      <c r="S34" s="56">
        <v>8.2342949999999995</v>
      </c>
      <c r="T34" s="56">
        <v>0.29104623000000002</v>
      </c>
      <c r="U34" s="57"/>
    </row>
    <row r="35" spans="1:21" x14ac:dyDescent="0.2">
      <c r="A35" s="56">
        <v>2010</v>
      </c>
      <c r="B35" s="56" t="s">
        <v>24</v>
      </c>
      <c r="C35" s="56" t="s">
        <v>25</v>
      </c>
      <c r="D35" s="56">
        <v>113</v>
      </c>
      <c r="E35" s="56">
        <v>4</v>
      </c>
      <c r="F35" s="56" t="s">
        <v>33</v>
      </c>
      <c r="G35" s="56">
        <v>64</v>
      </c>
      <c r="H35" s="56">
        <v>8</v>
      </c>
      <c r="I35" s="56">
        <v>20</v>
      </c>
      <c r="J35" s="56">
        <v>0.46364760999999999</v>
      </c>
      <c r="K35" s="56">
        <v>5</v>
      </c>
      <c r="L35" s="56">
        <v>0.22551341</v>
      </c>
      <c r="M35" s="56">
        <v>8.6769999999999996</v>
      </c>
      <c r="N35" s="56">
        <v>0.93837000000000004</v>
      </c>
      <c r="O35" s="56">
        <v>0.81510000000000005</v>
      </c>
      <c r="P35" s="56">
        <v>-8.8779999999999998E-2</v>
      </c>
      <c r="Q35" s="56">
        <v>9.4921000000000006</v>
      </c>
      <c r="R35" s="56">
        <v>0.97736299999999998</v>
      </c>
      <c r="S35" s="56">
        <v>8.5871410000000008</v>
      </c>
      <c r="T35" s="56">
        <v>0.29740304000000001</v>
      </c>
      <c r="U35" s="57"/>
    </row>
    <row r="36" spans="1:21" x14ac:dyDescent="0.2">
      <c r="A36" s="56">
        <v>2010</v>
      </c>
      <c r="B36" s="56" t="s">
        <v>24</v>
      </c>
      <c r="C36" s="56" t="s">
        <v>25</v>
      </c>
      <c r="D36" s="56">
        <v>142</v>
      </c>
      <c r="E36" s="56">
        <v>1</v>
      </c>
      <c r="F36" s="56" t="s">
        <v>27</v>
      </c>
      <c r="G36" s="56">
        <v>54</v>
      </c>
      <c r="H36" s="56">
        <v>7.3484689999999997</v>
      </c>
      <c r="I36" s="56">
        <v>7</v>
      </c>
      <c r="J36" s="56">
        <v>0.26776333000000002</v>
      </c>
      <c r="K36" s="56">
        <v>15</v>
      </c>
      <c r="L36" s="56">
        <v>0.39769942000000003</v>
      </c>
      <c r="M36" s="56">
        <v>10.5868</v>
      </c>
      <c r="N36" s="56">
        <v>1.0247649999999999</v>
      </c>
      <c r="O36" s="56">
        <v>1.0186999999999999</v>
      </c>
      <c r="P36" s="56">
        <v>8.0510000000000009E-3</v>
      </c>
      <c r="Q36" s="56">
        <v>11.605499999999999</v>
      </c>
      <c r="R36" s="56">
        <v>1.0646640000000001</v>
      </c>
      <c r="S36" s="56">
        <v>8.7777349999999998</v>
      </c>
      <c r="T36" s="56">
        <v>0.30078748</v>
      </c>
      <c r="U36" s="57"/>
    </row>
    <row r="37" spans="1:21" x14ac:dyDescent="0.2">
      <c r="A37" s="56">
        <v>2010</v>
      </c>
      <c r="B37" s="56" t="s">
        <v>24</v>
      </c>
      <c r="C37" s="56" t="s">
        <v>25</v>
      </c>
      <c r="D37" s="56">
        <v>51</v>
      </c>
      <c r="E37" s="56">
        <v>4</v>
      </c>
      <c r="F37" s="56" t="s">
        <v>33</v>
      </c>
      <c r="G37" s="56">
        <v>3</v>
      </c>
      <c r="H37" s="56">
        <v>1.732051</v>
      </c>
      <c r="I37" s="56">
        <v>11</v>
      </c>
      <c r="J37" s="56">
        <v>0.33806524999999998</v>
      </c>
      <c r="K37" s="56">
        <v>1</v>
      </c>
      <c r="L37" s="56">
        <v>0.10016741999999999</v>
      </c>
      <c r="M37" s="56">
        <v>0.4924</v>
      </c>
      <c r="N37" s="56">
        <v>-0.30767</v>
      </c>
      <c r="O37" s="56">
        <v>4.9399999999999999E-2</v>
      </c>
      <c r="P37" s="56">
        <v>-1.30619</v>
      </c>
      <c r="Q37" s="56">
        <v>0.54179999999999995</v>
      </c>
      <c r="R37" s="56">
        <v>-0.26615</v>
      </c>
      <c r="S37" s="56">
        <v>9.117756</v>
      </c>
      <c r="T37" s="56">
        <v>0.30674399000000002</v>
      </c>
      <c r="U37" s="58"/>
    </row>
    <row r="38" spans="1:21" x14ac:dyDescent="0.2">
      <c r="A38" s="56">
        <v>2010</v>
      </c>
      <c r="B38" s="56" t="s">
        <v>24</v>
      </c>
      <c r="C38" s="56" t="s">
        <v>25</v>
      </c>
      <c r="D38" s="56">
        <v>132</v>
      </c>
      <c r="E38" s="56">
        <v>1</v>
      </c>
      <c r="F38" s="56" t="s">
        <v>27</v>
      </c>
      <c r="G38" s="56">
        <v>51</v>
      </c>
      <c r="H38" s="56">
        <v>7.1414280000000003</v>
      </c>
      <c r="I38" s="56">
        <v>20</v>
      </c>
      <c r="J38" s="56">
        <v>0.46364760999999999</v>
      </c>
      <c r="K38" s="56">
        <v>12</v>
      </c>
      <c r="L38" s="56">
        <v>0.35374160999999998</v>
      </c>
      <c r="M38" s="56">
        <v>7.9349999999999996</v>
      </c>
      <c r="N38" s="56">
        <v>0.89954699999999999</v>
      </c>
      <c r="O38" s="56">
        <v>0.83789999999999998</v>
      </c>
      <c r="P38" s="56">
        <v>-7.6799999999999993E-2</v>
      </c>
      <c r="Q38" s="56">
        <v>8.7728999999999999</v>
      </c>
      <c r="R38" s="56">
        <v>0.94314399999999998</v>
      </c>
      <c r="S38" s="56">
        <v>9.5510040000000007</v>
      </c>
      <c r="T38" s="56">
        <v>0.31419079999999999</v>
      </c>
      <c r="U38" s="57"/>
    </row>
    <row r="39" spans="1:21" x14ac:dyDescent="0.2">
      <c r="A39" s="56">
        <v>2010</v>
      </c>
      <c r="B39" s="56" t="s">
        <v>24</v>
      </c>
      <c r="C39" s="56" t="s">
        <v>43</v>
      </c>
      <c r="D39" s="56">
        <v>371</v>
      </c>
      <c r="E39" s="56">
        <v>7</v>
      </c>
      <c r="F39" s="56" t="s">
        <v>44</v>
      </c>
      <c r="G39" s="56">
        <v>60</v>
      </c>
      <c r="H39" s="56">
        <v>7.7459670000000003</v>
      </c>
      <c r="I39" s="56">
        <v>20</v>
      </c>
      <c r="J39" s="56">
        <v>0.46364760999999999</v>
      </c>
      <c r="K39" s="56">
        <v>5</v>
      </c>
      <c r="L39" s="56">
        <v>0.22551341</v>
      </c>
      <c r="M39" s="56">
        <v>16.958200000000001</v>
      </c>
      <c r="N39" s="56">
        <v>1.2293799999999999</v>
      </c>
      <c r="O39" s="56">
        <v>1.8011999999999999</v>
      </c>
      <c r="P39" s="56">
        <v>0.25556400000000001</v>
      </c>
      <c r="Q39" s="56">
        <v>18.759399999999999</v>
      </c>
      <c r="R39" s="56">
        <v>1.2732190000000001</v>
      </c>
      <c r="S39" s="56">
        <v>9.6015859999999993</v>
      </c>
      <c r="T39" s="56">
        <v>0.31505027000000002</v>
      </c>
      <c r="U39" s="57"/>
    </row>
    <row r="40" spans="1:21" x14ac:dyDescent="0.2">
      <c r="A40" s="56">
        <v>2010</v>
      </c>
      <c r="B40" s="56" t="s">
        <v>24</v>
      </c>
      <c r="C40" s="56" t="s">
        <v>43</v>
      </c>
      <c r="D40" s="56">
        <v>352</v>
      </c>
      <c r="E40" s="56">
        <v>1</v>
      </c>
      <c r="F40" s="56" t="s">
        <v>27</v>
      </c>
      <c r="G40" s="56">
        <v>46</v>
      </c>
      <c r="H40" s="56">
        <v>6.78233</v>
      </c>
      <c r="I40" s="56">
        <v>20</v>
      </c>
      <c r="J40" s="56">
        <v>0.46364760999999999</v>
      </c>
      <c r="K40" s="56">
        <v>5</v>
      </c>
      <c r="L40" s="56">
        <v>0.22551341</v>
      </c>
      <c r="M40" s="56">
        <v>8.6480999999999995</v>
      </c>
      <c r="N40" s="56">
        <v>0.936921</v>
      </c>
      <c r="O40" s="56">
        <v>0.92820000000000003</v>
      </c>
      <c r="P40" s="56">
        <v>-3.2349999999999997E-2</v>
      </c>
      <c r="Q40" s="56">
        <v>9.5762999999999998</v>
      </c>
      <c r="R40" s="56">
        <v>0.98119800000000001</v>
      </c>
      <c r="S40" s="56">
        <v>9.692679</v>
      </c>
      <c r="T40" s="56">
        <v>0.31659298000000002</v>
      </c>
      <c r="U40" s="57"/>
    </row>
    <row r="41" spans="1:21" x14ac:dyDescent="0.2">
      <c r="A41" s="56">
        <v>2010</v>
      </c>
      <c r="B41" s="56" t="s">
        <v>24</v>
      </c>
      <c r="C41" s="56" t="s">
        <v>43</v>
      </c>
      <c r="D41" s="56">
        <v>311</v>
      </c>
      <c r="E41" s="56">
        <v>3</v>
      </c>
      <c r="F41" s="56" t="s">
        <v>32</v>
      </c>
      <c r="G41" s="56">
        <v>4</v>
      </c>
      <c r="H41" s="56">
        <v>2</v>
      </c>
      <c r="I41" s="56">
        <v>2</v>
      </c>
      <c r="J41" s="56">
        <v>0.14189705</v>
      </c>
      <c r="K41" s="56">
        <v>1</v>
      </c>
      <c r="L41" s="56">
        <v>0.10016741999999999</v>
      </c>
      <c r="M41" s="56">
        <v>0.51149999999999995</v>
      </c>
      <c r="N41" s="56">
        <v>-0.29115000000000002</v>
      </c>
      <c r="O41" s="56">
        <v>5.5599999999999997E-2</v>
      </c>
      <c r="P41" s="56">
        <v>-1.25485</v>
      </c>
      <c r="Q41" s="56">
        <v>0.56710000000000005</v>
      </c>
      <c r="R41" s="56">
        <v>-0.24632999999999999</v>
      </c>
      <c r="S41" s="56">
        <v>9.8042669999999994</v>
      </c>
      <c r="T41" s="56">
        <v>0.31847400999999997</v>
      </c>
      <c r="U41" s="57"/>
    </row>
    <row r="42" spans="1:21" x14ac:dyDescent="0.2">
      <c r="A42" s="56">
        <v>2010</v>
      </c>
      <c r="B42" s="56" t="s">
        <v>24</v>
      </c>
      <c r="C42" s="56" t="s">
        <v>43</v>
      </c>
      <c r="D42" s="56">
        <v>347</v>
      </c>
      <c r="E42" s="56">
        <v>8</v>
      </c>
      <c r="F42" s="56" t="s">
        <v>52</v>
      </c>
      <c r="G42" s="56">
        <v>70</v>
      </c>
      <c r="H42" s="56">
        <v>8.3666</v>
      </c>
      <c r="I42" s="56">
        <v>40</v>
      </c>
      <c r="J42" s="56">
        <v>0.68471919999999997</v>
      </c>
      <c r="K42" s="56">
        <v>10</v>
      </c>
      <c r="L42" s="56">
        <v>0.32175055000000002</v>
      </c>
      <c r="M42" s="56">
        <v>12.431900000000001</v>
      </c>
      <c r="N42" s="56">
        <v>1.094538</v>
      </c>
      <c r="O42" s="56">
        <v>1.3697999999999999</v>
      </c>
      <c r="P42" s="56">
        <v>0.13666</v>
      </c>
      <c r="Q42" s="56">
        <v>13.8017</v>
      </c>
      <c r="R42" s="56">
        <v>1.1399330000000001</v>
      </c>
      <c r="S42" s="56">
        <v>9.9248639999999995</v>
      </c>
      <c r="T42" s="56">
        <v>0.32049619000000001</v>
      </c>
      <c r="U42" s="57"/>
    </row>
    <row r="43" spans="1:21" x14ac:dyDescent="0.2">
      <c r="A43" s="56">
        <v>2010</v>
      </c>
      <c r="B43" s="56" t="s">
        <v>24</v>
      </c>
      <c r="C43" s="56" t="s">
        <v>43</v>
      </c>
      <c r="D43" s="56">
        <v>278</v>
      </c>
      <c r="E43" s="56">
        <v>4</v>
      </c>
      <c r="F43" s="56" t="s">
        <v>33</v>
      </c>
      <c r="G43" s="56">
        <v>38</v>
      </c>
      <c r="H43" s="56">
        <v>6.1644139999999998</v>
      </c>
      <c r="I43" s="56">
        <v>25</v>
      </c>
      <c r="J43" s="56">
        <v>0.52359878000000004</v>
      </c>
      <c r="K43" s="56">
        <v>4</v>
      </c>
      <c r="L43" s="56">
        <v>0.20135792</v>
      </c>
      <c r="M43" s="56">
        <v>10.2904</v>
      </c>
      <c r="N43" s="56">
        <v>1.0124329999999999</v>
      </c>
      <c r="O43" s="56">
        <v>1.1487000000000001</v>
      </c>
      <c r="P43" s="56">
        <v>6.021E-2</v>
      </c>
      <c r="Q43" s="56">
        <v>11.4391</v>
      </c>
      <c r="R43" s="56">
        <v>1.058392</v>
      </c>
      <c r="S43" s="56">
        <v>10.041869999999999</v>
      </c>
      <c r="T43" s="56">
        <v>0.32244781</v>
      </c>
      <c r="U43" s="57"/>
    </row>
    <row r="44" spans="1:21" x14ac:dyDescent="0.2">
      <c r="A44" s="56">
        <v>2010</v>
      </c>
      <c r="B44" s="56" t="s">
        <v>24</v>
      </c>
      <c r="C44" s="56" t="s">
        <v>25</v>
      </c>
      <c r="D44" s="56">
        <v>111</v>
      </c>
      <c r="E44" s="56">
        <v>8</v>
      </c>
      <c r="F44" s="56" t="s">
        <v>52</v>
      </c>
      <c r="G44" s="56">
        <v>17</v>
      </c>
      <c r="H44" s="56">
        <v>4.1231059999999999</v>
      </c>
      <c r="I44" s="56">
        <v>4</v>
      </c>
      <c r="J44" s="56">
        <v>0.20135792</v>
      </c>
      <c r="K44" s="56">
        <v>3</v>
      </c>
      <c r="L44" s="56">
        <v>0.17408301000000001</v>
      </c>
      <c r="M44" s="56">
        <v>1.5289999999999999</v>
      </c>
      <c r="N44" s="56">
        <v>0.18440999999999999</v>
      </c>
      <c r="O44" s="56">
        <v>0.17299999999999999</v>
      </c>
      <c r="P44" s="56">
        <v>-0.76193</v>
      </c>
      <c r="Q44" s="56">
        <v>1.702</v>
      </c>
      <c r="R44" s="56">
        <v>0.230962</v>
      </c>
      <c r="S44" s="56">
        <v>10.16451</v>
      </c>
      <c r="T44" s="56">
        <v>0.32448249000000001</v>
      </c>
      <c r="U44" s="57"/>
    </row>
    <row r="45" spans="1:21" x14ac:dyDescent="0.2">
      <c r="A45" s="56">
        <v>2010</v>
      </c>
      <c r="B45" s="56" t="s">
        <v>24</v>
      </c>
      <c r="C45" s="56" t="s">
        <v>25</v>
      </c>
      <c r="D45" s="56">
        <v>143</v>
      </c>
      <c r="E45" s="56">
        <v>7</v>
      </c>
      <c r="F45" s="56" t="s">
        <v>44</v>
      </c>
      <c r="G45" s="56">
        <v>6</v>
      </c>
      <c r="H45" s="56">
        <v>2.4494899999999999</v>
      </c>
      <c r="I45" s="56">
        <v>2</v>
      </c>
      <c r="J45" s="56">
        <v>0.14189705</v>
      </c>
      <c r="K45" s="56">
        <v>1</v>
      </c>
      <c r="L45" s="56">
        <v>0.10016741999999999</v>
      </c>
      <c r="M45" s="56">
        <v>0.44500000000000001</v>
      </c>
      <c r="N45" s="56">
        <v>-0.35163</v>
      </c>
      <c r="O45" s="56">
        <v>5.0900000000000001E-2</v>
      </c>
      <c r="P45" s="56">
        <v>-1.2931999999999999</v>
      </c>
      <c r="Q45" s="56">
        <v>0.49590000000000001</v>
      </c>
      <c r="R45" s="56">
        <v>-0.30459999999999998</v>
      </c>
      <c r="S45" s="56">
        <v>10.26417</v>
      </c>
      <c r="T45" s="56">
        <v>0.32612783000000001</v>
      </c>
      <c r="U45" s="57"/>
    </row>
    <row r="46" spans="1:21" x14ac:dyDescent="0.2">
      <c r="A46" s="56">
        <v>2010</v>
      </c>
      <c r="B46" s="56" t="s">
        <v>24</v>
      </c>
      <c r="C46" s="56" t="s">
        <v>43</v>
      </c>
      <c r="D46" s="56">
        <v>305</v>
      </c>
      <c r="E46" s="56">
        <v>7</v>
      </c>
      <c r="F46" s="56" t="s">
        <v>44</v>
      </c>
      <c r="G46" s="56">
        <v>98</v>
      </c>
      <c r="H46" s="56">
        <v>9.8994949999999999</v>
      </c>
      <c r="I46" s="56">
        <v>33</v>
      </c>
      <c r="J46" s="56">
        <v>0.61193971000000003</v>
      </c>
      <c r="K46" s="56">
        <v>7</v>
      </c>
      <c r="L46" s="56">
        <v>0.26776333000000002</v>
      </c>
      <c r="M46" s="56">
        <v>20.967300000000002</v>
      </c>
      <c r="N46" s="56">
        <v>1.3215429999999999</v>
      </c>
      <c r="O46" s="56">
        <v>2.4036</v>
      </c>
      <c r="P46" s="56">
        <v>0.38086399999999998</v>
      </c>
      <c r="Q46" s="56">
        <v>23.370899999999999</v>
      </c>
      <c r="R46" s="56">
        <v>1.368676</v>
      </c>
      <c r="S46" s="56">
        <v>10.28458</v>
      </c>
      <c r="T46" s="56">
        <v>0.32646407999999999</v>
      </c>
      <c r="U46" s="57"/>
    </row>
    <row r="47" spans="1:21" x14ac:dyDescent="0.2">
      <c r="A47" s="56">
        <v>2010</v>
      </c>
      <c r="B47" s="56" t="s">
        <v>24</v>
      </c>
      <c r="C47" s="56" t="s">
        <v>25</v>
      </c>
      <c r="D47" s="56">
        <v>141</v>
      </c>
      <c r="E47" s="56">
        <v>7</v>
      </c>
      <c r="F47" s="56" t="s">
        <v>44</v>
      </c>
      <c r="G47" s="56">
        <v>7</v>
      </c>
      <c r="H47" s="56">
        <v>2.6457510000000002</v>
      </c>
      <c r="I47" s="56">
        <v>3</v>
      </c>
      <c r="J47" s="56">
        <v>0.17408301000000001</v>
      </c>
      <c r="K47" s="56">
        <v>1</v>
      </c>
      <c r="L47" s="56">
        <v>0.10016741999999999</v>
      </c>
      <c r="M47" s="56">
        <v>0.86450000000000005</v>
      </c>
      <c r="N47" s="56">
        <v>-6.3229999999999995E-2</v>
      </c>
      <c r="O47" s="56">
        <v>9.9900000000000003E-2</v>
      </c>
      <c r="P47" s="56">
        <v>-1.0003899999999999</v>
      </c>
      <c r="Q47" s="56">
        <v>0.96440000000000003</v>
      </c>
      <c r="R47" s="56">
        <v>-1.5740000000000001E-2</v>
      </c>
      <c r="S47" s="56">
        <v>10.35877</v>
      </c>
      <c r="T47" s="56">
        <v>0.32768330000000001</v>
      </c>
      <c r="U47" s="57"/>
    </row>
    <row r="48" spans="1:21" x14ac:dyDescent="0.2">
      <c r="A48" s="56">
        <v>2010</v>
      </c>
      <c r="B48" s="56" t="s">
        <v>24</v>
      </c>
      <c r="C48" s="56" t="s">
        <v>25</v>
      </c>
      <c r="D48" s="56">
        <v>100</v>
      </c>
      <c r="E48" s="56">
        <v>7</v>
      </c>
      <c r="F48" s="56" t="s">
        <v>44</v>
      </c>
      <c r="G48" s="56">
        <v>18</v>
      </c>
      <c r="H48" s="56">
        <v>4.2426409999999999</v>
      </c>
      <c r="I48" s="56">
        <v>3</v>
      </c>
      <c r="J48" s="56">
        <v>0.17408301000000001</v>
      </c>
      <c r="K48" s="56">
        <v>2</v>
      </c>
      <c r="L48" s="56">
        <v>0.14189705</v>
      </c>
      <c r="M48" s="56">
        <v>2.9276</v>
      </c>
      <c r="N48" s="56">
        <v>0.46651300000000001</v>
      </c>
      <c r="O48" s="56">
        <v>0.33879999999999999</v>
      </c>
      <c r="P48" s="56">
        <v>-0.47004000000000001</v>
      </c>
      <c r="Q48" s="56">
        <v>3.2664</v>
      </c>
      <c r="R48" s="56">
        <v>0.51407099999999994</v>
      </c>
      <c r="S48" s="56">
        <v>10.37228</v>
      </c>
      <c r="T48" s="56">
        <v>0.3279048</v>
      </c>
      <c r="U48" s="57"/>
    </row>
    <row r="49" spans="1:21" x14ac:dyDescent="0.2">
      <c r="A49" s="56">
        <v>2010</v>
      </c>
      <c r="B49" s="56" t="s">
        <v>24</v>
      </c>
      <c r="C49" s="56" t="s">
        <v>43</v>
      </c>
      <c r="D49" s="56">
        <v>330</v>
      </c>
      <c r="E49" s="56">
        <v>2</v>
      </c>
      <c r="F49" s="56" t="s">
        <v>30</v>
      </c>
      <c r="G49" s="56">
        <v>25</v>
      </c>
      <c r="H49" s="56">
        <v>5</v>
      </c>
      <c r="I49" s="56">
        <v>4</v>
      </c>
      <c r="J49" s="56">
        <v>0.20135792</v>
      </c>
      <c r="K49" s="56">
        <v>3</v>
      </c>
      <c r="L49" s="56">
        <v>0.17408301000000001</v>
      </c>
      <c r="M49" s="56">
        <v>4.3041999999999998</v>
      </c>
      <c r="N49" s="56">
        <v>0.63389300000000004</v>
      </c>
      <c r="O49" s="56">
        <v>0.49819999999999998</v>
      </c>
      <c r="P49" s="56">
        <v>-0.30259000000000003</v>
      </c>
      <c r="Q49" s="56">
        <v>4.8023999999999996</v>
      </c>
      <c r="R49" s="56">
        <v>0.68145900000000004</v>
      </c>
      <c r="S49" s="56">
        <v>10.37398</v>
      </c>
      <c r="T49" s="56">
        <v>0.32793275</v>
      </c>
      <c r="U49" s="57"/>
    </row>
    <row r="50" spans="1:21" x14ac:dyDescent="0.2">
      <c r="A50" s="56">
        <v>2010</v>
      </c>
      <c r="B50" s="56" t="s">
        <v>24</v>
      </c>
      <c r="C50" s="56" t="s">
        <v>43</v>
      </c>
      <c r="D50" s="56">
        <v>400</v>
      </c>
      <c r="E50" s="56">
        <v>2</v>
      </c>
      <c r="F50" s="56" t="s">
        <v>30</v>
      </c>
      <c r="G50" s="56">
        <v>64</v>
      </c>
      <c r="H50" s="56">
        <v>8</v>
      </c>
      <c r="I50" s="56">
        <v>18</v>
      </c>
      <c r="J50" s="56">
        <v>0.43814902999999999</v>
      </c>
      <c r="K50" s="56">
        <v>10</v>
      </c>
      <c r="L50" s="56">
        <v>0.32175055000000002</v>
      </c>
      <c r="M50" s="56">
        <v>11.720599999999999</v>
      </c>
      <c r="N50" s="56">
        <v>1.0689500000000001</v>
      </c>
      <c r="O50" s="56">
        <v>1.3766</v>
      </c>
      <c r="P50" s="56">
        <v>0.13881099999999999</v>
      </c>
      <c r="Q50" s="56">
        <v>13.097200000000001</v>
      </c>
      <c r="R50" s="56">
        <v>1.1171789999999999</v>
      </c>
      <c r="S50" s="56">
        <v>10.51064</v>
      </c>
      <c r="T50" s="56">
        <v>0.33016722999999998</v>
      </c>
      <c r="U50" s="57"/>
    </row>
    <row r="51" spans="1:21" x14ac:dyDescent="0.2">
      <c r="A51" s="56">
        <v>2010</v>
      </c>
      <c r="B51" s="56" t="s">
        <v>24</v>
      </c>
      <c r="C51" s="56" t="s">
        <v>43</v>
      </c>
      <c r="D51" s="56">
        <v>388</v>
      </c>
      <c r="E51" s="56">
        <v>3</v>
      </c>
      <c r="F51" s="56" t="s">
        <v>32</v>
      </c>
      <c r="G51" s="56">
        <v>129</v>
      </c>
      <c r="H51" s="56">
        <v>11.35782</v>
      </c>
      <c r="I51" s="56">
        <v>37</v>
      </c>
      <c r="J51" s="56">
        <v>0.65388705999999996</v>
      </c>
      <c r="K51" s="56">
        <v>10</v>
      </c>
      <c r="L51" s="56">
        <v>0.32175055000000002</v>
      </c>
      <c r="M51" s="56">
        <v>20.822299999999998</v>
      </c>
      <c r="N51" s="56">
        <v>1.3185290000000001</v>
      </c>
      <c r="O51" s="56">
        <v>2.5485000000000002</v>
      </c>
      <c r="P51" s="56">
        <v>0.40628599999999998</v>
      </c>
      <c r="Q51" s="56">
        <v>23.370799999999999</v>
      </c>
      <c r="R51" s="56">
        <v>1.3686739999999999</v>
      </c>
      <c r="S51" s="56">
        <v>10.904629999999999</v>
      </c>
      <c r="T51" s="56">
        <v>0.33653838000000003</v>
      </c>
      <c r="U51" s="57"/>
    </row>
    <row r="52" spans="1:21" x14ac:dyDescent="0.2">
      <c r="A52" s="56">
        <v>2010</v>
      </c>
      <c r="B52" s="56" t="s">
        <v>24</v>
      </c>
      <c r="C52" s="56" t="s">
        <v>43</v>
      </c>
      <c r="D52" s="56">
        <v>355</v>
      </c>
      <c r="E52" s="56">
        <v>7</v>
      </c>
      <c r="F52" s="56" t="s">
        <v>44</v>
      </c>
      <c r="G52" s="56">
        <v>37</v>
      </c>
      <c r="H52" s="56">
        <v>6.0827629999999999</v>
      </c>
      <c r="I52" s="56">
        <v>17</v>
      </c>
      <c r="J52" s="56">
        <v>0.42498878000000001</v>
      </c>
      <c r="K52" s="56">
        <v>4</v>
      </c>
      <c r="L52" s="56">
        <v>0.20135792</v>
      </c>
      <c r="M52" s="56">
        <v>10.3498</v>
      </c>
      <c r="N52" s="56">
        <v>1.0149319999999999</v>
      </c>
      <c r="O52" s="56">
        <v>1.2729999999999999</v>
      </c>
      <c r="P52" s="56">
        <v>0.10483199999999999</v>
      </c>
      <c r="Q52" s="56">
        <v>11.6228</v>
      </c>
      <c r="R52" s="56">
        <v>1.0653109999999999</v>
      </c>
      <c r="S52" s="56">
        <v>10.95261</v>
      </c>
      <c r="T52" s="56">
        <v>0.33730725</v>
      </c>
      <c r="U52" s="57"/>
    </row>
    <row r="53" spans="1:21" x14ac:dyDescent="0.2">
      <c r="A53" s="56">
        <v>2010</v>
      </c>
      <c r="B53" s="56" t="s">
        <v>24</v>
      </c>
      <c r="C53" s="56" t="s">
        <v>43</v>
      </c>
      <c r="D53" s="56">
        <v>362</v>
      </c>
      <c r="E53" s="56">
        <v>7</v>
      </c>
      <c r="F53" s="56" t="s">
        <v>44</v>
      </c>
      <c r="G53" s="56">
        <v>8</v>
      </c>
      <c r="H53" s="56">
        <v>2.828427</v>
      </c>
      <c r="I53" s="56">
        <v>3</v>
      </c>
      <c r="J53" s="56">
        <v>0.17408301000000001</v>
      </c>
      <c r="K53" s="56">
        <v>2</v>
      </c>
      <c r="L53" s="56">
        <v>0.14189705</v>
      </c>
      <c r="M53" s="56">
        <v>0.79310000000000003</v>
      </c>
      <c r="N53" s="56">
        <v>-0.10067</v>
      </c>
      <c r="O53" s="56">
        <v>0.1016</v>
      </c>
      <c r="P53" s="56">
        <v>-0.99306000000000005</v>
      </c>
      <c r="Q53" s="56">
        <v>0.89470000000000005</v>
      </c>
      <c r="R53" s="56">
        <v>-4.8320000000000002E-2</v>
      </c>
      <c r="S53" s="56">
        <v>11.35576</v>
      </c>
      <c r="T53" s="56">
        <v>0.34371075000000001</v>
      </c>
      <c r="U53" s="57"/>
    </row>
    <row r="54" spans="1:21" x14ac:dyDescent="0.2">
      <c r="A54" s="56">
        <v>2010</v>
      </c>
      <c r="B54" s="56" t="s">
        <v>24</v>
      </c>
      <c r="C54" s="56" t="s">
        <v>25</v>
      </c>
      <c r="D54" s="56">
        <v>187</v>
      </c>
      <c r="E54" s="56">
        <v>2</v>
      </c>
      <c r="F54" s="56" t="s">
        <v>30</v>
      </c>
      <c r="G54" s="56">
        <v>3</v>
      </c>
      <c r="H54" s="56">
        <v>1.732051</v>
      </c>
      <c r="I54" s="56">
        <v>1</v>
      </c>
      <c r="J54" s="56">
        <v>0.10016741999999999</v>
      </c>
      <c r="K54" s="56">
        <v>1</v>
      </c>
      <c r="L54" s="56">
        <v>0.10016741999999999</v>
      </c>
      <c r="M54" s="56">
        <v>7.6200000000000004E-2</v>
      </c>
      <c r="N54" s="56">
        <v>-1.11799</v>
      </c>
      <c r="O54" s="56">
        <v>9.9000000000000008E-3</v>
      </c>
      <c r="P54" s="56">
        <v>-2.00393</v>
      </c>
      <c r="Q54" s="56">
        <v>8.6099999999999996E-2</v>
      </c>
      <c r="R54" s="56">
        <v>-1.0649500000000001</v>
      </c>
      <c r="S54" s="56">
        <v>11.49826</v>
      </c>
      <c r="T54" s="56">
        <v>0.34595028</v>
      </c>
      <c r="U54" s="57"/>
    </row>
    <row r="55" spans="1:21" x14ac:dyDescent="0.2">
      <c r="A55" s="56">
        <v>2010</v>
      </c>
      <c r="B55" s="56" t="s">
        <v>24</v>
      </c>
      <c r="C55" s="56" t="s">
        <v>25</v>
      </c>
      <c r="D55" s="56">
        <v>101</v>
      </c>
      <c r="E55" s="56">
        <v>3</v>
      </c>
      <c r="F55" s="56" t="s">
        <v>32</v>
      </c>
      <c r="G55" s="56">
        <v>43</v>
      </c>
      <c r="H55" s="56">
        <v>6.5574389999999996</v>
      </c>
      <c r="I55" s="56">
        <v>10</v>
      </c>
      <c r="J55" s="56">
        <v>0.32175055000000002</v>
      </c>
      <c r="K55" s="56">
        <v>10</v>
      </c>
      <c r="L55" s="56">
        <v>0.32175055000000002</v>
      </c>
      <c r="M55" s="56">
        <v>7.9016000000000002</v>
      </c>
      <c r="N55" s="56">
        <v>0.89771599999999996</v>
      </c>
      <c r="O55" s="56">
        <v>1.0530999999999999</v>
      </c>
      <c r="P55" s="56">
        <v>2.2474000000000001E-2</v>
      </c>
      <c r="Q55" s="56">
        <v>8.9547000000000008</v>
      </c>
      <c r="R55" s="56">
        <v>0.95205200000000001</v>
      </c>
      <c r="S55" s="56">
        <v>11.760300000000001</v>
      </c>
      <c r="T55" s="56">
        <v>0.35003747000000002</v>
      </c>
      <c r="U55" s="57"/>
    </row>
    <row r="56" spans="1:21" x14ac:dyDescent="0.2">
      <c r="A56" s="56">
        <v>2010</v>
      </c>
      <c r="B56" s="56" t="s">
        <v>24</v>
      </c>
      <c r="C56" s="56" t="s">
        <v>43</v>
      </c>
      <c r="D56" s="56">
        <v>303</v>
      </c>
      <c r="E56" s="56">
        <v>7</v>
      </c>
      <c r="F56" s="56" t="s">
        <v>44</v>
      </c>
      <c r="G56" s="56">
        <v>31</v>
      </c>
      <c r="H56" s="56">
        <v>5.5677640000000004</v>
      </c>
      <c r="I56" s="56">
        <v>15</v>
      </c>
      <c r="J56" s="56">
        <v>0.39769942000000003</v>
      </c>
      <c r="K56" s="56">
        <v>4</v>
      </c>
      <c r="L56" s="56">
        <v>0.20135792</v>
      </c>
      <c r="M56" s="56">
        <v>5.8465999999999996</v>
      </c>
      <c r="N56" s="56">
        <v>0.76690400000000003</v>
      </c>
      <c r="O56" s="56">
        <v>0.78749999999999998</v>
      </c>
      <c r="P56" s="56">
        <v>-0.10374</v>
      </c>
      <c r="Q56" s="56">
        <v>6.6341000000000001</v>
      </c>
      <c r="R56" s="56">
        <v>0.82178300000000004</v>
      </c>
      <c r="S56" s="56">
        <v>11.87049</v>
      </c>
      <c r="T56" s="56">
        <v>0.35174420000000001</v>
      </c>
      <c r="U56" s="57"/>
    </row>
    <row r="57" spans="1:21" x14ac:dyDescent="0.2">
      <c r="A57" s="56">
        <v>2010</v>
      </c>
      <c r="B57" s="56" t="s">
        <v>24</v>
      </c>
      <c r="C57" s="56" t="s">
        <v>43</v>
      </c>
      <c r="D57" s="56">
        <v>297</v>
      </c>
      <c r="E57" s="56">
        <v>6</v>
      </c>
      <c r="F57" s="56" t="s">
        <v>34</v>
      </c>
      <c r="G57" s="56">
        <v>19</v>
      </c>
      <c r="H57" s="56">
        <v>4.3588990000000001</v>
      </c>
      <c r="I57" s="56">
        <v>12</v>
      </c>
      <c r="J57" s="56">
        <v>0.35374160999999998</v>
      </c>
      <c r="K57" s="56">
        <v>4</v>
      </c>
      <c r="L57" s="56">
        <v>0.20135792</v>
      </c>
      <c r="M57" s="56">
        <v>2.8826000000000001</v>
      </c>
      <c r="N57" s="56">
        <v>0.45978599999999997</v>
      </c>
      <c r="O57" s="56">
        <v>0.40770000000000001</v>
      </c>
      <c r="P57" s="56">
        <v>-0.38965</v>
      </c>
      <c r="Q57" s="56">
        <v>3.2902999999999998</v>
      </c>
      <c r="R57" s="56">
        <v>0.51723699999999995</v>
      </c>
      <c r="S57" s="56">
        <v>12.390969999999999</v>
      </c>
      <c r="T57" s="56">
        <v>0.35971561000000002</v>
      </c>
      <c r="U57" s="57"/>
    </row>
    <row r="58" spans="1:21" x14ac:dyDescent="0.2">
      <c r="A58" s="56">
        <v>2010</v>
      </c>
      <c r="B58" s="56" t="s">
        <v>24</v>
      </c>
      <c r="C58" s="56" t="s">
        <v>25</v>
      </c>
      <c r="D58" s="56">
        <v>124</v>
      </c>
      <c r="E58" s="56">
        <v>1</v>
      </c>
      <c r="F58" s="56" t="s">
        <v>27</v>
      </c>
      <c r="G58" s="56">
        <v>8</v>
      </c>
      <c r="H58" s="56">
        <v>2.828427</v>
      </c>
      <c r="I58" s="56">
        <v>1</v>
      </c>
      <c r="J58" s="56">
        <v>0.10016741999999999</v>
      </c>
      <c r="K58" s="56">
        <v>1</v>
      </c>
      <c r="L58" s="56">
        <v>0.10016741999999999</v>
      </c>
      <c r="M58" s="56">
        <v>0.76139999999999997</v>
      </c>
      <c r="N58" s="56">
        <v>-0.11838</v>
      </c>
      <c r="O58" s="56">
        <v>0.10879999999999999</v>
      </c>
      <c r="P58" s="56">
        <v>-0.96333000000000002</v>
      </c>
      <c r="Q58" s="56">
        <v>0.87019999999999997</v>
      </c>
      <c r="R58" s="56">
        <v>-6.0380000000000003E-2</v>
      </c>
      <c r="S58" s="56">
        <v>12.50287</v>
      </c>
      <c r="T58" s="56">
        <v>0.36141055999999999</v>
      </c>
      <c r="U58" s="57"/>
    </row>
    <row r="59" spans="1:21" x14ac:dyDescent="0.2">
      <c r="A59" s="56">
        <v>2010</v>
      </c>
      <c r="B59" s="56" t="s">
        <v>24</v>
      </c>
      <c r="C59" s="56" t="s">
        <v>43</v>
      </c>
      <c r="D59" s="56">
        <v>287</v>
      </c>
      <c r="E59" s="56">
        <v>7</v>
      </c>
      <c r="F59" s="56" t="s">
        <v>44</v>
      </c>
      <c r="G59" s="56">
        <v>9</v>
      </c>
      <c r="H59" s="56">
        <v>3</v>
      </c>
      <c r="I59" s="56">
        <v>5</v>
      </c>
      <c r="J59" s="56">
        <v>0.22551341</v>
      </c>
      <c r="K59" s="56">
        <v>1</v>
      </c>
      <c r="L59" s="56">
        <v>0.10016741999999999</v>
      </c>
      <c r="M59" s="56">
        <v>2.1547000000000001</v>
      </c>
      <c r="N59" s="56">
        <v>0.33338899999999999</v>
      </c>
      <c r="O59" s="56">
        <v>0.30840000000000001</v>
      </c>
      <c r="P59" s="56">
        <v>-0.51087000000000005</v>
      </c>
      <c r="Q59" s="56">
        <v>2.4630999999999998</v>
      </c>
      <c r="R59" s="56">
        <v>0.391484</v>
      </c>
      <c r="S59" s="56">
        <v>12.520810000000001</v>
      </c>
      <c r="T59" s="56">
        <v>0.36168159</v>
      </c>
      <c r="U59" s="57"/>
    </row>
    <row r="60" spans="1:21" x14ac:dyDescent="0.2">
      <c r="A60" s="56">
        <v>2010</v>
      </c>
      <c r="B60" s="56" t="s">
        <v>24</v>
      </c>
      <c r="C60" s="56" t="s">
        <v>25</v>
      </c>
      <c r="D60" s="56">
        <v>102</v>
      </c>
      <c r="E60" s="56">
        <v>1</v>
      </c>
      <c r="F60" s="56" t="s">
        <v>27</v>
      </c>
      <c r="G60" s="56">
        <v>2</v>
      </c>
      <c r="H60" s="56">
        <v>1.4142140000000001</v>
      </c>
      <c r="I60" s="56">
        <v>1</v>
      </c>
      <c r="J60" s="56">
        <v>0.10016741999999999</v>
      </c>
      <c r="K60" s="56">
        <v>1</v>
      </c>
      <c r="L60" s="56">
        <v>0.10016741999999999</v>
      </c>
      <c r="M60" s="56">
        <v>0.37069999999999997</v>
      </c>
      <c r="N60" s="56">
        <v>-0.43097000000000002</v>
      </c>
      <c r="O60" s="56">
        <v>5.3600000000000002E-2</v>
      </c>
      <c r="P60" s="56">
        <v>-1.27075</v>
      </c>
      <c r="Q60" s="56">
        <v>0.42430000000000001</v>
      </c>
      <c r="R60" s="56">
        <v>-0.37231999999999998</v>
      </c>
      <c r="S60" s="56">
        <v>12.632569999999999</v>
      </c>
      <c r="T60" s="56">
        <v>0.36336688</v>
      </c>
      <c r="U60" s="57"/>
    </row>
    <row r="61" spans="1:21" x14ac:dyDescent="0.2">
      <c r="A61" s="56">
        <v>2010</v>
      </c>
      <c r="B61" s="56" t="s">
        <v>24</v>
      </c>
      <c r="C61" s="56" t="s">
        <v>43</v>
      </c>
      <c r="D61" s="56">
        <v>351</v>
      </c>
      <c r="E61" s="56">
        <v>5</v>
      </c>
      <c r="F61" s="56" t="s">
        <v>31</v>
      </c>
      <c r="G61" s="56">
        <v>31</v>
      </c>
      <c r="H61" s="56">
        <v>5.5677640000000004</v>
      </c>
      <c r="I61" s="56">
        <v>15</v>
      </c>
      <c r="J61" s="56">
        <v>0.39769942000000003</v>
      </c>
      <c r="K61" s="56">
        <v>4</v>
      </c>
      <c r="L61" s="56">
        <v>0.20135792</v>
      </c>
      <c r="M61" s="56">
        <v>6.4781000000000004</v>
      </c>
      <c r="N61" s="56">
        <v>0.81144799999999995</v>
      </c>
      <c r="O61" s="56">
        <v>0.94620000000000004</v>
      </c>
      <c r="P61" s="56">
        <v>-2.401E-2</v>
      </c>
      <c r="Q61" s="56">
        <v>7.4242999999999997</v>
      </c>
      <c r="R61" s="56">
        <v>0.87065599999999999</v>
      </c>
      <c r="S61" s="56">
        <v>12.74464</v>
      </c>
      <c r="T61" s="56">
        <v>0.36505031999999998</v>
      </c>
      <c r="U61" s="57"/>
    </row>
    <row r="62" spans="1:21" x14ac:dyDescent="0.2">
      <c r="A62" s="56">
        <v>2010</v>
      </c>
      <c r="B62" s="56" t="s">
        <v>24</v>
      </c>
      <c r="C62" s="56" t="s">
        <v>25</v>
      </c>
      <c r="D62" s="56">
        <v>21</v>
      </c>
      <c r="E62" s="56">
        <v>4</v>
      </c>
      <c r="F62" s="56" t="s">
        <v>33</v>
      </c>
      <c r="G62" s="56">
        <v>93</v>
      </c>
      <c r="H62" s="56">
        <v>9.6436510000000002</v>
      </c>
      <c r="I62" s="56">
        <v>35</v>
      </c>
      <c r="J62" s="56">
        <v>0.63305184000000003</v>
      </c>
      <c r="K62" s="56">
        <v>15</v>
      </c>
      <c r="L62" s="56">
        <v>0.39769942000000003</v>
      </c>
      <c r="M62" s="56">
        <v>11.014099999999999</v>
      </c>
      <c r="N62" s="56">
        <v>1.041949</v>
      </c>
      <c r="O62" s="56">
        <v>1.6802999999999999</v>
      </c>
      <c r="P62" s="56">
        <v>0.22538900000000001</v>
      </c>
      <c r="Q62" s="56">
        <v>12.6944</v>
      </c>
      <c r="R62" s="56">
        <v>1.103613</v>
      </c>
      <c r="S62" s="56">
        <v>13.236549999999999</v>
      </c>
      <c r="T62" s="56">
        <v>0.37236635000000001</v>
      </c>
      <c r="U62" s="57"/>
    </row>
    <row r="63" spans="1:21" x14ac:dyDescent="0.2">
      <c r="A63" s="56">
        <v>2010</v>
      </c>
      <c r="B63" s="56" t="s">
        <v>24</v>
      </c>
      <c r="C63" s="56" t="s">
        <v>25</v>
      </c>
      <c r="D63" s="56">
        <v>186</v>
      </c>
      <c r="E63" s="56">
        <v>4</v>
      </c>
      <c r="F63" s="56" t="s">
        <v>33</v>
      </c>
      <c r="G63" s="56">
        <v>13</v>
      </c>
      <c r="H63" s="56">
        <v>3.6055510000000002</v>
      </c>
      <c r="I63" s="56">
        <v>2</v>
      </c>
      <c r="J63" s="56">
        <v>0.14189705</v>
      </c>
      <c r="K63" s="56">
        <v>2</v>
      </c>
      <c r="L63" s="56">
        <v>0.14189705</v>
      </c>
      <c r="M63" s="56">
        <v>1.5469999999999999</v>
      </c>
      <c r="N63" s="56">
        <v>0.18949299999999999</v>
      </c>
      <c r="O63" s="56">
        <v>0.2442</v>
      </c>
      <c r="P63" s="56">
        <v>-0.61224000000000001</v>
      </c>
      <c r="Q63" s="56">
        <v>1.7911999999999999</v>
      </c>
      <c r="R63" s="56">
        <v>0.25314700000000001</v>
      </c>
      <c r="S63" s="56">
        <v>13.633319999999999</v>
      </c>
      <c r="T63" s="56">
        <v>0.37818382</v>
      </c>
      <c r="U63" s="57"/>
    </row>
    <row r="64" spans="1:21" x14ac:dyDescent="0.2">
      <c r="A64" s="56">
        <v>2010</v>
      </c>
      <c r="B64" s="56" t="s">
        <v>24</v>
      </c>
      <c r="C64" s="56" t="s">
        <v>43</v>
      </c>
      <c r="D64" s="56">
        <v>364</v>
      </c>
      <c r="E64" s="56">
        <v>6</v>
      </c>
      <c r="F64" s="56" t="s">
        <v>34</v>
      </c>
      <c r="G64" s="56">
        <v>1</v>
      </c>
      <c r="H64" s="56">
        <v>1</v>
      </c>
      <c r="I64" s="56">
        <v>1</v>
      </c>
      <c r="J64" s="56">
        <v>0.10016741999999999</v>
      </c>
      <c r="K64" s="56">
        <v>1</v>
      </c>
      <c r="L64" s="56">
        <v>0.10016741999999999</v>
      </c>
      <c r="M64" s="56">
        <v>3.4500000000000003E-2</v>
      </c>
      <c r="N64" s="56">
        <v>-1.4620599999999999</v>
      </c>
      <c r="O64" s="56">
        <v>5.4999999999999997E-3</v>
      </c>
      <c r="P64" s="56">
        <v>-2.2588499999999998</v>
      </c>
      <c r="Q64" s="56">
        <v>0.04</v>
      </c>
      <c r="R64" s="56">
        <v>-1.3978299999999999</v>
      </c>
      <c r="S64" s="56">
        <v>13.75</v>
      </c>
      <c r="T64" s="56">
        <v>0.37988096999999998</v>
      </c>
      <c r="U64" s="57"/>
    </row>
    <row r="65" spans="1:21" x14ac:dyDescent="0.2">
      <c r="A65" s="56">
        <v>2010</v>
      </c>
      <c r="B65" s="56" t="s">
        <v>24</v>
      </c>
      <c r="C65" s="56" t="s">
        <v>25</v>
      </c>
      <c r="D65" s="56">
        <v>72</v>
      </c>
      <c r="E65" s="56">
        <v>3</v>
      </c>
      <c r="F65" s="56" t="s">
        <v>32</v>
      </c>
      <c r="G65" s="56">
        <v>64</v>
      </c>
      <c r="H65" s="56">
        <v>8</v>
      </c>
      <c r="I65" s="56">
        <v>15</v>
      </c>
      <c r="J65" s="56">
        <v>0.39769942000000003</v>
      </c>
      <c r="K65" s="56">
        <v>10</v>
      </c>
      <c r="L65" s="56">
        <v>0.32175055000000002</v>
      </c>
      <c r="M65" s="56">
        <v>8.3422000000000001</v>
      </c>
      <c r="N65" s="56">
        <v>0.92128100000000002</v>
      </c>
      <c r="O65" s="56">
        <v>1.3371999999999999</v>
      </c>
      <c r="P65" s="56">
        <v>0.12620000000000001</v>
      </c>
      <c r="Q65" s="56">
        <v>9.6793999999999993</v>
      </c>
      <c r="R65" s="56">
        <v>0.98584899999999998</v>
      </c>
      <c r="S65" s="56">
        <v>13.814909999999999</v>
      </c>
      <c r="T65" s="56">
        <v>0.38082241</v>
      </c>
      <c r="U65" s="57"/>
    </row>
    <row r="66" spans="1:21" x14ac:dyDescent="0.2">
      <c r="A66" s="56">
        <v>2010</v>
      </c>
      <c r="B66" s="56" t="s">
        <v>24</v>
      </c>
      <c r="C66" s="56" t="s">
        <v>43</v>
      </c>
      <c r="D66" s="56">
        <v>260</v>
      </c>
      <c r="E66" s="56">
        <v>2</v>
      </c>
      <c r="F66" s="56" t="s">
        <v>30</v>
      </c>
      <c r="G66" s="56">
        <v>7</v>
      </c>
      <c r="H66" s="56">
        <v>2.6457510000000002</v>
      </c>
      <c r="I66" s="56">
        <v>4</v>
      </c>
      <c r="J66" s="56">
        <v>0.20135792</v>
      </c>
      <c r="K66" s="56">
        <v>1</v>
      </c>
      <c r="L66" s="56">
        <v>0.10016741999999999</v>
      </c>
      <c r="M66" s="56">
        <v>0.7389</v>
      </c>
      <c r="N66" s="56">
        <v>-0.13141</v>
      </c>
      <c r="O66" s="56">
        <v>0.1188</v>
      </c>
      <c r="P66" s="56">
        <v>-0.92515000000000003</v>
      </c>
      <c r="Q66" s="56">
        <v>0.85770000000000002</v>
      </c>
      <c r="R66" s="56">
        <v>-6.6659999999999997E-2</v>
      </c>
      <c r="S66" s="56">
        <v>13.851000000000001</v>
      </c>
      <c r="T66" s="56">
        <v>0.38134509</v>
      </c>
      <c r="U66" s="57"/>
    </row>
    <row r="67" spans="1:21" x14ac:dyDescent="0.2">
      <c r="A67" s="56">
        <v>2010</v>
      </c>
      <c r="B67" s="56" t="s">
        <v>24</v>
      </c>
      <c r="C67" s="56" t="s">
        <v>43</v>
      </c>
      <c r="D67" s="56">
        <v>328</v>
      </c>
      <c r="E67" s="56">
        <v>2</v>
      </c>
      <c r="F67" s="56" t="s">
        <v>30</v>
      </c>
      <c r="G67" s="56">
        <v>108</v>
      </c>
      <c r="H67" s="56">
        <v>10.392300000000001</v>
      </c>
      <c r="I67" s="56">
        <v>37</v>
      </c>
      <c r="J67" s="56">
        <v>0.65388705999999996</v>
      </c>
      <c r="K67" s="56">
        <v>15</v>
      </c>
      <c r="L67" s="56">
        <v>0.39769942000000003</v>
      </c>
      <c r="M67" s="56">
        <v>22.217500000000001</v>
      </c>
      <c r="N67" s="56">
        <v>1.346695</v>
      </c>
      <c r="O67" s="56">
        <v>3.8212000000000002</v>
      </c>
      <c r="P67" s="56">
        <v>0.58220099999999997</v>
      </c>
      <c r="Q67" s="56">
        <v>26.038699999999999</v>
      </c>
      <c r="R67" s="56">
        <v>1.415619</v>
      </c>
      <c r="S67" s="56">
        <v>14.675079999999999</v>
      </c>
      <c r="T67" s="56">
        <v>0.39312908000000002</v>
      </c>
      <c r="U67" s="57"/>
    </row>
    <row r="68" spans="1:21" x14ac:dyDescent="0.2">
      <c r="A68" s="56">
        <v>2010</v>
      </c>
      <c r="B68" s="56" t="s">
        <v>24</v>
      </c>
      <c r="C68" s="56" t="s">
        <v>43</v>
      </c>
      <c r="D68" s="56">
        <v>335</v>
      </c>
      <c r="E68" s="56">
        <v>3</v>
      </c>
      <c r="F68" s="56" t="s">
        <v>32</v>
      </c>
      <c r="G68" s="56">
        <v>70</v>
      </c>
      <c r="H68" s="56">
        <v>8.3666</v>
      </c>
      <c r="I68" s="56">
        <v>25</v>
      </c>
      <c r="J68" s="56">
        <v>0.52359878000000004</v>
      </c>
      <c r="K68" s="56">
        <v>8</v>
      </c>
      <c r="L68" s="56">
        <v>0.28675655</v>
      </c>
      <c r="M68" s="56">
        <v>9.8277999999999999</v>
      </c>
      <c r="N68" s="56">
        <v>0.99245700000000003</v>
      </c>
      <c r="O68" s="56">
        <v>1.7238</v>
      </c>
      <c r="P68" s="56">
        <v>0.236489</v>
      </c>
      <c r="Q68" s="56">
        <v>11.551600000000001</v>
      </c>
      <c r="R68" s="56">
        <v>1.062643</v>
      </c>
      <c r="S68" s="56">
        <v>14.922610000000001</v>
      </c>
      <c r="T68" s="56">
        <v>0.39661456</v>
      </c>
      <c r="U68" s="57"/>
    </row>
    <row r="69" spans="1:21" x14ac:dyDescent="0.2">
      <c r="A69" s="56">
        <v>2010</v>
      </c>
      <c r="B69" s="56" t="s">
        <v>24</v>
      </c>
      <c r="C69" s="56" t="s">
        <v>43</v>
      </c>
      <c r="D69" s="56">
        <v>306</v>
      </c>
      <c r="E69" s="56">
        <v>5</v>
      </c>
      <c r="F69" s="56" t="s">
        <v>31</v>
      </c>
      <c r="G69" s="56">
        <v>21</v>
      </c>
      <c r="H69" s="56">
        <v>4.5825760000000004</v>
      </c>
      <c r="I69" s="56">
        <v>11</v>
      </c>
      <c r="J69" s="56">
        <v>0.33806524999999998</v>
      </c>
      <c r="K69" s="56">
        <v>3</v>
      </c>
      <c r="L69" s="56">
        <v>0.17408301000000001</v>
      </c>
      <c r="M69" s="56">
        <v>4.6322000000000001</v>
      </c>
      <c r="N69" s="56">
        <v>0.66578800000000005</v>
      </c>
      <c r="O69" s="56">
        <v>0.81799999999999995</v>
      </c>
      <c r="P69" s="56">
        <v>-8.7239999999999998E-2</v>
      </c>
      <c r="Q69" s="56">
        <v>5.4501999999999997</v>
      </c>
      <c r="R69" s="56">
        <v>0.73641299999999998</v>
      </c>
      <c r="S69" s="56">
        <v>15.008620000000001</v>
      </c>
      <c r="T69" s="56">
        <v>0.39782014999999998</v>
      </c>
      <c r="U69" s="57"/>
    </row>
    <row r="70" spans="1:21" x14ac:dyDescent="0.2">
      <c r="A70" s="56">
        <v>2010</v>
      </c>
      <c r="B70" s="56" t="s">
        <v>24</v>
      </c>
      <c r="C70" s="56" t="s">
        <v>43</v>
      </c>
      <c r="D70" s="56">
        <v>374</v>
      </c>
      <c r="E70" s="56">
        <v>8</v>
      </c>
      <c r="F70" s="56" t="s">
        <v>52</v>
      </c>
      <c r="G70" s="56">
        <v>9</v>
      </c>
      <c r="H70" s="56">
        <v>3</v>
      </c>
      <c r="I70" s="56">
        <v>5</v>
      </c>
      <c r="J70" s="56">
        <v>0.22551341</v>
      </c>
      <c r="K70" s="56">
        <v>3</v>
      </c>
      <c r="L70" s="56">
        <v>0.17408301000000001</v>
      </c>
      <c r="M70" s="56">
        <v>1.4742999999999999</v>
      </c>
      <c r="N70" s="56">
        <v>0.16858899999999999</v>
      </c>
      <c r="O70" s="56">
        <v>0.26819999999999999</v>
      </c>
      <c r="P70" s="56">
        <v>-0.57152999999999998</v>
      </c>
      <c r="Q70" s="56">
        <v>1.7424999999999999</v>
      </c>
      <c r="R70" s="56">
        <v>0.241175</v>
      </c>
      <c r="S70" s="56">
        <v>15.391679999999999</v>
      </c>
      <c r="T70" s="56">
        <v>0.40315495000000001</v>
      </c>
      <c r="U70" s="57"/>
    </row>
    <row r="71" spans="1:21" x14ac:dyDescent="0.2">
      <c r="A71" s="56">
        <v>2010</v>
      </c>
      <c r="B71" s="56" t="s">
        <v>24</v>
      </c>
      <c r="C71" s="56" t="s">
        <v>25</v>
      </c>
      <c r="D71" s="56">
        <v>138</v>
      </c>
      <c r="E71" s="56">
        <v>1</v>
      </c>
      <c r="F71" s="56" t="s">
        <v>27</v>
      </c>
      <c r="G71" s="56">
        <v>90</v>
      </c>
      <c r="H71" s="56">
        <v>9.4868330000000007</v>
      </c>
      <c r="I71" s="56">
        <v>30</v>
      </c>
      <c r="J71" s="56">
        <v>0.57963973999999996</v>
      </c>
      <c r="K71" s="56">
        <v>10</v>
      </c>
      <c r="L71" s="56">
        <v>0.32175055000000002</v>
      </c>
      <c r="M71" s="56">
        <v>15.302</v>
      </c>
      <c r="N71" s="56">
        <v>1.1847479999999999</v>
      </c>
      <c r="O71" s="56">
        <v>3.0405000000000002</v>
      </c>
      <c r="P71" s="56">
        <v>0.48294599999999999</v>
      </c>
      <c r="Q71" s="56">
        <v>18.342500000000001</v>
      </c>
      <c r="R71" s="56">
        <v>1.2634590000000001</v>
      </c>
      <c r="S71" s="56">
        <v>16.576260000000001</v>
      </c>
      <c r="T71" s="56">
        <v>0.41932005</v>
      </c>
      <c r="U71" s="57"/>
    </row>
    <row r="72" spans="1:21" x14ac:dyDescent="0.2">
      <c r="A72" s="56">
        <v>2010</v>
      </c>
      <c r="B72" s="56" t="s">
        <v>24</v>
      </c>
      <c r="C72" s="56" t="s">
        <v>25</v>
      </c>
      <c r="D72" s="56">
        <v>179</v>
      </c>
      <c r="E72" s="56">
        <v>5</v>
      </c>
      <c r="F72" s="56" t="s">
        <v>31</v>
      </c>
      <c r="G72" s="56">
        <v>74</v>
      </c>
      <c r="H72" s="56">
        <v>8.6023250000000004</v>
      </c>
      <c r="I72" s="56">
        <v>22</v>
      </c>
      <c r="J72" s="56">
        <v>0.48820525999999997</v>
      </c>
      <c r="K72" s="56">
        <v>12</v>
      </c>
      <c r="L72" s="56">
        <v>0.35374160999999998</v>
      </c>
      <c r="M72" s="56">
        <v>13.4255</v>
      </c>
      <c r="N72" s="56">
        <v>1.127931</v>
      </c>
      <c r="O72" s="56">
        <v>2.7513000000000001</v>
      </c>
      <c r="P72" s="56">
        <v>0.43953999999999999</v>
      </c>
      <c r="Q72" s="56">
        <v>16.1768</v>
      </c>
      <c r="R72" s="56">
        <v>1.208893</v>
      </c>
      <c r="S72" s="56">
        <v>17.00769</v>
      </c>
      <c r="T72" s="56">
        <v>0.42509112999999998</v>
      </c>
      <c r="U72" s="57"/>
    </row>
    <row r="73" spans="1:21" x14ac:dyDescent="0.2">
      <c r="A73" s="56">
        <v>2010</v>
      </c>
      <c r="B73" s="56" t="s">
        <v>24</v>
      </c>
      <c r="C73" s="56" t="s">
        <v>25</v>
      </c>
      <c r="D73" s="56">
        <v>12</v>
      </c>
      <c r="E73" s="56">
        <v>7</v>
      </c>
      <c r="F73" s="56" t="s">
        <v>44</v>
      </c>
      <c r="G73" s="56">
        <v>42</v>
      </c>
      <c r="H73" s="56">
        <v>6.4807410000000001</v>
      </c>
      <c r="I73" s="56">
        <v>10</v>
      </c>
      <c r="J73" s="56">
        <v>0.32175055000000002</v>
      </c>
      <c r="K73" s="56">
        <v>3</v>
      </c>
      <c r="L73" s="56">
        <v>0.17408301000000001</v>
      </c>
      <c r="M73" s="56">
        <v>5.7362000000000002</v>
      </c>
      <c r="N73" s="56">
        <v>0.75862499999999999</v>
      </c>
      <c r="O73" s="56">
        <v>1.2072000000000001</v>
      </c>
      <c r="P73" s="56">
        <v>8.1782999999999995E-2</v>
      </c>
      <c r="Q73" s="56">
        <v>6.9433999999999996</v>
      </c>
      <c r="R73" s="56">
        <v>0.84157300000000002</v>
      </c>
      <c r="S73" s="56">
        <v>17.386289999999999</v>
      </c>
      <c r="T73" s="56">
        <v>0.43010777</v>
      </c>
      <c r="U73" s="57"/>
    </row>
    <row r="74" spans="1:21" x14ac:dyDescent="0.2">
      <c r="A74" s="56">
        <v>2010</v>
      </c>
      <c r="B74" s="56" t="s">
        <v>24</v>
      </c>
      <c r="C74" s="56" t="s">
        <v>25</v>
      </c>
      <c r="D74" s="56">
        <v>39</v>
      </c>
      <c r="E74" s="56">
        <v>7</v>
      </c>
      <c r="F74" s="56" t="s">
        <v>44</v>
      </c>
      <c r="G74" s="56">
        <v>46</v>
      </c>
      <c r="H74" s="56">
        <v>6.78233</v>
      </c>
      <c r="I74" s="56">
        <v>10</v>
      </c>
      <c r="J74" s="56">
        <v>0.32175055000000002</v>
      </c>
      <c r="K74" s="56">
        <v>15</v>
      </c>
      <c r="L74" s="56">
        <v>0.39769942000000003</v>
      </c>
      <c r="M74" s="56">
        <v>5.3441999999999998</v>
      </c>
      <c r="N74" s="56">
        <v>0.72788399999999998</v>
      </c>
      <c r="O74" s="56">
        <v>1.1616</v>
      </c>
      <c r="P74" s="56">
        <v>6.5060000000000007E-2</v>
      </c>
      <c r="Q74" s="56">
        <v>6.5057999999999998</v>
      </c>
      <c r="R74" s="56">
        <v>0.81330100000000005</v>
      </c>
      <c r="S74" s="56">
        <v>17.854839999999999</v>
      </c>
      <c r="T74" s="56">
        <v>0.43625682999999998</v>
      </c>
      <c r="U74" s="58"/>
    </row>
    <row r="75" spans="1:21" x14ac:dyDescent="0.2">
      <c r="A75" s="56">
        <v>2010</v>
      </c>
      <c r="B75" s="56" t="s">
        <v>24</v>
      </c>
      <c r="C75" s="56" t="s">
        <v>25</v>
      </c>
      <c r="D75" s="56">
        <v>110</v>
      </c>
      <c r="E75" s="56">
        <v>4</v>
      </c>
      <c r="F75" s="56" t="s">
        <v>33</v>
      </c>
      <c r="G75" s="56">
        <v>39</v>
      </c>
      <c r="H75" s="56">
        <v>6.2449979999999998</v>
      </c>
      <c r="I75" s="56">
        <v>14</v>
      </c>
      <c r="J75" s="56">
        <v>0.38349699999999998</v>
      </c>
      <c r="K75" s="56">
        <v>6</v>
      </c>
      <c r="L75" s="56">
        <v>0.24746705999999999</v>
      </c>
      <c r="M75" s="56">
        <v>6.4776999999999996</v>
      </c>
      <c r="N75" s="56">
        <v>0.81142199999999998</v>
      </c>
      <c r="O75" s="56">
        <v>1.4565999999999999</v>
      </c>
      <c r="P75" s="56">
        <v>0.16334299999999999</v>
      </c>
      <c r="Q75" s="56">
        <v>7.9343000000000004</v>
      </c>
      <c r="R75" s="56">
        <v>0.899509</v>
      </c>
      <c r="S75" s="56">
        <v>18.358270000000001</v>
      </c>
      <c r="T75" s="56">
        <v>0.44279379000000002</v>
      </c>
      <c r="U75" s="57"/>
    </row>
    <row r="76" spans="1:21" x14ac:dyDescent="0.2">
      <c r="A76" s="56">
        <v>2010</v>
      </c>
      <c r="B76" s="56" t="s">
        <v>24</v>
      </c>
      <c r="C76" s="56" t="s">
        <v>25</v>
      </c>
      <c r="D76" s="56">
        <v>71</v>
      </c>
      <c r="E76" s="56">
        <v>4</v>
      </c>
      <c r="F76" s="56" t="s">
        <v>33</v>
      </c>
      <c r="G76" s="56">
        <v>58</v>
      </c>
      <c r="H76" s="56">
        <v>7.6157729999999999</v>
      </c>
      <c r="I76" s="56">
        <v>20</v>
      </c>
      <c r="J76" s="56">
        <v>0.46364760999999999</v>
      </c>
      <c r="K76" s="56">
        <v>7</v>
      </c>
      <c r="L76" s="56">
        <v>0.26776333000000002</v>
      </c>
      <c r="M76" s="56">
        <v>10.216900000000001</v>
      </c>
      <c r="N76" s="56">
        <v>1.00932</v>
      </c>
      <c r="O76" s="56">
        <v>2.2976000000000001</v>
      </c>
      <c r="P76" s="56">
        <v>0.36127599999999999</v>
      </c>
      <c r="Q76" s="56">
        <v>12.5145</v>
      </c>
      <c r="R76" s="56">
        <v>1.0974139999999999</v>
      </c>
      <c r="S76" s="56">
        <v>18.359500000000001</v>
      </c>
      <c r="T76" s="56">
        <v>0.44280975</v>
      </c>
      <c r="U76" s="57"/>
    </row>
    <row r="77" spans="1:21" x14ac:dyDescent="0.2">
      <c r="A77" s="56">
        <v>2010</v>
      </c>
      <c r="B77" s="56" t="s">
        <v>24</v>
      </c>
      <c r="C77" s="56" t="s">
        <v>25</v>
      </c>
      <c r="D77" s="56">
        <v>199</v>
      </c>
      <c r="E77" s="56">
        <v>5</v>
      </c>
      <c r="F77" s="56" t="s">
        <v>31</v>
      </c>
      <c r="G77" s="56">
        <v>43</v>
      </c>
      <c r="H77" s="56">
        <v>6.5574389999999996</v>
      </c>
      <c r="I77" s="56">
        <v>12</v>
      </c>
      <c r="J77" s="56">
        <v>0.35374160999999998</v>
      </c>
      <c r="K77" s="56">
        <v>5</v>
      </c>
      <c r="L77" s="56">
        <v>0.22551341</v>
      </c>
      <c r="M77" s="56">
        <v>4.8525</v>
      </c>
      <c r="N77" s="56">
        <v>0.68596599999999996</v>
      </c>
      <c r="O77" s="56">
        <v>1.0919000000000001</v>
      </c>
      <c r="P77" s="56">
        <v>3.8186999999999999E-2</v>
      </c>
      <c r="Q77" s="56">
        <v>5.9443999999999999</v>
      </c>
      <c r="R77" s="56">
        <v>0.77410900000000005</v>
      </c>
      <c r="S77" s="56">
        <v>18.368549999999999</v>
      </c>
      <c r="T77" s="56">
        <v>0.44292656000000002</v>
      </c>
      <c r="U77" s="57"/>
    </row>
    <row r="78" spans="1:21" x14ac:dyDescent="0.2">
      <c r="A78" s="56">
        <v>2010</v>
      </c>
      <c r="B78" s="56" t="s">
        <v>24</v>
      </c>
      <c r="C78" s="56" t="s">
        <v>25</v>
      </c>
      <c r="D78" s="56">
        <v>177</v>
      </c>
      <c r="E78" s="56">
        <v>5</v>
      </c>
      <c r="F78" s="56" t="s">
        <v>31</v>
      </c>
      <c r="G78" s="56">
        <v>38</v>
      </c>
      <c r="H78" s="56">
        <v>6.1644139999999998</v>
      </c>
      <c r="I78" s="56">
        <v>4</v>
      </c>
      <c r="J78" s="56">
        <v>0.20135792</v>
      </c>
      <c r="K78" s="56">
        <v>4</v>
      </c>
      <c r="L78" s="56">
        <v>0.20135792</v>
      </c>
      <c r="M78" s="56">
        <v>7.5576999999999996</v>
      </c>
      <c r="N78" s="56">
        <v>0.87839</v>
      </c>
      <c r="O78" s="56">
        <v>1.7706999999999999</v>
      </c>
      <c r="P78" s="56">
        <v>0.24814700000000001</v>
      </c>
      <c r="Q78" s="56">
        <v>9.3284000000000002</v>
      </c>
      <c r="R78" s="56">
        <v>0.969808</v>
      </c>
      <c r="S78" s="56">
        <v>18.981819999999999</v>
      </c>
      <c r="T78" s="56">
        <v>0.45079504999999997</v>
      </c>
      <c r="U78" s="57"/>
    </row>
    <row r="79" spans="1:21" x14ac:dyDescent="0.2">
      <c r="A79" s="56">
        <v>2010</v>
      </c>
      <c r="B79" s="56" t="s">
        <v>24</v>
      </c>
      <c r="C79" s="56" t="s">
        <v>43</v>
      </c>
      <c r="D79" s="56">
        <v>325</v>
      </c>
      <c r="E79" s="56">
        <v>6</v>
      </c>
      <c r="F79" s="56" t="s">
        <v>34</v>
      </c>
      <c r="G79" s="56">
        <v>5</v>
      </c>
      <c r="H79" s="56">
        <v>2.2360679999999999</v>
      </c>
      <c r="I79" s="56">
        <v>1</v>
      </c>
      <c r="J79" s="56">
        <v>0.10016741999999999</v>
      </c>
      <c r="K79" s="56">
        <v>1</v>
      </c>
      <c r="L79" s="56">
        <v>0.10016741999999999</v>
      </c>
      <c r="M79" s="56">
        <v>0.70540000000000003</v>
      </c>
      <c r="N79" s="56">
        <v>-0.15156</v>
      </c>
      <c r="O79" s="56">
        <v>0.1681</v>
      </c>
      <c r="P79" s="56">
        <v>-0.77441000000000004</v>
      </c>
      <c r="Q79" s="56">
        <v>0.87350000000000005</v>
      </c>
      <c r="R79" s="56">
        <v>-5.8729999999999997E-2</v>
      </c>
      <c r="S79" s="56">
        <v>19.244420000000002</v>
      </c>
      <c r="T79" s="56">
        <v>0.45413439999999999</v>
      </c>
      <c r="U79" s="57"/>
    </row>
    <row r="80" spans="1:21" x14ac:dyDescent="0.2">
      <c r="A80" s="56">
        <v>2010</v>
      </c>
      <c r="B80" s="56" t="s">
        <v>24</v>
      </c>
      <c r="C80" s="56" t="s">
        <v>25</v>
      </c>
      <c r="D80" s="56">
        <v>105</v>
      </c>
      <c r="E80" s="56">
        <v>1</v>
      </c>
      <c r="F80" s="56" t="s">
        <v>27</v>
      </c>
      <c r="G80" s="56">
        <v>57</v>
      </c>
      <c r="H80" s="56">
        <v>7.5498339999999997</v>
      </c>
      <c r="I80" s="56">
        <v>15</v>
      </c>
      <c r="J80" s="56">
        <v>0.39769942000000003</v>
      </c>
      <c r="K80" s="56">
        <v>8</v>
      </c>
      <c r="L80" s="56">
        <v>0.28675655</v>
      </c>
      <c r="M80" s="56">
        <v>4.9500999999999999</v>
      </c>
      <c r="N80" s="56">
        <v>0.69461499999999998</v>
      </c>
      <c r="O80" s="56">
        <v>1.1853</v>
      </c>
      <c r="P80" s="56">
        <v>7.3831999999999995E-2</v>
      </c>
      <c r="Q80" s="56">
        <v>6.1353999999999997</v>
      </c>
      <c r="R80" s="56">
        <v>0.78784399999999999</v>
      </c>
      <c r="S80" s="56">
        <v>19.319030000000001</v>
      </c>
      <c r="T80" s="56">
        <v>0.45508006000000001</v>
      </c>
      <c r="U80" s="57"/>
    </row>
    <row r="81" spans="1:21" x14ac:dyDescent="0.2">
      <c r="A81" s="56">
        <v>2010</v>
      </c>
      <c r="B81" s="56" t="s">
        <v>24</v>
      </c>
      <c r="C81" s="56" t="s">
        <v>43</v>
      </c>
      <c r="D81" s="56">
        <v>225</v>
      </c>
      <c r="E81" s="56">
        <v>2</v>
      </c>
      <c r="F81" s="56" t="s">
        <v>30</v>
      </c>
      <c r="G81" s="56">
        <v>90</v>
      </c>
      <c r="H81" s="56">
        <v>9.4868330000000007</v>
      </c>
      <c r="I81" s="56">
        <v>33</v>
      </c>
      <c r="J81" s="56">
        <v>0.61193971000000003</v>
      </c>
      <c r="K81" s="56">
        <v>10</v>
      </c>
      <c r="L81" s="56">
        <v>0.32175055000000002</v>
      </c>
      <c r="M81" s="56">
        <v>12.701700000000001</v>
      </c>
      <c r="N81" s="56">
        <v>1.1038619999999999</v>
      </c>
      <c r="O81" s="56">
        <v>3.0565000000000002</v>
      </c>
      <c r="P81" s="56">
        <v>0.48522599999999999</v>
      </c>
      <c r="Q81" s="56">
        <v>15.7582</v>
      </c>
      <c r="R81" s="56">
        <v>1.1975070000000001</v>
      </c>
      <c r="S81" s="56">
        <v>19.396249999999998</v>
      </c>
      <c r="T81" s="56">
        <v>0.45605723999999997</v>
      </c>
      <c r="U81" s="57"/>
    </row>
    <row r="82" spans="1:21" x14ac:dyDescent="0.2">
      <c r="A82" s="56">
        <v>2010</v>
      </c>
      <c r="B82" s="56" t="s">
        <v>24</v>
      </c>
      <c r="C82" s="56" t="s">
        <v>25</v>
      </c>
      <c r="D82" s="56">
        <v>103</v>
      </c>
      <c r="E82" s="56">
        <v>5</v>
      </c>
      <c r="F82" s="56" t="s">
        <v>31</v>
      </c>
      <c r="G82" s="56">
        <v>93</v>
      </c>
      <c r="H82" s="56">
        <v>9.6436510000000002</v>
      </c>
      <c r="I82" s="56">
        <v>35</v>
      </c>
      <c r="J82" s="56">
        <v>0.63305184000000003</v>
      </c>
      <c r="K82" s="56">
        <v>25</v>
      </c>
      <c r="L82" s="56">
        <v>0.52359878000000004</v>
      </c>
      <c r="M82" s="56">
        <v>16.110800000000001</v>
      </c>
      <c r="N82" s="56">
        <v>1.207117</v>
      </c>
      <c r="O82" s="56">
        <v>3.9386000000000001</v>
      </c>
      <c r="P82" s="56">
        <v>0.59534299999999996</v>
      </c>
      <c r="Q82" s="56">
        <v>20.049399999999999</v>
      </c>
      <c r="R82" s="56">
        <v>1.3021020000000001</v>
      </c>
      <c r="S82" s="56">
        <v>19.644480000000001</v>
      </c>
      <c r="T82" s="56">
        <v>0.45918861</v>
      </c>
      <c r="U82" s="57"/>
    </row>
    <row r="83" spans="1:21" x14ac:dyDescent="0.2">
      <c r="A83" s="56">
        <v>2010</v>
      </c>
      <c r="B83" s="56" t="s">
        <v>24</v>
      </c>
      <c r="C83" s="56" t="s">
        <v>25</v>
      </c>
      <c r="D83" s="56">
        <v>93</v>
      </c>
      <c r="E83" s="56">
        <v>8</v>
      </c>
      <c r="F83" s="56" t="s">
        <v>52</v>
      </c>
      <c r="G83" s="56">
        <v>64</v>
      </c>
      <c r="H83" s="56">
        <v>8</v>
      </c>
      <c r="I83" s="56">
        <v>25</v>
      </c>
      <c r="J83" s="56">
        <v>0.52359878000000004</v>
      </c>
      <c r="K83" s="56">
        <v>15</v>
      </c>
      <c r="L83" s="56">
        <v>0.39769942000000003</v>
      </c>
      <c r="M83" s="56">
        <v>7.6845999999999997</v>
      </c>
      <c r="N83" s="56">
        <v>0.88562200000000002</v>
      </c>
      <c r="O83" s="56">
        <v>1.9525999999999999</v>
      </c>
      <c r="P83" s="56">
        <v>0.29061599999999999</v>
      </c>
      <c r="Q83" s="56">
        <v>9.6372</v>
      </c>
      <c r="R83" s="56">
        <v>0.98395100000000002</v>
      </c>
      <c r="S83" s="56">
        <v>20.26107</v>
      </c>
      <c r="T83" s="56">
        <v>0.46690308000000003</v>
      </c>
      <c r="U83" s="57"/>
    </row>
    <row r="84" spans="1:21" x14ac:dyDescent="0.2">
      <c r="A84" s="56">
        <v>2010</v>
      </c>
      <c r="B84" s="56" t="s">
        <v>24</v>
      </c>
      <c r="C84" s="56" t="s">
        <v>25</v>
      </c>
      <c r="D84" s="56">
        <v>70</v>
      </c>
      <c r="E84" s="56">
        <v>2</v>
      </c>
      <c r="F84" s="56" t="s">
        <v>30</v>
      </c>
      <c r="G84" s="56">
        <v>67</v>
      </c>
      <c r="H84" s="56">
        <v>8.1853529999999992</v>
      </c>
      <c r="I84" s="56">
        <v>25</v>
      </c>
      <c r="J84" s="56">
        <v>0.52359878000000004</v>
      </c>
      <c r="K84" s="56">
        <v>15</v>
      </c>
      <c r="L84" s="56">
        <v>0.39769942000000003</v>
      </c>
      <c r="M84" s="56">
        <v>10.4001</v>
      </c>
      <c r="N84" s="56">
        <v>1.0170380000000001</v>
      </c>
      <c r="O84" s="56">
        <v>2.6718000000000002</v>
      </c>
      <c r="P84" s="56">
        <v>0.42680600000000002</v>
      </c>
      <c r="Q84" s="56">
        <v>13.071899999999999</v>
      </c>
      <c r="R84" s="56">
        <v>1.116339</v>
      </c>
      <c r="S84" s="56">
        <v>20.439260000000001</v>
      </c>
      <c r="T84" s="56">
        <v>0.46911607999999999</v>
      </c>
      <c r="U84" s="57"/>
    </row>
    <row r="85" spans="1:21" x14ac:dyDescent="0.2">
      <c r="A85" s="56">
        <v>2010</v>
      </c>
      <c r="B85" s="56" t="s">
        <v>24</v>
      </c>
      <c r="C85" s="56" t="s">
        <v>25</v>
      </c>
      <c r="D85" s="56">
        <v>15</v>
      </c>
      <c r="E85" s="56">
        <v>1</v>
      </c>
      <c r="F85" s="56" t="s">
        <v>27</v>
      </c>
      <c r="G85" s="56">
        <v>68</v>
      </c>
      <c r="H85" s="56">
        <v>8.2462110000000006</v>
      </c>
      <c r="I85" s="56">
        <v>20</v>
      </c>
      <c r="J85" s="56">
        <v>0.46364760999999999</v>
      </c>
      <c r="K85" s="56">
        <v>15</v>
      </c>
      <c r="L85" s="56">
        <v>0.39769942000000003</v>
      </c>
      <c r="M85" s="56">
        <v>10.674300000000001</v>
      </c>
      <c r="N85" s="56">
        <v>1.02834</v>
      </c>
      <c r="O85" s="56">
        <v>2.7562000000000002</v>
      </c>
      <c r="P85" s="56">
        <v>0.44031199999999998</v>
      </c>
      <c r="Q85" s="56">
        <v>13.4305</v>
      </c>
      <c r="R85" s="56">
        <v>1.128093</v>
      </c>
      <c r="S85" s="56">
        <v>20.52195</v>
      </c>
      <c r="T85" s="56">
        <v>0.47014050000000002</v>
      </c>
      <c r="U85" s="57"/>
    </row>
    <row r="86" spans="1:21" x14ac:dyDescent="0.2">
      <c r="A86" s="56">
        <v>2010</v>
      </c>
      <c r="B86" s="56" t="s">
        <v>24</v>
      </c>
      <c r="C86" s="56" t="s">
        <v>25</v>
      </c>
      <c r="D86" s="56">
        <v>92</v>
      </c>
      <c r="E86" s="56">
        <v>2</v>
      </c>
      <c r="F86" s="56" t="s">
        <v>30</v>
      </c>
      <c r="G86" s="56">
        <v>27</v>
      </c>
      <c r="H86" s="56">
        <v>5.1961519999999997</v>
      </c>
      <c r="I86" s="56">
        <v>5</v>
      </c>
      <c r="J86" s="56">
        <v>0.22551341</v>
      </c>
      <c r="K86" s="56">
        <v>3</v>
      </c>
      <c r="L86" s="56">
        <v>0.17408301000000001</v>
      </c>
      <c r="M86" s="56">
        <v>2.8786</v>
      </c>
      <c r="N86" s="56">
        <v>0.45918300000000001</v>
      </c>
      <c r="O86" s="56">
        <v>0.80600000000000005</v>
      </c>
      <c r="P86" s="56">
        <v>-9.3659999999999993E-2</v>
      </c>
      <c r="Q86" s="56">
        <v>3.6846000000000001</v>
      </c>
      <c r="R86" s="56">
        <v>0.56639200000000001</v>
      </c>
      <c r="S86" s="56">
        <v>21.874829999999999</v>
      </c>
      <c r="T86" s="56">
        <v>0.48669289999999998</v>
      </c>
      <c r="U86" s="57"/>
    </row>
    <row r="87" spans="1:21" x14ac:dyDescent="0.2">
      <c r="A87" s="56">
        <v>2010</v>
      </c>
      <c r="B87" s="56" t="s">
        <v>24</v>
      </c>
      <c r="C87" s="56" t="s">
        <v>43</v>
      </c>
      <c r="D87" s="56">
        <v>365</v>
      </c>
      <c r="E87" s="56">
        <v>5</v>
      </c>
      <c r="F87" s="56" t="s">
        <v>31</v>
      </c>
      <c r="G87" s="56">
        <v>39</v>
      </c>
      <c r="H87" s="56">
        <v>6.2449979999999998</v>
      </c>
      <c r="I87" s="56">
        <v>15</v>
      </c>
      <c r="J87" s="56">
        <v>0.39769942000000003</v>
      </c>
      <c r="K87" s="56">
        <v>8</v>
      </c>
      <c r="L87" s="56">
        <v>0.28675655</v>
      </c>
      <c r="M87" s="56">
        <v>5.1512000000000002</v>
      </c>
      <c r="N87" s="56">
        <v>0.71190900000000001</v>
      </c>
      <c r="O87" s="56">
        <v>1.4732000000000001</v>
      </c>
      <c r="P87" s="56">
        <v>0.168265</v>
      </c>
      <c r="Q87" s="56">
        <v>6.6243999999999996</v>
      </c>
      <c r="R87" s="56">
        <v>0.82114699999999996</v>
      </c>
      <c r="S87" s="56">
        <v>22.239000000000001</v>
      </c>
      <c r="T87" s="56">
        <v>0.49108437999999999</v>
      </c>
      <c r="U87" s="57"/>
    </row>
    <row r="88" spans="1:21" x14ac:dyDescent="0.2">
      <c r="A88" s="56">
        <v>2010</v>
      </c>
      <c r="B88" s="56" t="s">
        <v>24</v>
      </c>
      <c r="C88" s="56" t="s">
        <v>25</v>
      </c>
      <c r="D88" s="56">
        <v>83</v>
      </c>
      <c r="E88" s="56">
        <v>8</v>
      </c>
      <c r="F88" s="56" t="s">
        <v>52</v>
      </c>
      <c r="G88" s="56">
        <v>23</v>
      </c>
      <c r="H88" s="56">
        <v>4.7958319999999999</v>
      </c>
      <c r="I88" s="56">
        <v>20</v>
      </c>
      <c r="J88" s="56">
        <v>0.46364760999999999</v>
      </c>
      <c r="K88" s="56">
        <v>3</v>
      </c>
      <c r="L88" s="56">
        <v>0.17408301000000001</v>
      </c>
      <c r="M88" s="56">
        <v>1.7568999999999999</v>
      </c>
      <c r="N88" s="56">
        <v>0.24475</v>
      </c>
      <c r="O88" s="56">
        <v>0.52869999999999995</v>
      </c>
      <c r="P88" s="56">
        <v>-0.27678000000000003</v>
      </c>
      <c r="Q88" s="56">
        <v>2.2856000000000001</v>
      </c>
      <c r="R88" s="56">
        <v>0.35900199999999999</v>
      </c>
      <c r="S88" s="56">
        <v>23.131779999999999</v>
      </c>
      <c r="T88" s="56">
        <v>0.50174377000000003</v>
      </c>
      <c r="U88" s="57"/>
    </row>
    <row r="89" spans="1:21" x14ac:dyDescent="0.2">
      <c r="A89" s="56">
        <v>2010</v>
      </c>
      <c r="B89" s="56" t="s">
        <v>24</v>
      </c>
      <c r="C89" s="56" t="s">
        <v>25</v>
      </c>
      <c r="D89" s="56">
        <v>107</v>
      </c>
      <c r="E89" s="56">
        <v>3</v>
      </c>
      <c r="F89" s="56" t="s">
        <v>32</v>
      </c>
      <c r="G89" s="56">
        <v>4</v>
      </c>
      <c r="H89" s="56">
        <v>2</v>
      </c>
      <c r="I89" s="56">
        <v>1</v>
      </c>
      <c r="J89" s="56">
        <v>0.10016741999999999</v>
      </c>
      <c r="K89" s="56">
        <v>1</v>
      </c>
      <c r="L89" s="56">
        <v>0.10016741999999999</v>
      </c>
      <c r="M89" s="56">
        <v>0.14299999999999999</v>
      </c>
      <c r="N89" s="56">
        <v>-0.84462999999999999</v>
      </c>
      <c r="O89" s="56">
        <v>4.4400000000000002E-2</v>
      </c>
      <c r="P89" s="56">
        <v>-1.3525199999999999</v>
      </c>
      <c r="Q89" s="56">
        <v>0.18740000000000001</v>
      </c>
      <c r="R89" s="56">
        <v>-0.72721000000000002</v>
      </c>
      <c r="S89" s="56">
        <v>23.692640000000001</v>
      </c>
      <c r="T89" s="56">
        <v>0.50836632999999998</v>
      </c>
      <c r="U89" s="57"/>
    </row>
    <row r="90" spans="1:21" x14ac:dyDescent="0.2">
      <c r="A90" s="56">
        <v>2010</v>
      </c>
      <c r="B90" s="56" t="s">
        <v>24</v>
      </c>
      <c r="C90" s="56" t="s">
        <v>25</v>
      </c>
      <c r="D90" s="56">
        <v>4</v>
      </c>
      <c r="E90" s="56">
        <v>6</v>
      </c>
      <c r="F90" s="56" t="s">
        <v>34</v>
      </c>
      <c r="G90" s="56">
        <v>65</v>
      </c>
      <c r="H90" s="56">
        <v>8.0622579999999999</v>
      </c>
      <c r="I90" s="56">
        <v>20</v>
      </c>
      <c r="J90" s="56">
        <v>0.46364760999999999</v>
      </c>
      <c r="K90" s="56">
        <v>15</v>
      </c>
      <c r="L90" s="56">
        <v>0.39769942000000003</v>
      </c>
      <c r="M90" s="56">
        <v>5.9432999999999998</v>
      </c>
      <c r="N90" s="56">
        <v>0.77402800000000005</v>
      </c>
      <c r="O90" s="56">
        <v>1.8597999999999999</v>
      </c>
      <c r="P90" s="56">
        <v>0.26946900000000001</v>
      </c>
      <c r="Q90" s="56">
        <v>7.8030999999999997</v>
      </c>
      <c r="R90" s="56">
        <v>0.89226799999999995</v>
      </c>
      <c r="S90" s="56">
        <v>23.834119999999999</v>
      </c>
      <c r="T90" s="56">
        <v>0.51002833999999997</v>
      </c>
      <c r="U90" s="57"/>
    </row>
    <row r="91" spans="1:21" x14ac:dyDescent="0.2">
      <c r="A91" s="56">
        <v>2010</v>
      </c>
      <c r="B91" s="56" t="s">
        <v>24</v>
      </c>
      <c r="C91" s="56" t="s">
        <v>43</v>
      </c>
      <c r="D91" s="56">
        <v>399</v>
      </c>
      <c r="E91" s="56">
        <v>8</v>
      </c>
      <c r="F91" s="56" t="s">
        <v>52</v>
      </c>
      <c r="G91" s="56">
        <v>75</v>
      </c>
      <c r="H91" s="56">
        <v>8.6602540000000001</v>
      </c>
      <c r="I91" s="56">
        <v>35</v>
      </c>
      <c r="J91" s="56">
        <v>0.63305184000000003</v>
      </c>
      <c r="K91" s="56">
        <v>7</v>
      </c>
      <c r="L91" s="56">
        <v>0.26776333000000002</v>
      </c>
      <c r="M91" s="56">
        <v>11.9259</v>
      </c>
      <c r="N91" s="56">
        <v>1.076492</v>
      </c>
      <c r="O91" s="56">
        <v>4.0670000000000002</v>
      </c>
      <c r="P91" s="56">
        <v>0.60927500000000001</v>
      </c>
      <c r="Q91" s="56">
        <v>15.992900000000001</v>
      </c>
      <c r="R91" s="56">
        <v>1.203927</v>
      </c>
      <c r="S91" s="56">
        <v>25.430029999999999</v>
      </c>
      <c r="T91" s="56">
        <v>0.52855030999999997</v>
      </c>
      <c r="U91" s="57"/>
    </row>
    <row r="92" spans="1:21" x14ac:dyDescent="0.2">
      <c r="A92" s="56">
        <v>2010</v>
      </c>
      <c r="B92" s="56" t="s">
        <v>24</v>
      </c>
      <c r="C92" s="56" t="s">
        <v>25</v>
      </c>
      <c r="D92" s="56">
        <v>106</v>
      </c>
      <c r="E92" s="56">
        <v>3</v>
      </c>
      <c r="F92" s="56" t="s">
        <v>32</v>
      </c>
      <c r="G92" s="56">
        <v>25</v>
      </c>
      <c r="H92" s="56">
        <v>5</v>
      </c>
      <c r="I92" s="56">
        <v>8</v>
      </c>
      <c r="J92" s="56">
        <v>0.28675655</v>
      </c>
      <c r="K92" s="56">
        <v>6</v>
      </c>
      <c r="L92" s="56">
        <v>0.24746705999999999</v>
      </c>
      <c r="M92" s="56">
        <v>3.7088000000000001</v>
      </c>
      <c r="N92" s="56">
        <v>0.56923500000000005</v>
      </c>
      <c r="O92" s="56">
        <v>1.3099000000000001</v>
      </c>
      <c r="P92" s="56">
        <v>0.117241</v>
      </c>
      <c r="Q92" s="56">
        <v>5.0186999999999999</v>
      </c>
      <c r="R92" s="56">
        <v>0.70059199999999999</v>
      </c>
      <c r="S92" s="56">
        <v>26.100380000000001</v>
      </c>
      <c r="T92" s="56">
        <v>0.53621437999999999</v>
      </c>
      <c r="U92" s="57"/>
    </row>
    <row r="93" spans="1:21" x14ac:dyDescent="0.2">
      <c r="A93" s="56">
        <v>2010</v>
      </c>
      <c r="B93" s="56" t="s">
        <v>24</v>
      </c>
      <c r="C93" s="56" t="s">
        <v>43</v>
      </c>
      <c r="D93" s="56">
        <v>377</v>
      </c>
      <c r="E93" s="56">
        <v>4</v>
      </c>
      <c r="F93" s="56" t="s">
        <v>33</v>
      </c>
      <c r="G93" s="56">
        <v>8</v>
      </c>
      <c r="H93" s="56">
        <v>2.828427</v>
      </c>
      <c r="I93" s="56">
        <v>2</v>
      </c>
      <c r="J93" s="56">
        <v>0.14189705</v>
      </c>
      <c r="K93" s="56">
        <v>1</v>
      </c>
      <c r="L93" s="56">
        <v>0.10016741999999999</v>
      </c>
      <c r="M93" s="56">
        <v>0.54749999999999999</v>
      </c>
      <c r="N93" s="56">
        <v>-0.26161000000000001</v>
      </c>
      <c r="O93" s="56">
        <v>0.22209999999999999</v>
      </c>
      <c r="P93" s="56">
        <v>-0.65342999999999996</v>
      </c>
      <c r="Q93" s="56">
        <v>0.76959999999999995</v>
      </c>
      <c r="R93" s="56">
        <v>-0.11373</v>
      </c>
      <c r="S93" s="56">
        <v>28.85915</v>
      </c>
      <c r="T93" s="56">
        <v>0.56712233000000001</v>
      </c>
      <c r="U93" s="57"/>
    </row>
    <row r="94" spans="1:21" x14ac:dyDescent="0.2">
      <c r="A94" s="56">
        <v>2010</v>
      </c>
      <c r="B94" s="56" t="s">
        <v>24</v>
      </c>
      <c r="C94" s="56" t="s">
        <v>43</v>
      </c>
      <c r="D94" s="56">
        <v>356</v>
      </c>
      <c r="E94" s="56">
        <v>1</v>
      </c>
      <c r="F94" s="56" t="s">
        <v>27</v>
      </c>
      <c r="G94" s="56">
        <v>63</v>
      </c>
      <c r="H94" s="56">
        <v>7.9372540000000003</v>
      </c>
      <c r="I94" s="56">
        <v>25</v>
      </c>
      <c r="J94" s="56">
        <v>0.52359878000000004</v>
      </c>
      <c r="K94" s="56">
        <v>15</v>
      </c>
      <c r="L94" s="56">
        <v>0.39769942000000003</v>
      </c>
      <c r="M94" s="56">
        <v>7.2889999999999997</v>
      </c>
      <c r="N94" s="56">
        <v>0.86266900000000002</v>
      </c>
      <c r="O94" s="56">
        <v>3.0512999999999999</v>
      </c>
      <c r="P94" s="56">
        <v>0.48448600000000003</v>
      </c>
      <c r="Q94" s="56">
        <v>10.340299999999999</v>
      </c>
      <c r="R94" s="56">
        <v>1.014534</v>
      </c>
      <c r="S94" s="56">
        <v>29.50882</v>
      </c>
      <c r="T94" s="56">
        <v>0.57426778000000001</v>
      </c>
      <c r="U94" s="57"/>
    </row>
    <row r="95" spans="1:21" x14ac:dyDescent="0.2">
      <c r="A95" s="56">
        <v>2010</v>
      </c>
      <c r="B95" s="56" t="s">
        <v>24</v>
      </c>
      <c r="C95" s="56" t="s">
        <v>43</v>
      </c>
      <c r="D95" s="56">
        <v>281</v>
      </c>
      <c r="E95" s="56">
        <v>6</v>
      </c>
      <c r="F95" s="56" t="s">
        <v>34</v>
      </c>
      <c r="G95" s="56">
        <v>27</v>
      </c>
      <c r="H95" s="56">
        <v>5.1961519999999997</v>
      </c>
      <c r="I95" s="56">
        <v>12</v>
      </c>
      <c r="J95" s="56">
        <v>0.35374160999999998</v>
      </c>
      <c r="K95" s="56">
        <v>7</v>
      </c>
      <c r="L95" s="56">
        <v>0.26776333000000002</v>
      </c>
      <c r="M95" s="56">
        <v>1.9928999999999999</v>
      </c>
      <c r="N95" s="56">
        <v>0.29948799999999998</v>
      </c>
      <c r="O95" s="56">
        <v>0.88839999999999997</v>
      </c>
      <c r="P95" s="56">
        <v>-5.1389999999999998E-2</v>
      </c>
      <c r="Q95" s="56">
        <v>2.8813</v>
      </c>
      <c r="R95" s="56">
        <v>0.45959</v>
      </c>
      <c r="S95" s="56">
        <v>30.833300000000001</v>
      </c>
      <c r="T95" s="56">
        <v>0.58869653</v>
      </c>
      <c r="U95" s="57"/>
    </row>
    <row r="96" spans="1:21" x14ac:dyDescent="0.2">
      <c r="A96" s="56">
        <v>2010</v>
      </c>
      <c r="B96" s="56" t="s">
        <v>24</v>
      </c>
      <c r="C96" s="56" t="s">
        <v>43</v>
      </c>
      <c r="D96" s="56">
        <v>381</v>
      </c>
      <c r="E96" s="56">
        <v>8</v>
      </c>
      <c r="F96" s="56" t="s">
        <v>52</v>
      </c>
      <c r="G96" s="56">
        <v>79</v>
      </c>
      <c r="H96" s="56">
        <v>8.8881940000000004</v>
      </c>
      <c r="I96" s="56">
        <v>8</v>
      </c>
      <c r="J96" s="56">
        <v>0.28675655</v>
      </c>
      <c r="K96" s="56">
        <v>7</v>
      </c>
      <c r="L96" s="56">
        <v>0.26776333000000002</v>
      </c>
      <c r="M96" s="56">
        <v>5.2784000000000004</v>
      </c>
      <c r="N96" s="56">
        <v>0.72250300000000001</v>
      </c>
      <c r="O96" s="56">
        <v>2.5689000000000002</v>
      </c>
      <c r="P96" s="56">
        <v>0.40974899999999997</v>
      </c>
      <c r="Q96" s="56">
        <v>7.8472999999999997</v>
      </c>
      <c r="R96" s="56">
        <v>0.89472099999999999</v>
      </c>
      <c r="S96" s="56">
        <v>32.7361</v>
      </c>
      <c r="T96" s="56">
        <v>0.60913066999999999</v>
      </c>
      <c r="U96" s="57"/>
    </row>
    <row r="97" spans="1:21" x14ac:dyDescent="0.2">
      <c r="A97" s="56">
        <v>2010</v>
      </c>
      <c r="B97" s="56" t="s">
        <v>24</v>
      </c>
      <c r="C97" s="56" t="s">
        <v>43</v>
      </c>
      <c r="D97" s="56">
        <v>380</v>
      </c>
      <c r="E97" s="56">
        <v>7</v>
      </c>
      <c r="F97" s="56" t="s">
        <v>44</v>
      </c>
      <c r="G97" s="56">
        <v>44</v>
      </c>
      <c r="H97" s="56">
        <v>6.6332500000000003</v>
      </c>
      <c r="I97" s="56">
        <v>17</v>
      </c>
      <c r="J97" s="56">
        <v>0.42498878000000001</v>
      </c>
      <c r="K97" s="56">
        <v>5</v>
      </c>
      <c r="L97" s="56">
        <v>0.22551341</v>
      </c>
      <c r="M97" s="56">
        <v>5.1916000000000002</v>
      </c>
      <c r="N97" s="56">
        <v>0.71530199999999999</v>
      </c>
      <c r="O97" s="56">
        <v>2.5436999999999999</v>
      </c>
      <c r="P97" s="56">
        <v>0.405468</v>
      </c>
      <c r="Q97" s="56">
        <v>7.7352999999999996</v>
      </c>
      <c r="R97" s="56">
        <v>0.88847799999999999</v>
      </c>
      <c r="S97" s="56">
        <v>32.884309999999999</v>
      </c>
      <c r="T97" s="56">
        <v>0.61070897000000002</v>
      </c>
      <c r="U97" s="57"/>
    </row>
    <row r="98" spans="1:21" x14ac:dyDescent="0.2">
      <c r="A98" s="56">
        <v>2010</v>
      </c>
      <c r="B98" s="56" t="s">
        <v>24</v>
      </c>
      <c r="C98" s="56" t="s">
        <v>25</v>
      </c>
      <c r="D98" s="56">
        <v>193</v>
      </c>
      <c r="E98" s="56">
        <v>3</v>
      </c>
      <c r="F98" s="56" t="s">
        <v>32</v>
      </c>
      <c r="G98" s="56">
        <v>18</v>
      </c>
      <c r="H98" s="56">
        <v>4.2426409999999999</v>
      </c>
      <c r="I98" s="56">
        <v>3</v>
      </c>
      <c r="J98" s="56">
        <v>0.17408301000000001</v>
      </c>
      <c r="K98" s="56">
        <v>2</v>
      </c>
      <c r="L98" s="56">
        <v>0.14189705</v>
      </c>
      <c r="M98" s="56">
        <v>0.95950000000000002</v>
      </c>
      <c r="N98" s="56">
        <v>-1.7950000000000001E-2</v>
      </c>
      <c r="O98" s="56">
        <v>0.47770000000000001</v>
      </c>
      <c r="P98" s="56">
        <v>-0.32084000000000001</v>
      </c>
      <c r="Q98" s="56">
        <v>1.4372</v>
      </c>
      <c r="R98" s="56">
        <v>0.15751999999999999</v>
      </c>
      <c r="S98" s="56">
        <v>33.238239999999998</v>
      </c>
      <c r="T98" s="56">
        <v>0.61447074000000002</v>
      </c>
      <c r="U98" s="57"/>
    </row>
    <row r="99" spans="1:21" x14ac:dyDescent="0.2">
      <c r="A99" s="56">
        <v>2010</v>
      </c>
      <c r="B99" s="56" t="s">
        <v>24</v>
      </c>
      <c r="C99" s="56" t="s">
        <v>43</v>
      </c>
      <c r="D99" s="56">
        <v>324</v>
      </c>
      <c r="E99" s="56">
        <v>5</v>
      </c>
      <c r="F99" s="56" t="s">
        <v>31</v>
      </c>
      <c r="G99" s="56">
        <v>7</v>
      </c>
      <c r="H99" s="56">
        <v>2.6457510000000002</v>
      </c>
      <c r="I99" s="56">
        <v>5</v>
      </c>
      <c r="J99" s="56">
        <v>0.22551341</v>
      </c>
      <c r="K99" s="56">
        <v>1</v>
      </c>
      <c r="L99" s="56">
        <v>0.10016741999999999</v>
      </c>
      <c r="M99" s="56">
        <v>0.43190000000000001</v>
      </c>
      <c r="N99" s="56">
        <v>-0.36460999999999999</v>
      </c>
      <c r="O99" s="56">
        <v>0.2495</v>
      </c>
      <c r="P99" s="56">
        <v>-0.60290999999999995</v>
      </c>
      <c r="Q99" s="56">
        <v>0.68140000000000001</v>
      </c>
      <c r="R99" s="56">
        <v>-0.16658999999999999</v>
      </c>
      <c r="S99" s="56">
        <v>36.615789999999997</v>
      </c>
      <c r="T99" s="56">
        <v>0.64990382000000002</v>
      </c>
      <c r="U99" s="57"/>
    </row>
    <row r="100" spans="1:21" x14ac:dyDescent="0.2">
      <c r="A100" s="56">
        <v>2010</v>
      </c>
      <c r="B100" s="56" t="s">
        <v>24</v>
      </c>
      <c r="C100" s="56" t="s">
        <v>43</v>
      </c>
      <c r="D100" s="56">
        <v>274</v>
      </c>
      <c r="E100" s="56">
        <v>3</v>
      </c>
      <c r="F100" s="56" t="s">
        <v>32</v>
      </c>
      <c r="G100" s="56">
        <v>64</v>
      </c>
      <c r="H100" s="56">
        <v>8</v>
      </c>
      <c r="I100" s="56">
        <v>30</v>
      </c>
      <c r="J100" s="56">
        <v>0.57963973999999996</v>
      </c>
      <c r="K100" s="56">
        <v>3</v>
      </c>
      <c r="L100" s="56">
        <v>0.17408301000000001</v>
      </c>
      <c r="M100" s="56">
        <v>5.2413999999999996</v>
      </c>
      <c r="N100" s="56">
        <v>0.71944799999999998</v>
      </c>
      <c r="O100" s="56">
        <v>3.0312999999999999</v>
      </c>
      <c r="P100" s="56">
        <v>0.48163</v>
      </c>
      <c r="Q100" s="56">
        <v>8.2727000000000004</v>
      </c>
      <c r="R100" s="56">
        <v>0.91764800000000002</v>
      </c>
      <c r="S100" s="56">
        <v>36.642209999999999</v>
      </c>
      <c r="T100" s="56">
        <v>0.65017798000000004</v>
      </c>
      <c r="U100" s="57"/>
    </row>
    <row r="101" spans="1:21" x14ac:dyDescent="0.2">
      <c r="A101" s="56">
        <v>2010</v>
      </c>
      <c r="B101" s="56" t="s">
        <v>24</v>
      </c>
      <c r="C101" s="56" t="s">
        <v>43</v>
      </c>
      <c r="D101" s="56">
        <v>361</v>
      </c>
      <c r="E101" s="56">
        <v>8</v>
      </c>
      <c r="F101" s="56" t="s">
        <v>52</v>
      </c>
      <c r="G101" s="56">
        <v>11</v>
      </c>
      <c r="H101" s="56">
        <v>3.3166250000000002</v>
      </c>
      <c r="I101" s="56">
        <v>3</v>
      </c>
      <c r="J101" s="56">
        <v>0.17408301000000001</v>
      </c>
      <c r="K101" s="56">
        <v>3</v>
      </c>
      <c r="L101" s="56">
        <v>0.17408301000000001</v>
      </c>
      <c r="M101" s="56">
        <v>1.0310999999999999</v>
      </c>
      <c r="N101" s="56">
        <v>1.3305000000000001E-2</v>
      </c>
      <c r="O101" s="56">
        <v>0.59909999999999997</v>
      </c>
      <c r="P101" s="56">
        <v>-0.22248999999999999</v>
      </c>
      <c r="Q101" s="56">
        <v>1.6302000000000001</v>
      </c>
      <c r="R101" s="56">
        <v>0.21224399999999999</v>
      </c>
      <c r="S101" s="56">
        <v>36.75009</v>
      </c>
      <c r="T101" s="56">
        <v>0.65129716000000004</v>
      </c>
      <c r="U101" s="57"/>
    </row>
    <row r="102" spans="1:21" x14ac:dyDescent="0.2">
      <c r="A102" s="56">
        <v>2010</v>
      </c>
      <c r="B102" s="56" t="s">
        <v>24</v>
      </c>
      <c r="C102" s="56" t="s">
        <v>43</v>
      </c>
      <c r="D102" s="56">
        <v>341</v>
      </c>
      <c r="E102" s="56">
        <v>8</v>
      </c>
      <c r="F102" s="56" t="s">
        <v>52</v>
      </c>
      <c r="G102" s="56">
        <v>29</v>
      </c>
      <c r="H102" s="56">
        <v>5.3851649999999998</v>
      </c>
      <c r="I102" s="56">
        <v>9</v>
      </c>
      <c r="J102" s="56">
        <v>0.30469265000000001</v>
      </c>
      <c r="K102" s="56">
        <v>4</v>
      </c>
      <c r="L102" s="56">
        <v>0.20135792</v>
      </c>
      <c r="M102" s="56">
        <v>2.0760999999999998</v>
      </c>
      <c r="N102" s="56">
        <v>0.31724999999999998</v>
      </c>
      <c r="O102" s="56">
        <v>1.2715000000000001</v>
      </c>
      <c r="P102" s="56">
        <v>0.10432</v>
      </c>
      <c r="Q102" s="56">
        <v>3.3475999999999999</v>
      </c>
      <c r="R102" s="56">
        <v>0.52473499999999995</v>
      </c>
      <c r="S102" s="56">
        <v>37.982439999999997</v>
      </c>
      <c r="T102" s="56">
        <v>0.66403429000000003</v>
      </c>
      <c r="U102" s="57"/>
    </row>
    <row r="103" spans="1:21" x14ac:dyDescent="0.2">
      <c r="A103" s="56">
        <v>2010</v>
      </c>
      <c r="B103" s="56" t="s">
        <v>24</v>
      </c>
      <c r="C103" s="56" t="s">
        <v>43</v>
      </c>
      <c r="D103" s="56">
        <v>255</v>
      </c>
      <c r="E103" s="56">
        <v>6</v>
      </c>
      <c r="F103" s="56" t="s">
        <v>34</v>
      </c>
      <c r="G103" s="56">
        <v>15</v>
      </c>
      <c r="H103" s="56">
        <v>3.8729830000000001</v>
      </c>
      <c r="I103" s="56">
        <v>7</v>
      </c>
      <c r="J103" s="56">
        <v>0.26776333000000002</v>
      </c>
      <c r="K103" s="56">
        <v>3</v>
      </c>
      <c r="L103" s="56">
        <v>0.17408301000000001</v>
      </c>
      <c r="M103" s="56">
        <v>0.4299</v>
      </c>
      <c r="N103" s="56">
        <v>-0.36662</v>
      </c>
      <c r="O103" s="56">
        <v>0.26989999999999997</v>
      </c>
      <c r="P103" s="56">
        <v>-0.56877999999999995</v>
      </c>
      <c r="Q103" s="56">
        <v>0.69979999999999998</v>
      </c>
      <c r="R103" s="56">
        <v>-0.15501999999999999</v>
      </c>
      <c r="S103" s="56">
        <v>38.568159999999999</v>
      </c>
      <c r="T103" s="56">
        <v>0.67005961000000003</v>
      </c>
      <c r="U103" s="57"/>
    </row>
    <row r="104" spans="1:21" x14ac:dyDescent="0.2">
      <c r="A104" s="56">
        <v>2010</v>
      </c>
      <c r="B104" s="56" t="s">
        <v>24</v>
      </c>
      <c r="C104" s="56" t="s">
        <v>25</v>
      </c>
      <c r="D104" s="56">
        <v>115</v>
      </c>
      <c r="E104" s="56">
        <v>6</v>
      </c>
      <c r="F104" s="56" t="s">
        <v>34</v>
      </c>
      <c r="G104" s="56">
        <v>1</v>
      </c>
      <c r="H104" s="56">
        <v>1</v>
      </c>
      <c r="I104" s="56">
        <v>1</v>
      </c>
      <c r="J104" s="56">
        <v>0.10016741999999999</v>
      </c>
      <c r="K104" s="56">
        <v>1</v>
      </c>
      <c r="L104" s="56">
        <v>0.10016741999999999</v>
      </c>
      <c r="M104" s="56">
        <v>5.9799999999999999E-2</v>
      </c>
      <c r="N104" s="56">
        <v>-1.22323</v>
      </c>
      <c r="O104" s="56">
        <v>3.7900000000000003E-2</v>
      </c>
      <c r="P104" s="56">
        <v>-1.4212499999999999</v>
      </c>
      <c r="Q104" s="56">
        <v>9.7699999999999995E-2</v>
      </c>
      <c r="R104" s="56">
        <v>-1.01006</v>
      </c>
      <c r="S104" s="56">
        <v>38.79222</v>
      </c>
      <c r="T104" s="56">
        <v>0.67235992</v>
      </c>
      <c r="U104" s="57"/>
    </row>
    <row r="105" spans="1:21" x14ac:dyDescent="0.2">
      <c r="A105" s="56">
        <v>2010</v>
      </c>
      <c r="B105" s="56" t="s">
        <v>24</v>
      </c>
      <c r="C105" s="56" t="s">
        <v>25</v>
      </c>
      <c r="D105" s="56">
        <v>198</v>
      </c>
      <c r="E105" s="56">
        <v>8</v>
      </c>
      <c r="F105" s="56" t="s">
        <v>52</v>
      </c>
      <c r="G105" s="56">
        <v>3</v>
      </c>
      <c r="H105" s="56">
        <v>1.732051</v>
      </c>
      <c r="I105" s="56">
        <v>2</v>
      </c>
      <c r="J105" s="56">
        <v>0.14189705</v>
      </c>
      <c r="K105" s="56">
        <v>2</v>
      </c>
      <c r="L105" s="56">
        <v>0.14189705</v>
      </c>
      <c r="M105" s="56">
        <v>7.3099999999999998E-2</v>
      </c>
      <c r="N105" s="56">
        <v>-1.13602</v>
      </c>
      <c r="O105" s="56">
        <v>4.6600000000000003E-2</v>
      </c>
      <c r="P105" s="56">
        <v>-1.33152</v>
      </c>
      <c r="Q105" s="56">
        <v>0.1197</v>
      </c>
      <c r="R105" s="56">
        <v>-0.92186999999999997</v>
      </c>
      <c r="S105" s="56">
        <v>38.930660000000003</v>
      </c>
      <c r="T105" s="56">
        <v>0.67378000000000005</v>
      </c>
      <c r="U105" s="57"/>
    </row>
    <row r="106" spans="1:21" x14ac:dyDescent="0.2">
      <c r="A106" s="56">
        <v>2010</v>
      </c>
      <c r="B106" s="56" t="s">
        <v>24</v>
      </c>
      <c r="C106" s="56" t="s">
        <v>25</v>
      </c>
      <c r="D106" s="56">
        <v>125</v>
      </c>
      <c r="E106" s="56">
        <v>8</v>
      </c>
      <c r="F106" s="56" t="s">
        <v>52</v>
      </c>
      <c r="G106" s="56">
        <v>27</v>
      </c>
      <c r="H106" s="56">
        <v>5.1961519999999997</v>
      </c>
      <c r="I106" s="56">
        <v>11</v>
      </c>
      <c r="J106" s="56">
        <v>0.33806524999999998</v>
      </c>
      <c r="K106" s="56">
        <v>3</v>
      </c>
      <c r="L106" s="56">
        <v>0.17408301000000001</v>
      </c>
      <c r="M106" s="56">
        <v>1.3052999999999999</v>
      </c>
      <c r="N106" s="56">
        <v>0.115714</v>
      </c>
      <c r="O106" s="56">
        <v>0.8417</v>
      </c>
      <c r="P106" s="56">
        <v>-7.4840000000000004E-2</v>
      </c>
      <c r="Q106" s="56">
        <v>2.1469999999999998</v>
      </c>
      <c r="R106" s="56">
        <v>0.33183400000000002</v>
      </c>
      <c r="S106" s="56">
        <v>39.203539999999997</v>
      </c>
      <c r="T106" s="56">
        <v>0.67657646999999999</v>
      </c>
      <c r="U106" s="57"/>
    </row>
    <row r="107" spans="1:21" x14ac:dyDescent="0.2">
      <c r="A107" s="56">
        <v>2010</v>
      </c>
      <c r="B107" s="56" t="s">
        <v>24</v>
      </c>
      <c r="C107" s="56" t="s">
        <v>43</v>
      </c>
      <c r="D107" s="56">
        <v>353</v>
      </c>
      <c r="E107" s="56">
        <v>1</v>
      </c>
      <c r="F107" s="56" t="s">
        <v>27</v>
      </c>
      <c r="G107" s="56">
        <v>33</v>
      </c>
      <c r="H107" s="56">
        <v>5.7445630000000003</v>
      </c>
      <c r="I107" s="56">
        <v>8</v>
      </c>
      <c r="J107" s="56">
        <v>0.28675655</v>
      </c>
      <c r="K107" s="56">
        <v>3</v>
      </c>
      <c r="L107" s="56">
        <v>0.17408301000000001</v>
      </c>
      <c r="M107" s="56">
        <v>2.2128999999999999</v>
      </c>
      <c r="N107" s="56">
        <v>0.34496399999999999</v>
      </c>
      <c r="O107" s="56">
        <v>1.5146999999999999</v>
      </c>
      <c r="P107" s="56">
        <v>0.18032899999999999</v>
      </c>
      <c r="Q107" s="56">
        <v>3.7275999999999998</v>
      </c>
      <c r="R107" s="56">
        <v>0.57142999999999999</v>
      </c>
      <c r="S107" s="56">
        <v>40.634720000000002</v>
      </c>
      <c r="T107" s="56">
        <v>0.69118897000000001</v>
      </c>
      <c r="U107" s="57"/>
    </row>
    <row r="108" spans="1:21" x14ac:dyDescent="0.2">
      <c r="A108" s="56">
        <v>2010</v>
      </c>
      <c r="B108" s="56" t="s">
        <v>24</v>
      </c>
      <c r="C108" s="56" t="s">
        <v>25</v>
      </c>
      <c r="D108" s="56">
        <v>146</v>
      </c>
      <c r="E108" s="56">
        <v>2</v>
      </c>
      <c r="F108" s="56" t="s">
        <v>30</v>
      </c>
      <c r="G108" s="56">
        <v>38</v>
      </c>
      <c r="H108" s="56">
        <v>6.1644139999999998</v>
      </c>
      <c r="I108" s="56">
        <v>5</v>
      </c>
      <c r="J108" s="56">
        <v>0.22551341</v>
      </c>
      <c r="K108" s="56">
        <v>7</v>
      </c>
      <c r="L108" s="56">
        <v>0.26776333000000002</v>
      </c>
      <c r="M108" s="56">
        <v>3.3738000000000001</v>
      </c>
      <c r="N108" s="56">
        <v>0.52812099999999995</v>
      </c>
      <c r="O108" s="56">
        <v>2.3424</v>
      </c>
      <c r="P108" s="56">
        <v>0.36966300000000002</v>
      </c>
      <c r="Q108" s="56">
        <v>5.7161999999999997</v>
      </c>
      <c r="R108" s="56">
        <v>0.757108</v>
      </c>
      <c r="S108" s="56">
        <v>40.978270000000002</v>
      </c>
      <c r="T108" s="56">
        <v>0.69468403999999995</v>
      </c>
      <c r="U108" s="57"/>
    </row>
    <row r="109" spans="1:21" x14ac:dyDescent="0.2">
      <c r="A109" s="56">
        <v>2010</v>
      </c>
      <c r="B109" s="56" t="s">
        <v>24</v>
      </c>
      <c r="C109" s="56" t="s">
        <v>25</v>
      </c>
      <c r="D109" s="56">
        <v>62</v>
      </c>
      <c r="E109" s="56">
        <v>4</v>
      </c>
      <c r="F109" s="56" t="s">
        <v>33</v>
      </c>
      <c r="G109" s="56">
        <v>38</v>
      </c>
      <c r="H109" s="56">
        <v>6.1644139999999998</v>
      </c>
      <c r="I109" s="56">
        <v>8</v>
      </c>
      <c r="J109" s="56">
        <v>0.28675655</v>
      </c>
      <c r="K109" s="56">
        <v>5</v>
      </c>
      <c r="L109" s="56">
        <v>0.22551341</v>
      </c>
      <c r="M109" s="56">
        <v>2.4180999999999999</v>
      </c>
      <c r="N109" s="56">
        <v>0.38347599999999998</v>
      </c>
      <c r="O109" s="56">
        <v>1.8507</v>
      </c>
      <c r="P109" s="56">
        <v>0.26733800000000002</v>
      </c>
      <c r="Q109" s="56">
        <v>4.2687999999999997</v>
      </c>
      <c r="R109" s="56">
        <v>0.63030699999999995</v>
      </c>
      <c r="S109" s="56">
        <v>43.354100000000003</v>
      </c>
      <c r="T109" s="56">
        <v>0.71874194000000002</v>
      </c>
      <c r="U109" s="57"/>
    </row>
    <row r="110" spans="1:21" x14ac:dyDescent="0.2">
      <c r="A110" s="56">
        <v>2010</v>
      </c>
      <c r="B110" s="56" t="s">
        <v>24</v>
      </c>
      <c r="C110" s="56" t="s">
        <v>43</v>
      </c>
      <c r="D110" s="56">
        <v>360</v>
      </c>
      <c r="E110" s="56">
        <v>8</v>
      </c>
      <c r="F110" s="56" t="s">
        <v>52</v>
      </c>
      <c r="G110" s="56">
        <v>66</v>
      </c>
      <c r="H110" s="56">
        <v>8.1240380000000005</v>
      </c>
      <c r="I110" s="56">
        <v>27</v>
      </c>
      <c r="J110" s="56">
        <v>0.54640056000000004</v>
      </c>
      <c r="K110" s="56">
        <v>15</v>
      </c>
      <c r="L110" s="56">
        <v>0.39769942000000003</v>
      </c>
      <c r="M110" s="56">
        <v>5.0697999999999999</v>
      </c>
      <c r="N110" s="56">
        <v>0.70499199999999995</v>
      </c>
      <c r="O110" s="56">
        <v>3.996</v>
      </c>
      <c r="P110" s="56">
        <v>0.60162700000000002</v>
      </c>
      <c r="Q110" s="56">
        <v>9.0657999999999994</v>
      </c>
      <c r="R110" s="56">
        <v>0.95740700000000001</v>
      </c>
      <c r="S110" s="56">
        <v>44.077739999999999</v>
      </c>
      <c r="T110" s="56">
        <v>0.72603622999999995</v>
      </c>
      <c r="U110" s="57"/>
    </row>
    <row r="111" spans="1:21" x14ac:dyDescent="0.2">
      <c r="A111" s="56">
        <v>2010</v>
      </c>
      <c r="B111" s="56" t="s">
        <v>24</v>
      </c>
      <c r="C111" s="56" t="s">
        <v>25</v>
      </c>
      <c r="D111" s="56">
        <v>135</v>
      </c>
      <c r="E111" s="56">
        <v>6</v>
      </c>
      <c r="F111" s="56" t="s">
        <v>34</v>
      </c>
      <c r="G111" s="56">
        <v>7</v>
      </c>
      <c r="H111" s="56">
        <v>2.6457510000000002</v>
      </c>
      <c r="I111" s="56">
        <v>7</v>
      </c>
      <c r="J111" s="56">
        <v>0.26776333000000002</v>
      </c>
      <c r="K111" s="56">
        <v>3</v>
      </c>
      <c r="L111" s="56">
        <v>0.17408301000000001</v>
      </c>
      <c r="M111" s="56">
        <v>0.25629999999999997</v>
      </c>
      <c r="N111" s="56">
        <v>-0.59123000000000003</v>
      </c>
      <c r="O111" s="56">
        <v>0.21010000000000001</v>
      </c>
      <c r="P111" s="56">
        <v>-0.67754999999999999</v>
      </c>
      <c r="Q111" s="56">
        <v>0.46639999999999998</v>
      </c>
      <c r="R111" s="56">
        <v>-0.33123000000000002</v>
      </c>
      <c r="S111" s="56">
        <v>45.047170000000001</v>
      </c>
      <c r="T111" s="56">
        <v>0.73578849999999996</v>
      </c>
      <c r="U111" s="57"/>
    </row>
    <row r="112" spans="1:21" x14ac:dyDescent="0.2">
      <c r="A112" s="56">
        <v>2010</v>
      </c>
      <c r="B112" s="56" t="s">
        <v>24</v>
      </c>
      <c r="C112" s="56" t="s">
        <v>43</v>
      </c>
      <c r="D112" s="56">
        <v>217</v>
      </c>
      <c r="E112" s="56">
        <v>6</v>
      </c>
      <c r="F112" s="56" t="s">
        <v>34</v>
      </c>
      <c r="G112" s="56">
        <v>44</v>
      </c>
      <c r="H112" s="56">
        <v>6.6332500000000003</v>
      </c>
      <c r="I112" s="56">
        <v>23</v>
      </c>
      <c r="J112" s="56">
        <v>0.50017961</v>
      </c>
      <c r="K112" s="56">
        <v>5</v>
      </c>
      <c r="L112" s="56">
        <v>0.22551341</v>
      </c>
      <c r="M112" s="56">
        <v>3.8609</v>
      </c>
      <c r="N112" s="56">
        <v>0.58669000000000004</v>
      </c>
      <c r="O112" s="56">
        <v>3.1827000000000001</v>
      </c>
      <c r="P112" s="56">
        <v>0.50279700000000005</v>
      </c>
      <c r="Q112" s="56">
        <v>7.0435999999999996</v>
      </c>
      <c r="R112" s="56">
        <v>0.84779499999999997</v>
      </c>
      <c r="S112" s="56">
        <v>45.185699999999997</v>
      </c>
      <c r="T112" s="56">
        <v>0.73718046999999998</v>
      </c>
      <c r="U112" s="57"/>
    </row>
    <row r="113" spans="1:21" x14ac:dyDescent="0.2">
      <c r="A113" s="56">
        <v>2010</v>
      </c>
      <c r="B113" s="56" t="s">
        <v>24</v>
      </c>
      <c r="C113" s="56" t="s">
        <v>43</v>
      </c>
      <c r="D113" s="56">
        <v>368</v>
      </c>
      <c r="E113" s="56">
        <v>5</v>
      </c>
      <c r="F113" s="56" t="s">
        <v>31</v>
      </c>
      <c r="G113" s="56">
        <v>73</v>
      </c>
      <c r="H113" s="56">
        <v>8.5440039999999993</v>
      </c>
      <c r="I113" s="56">
        <v>4</v>
      </c>
      <c r="J113" s="56">
        <v>0.20135792</v>
      </c>
      <c r="K113" s="56">
        <v>8</v>
      </c>
      <c r="L113" s="56">
        <v>0.28675655</v>
      </c>
      <c r="M113" s="56">
        <v>4.7965</v>
      </c>
      <c r="N113" s="56">
        <v>0.680925</v>
      </c>
      <c r="O113" s="56">
        <v>4.1894</v>
      </c>
      <c r="P113" s="56">
        <v>0.62215299999999996</v>
      </c>
      <c r="Q113" s="56">
        <v>8.9859000000000009</v>
      </c>
      <c r="R113" s="56">
        <v>0.95356200000000002</v>
      </c>
      <c r="S113" s="56">
        <v>46.621929999999999</v>
      </c>
      <c r="T113" s="56">
        <v>0.75159171000000002</v>
      </c>
      <c r="U113" s="57"/>
    </row>
    <row r="114" spans="1:21" x14ac:dyDescent="0.2">
      <c r="A114" s="56">
        <v>2010</v>
      </c>
      <c r="B114" s="56" t="s">
        <v>24</v>
      </c>
      <c r="C114" s="56" t="s">
        <v>25</v>
      </c>
      <c r="D114" s="56">
        <v>128</v>
      </c>
      <c r="E114" s="56">
        <v>6</v>
      </c>
      <c r="F114" s="56" t="s">
        <v>34</v>
      </c>
      <c r="G114" s="56">
        <v>12</v>
      </c>
      <c r="H114" s="56">
        <v>3.464102</v>
      </c>
      <c r="I114" s="56">
        <v>2</v>
      </c>
      <c r="J114" s="56">
        <v>0.14189705</v>
      </c>
      <c r="K114" s="56">
        <v>2</v>
      </c>
      <c r="L114" s="56">
        <v>0.14189705</v>
      </c>
      <c r="M114" s="58">
        <v>0.32640000000000002</v>
      </c>
      <c r="N114" s="56">
        <v>-0.48624000000000001</v>
      </c>
      <c r="O114" s="56">
        <v>0.32090000000000002</v>
      </c>
      <c r="P114" s="56">
        <v>-0.49362</v>
      </c>
      <c r="Q114" s="56">
        <v>0.64729999999999999</v>
      </c>
      <c r="R114" s="56">
        <v>-0.18889</v>
      </c>
      <c r="S114" s="56">
        <v>49.575159999999997</v>
      </c>
      <c r="T114" s="56">
        <v>0.78114969999999995</v>
      </c>
      <c r="U114" s="58"/>
    </row>
    <row r="115" spans="1:21" x14ac:dyDescent="0.2">
      <c r="A115" s="56">
        <v>2010</v>
      </c>
      <c r="B115" s="56" t="s">
        <v>24</v>
      </c>
      <c r="C115" s="56" t="s">
        <v>25</v>
      </c>
      <c r="D115" s="56">
        <v>121</v>
      </c>
      <c r="E115" s="56">
        <v>7</v>
      </c>
      <c r="F115" s="56" t="s">
        <v>44</v>
      </c>
      <c r="G115" s="56">
        <v>197</v>
      </c>
      <c r="H115" s="56">
        <v>14.03567</v>
      </c>
      <c r="I115" s="56">
        <v>38</v>
      </c>
      <c r="J115" s="56">
        <v>0.66421523999999998</v>
      </c>
      <c r="K115" s="56">
        <v>50</v>
      </c>
      <c r="L115" s="56">
        <v>0.78539815999999996</v>
      </c>
      <c r="M115" s="56">
        <v>11.7905</v>
      </c>
      <c r="N115" s="56">
        <v>1.0715330000000001</v>
      </c>
      <c r="O115" s="56">
        <v>13.563700000000001</v>
      </c>
      <c r="P115" s="56">
        <v>1.1323780000000001</v>
      </c>
      <c r="Q115" s="56">
        <v>25.354199999999999</v>
      </c>
      <c r="R115" s="56">
        <v>1.40405</v>
      </c>
      <c r="S115" s="56">
        <v>53.496859999999998</v>
      </c>
      <c r="T115" s="56">
        <v>0.82039530000000005</v>
      </c>
      <c r="U115" s="56" t="s">
        <v>295</v>
      </c>
    </row>
    <row r="116" spans="1:21" x14ac:dyDescent="0.2">
      <c r="A116" s="56">
        <v>2010</v>
      </c>
      <c r="B116" s="56" t="s">
        <v>24</v>
      </c>
      <c r="C116" s="56" t="s">
        <v>43</v>
      </c>
      <c r="D116" s="56">
        <v>304</v>
      </c>
      <c r="E116" s="56">
        <v>6</v>
      </c>
      <c r="F116" s="56" t="s">
        <v>34</v>
      </c>
      <c r="G116" s="56">
        <v>6</v>
      </c>
      <c r="H116" s="56">
        <v>2.4494899999999999</v>
      </c>
      <c r="I116" s="56">
        <v>13</v>
      </c>
      <c r="J116" s="56">
        <v>0.36886298000000001</v>
      </c>
      <c r="K116" s="56">
        <v>3</v>
      </c>
      <c r="L116" s="56">
        <v>0.17408301000000001</v>
      </c>
      <c r="M116" s="56">
        <v>0.30590000000000001</v>
      </c>
      <c r="N116" s="56">
        <v>-0.51441000000000003</v>
      </c>
      <c r="O116" s="56">
        <v>0.47139999999999999</v>
      </c>
      <c r="P116" s="56">
        <v>-0.3266</v>
      </c>
      <c r="Q116" s="56">
        <v>0.77729999999999999</v>
      </c>
      <c r="R116" s="56">
        <v>-0.10940999999999999</v>
      </c>
      <c r="S116" s="56">
        <v>60.645829999999997</v>
      </c>
      <c r="T116" s="56">
        <v>0.89267764000000005</v>
      </c>
      <c r="U116" s="57"/>
    </row>
    <row r="117" spans="1:21" x14ac:dyDescent="0.2">
      <c r="A117" s="56">
        <v>2010</v>
      </c>
      <c r="B117" s="56" t="s">
        <v>24</v>
      </c>
      <c r="C117" s="56" t="s">
        <v>25</v>
      </c>
      <c r="D117" s="56">
        <v>104</v>
      </c>
      <c r="E117" s="56">
        <v>8</v>
      </c>
      <c r="F117" s="56" t="s">
        <v>52</v>
      </c>
      <c r="G117" s="56">
        <v>2</v>
      </c>
      <c r="H117" s="56">
        <v>1.4142140000000001</v>
      </c>
      <c r="I117" s="56">
        <v>1</v>
      </c>
      <c r="J117" s="56">
        <v>0.10016741999999999</v>
      </c>
      <c r="K117" s="56">
        <v>1</v>
      </c>
      <c r="L117" s="56">
        <v>0.10016741999999999</v>
      </c>
      <c r="M117" s="56">
        <v>2.4E-2</v>
      </c>
      <c r="N117" s="56">
        <v>-1.61961</v>
      </c>
      <c r="O117" s="56">
        <v>4.7300000000000002E-2</v>
      </c>
      <c r="P117" s="56">
        <v>-1.3250500000000001</v>
      </c>
      <c r="Q117" s="56">
        <v>7.1300000000000002E-2</v>
      </c>
      <c r="R117" s="56">
        <v>-1.1468499999999999</v>
      </c>
      <c r="S117" s="56">
        <v>66.339410000000001</v>
      </c>
      <c r="T117" s="56">
        <v>0.95184977000000004</v>
      </c>
      <c r="U117" s="57"/>
    </row>
    <row r="118" spans="1:21" x14ac:dyDescent="0.2">
      <c r="A118" s="56">
        <v>2010</v>
      </c>
      <c r="B118" s="56" t="s">
        <v>24</v>
      </c>
      <c r="C118" s="56" t="s">
        <v>25</v>
      </c>
      <c r="D118" s="56">
        <v>170</v>
      </c>
      <c r="E118" s="56">
        <v>6</v>
      </c>
      <c r="F118" s="56" t="s">
        <v>34</v>
      </c>
      <c r="G118" s="56">
        <v>76</v>
      </c>
      <c r="H118" s="56">
        <v>8.7177980000000002</v>
      </c>
      <c r="I118" s="56">
        <v>17</v>
      </c>
      <c r="J118" s="56">
        <v>0.42498878000000001</v>
      </c>
      <c r="K118" s="56">
        <v>10</v>
      </c>
      <c r="L118" s="56">
        <v>0.32175055000000002</v>
      </c>
      <c r="M118" s="56">
        <v>2.9116</v>
      </c>
      <c r="N118" s="56">
        <v>0.46413300000000002</v>
      </c>
      <c r="O118" s="56">
        <v>6.5198999999999998</v>
      </c>
      <c r="P118" s="56">
        <v>0.81424200000000002</v>
      </c>
      <c r="Q118" s="56">
        <v>9.4314999999999998</v>
      </c>
      <c r="R118" s="56">
        <v>0.97458100000000003</v>
      </c>
      <c r="S118" s="56">
        <v>69.128979999999999</v>
      </c>
      <c r="T118" s="56">
        <v>0.98169154000000003</v>
      </c>
      <c r="U118" s="57"/>
    </row>
    <row r="119" spans="1:21" x14ac:dyDescent="0.2">
      <c r="A119" s="56">
        <v>2010</v>
      </c>
      <c r="B119" s="56" t="s">
        <v>24</v>
      </c>
      <c r="C119" s="56" t="s">
        <v>43</v>
      </c>
      <c r="D119" s="56">
        <v>382</v>
      </c>
      <c r="E119" s="56">
        <v>8</v>
      </c>
      <c r="F119" s="56" t="s">
        <v>52</v>
      </c>
      <c r="G119" s="56">
        <v>7</v>
      </c>
      <c r="H119" s="56">
        <v>2.6457510000000002</v>
      </c>
      <c r="I119" s="56">
        <v>5</v>
      </c>
      <c r="J119" s="56">
        <v>0.22551341</v>
      </c>
      <c r="K119" s="56">
        <v>3</v>
      </c>
      <c r="L119" s="56">
        <v>0.17408301000000001</v>
      </c>
      <c r="M119" s="56">
        <v>9.4E-2</v>
      </c>
      <c r="N119" s="56">
        <v>-1.0268299999999999</v>
      </c>
      <c r="O119" s="56">
        <v>0.23580000000000001</v>
      </c>
      <c r="P119" s="56">
        <v>-0.62744</v>
      </c>
      <c r="Q119" s="56">
        <v>0.32979999999999998</v>
      </c>
      <c r="R119" s="56">
        <v>-0.48174</v>
      </c>
      <c r="S119" s="56">
        <v>71.497879999999995</v>
      </c>
      <c r="T119" s="56">
        <v>1.0076210400000001</v>
      </c>
      <c r="U119" s="57"/>
    </row>
    <row r="120" spans="1:21" x14ac:dyDescent="0.2">
      <c r="A120" s="56">
        <v>2010</v>
      </c>
      <c r="B120" s="56" t="s">
        <v>24</v>
      </c>
      <c r="C120" s="56" t="s">
        <v>25</v>
      </c>
      <c r="D120" s="56">
        <v>147</v>
      </c>
      <c r="E120" s="56">
        <v>8</v>
      </c>
      <c r="F120" s="56" t="s">
        <v>52</v>
      </c>
      <c r="G120" s="56">
        <v>15</v>
      </c>
      <c r="H120" s="56">
        <v>3.8729830000000001</v>
      </c>
      <c r="I120" s="56">
        <v>5</v>
      </c>
      <c r="J120" s="56">
        <v>0.22551341</v>
      </c>
      <c r="K120" s="56">
        <v>2</v>
      </c>
      <c r="L120" s="56">
        <v>0.14189705</v>
      </c>
      <c r="M120" s="56">
        <v>0.25059999999999999</v>
      </c>
      <c r="N120" s="56">
        <v>-0.60099999999999998</v>
      </c>
      <c r="O120" s="56">
        <v>0.98760000000000003</v>
      </c>
      <c r="P120" s="56">
        <v>-5.4099999999999999E-3</v>
      </c>
      <c r="Q120" s="56">
        <v>1.2382</v>
      </c>
      <c r="R120" s="56">
        <v>9.2794000000000001E-2</v>
      </c>
      <c r="S120" s="56">
        <v>79.760940000000005</v>
      </c>
      <c r="T120" s="56">
        <v>1.10416716</v>
      </c>
      <c r="U120" s="57"/>
    </row>
    <row r="121" spans="1:21" x14ac:dyDescent="0.2">
      <c r="A121" s="56">
        <v>2010</v>
      </c>
      <c r="B121" s="56" t="s">
        <v>24</v>
      </c>
      <c r="C121" s="56" t="s">
        <v>25</v>
      </c>
      <c r="D121" s="56">
        <v>49</v>
      </c>
      <c r="E121" s="56">
        <v>8</v>
      </c>
      <c r="F121" s="56" t="s">
        <v>52</v>
      </c>
      <c r="G121" s="56">
        <v>16</v>
      </c>
      <c r="H121" s="56">
        <v>4</v>
      </c>
      <c r="I121" s="56">
        <v>35</v>
      </c>
      <c r="J121" s="56">
        <v>0.63305184000000003</v>
      </c>
      <c r="K121" s="56">
        <v>4</v>
      </c>
      <c r="L121" s="56">
        <v>0.20135792</v>
      </c>
      <c r="M121" s="56">
        <v>0.13220000000000001</v>
      </c>
      <c r="N121" s="56">
        <v>-0.87873999999999997</v>
      </c>
      <c r="O121" s="56">
        <v>0.87129999999999996</v>
      </c>
      <c r="P121" s="56">
        <v>-5.9830000000000001E-2</v>
      </c>
      <c r="Q121" s="56">
        <v>1.0035000000000001</v>
      </c>
      <c r="R121" s="56">
        <v>1.5219999999999999E-3</v>
      </c>
      <c r="S121" s="56">
        <v>86.82611</v>
      </c>
      <c r="T121" s="56">
        <v>1.1993553100000001</v>
      </c>
      <c r="U121" s="57"/>
    </row>
    <row r="122" spans="1:21" x14ac:dyDescent="0.2">
      <c r="A122" s="56">
        <v>2010</v>
      </c>
      <c r="B122" s="56" t="s">
        <v>24</v>
      </c>
      <c r="C122" s="56" t="s">
        <v>25</v>
      </c>
      <c r="D122" s="56">
        <v>41</v>
      </c>
      <c r="E122" s="56">
        <v>2</v>
      </c>
      <c r="F122" s="56" t="s">
        <v>30</v>
      </c>
      <c r="G122" s="56">
        <v>73</v>
      </c>
      <c r="H122" s="56">
        <v>8.5440039999999993</v>
      </c>
      <c r="I122" s="56">
        <v>20</v>
      </c>
      <c r="J122" s="56">
        <v>0.46364760999999999</v>
      </c>
      <c r="K122" s="56">
        <v>25</v>
      </c>
      <c r="L122" s="56">
        <v>0.52359878000000004</v>
      </c>
      <c r="M122" s="56">
        <v>0.86040000000000005</v>
      </c>
      <c r="N122" s="56">
        <v>-6.5290000000000001E-2</v>
      </c>
      <c r="O122" s="56">
        <v>6.0385999999999997</v>
      </c>
      <c r="P122" s="56">
        <v>0.78093699999999999</v>
      </c>
      <c r="Q122" s="56">
        <v>6.899</v>
      </c>
      <c r="R122" s="56">
        <v>0.83878699999999995</v>
      </c>
      <c r="S122" s="56">
        <v>87.528630000000007</v>
      </c>
      <c r="T122" s="56">
        <v>1.20986222</v>
      </c>
      <c r="U122" s="57"/>
    </row>
    <row r="123" spans="1:21" x14ac:dyDescent="0.2">
      <c r="A123" s="56">
        <v>2010</v>
      </c>
      <c r="B123" s="56" t="s">
        <v>24</v>
      </c>
      <c r="C123" s="56" t="s">
        <v>43</v>
      </c>
      <c r="D123" s="56">
        <v>329</v>
      </c>
      <c r="E123" s="56">
        <v>6</v>
      </c>
      <c r="F123" s="56" t="s">
        <v>34</v>
      </c>
      <c r="G123" s="56">
        <v>3</v>
      </c>
      <c r="H123" s="56">
        <v>1.732051</v>
      </c>
      <c r="I123" s="56">
        <v>15</v>
      </c>
      <c r="J123" s="56">
        <v>0.39769942000000003</v>
      </c>
      <c r="K123" s="56">
        <v>3</v>
      </c>
      <c r="L123" s="56">
        <v>0.17408301000000001</v>
      </c>
      <c r="M123" s="56">
        <v>2.06E-2</v>
      </c>
      <c r="N123" s="56">
        <v>-1.6859200000000001</v>
      </c>
      <c r="O123" s="56">
        <v>0.18290000000000001</v>
      </c>
      <c r="P123" s="56">
        <v>-0.73775999999999997</v>
      </c>
      <c r="Q123" s="56">
        <v>0.20349999999999999</v>
      </c>
      <c r="R123" s="56">
        <v>-0.69140999999999997</v>
      </c>
      <c r="S123" s="56">
        <v>89.87715</v>
      </c>
      <c r="T123" s="56">
        <v>1.24700382</v>
      </c>
      <c r="U123" s="57"/>
    </row>
    <row r="124" spans="1:21" x14ac:dyDescent="0.2">
      <c r="A124" s="56">
        <v>2010</v>
      </c>
      <c r="B124" s="56" t="s">
        <v>24</v>
      </c>
      <c r="C124" s="56" t="s">
        <v>43</v>
      </c>
      <c r="D124" s="56">
        <v>318</v>
      </c>
      <c r="E124" s="56">
        <v>1</v>
      </c>
      <c r="F124" s="56" t="s">
        <v>27</v>
      </c>
      <c r="G124" s="56">
        <v>0</v>
      </c>
      <c r="H124" s="56">
        <v>0</v>
      </c>
      <c r="I124" s="56">
        <v>1</v>
      </c>
      <c r="J124" s="56">
        <v>0.10016741999999999</v>
      </c>
      <c r="K124" s="56">
        <v>0</v>
      </c>
      <c r="L124" s="56">
        <v>0</v>
      </c>
      <c r="M124" s="56">
        <v>0</v>
      </c>
      <c r="N124" s="56">
        <v>-5</v>
      </c>
      <c r="O124" s="56">
        <v>0</v>
      </c>
      <c r="P124" s="56">
        <v>-5</v>
      </c>
      <c r="Q124" s="56">
        <v>0</v>
      </c>
      <c r="R124" s="56">
        <v>-5</v>
      </c>
      <c r="S124" s="56"/>
      <c r="T124" s="56"/>
      <c r="U124" s="57"/>
    </row>
    <row r="125" spans="1:21" x14ac:dyDescent="0.2">
      <c r="A125" s="56">
        <v>2010</v>
      </c>
      <c r="B125" s="56" t="s">
        <v>24</v>
      </c>
      <c r="C125" s="56" t="s">
        <v>43</v>
      </c>
      <c r="D125" s="56">
        <v>314</v>
      </c>
      <c r="E125" s="56">
        <v>3</v>
      </c>
      <c r="F125" s="56" t="s">
        <v>32</v>
      </c>
      <c r="G125" s="56">
        <v>0</v>
      </c>
      <c r="H125" s="56">
        <v>0</v>
      </c>
      <c r="I125" s="56">
        <v>1</v>
      </c>
      <c r="J125" s="56">
        <v>0.10016741999999999</v>
      </c>
      <c r="K125" s="56">
        <v>0</v>
      </c>
      <c r="L125" s="56">
        <v>0</v>
      </c>
      <c r="M125" s="56">
        <v>0</v>
      </c>
      <c r="N125" s="56">
        <v>-5</v>
      </c>
      <c r="O125" s="56">
        <v>0</v>
      </c>
      <c r="P125" s="56">
        <v>-5</v>
      </c>
      <c r="Q125" s="56">
        <v>0</v>
      </c>
      <c r="R125" s="56">
        <v>-5</v>
      </c>
      <c r="S125" s="56"/>
      <c r="T125" s="56"/>
      <c r="U125" s="57"/>
    </row>
    <row r="126" spans="1:21" x14ac:dyDescent="0.2">
      <c r="A126" s="56">
        <v>2010</v>
      </c>
      <c r="B126" s="56" t="s">
        <v>24</v>
      </c>
      <c r="C126" s="56" t="s">
        <v>25</v>
      </c>
      <c r="D126" s="56">
        <v>36</v>
      </c>
      <c r="E126" s="56">
        <v>7</v>
      </c>
      <c r="F126" s="56" t="s">
        <v>44</v>
      </c>
      <c r="G126" s="56">
        <v>14</v>
      </c>
      <c r="H126" s="56">
        <v>3.741657</v>
      </c>
      <c r="I126" s="56">
        <v>5</v>
      </c>
      <c r="J126" s="56">
        <v>0.22551341</v>
      </c>
      <c r="K126" s="56">
        <v>2</v>
      </c>
      <c r="L126" s="56">
        <v>0.14189705</v>
      </c>
      <c r="M126" s="56">
        <v>2.3142</v>
      </c>
      <c r="N126" s="56">
        <v>0.36440299999999998</v>
      </c>
      <c r="O126" s="56"/>
      <c r="P126" s="56"/>
      <c r="Q126" s="56"/>
      <c r="R126" s="56"/>
      <c r="S126" s="56"/>
      <c r="T126" s="56"/>
      <c r="U126" s="56" t="s">
        <v>296</v>
      </c>
    </row>
    <row r="127" spans="1:21" x14ac:dyDescent="0.2">
      <c r="A127" s="56">
        <v>2010</v>
      </c>
      <c r="B127" s="56" t="s">
        <v>24</v>
      </c>
      <c r="C127" s="56" t="s">
        <v>25</v>
      </c>
      <c r="D127" s="56">
        <v>181</v>
      </c>
      <c r="E127" s="56">
        <v>5</v>
      </c>
      <c r="F127" s="56" t="s">
        <v>31</v>
      </c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7" t="s">
        <v>297</v>
      </c>
    </row>
    <row r="128" spans="1:21" x14ac:dyDescent="0.2">
      <c r="A128" s="56">
        <v>2010</v>
      </c>
      <c r="B128" s="56" t="s">
        <v>24</v>
      </c>
      <c r="C128" s="56" t="s">
        <v>43</v>
      </c>
      <c r="D128" s="56">
        <v>302</v>
      </c>
      <c r="E128" s="56">
        <v>3</v>
      </c>
      <c r="F128" s="56" t="s">
        <v>32</v>
      </c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7" t="s">
        <v>297</v>
      </c>
    </row>
    <row r="129" spans="1:21" x14ac:dyDescent="0.2">
      <c r="A129" s="56">
        <v>2010</v>
      </c>
      <c r="B129" s="56" t="s">
        <v>24</v>
      </c>
      <c r="C129" s="56" t="s">
        <v>43</v>
      </c>
      <c r="D129" s="56">
        <v>375</v>
      </c>
      <c r="E129" s="56">
        <v>3</v>
      </c>
      <c r="F129" s="56" t="s">
        <v>32</v>
      </c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7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804F-5EFF-C746-869B-8918F277FA84}">
  <dimension ref="A1:X129"/>
  <sheetViews>
    <sheetView workbookViewId="0">
      <selection sqref="A1:XFD1048576"/>
    </sheetView>
  </sheetViews>
  <sheetFormatPr baseColWidth="10" defaultColWidth="9.1640625" defaultRowHeight="15" x14ac:dyDescent="0.2"/>
  <cols>
    <col min="1" max="5" width="9.1640625" style="1"/>
    <col min="6" max="6" width="17.5" style="1" customWidth="1"/>
    <col min="7" max="7" width="11.6640625" style="2" customWidth="1"/>
    <col min="8" max="8" width="12" style="1" customWidth="1"/>
    <col min="9" max="9" width="11.6640625" style="2" customWidth="1"/>
    <col min="10" max="12" width="9.1640625" style="1"/>
    <col min="13" max="13" width="9.1640625" style="4"/>
    <col min="14" max="14" width="9.1640625" style="1"/>
    <col min="15" max="15" width="9.1640625" style="4"/>
    <col min="16" max="22" width="9.1640625" style="1"/>
    <col min="23" max="23" width="13.6640625" style="5" customWidth="1"/>
    <col min="24" max="261" width="9.1640625" style="1"/>
    <col min="262" max="262" width="17.5" style="1" customWidth="1"/>
    <col min="263" max="263" width="11.6640625" style="1" customWidth="1"/>
    <col min="264" max="264" width="12" style="1" customWidth="1"/>
    <col min="265" max="265" width="11.6640625" style="1" customWidth="1"/>
    <col min="266" max="278" width="9.1640625" style="1"/>
    <col min="279" max="279" width="13.6640625" style="1" customWidth="1"/>
    <col min="280" max="517" width="9.1640625" style="1"/>
    <col min="518" max="518" width="17.5" style="1" customWidth="1"/>
    <col min="519" max="519" width="11.6640625" style="1" customWidth="1"/>
    <col min="520" max="520" width="12" style="1" customWidth="1"/>
    <col min="521" max="521" width="11.6640625" style="1" customWidth="1"/>
    <col min="522" max="534" width="9.1640625" style="1"/>
    <col min="535" max="535" width="13.6640625" style="1" customWidth="1"/>
    <col min="536" max="773" width="9.1640625" style="1"/>
    <col min="774" max="774" width="17.5" style="1" customWidth="1"/>
    <col min="775" max="775" width="11.6640625" style="1" customWidth="1"/>
    <col min="776" max="776" width="12" style="1" customWidth="1"/>
    <col min="777" max="777" width="11.6640625" style="1" customWidth="1"/>
    <col min="778" max="790" width="9.1640625" style="1"/>
    <col min="791" max="791" width="13.6640625" style="1" customWidth="1"/>
    <col min="792" max="1029" width="9.1640625" style="1"/>
    <col min="1030" max="1030" width="17.5" style="1" customWidth="1"/>
    <col min="1031" max="1031" width="11.6640625" style="1" customWidth="1"/>
    <col min="1032" max="1032" width="12" style="1" customWidth="1"/>
    <col min="1033" max="1033" width="11.6640625" style="1" customWidth="1"/>
    <col min="1034" max="1046" width="9.1640625" style="1"/>
    <col min="1047" max="1047" width="13.6640625" style="1" customWidth="1"/>
    <col min="1048" max="1285" width="9.1640625" style="1"/>
    <col min="1286" max="1286" width="17.5" style="1" customWidth="1"/>
    <col min="1287" max="1287" width="11.6640625" style="1" customWidth="1"/>
    <col min="1288" max="1288" width="12" style="1" customWidth="1"/>
    <col min="1289" max="1289" width="11.6640625" style="1" customWidth="1"/>
    <col min="1290" max="1302" width="9.1640625" style="1"/>
    <col min="1303" max="1303" width="13.6640625" style="1" customWidth="1"/>
    <col min="1304" max="1541" width="9.1640625" style="1"/>
    <col min="1542" max="1542" width="17.5" style="1" customWidth="1"/>
    <col min="1543" max="1543" width="11.6640625" style="1" customWidth="1"/>
    <col min="1544" max="1544" width="12" style="1" customWidth="1"/>
    <col min="1545" max="1545" width="11.6640625" style="1" customWidth="1"/>
    <col min="1546" max="1558" width="9.1640625" style="1"/>
    <col min="1559" max="1559" width="13.6640625" style="1" customWidth="1"/>
    <col min="1560" max="1797" width="9.1640625" style="1"/>
    <col min="1798" max="1798" width="17.5" style="1" customWidth="1"/>
    <col min="1799" max="1799" width="11.6640625" style="1" customWidth="1"/>
    <col min="1800" max="1800" width="12" style="1" customWidth="1"/>
    <col min="1801" max="1801" width="11.6640625" style="1" customWidth="1"/>
    <col min="1802" max="1814" width="9.1640625" style="1"/>
    <col min="1815" max="1815" width="13.6640625" style="1" customWidth="1"/>
    <col min="1816" max="2053" width="9.1640625" style="1"/>
    <col min="2054" max="2054" width="17.5" style="1" customWidth="1"/>
    <col min="2055" max="2055" width="11.6640625" style="1" customWidth="1"/>
    <col min="2056" max="2056" width="12" style="1" customWidth="1"/>
    <col min="2057" max="2057" width="11.6640625" style="1" customWidth="1"/>
    <col min="2058" max="2070" width="9.1640625" style="1"/>
    <col min="2071" max="2071" width="13.6640625" style="1" customWidth="1"/>
    <col min="2072" max="2309" width="9.1640625" style="1"/>
    <col min="2310" max="2310" width="17.5" style="1" customWidth="1"/>
    <col min="2311" max="2311" width="11.6640625" style="1" customWidth="1"/>
    <col min="2312" max="2312" width="12" style="1" customWidth="1"/>
    <col min="2313" max="2313" width="11.6640625" style="1" customWidth="1"/>
    <col min="2314" max="2326" width="9.1640625" style="1"/>
    <col min="2327" max="2327" width="13.6640625" style="1" customWidth="1"/>
    <col min="2328" max="2565" width="9.1640625" style="1"/>
    <col min="2566" max="2566" width="17.5" style="1" customWidth="1"/>
    <col min="2567" max="2567" width="11.6640625" style="1" customWidth="1"/>
    <col min="2568" max="2568" width="12" style="1" customWidth="1"/>
    <col min="2569" max="2569" width="11.6640625" style="1" customWidth="1"/>
    <col min="2570" max="2582" width="9.1640625" style="1"/>
    <col min="2583" max="2583" width="13.6640625" style="1" customWidth="1"/>
    <col min="2584" max="2821" width="9.1640625" style="1"/>
    <col min="2822" max="2822" width="17.5" style="1" customWidth="1"/>
    <col min="2823" max="2823" width="11.6640625" style="1" customWidth="1"/>
    <col min="2824" max="2824" width="12" style="1" customWidth="1"/>
    <col min="2825" max="2825" width="11.6640625" style="1" customWidth="1"/>
    <col min="2826" max="2838" width="9.1640625" style="1"/>
    <col min="2839" max="2839" width="13.6640625" style="1" customWidth="1"/>
    <col min="2840" max="3077" width="9.1640625" style="1"/>
    <col min="3078" max="3078" width="17.5" style="1" customWidth="1"/>
    <col min="3079" max="3079" width="11.6640625" style="1" customWidth="1"/>
    <col min="3080" max="3080" width="12" style="1" customWidth="1"/>
    <col min="3081" max="3081" width="11.6640625" style="1" customWidth="1"/>
    <col min="3082" max="3094" width="9.1640625" style="1"/>
    <col min="3095" max="3095" width="13.6640625" style="1" customWidth="1"/>
    <col min="3096" max="3333" width="9.1640625" style="1"/>
    <col min="3334" max="3334" width="17.5" style="1" customWidth="1"/>
    <col min="3335" max="3335" width="11.6640625" style="1" customWidth="1"/>
    <col min="3336" max="3336" width="12" style="1" customWidth="1"/>
    <col min="3337" max="3337" width="11.6640625" style="1" customWidth="1"/>
    <col min="3338" max="3350" width="9.1640625" style="1"/>
    <col min="3351" max="3351" width="13.6640625" style="1" customWidth="1"/>
    <col min="3352" max="3589" width="9.1640625" style="1"/>
    <col min="3590" max="3590" width="17.5" style="1" customWidth="1"/>
    <col min="3591" max="3591" width="11.6640625" style="1" customWidth="1"/>
    <col min="3592" max="3592" width="12" style="1" customWidth="1"/>
    <col min="3593" max="3593" width="11.6640625" style="1" customWidth="1"/>
    <col min="3594" max="3606" width="9.1640625" style="1"/>
    <col min="3607" max="3607" width="13.6640625" style="1" customWidth="1"/>
    <col min="3608" max="3845" width="9.1640625" style="1"/>
    <col min="3846" max="3846" width="17.5" style="1" customWidth="1"/>
    <col min="3847" max="3847" width="11.6640625" style="1" customWidth="1"/>
    <col min="3848" max="3848" width="12" style="1" customWidth="1"/>
    <col min="3849" max="3849" width="11.6640625" style="1" customWidth="1"/>
    <col min="3850" max="3862" width="9.1640625" style="1"/>
    <col min="3863" max="3863" width="13.6640625" style="1" customWidth="1"/>
    <col min="3864" max="4101" width="9.1640625" style="1"/>
    <col min="4102" max="4102" width="17.5" style="1" customWidth="1"/>
    <col min="4103" max="4103" width="11.6640625" style="1" customWidth="1"/>
    <col min="4104" max="4104" width="12" style="1" customWidth="1"/>
    <col min="4105" max="4105" width="11.6640625" style="1" customWidth="1"/>
    <col min="4106" max="4118" width="9.1640625" style="1"/>
    <col min="4119" max="4119" width="13.6640625" style="1" customWidth="1"/>
    <col min="4120" max="4357" width="9.1640625" style="1"/>
    <col min="4358" max="4358" width="17.5" style="1" customWidth="1"/>
    <col min="4359" max="4359" width="11.6640625" style="1" customWidth="1"/>
    <col min="4360" max="4360" width="12" style="1" customWidth="1"/>
    <col min="4361" max="4361" width="11.6640625" style="1" customWidth="1"/>
    <col min="4362" max="4374" width="9.1640625" style="1"/>
    <col min="4375" max="4375" width="13.6640625" style="1" customWidth="1"/>
    <col min="4376" max="4613" width="9.1640625" style="1"/>
    <col min="4614" max="4614" width="17.5" style="1" customWidth="1"/>
    <col min="4615" max="4615" width="11.6640625" style="1" customWidth="1"/>
    <col min="4616" max="4616" width="12" style="1" customWidth="1"/>
    <col min="4617" max="4617" width="11.6640625" style="1" customWidth="1"/>
    <col min="4618" max="4630" width="9.1640625" style="1"/>
    <col min="4631" max="4631" width="13.6640625" style="1" customWidth="1"/>
    <col min="4632" max="4869" width="9.1640625" style="1"/>
    <col min="4870" max="4870" width="17.5" style="1" customWidth="1"/>
    <col min="4871" max="4871" width="11.6640625" style="1" customWidth="1"/>
    <col min="4872" max="4872" width="12" style="1" customWidth="1"/>
    <col min="4873" max="4873" width="11.6640625" style="1" customWidth="1"/>
    <col min="4874" max="4886" width="9.1640625" style="1"/>
    <col min="4887" max="4887" width="13.6640625" style="1" customWidth="1"/>
    <col min="4888" max="5125" width="9.1640625" style="1"/>
    <col min="5126" max="5126" width="17.5" style="1" customWidth="1"/>
    <col min="5127" max="5127" width="11.6640625" style="1" customWidth="1"/>
    <col min="5128" max="5128" width="12" style="1" customWidth="1"/>
    <col min="5129" max="5129" width="11.6640625" style="1" customWidth="1"/>
    <col min="5130" max="5142" width="9.1640625" style="1"/>
    <col min="5143" max="5143" width="13.6640625" style="1" customWidth="1"/>
    <col min="5144" max="5381" width="9.1640625" style="1"/>
    <col min="5382" max="5382" width="17.5" style="1" customWidth="1"/>
    <col min="5383" max="5383" width="11.6640625" style="1" customWidth="1"/>
    <col min="5384" max="5384" width="12" style="1" customWidth="1"/>
    <col min="5385" max="5385" width="11.6640625" style="1" customWidth="1"/>
    <col min="5386" max="5398" width="9.1640625" style="1"/>
    <col min="5399" max="5399" width="13.6640625" style="1" customWidth="1"/>
    <col min="5400" max="5637" width="9.1640625" style="1"/>
    <col min="5638" max="5638" width="17.5" style="1" customWidth="1"/>
    <col min="5639" max="5639" width="11.6640625" style="1" customWidth="1"/>
    <col min="5640" max="5640" width="12" style="1" customWidth="1"/>
    <col min="5641" max="5641" width="11.6640625" style="1" customWidth="1"/>
    <col min="5642" max="5654" width="9.1640625" style="1"/>
    <col min="5655" max="5655" width="13.6640625" style="1" customWidth="1"/>
    <col min="5656" max="5893" width="9.1640625" style="1"/>
    <col min="5894" max="5894" width="17.5" style="1" customWidth="1"/>
    <col min="5895" max="5895" width="11.6640625" style="1" customWidth="1"/>
    <col min="5896" max="5896" width="12" style="1" customWidth="1"/>
    <col min="5897" max="5897" width="11.6640625" style="1" customWidth="1"/>
    <col min="5898" max="5910" width="9.1640625" style="1"/>
    <col min="5911" max="5911" width="13.6640625" style="1" customWidth="1"/>
    <col min="5912" max="6149" width="9.1640625" style="1"/>
    <col min="6150" max="6150" width="17.5" style="1" customWidth="1"/>
    <col min="6151" max="6151" width="11.6640625" style="1" customWidth="1"/>
    <col min="6152" max="6152" width="12" style="1" customWidth="1"/>
    <col min="6153" max="6153" width="11.6640625" style="1" customWidth="1"/>
    <col min="6154" max="6166" width="9.1640625" style="1"/>
    <col min="6167" max="6167" width="13.6640625" style="1" customWidth="1"/>
    <col min="6168" max="6405" width="9.1640625" style="1"/>
    <col min="6406" max="6406" width="17.5" style="1" customWidth="1"/>
    <col min="6407" max="6407" width="11.6640625" style="1" customWidth="1"/>
    <col min="6408" max="6408" width="12" style="1" customWidth="1"/>
    <col min="6409" max="6409" width="11.6640625" style="1" customWidth="1"/>
    <col min="6410" max="6422" width="9.1640625" style="1"/>
    <col min="6423" max="6423" width="13.6640625" style="1" customWidth="1"/>
    <col min="6424" max="6661" width="9.1640625" style="1"/>
    <col min="6662" max="6662" width="17.5" style="1" customWidth="1"/>
    <col min="6663" max="6663" width="11.6640625" style="1" customWidth="1"/>
    <col min="6664" max="6664" width="12" style="1" customWidth="1"/>
    <col min="6665" max="6665" width="11.6640625" style="1" customWidth="1"/>
    <col min="6666" max="6678" width="9.1640625" style="1"/>
    <col min="6679" max="6679" width="13.6640625" style="1" customWidth="1"/>
    <col min="6680" max="6917" width="9.1640625" style="1"/>
    <col min="6918" max="6918" width="17.5" style="1" customWidth="1"/>
    <col min="6919" max="6919" width="11.6640625" style="1" customWidth="1"/>
    <col min="6920" max="6920" width="12" style="1" customWidth="1"/>
    <col min="6921" max="6921" width="11.6640625" style="1" customWidth="1"/>
    <col min="6922" max="6934" width="9.1640625" style="1"/>
    <col min="6935" max="6935" width="13.6640625" style="1" customWidth="1"/>
    <col min="6936" max="7173" width="9.1640625" style="1"/>
    <col min="7174" max="7174" width="17.5" style="1" customWidth="1"/>
    <col min="7175" max="7175" width="11.6640625" style="1" customWidth="1"/>
    <col min="7176" max="7176" width="12" style="1" customWidth="1"/>
    <col min="7177" max="7177" width="11.6640625" style="1" customWidth="1"/>
    <col min="7178" max="7190" width="9.1640625" style="1"/>
    <col min="7191" max="7191" width="13.6640625" style="1" customWidth="1"/>
    <col min="7192" max="7429" width="9.1640625" style="1"/>
    <col min="7430" max="7430" width="17.5" style="1" customWidth="1"/>
    <col min="7431" max="7431" width="11.6640625" style="1" customWidth="1"/>
    <col min="7432" max="7432" width="12" style="1" customWidth="1"/>
    <col min="7433" max="7433" width="11.6640625" style="1" customWidth="1"/>
    <col min="7434" max="7446" width="9.1640625" style="1"/>
    <col min="7447" max="7447" width="13.6640625" style="1" customWidth="1"/>
    <col min="7448" max="7685" width="9.1640625" style="1"/>
    <col min="7686" max="7686" width="17.5" style="1" customWidth="1"/>
    <col min="7687" max="7687" width="11.6640625" style="1" customWidth="1"/>
    <col min="7688" max="7688" width="12" style="1" customWidth="1"/>
    <col min="7689" max="7689" width="11.6640625" style="1" customWidth="1"/>
    <col min="7690" max="7702" width="9.1640625" style="1"/>
    <col min="7703" max="7703" width="13.6640625" style="1" customWidth="1"/>
    <col min="7704" max="7941" width="9.1640625" style="1"/>
    <col min="7942" max="7942" width="17.5" style="1" customWidth="1"/>
    <col min="7943" max="7943" width="11.6640625" style="1" customWidth="1"/>
    <col min="7944" max="7944" width="12" style="1" customWidth="1"/>
    <col min="7945" max="7945" width="11.6640625" style="1" customWidth="1"/>
    <col min="7946" max="7958" width="9.1640625" style="1"/>
    <col min="7959" max="7959" width="13.6640625" style="1" customWidth="1"/>
    <col min="7960" max="8197" width="9.1640625" style="1"/>
    <col min="8198" max="8198" width="17.5" style="1" customWidth="1"/>
    <col min="8199" max="8199" width="11.6640625" style="1" customWidth="1"/>
    <col min="8200" max="8200" width="12" style="1" customWidth="1"/>
    <col min="8201" max="8201" width="11.6640625" style="1" customWidth="1"/>
    <col min="8202" max="8214" width="9.1640625" style="1"/>
    <col min="8215" max="8215" width="13.6640625" style="1" customWidth="1"/>
    <col min="8216" max="8453" width="9.1640625" style="1"/>
    <col min="8454" max="8454" width="17.5" style="1" customWidth="1"/>
    <col min="8455" max="8455" width="11.6640625" style="1" customWidth="1"/>
    <col min="8456" max="8456" width="12" style="1" customWidth="1"/>
    <col min="8457" max="8457" width="11.6640625" style="1" customWidth="1"/>
    <col min="8458" max="8470" width="9.1640625" style="1"/>
    <col min="8471" max="8471" width="13.6640625" style="1" customWidth="1"/>
    <col min="8472" max="8709" width="9.1640625" style="1"/>
    <col min="8710" max="8710" width="17.5" style="1" customWidth="1"/>
    <col min="8711" max="8711" width="11.6640625" style="1" customWidth="1"/>
    <col min="8712" max="8712" width="12" style="1" customWidth="1"/>
    <col min="8713" max="8713" width="11.6640625" style="1" customWidth="1"/>
    <col min="8714" max="8726" width="9.1640625" style="1"/>
    <col min="8727" max="8727" width="13.6640625" style="1" customWidth="1"/>
    <col min="8728" max="8965" width="9.1640625" style="1"/>
    <col min="8966" max="8966" width="17.5" style="1" customWidth="1"/>
    <col min="8967" max="8967" width="11.6640625" style="1" customWidth="1"/>
    <col min="8968" max="8968" width="12" style="1" customWidth="1"/>
    <col min="8969" max="8969" width="11.6640625" style="1" customWidth="1"/>
    <col min="8970" max="8982" width="9.1640625" style="1"/>
    <col min="8983" max="8983" width="13.6640625" style="1" customWidth="1"/>
    <col min="8984" max="9221" width="9.1640625" style="1"/>
    <col min="9222" max="9222" width="17.5" style="1" customWidth="1"/>
    <col min="9223" max="9223" width="11.6640625" style="1" customWidth="1"/>
    <col min="9224" max="9224" width="12" style="1" customWidth="1"/>
    <col min="9225" max="9225" width="11.6640625" style="1" customWidth="1"/>
    <col min="9226" max="9238" width="9.1640625" style="1"/>
    <col min="9239" max="9239" width="13.6640625" style="1" customWidth="1"/>
    <col min="9240" max="9477" width="9.1640625" style="1"/>
    <col min="9478" max="9478" width="17.5" style="1" customWidth="1"/>
    <col min="9479" max="9479" width="11.6640625" style="1" customWidth="1"/>
    <col min="9480" max="9480" width="12" style="1" customWidth="1"/>
    <col min="9481" max="9481" width="11.6640625" style="1" customWidth="1"/>
    <col min="9482" max="9494" width="9.1640625" style="1"/>
    <col min="9495" max="9495" width="13.6640625" style="1" customWidth="1"/>
    <col min="9496" max="9733" width="9.1640625" style="1"/>
    <col min="9734" max="9734" width="17.5" style="1" customWidth="1"/>
    <col min="9735" max="9735" width="11.6640625" style="1" customWidth="1"/>
    <col min="9736" max="9736" width="12" style="1" customWidth="1"/>
    <col min="9737" max="9737" width="11.6640625" style="1" customWidth="1"/>
    <col min="9738" max="9750" width="9.1640625" style="1"/>
    <col min="9751" max="9751" width="13.6640625" style="1" customWidth="1"/>
    <col min="9752" max="9989" width="9.1640625" style="1"/>
    <col min="9990" max="9990" width="17.5" style="1" customWidth="1"/>
    <col min="9991" max="9991" width="11.6640625" style="1" customWidth="1"/>
    <col min="9992" max="9992" width="12" style="1" customWidth="1"/>
    <col min="9993" max="9993" width="11.6640625" style="1" customWidth="1"/>
    <col min="9994" max="10006" width="9.1640625" style="1"/>
    <col min="10007" max="10007" width="13.6640625" style="1" customWidth="1"/>
    <col min="10008" max="10245" width="9.1640625" style="1"/>
    <col min="10246" max="10246" width="17.5" style="1" customWidth="1"/>
    <col min="10247" max="10247" width="11.6640625" style="1" customWidth="1"/>
    <col min="10248" max="10248" width="12" style="1" customWidth="1"/>
    <col min="10249" max="10249" width="11.6640625" style="1" customWidth="1"/>
    <col min="10250" max="10262" width="9.1640625" style="1"/>
    <col min="10263" max="10263" width="13.6640625" style="1" customWidth="1"/>
    <col min="10264" max="10501" width="9.1640625" style="1"/>
    <col min="10502" max="10502" width="17.5" style="1" customWidth="1"/>
    <col min="10503" max="10503" width="11.6640625" style="1" customWidth="1"/>
    <col min="10504" max="10504" width="12" style="1" customWidth="1"/>
    <col min="10505" max="10505" width="11.6640625" style="1" customWidth="1"/>
    <col min="10506" max="10518" width="9.1640625" style="1"/>
    <col min="10519" max="10519" width="13.6640625" style="1" customWidth="1"/>
    <col min="10520" max="10757" width="9.1640625" style="1"/>
    <col min="10758" max="10758" width="17.5" style="1" customWidth="1"/>
    <col min="10759" max="10759" width="11.6640625" style="1" customWidth="1"/>
    <col min="10760" max="10760" width="12" style="1" customWidth="1"/>
    <col min="10761" max="10761" width="11.6640625" style="1" customWidth="1"/>
    <col min="10762" max="10774" width="9.1640625" style="1"/>
    <col min="10775" max="10775" width="13.6640625" style="1" customWidth="1"/>
    <col min="10776" max="11013" width="9.1640625" style="1"/>
    <col min="11014" max="11014" width="17.5" style="1" customWidth="1"/>
    <col min="11015" max="11015" width="11.6640625" style="1" customWidth="1"/>
    <col min="11016" max="11016" width="12" style="1" customWidth="1"/>
    <col min="11017" max="11017" width="11.6640625" style="1" customWidth="1"/>
    <col min="11018" max="11030" width="9.1640625" style="1"/>
    <col min="11031" max="11031" width="13.6640625" style="1" customWidth="1"/>
    <col min="11032" max="11269" width="9.1640625" style="1"/>
    <col min="11270" max="11270" width="17.5" style="1" customWidth="1"/>
    <col min="11271" max="11271" width="11.6640625" style="1" customWidth="1"/>
    <col min="11272" max="11272" width="12" style="1" customWidth="1"/>
    <col min="11273" max="11273" width="11.6640625" style="1" customWidth="1"/>
    <col min="11274" max="11286" width="9.1640625" style="1"/>
    <col min="11287" max="11287" width="13.6640625" style="1" customWidth="1"/>
    <col min="11288" max="11525" width="9.1640625" style="1"/>
    <col min="11526" max="11526" width="17.5" style="1" customWidth="1"/>
    <col min="11527" max="11527" width="11.6640625" style="1" customWidth="1"/>
    <col min="11528" max="11528" width="12" style="1" customWidth="1"/>
    <col min="11529" max="11529" width="11.6640625" style="1" customWidth="1"/>
    <col min="11530" max="11542" width="9.1640625" style="1"/>
    <col min="11543" max="11543" width="13.6640625" style="1" customWidth="1"/>
    <col min="11544" max="11781" width="9.1640625" style="1"/>
    <col min="11782" max="11782" width="17.5" style="1" customWidth="1"/>
    <col min="11783" max="11783" width="11.6640625" style="1" customWidth="1"/>
    <col min="11784" max="11784" width="12" style="1" customWidth="1"/>
    <col min="11785" max="11785" width="11.6640625" style="1" customWidth="1"/>
    <col min="11786" max="11798" width="9.1640625" style="1"/>
    <col min="11799" max="11799" width="13.6640625" style="1" customWidth="1"/>
    <col min="11800" max="12037" width="9.1640625" style="1"/>
    <col min="12038" max="12038" width="17.5" style="1" customWidth="1"/>
    <col min="12039" max="12039" width="11.6640625" style="1" customWidth="1"/>
    <col min="12040" max="12040" width="12" style="1" customWidth="1"/>
    <col min="12041" max="12041" width="11.6640625" style="1" customWidth="1"/>
    <col min="12042" max="12054" width="9.1640625" style="1"/>
    <col min="12055" max="12055" width="13.6640625" style="1" customWidth="1"/>
    <col min="12056" max="12293" width="9.1640625" style="1"/>
    <col min="12294" max="12294" width="17.5" style="1" customWidth="1"/>
    <col min="12295" max="12295" width="11.6640625" style="1" customWidth="1"/>
    <col min="12296" max="12296" width="12" style="1" customWidth="1"/>
    <col min="12297" max="12297" width="11.6640625" style="1" customWidth="1"/>
    <col min="12298" max="12310" width="9.1640625" style="1"/>
    <col min="12311" max="12311" width="13.6640625" style="1" customWidth="1"/>
    <col min="12312" max="12549" width="9.1640625" style="1"/>
    <col min="12550" max="12550" width="17.5" style="1" customWidth="1"/>
    <col min="12551" max="12551" width="11.6640625" style="1" customWidth="1"/>
    <col min="12552" max="12552" width="12" style="1" customWidth="1"/>
    <col min="12553" max="12553" width="11.6640625" style="1" customWidth="1"/>
    <col min="12554" max="12566" width="9.1640625" style="1"/>
    <col min="12567" max="12567" width="13.6640625" style="1" customWidth="1"/>
    <col min="12568" max="12805" width="9.1640625" style="1"/>
    <col min="12806" max="12806" width="17.5" style="1" customWidth="1"/>
    <col min="12807" max="12807" width="11.6640625" style="1" customWidth="1"/>
    <col min="12808" max="12808" width="12" style="1" customWidth="1"/>
    <col min="12809" max="12809" width="11.6640625" style="1" customWidth="1"/>
    <col min="12810" max="12822" width="9.1640625" style="1"/>
    <col min="12823" max="12823" width="13.6640625" style="1" customWidth="1"/>
    <col min="12824" max="13061" width="9.1640625" style="1"/>
    <col min="13062" max="13062" width="17.5" style="1" customWidth="1"/>
    <col min="13063" max="13063" width="11.6640625" style="1" customWidth="1"/>
    <col min="13064" max="13064" width="12" style="1" customWidth="1"/>
    <col min="13065" max="13065" width="11.6640625" style="1" customWidth="1"/>
    <col min="13066" max="13078" width="9.1640625" style="1"/>
    <col min="13079" max="13079" width="13.6640625" style="1" customWidth="1"/>
    <col min="13080" max="13317" width="9.1640625" style="1"/>
    <col min="13318" max="13318" width="17.5" style="1" customWidth="1"/>
    <col min="13319" max="13319" width="11.6640625" style="1" customWidth="1"/>
    <col min="13320" max="13320" width="12" style="1" customWidth="1"/>
    <col min="13321" max="13321" width="11.6640625" style="1" customWidth="1"/>
    <col min="13322" max="13334" width="9.1640625" style="1"/>
    <col min="13335" max="13335" width="13.6640625" style="1" customWidth="1"/>
    <col min="13336" max="13573" width="9.1640625" style="1"/>
    <col min="13574" max="13574" width="17.5" style="1" customWidth="1"/>
    <col min="13575" max="13575" width="11.6640625" style="1" customWidth="1"/>
    <col min="13576" max="13576" width="12" style="1" customWidth="1"/>
    <col min="13577" max="13577" width="11.6640625" style="1" customWidth="1"/>
    <col min="13578" max="13590" width="9.1640625" style="1"/>
    <col min="13591" max="13591" width="13.6640625" style="1" customWidth="1"/>
    <col min="13592" max="13829" width="9.1640625" style="1"/>
    <col min="13830" max="13830" width="17.5" style="1" customWidth="1"/>
    <col min="13831" max="13831" width="11.6640625" style="1" customWidth="1"/>
    <col min="13832" max="13832" width="12" style="1" customWidth="1"/>
    <col min="13833" max="13833" width="11.6640625" style="1" customWidth="1"/>
    <col min="13834" max="13846" width="9.1640625" style="1"/>
    <col min="13847" max="13847" width="13.6640625" style="1" customWidth="1"/>
    <col min="13848" max="14085" width="9.1640625" style="1"/>
    <col min="14086" max="14086" width="17.5" style="1" customWidth="1"/>
    <col min="14087" max="14087" width="11.6640625" style="1" customWidth="1"/>
    <col min="14088" max="14088" width="12" style="1" customWidth="1"/>
    <col min="14089" max="14089" width="11.6640625" style="1" customWidth="1"/>
    <col min="14090" max="14102" width="9.1640625" style="1"/>
    <col min="14103" max="14103" width="13.6640625" style="1" customWidth="1"/>
    <col min="14104" max="14341" width="9.1640625" style="1"/>
    <col min="14342" max="14342" width="17.5" style="1" customWidth="1"/>
    <col min="14343" max="14343" width="11.6640625" style="1" customWidth="1"/>
    <col min="14344" max="14344" width="12" style="1" customWidth="1"/>
    <col min="14345" max="14345" width="11.6640625" style="1" customWidth="1"/>
    <col min="14346" max="14358" width="9.1640625" style="1"/>
    <col min="14359" max="14359" width="13.6640625" style="1" customWidth="1"/>
    <col min="14360" max="14597" width="9.1640625" style="1"/>
    <col min="14598" max="14598" width="17.5" style="1" customWidth="1"/>
    <col min="14599" max="14599" width="11.6640625" style="1" customWidth="1"/>
    <col min="14600" max="14600" width="12" style="1" customWidth="1"/>
    <col min="14601" max="14601" width="11.6640625" style="1" customWidth="1"/>
    <col min="14602" max="14614" width="9.1640625" style="1"/>
    <col min="14615" max="14615" width="13.6640625" style="1" customWidth="1"/>
    <col min="14616" max="14853" width="9.1640625" style="1"/>
    <col min="14854" max="14854" width="17.5" style="1" customWidth="1"/>
    <col min="14855" max="14855" width="11.6640625" style="1" customWidth="1"/>
    <col min="14856" max="14856" width="12" style="1" customWidth="1"/>
    <col min="14857" max="14857" width="11.6640625" style="1" customWidth="1"/>
    <col min="14858" max="14870" width="9.1640625" style="1"/>
    <col min="14871" max="14871" width="13.6640625" style="1" customWidth="1"/>
    <col min="14872" max="15109" width="9.1640625" style="1"/>
    <col min="15110" max="15110" width="17.5" style="1" customWidth="1"/>
    <col min="15111" max="15111" width="11.6640625" style="1" customWidth="1"/>
    <col min="15112" max="15112" width="12" style="1" customWidth="1"/>
    <col min="15113" max="15113" width="11.6640625" style="1" customWidth="1"/>
    <col min="15114" max="15126" width="9.1640625" style="1"/>
    <col min="15127" max="15127" width="13.6640625" style="1" customWidth="1"/>
    <col min="15128" max="15365" width="9.1640625" style="1"/>
    <col min="15366" max="15366" width="17.5" style="1" customWidth="1"/>
    <col min="15367" max="15367" width="11.6640625" style="1" customWidth="1"/>
    <col min="15368" max="15368" width="12" style="1" customWidth="1"/>
    <col min="15369" max="15369" width="11.6640625" style="1" customWidth="1"/>
    <col min="15370" max="15382" width="9.1640625" style="1"/>
    <col min="15383" max="15383" width="13.6640625" style="1" customWidth="1"/>
    <col min="15384" max="15621" width="9.1640625" style="1"/>
    <col min="15622" max="15622" width="17.5" style="1" customWidth="1"/>
    <col min="15623" max="15623" width="11.6640625" style="1" customWidth="1"/>
    <col min="15624" max="15624" width="12" style="1" customWidth="1"/>
    <col min="15625" max="15625" width="11.6640625" style="1" customWidth="1"/>
    <col min="15626" max="15638" width="9.1640625" style="1"/>
    <col min="15639" max="15639" width="13.6640625" style="1" customWidth="1"/>
    <col min="15640" max="15877" width="9.1640625" style="1"/>
    <col min="15878" max="15878" width="17.5" style="1" customWidth="1"/>
    <col min="15879" max="15879" width="11.6640625" style="1" customWidth="1"/>
    <col min="15880" max="15880" width="12" style="1" customWidth="1"/>
    <col min="15881" max="15881" width="11.6640625" style="1" customWidth="1"/>
    <col min="15882" max="15894" width="9.1640625" style="1"/>
    <col min="15895" max="15895" width="13.6640625" style="1" customWidth="1"/>
    <col min="15896" max="16133" width="9.1640625" style="1"/>
    <col min="16134" max="16134" width="17.5" style="1" customWidth="1"/>
    <col min="16135" max="16135" width="11.6640625" style="1" customWidth="1"/>
    <col min="16136" max="16136" width="12" style="1" customWidth="1"/>
    <col min="16137" max="16137" width="11.6640625" style="1" customWidth="1"/>
    <col min="16138" max="16150" width="9.1640625" style="1"/>
    <col min="16151" max="16151" width="13.6640625" style="1" customWidth="1"/>
    <col min="16152" max="16384" width="9.1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22</v>
      </c>
      <c r="X1" s="1" t="s">
        <v>23</v>
      </c>
    </row>
    <row r="2" spans="1:24" x14ac:dyDescent="0.2">
      <c r="A2" s="1" t="s">
        <v>24</v>
      </c>
      <c r="B2" s="1">
        <v>2011</v>
      </c>
      <c r="C2" s="1" t="s">
        <v>25</v>
      </c>
      <c r="D2" s="1">
        <v>2</v>
      </c>
      <c r="E2" s="1">
        <v>6</v>
      </c>
      <c r="F2" s="1" t="s">
        <v>26</v>
      </c>
      <c r="G2" s="2">
        <v>2</v>
      </c>
      <c r="H2" s="1">
        <f t="shared" ref="H2:H65" si="0">ASIN(SQRT(G2/100))</f>
        <v>0.14189705460416391</v>
      </c>
      <c r="I2" s="2">
        <v>1.5</v>
      </c>
      <c r="J2" s="1">
        <f t="shared" ref="J2:J65" si="1">ASIN(SQRT(I2/100))</f>
        <v>0.12278275875764601</v>
      </c>
      <c r="K2" s="1">
        <v>8</v>
      </c>
      <c r="L2" s="1">
        <f t="shared" ref="L2:L65" si="2">SQRT(K2)</f>
        <v>2.8284271247461903</v>
      </c>
      <c r="M2" s="4">
        <v>4.58E-2</v>
      </c>
      <c r="N2" s="1">
        <f t="shared" ref="N2:N65" si="3">LOG10(M2+0.00001)</f>
        <v>-1.3390397082239163</v>
      </c>
      <c r="O2" s="4">
        <v>0.28910000000000002</v>
      </c>
      <c r="P2" s="1">
        <f t="shared" ref="P2:P65" si="4">LOG10(O2+0.00001)</f>
        <v>-0.53893688629644931</v>
      </c>
      <c r="Q2" s="4">
        <f t="shared" ref="Q2:Q65" si="5">M2+O2</f>
        <v>0.33490000000000003</v>
      </c>
      <c r="R2" s="1">
        <f t="shared" ref="R2:R65" si="6">LOG10(Q2+0.00001)</f>
        <v>-0.47507188476834183</v>
      </c>
      <c r="S2" s="1">
        <f t="shared" ref="S2:S9" si="7">O2/Q2*100</f>
        <v>86.324275903254701</v>
      </c>
      <c r="T2" s="1">
        <f t="shared" ref="T2:T9" si="8">ASIN(SQRT(S2/100))</f>
        <v>1.1919950061598819</v>
      </c>
      <c r="U2" s="1">
        <v>18.600000000000001</v>
      </c>
      <c r="V2" s="1">
        <f t="shared" ref="V2:V65" si="9">LOG10(U2+0.01)</f>
        <v>1.269746373130767</v>
      </c>
    </row>
    <row r="3" spans="1:24" x14ac:dyDescent="0.2">
      <c r="A3" s="1" t="s">
        <v>24</v>
      </c>
      <c r="B3" s="1">
        <v>2011</v>
      </c>
      <c r="C3" s="1" t="s">
        <v>25</v>
      </c>
      <c r="D3" s="1">
        <v>6</v>
      </c>
      <c r="E3" s="1">
        <v>1</v>
      </c>
      <c r="F3" s="1" t="s">
        <v>27</v>
      </c>
      <c r="G3" s="2">
        <v>5</v>
      </c>
      <c r="H3" s="1">
        <f t="shared" si="0"/>
        <v>0.22551340589813121</v>
      </c>
      <c r="I3" s="2">
        <v>3</v>
      </c>
      <c r="J3" s="1">
        <f t="shared" si="1"/>
        <v>0.17408301063648043</v>
      </c>
      <c r="K3" s="1">
        <v>21</v>
      </c>
      <c r="L3" s="1">
        <f t="shared" si="2"/>
        <v>4.5825756949558398</v>
      </c>
      <c r="M3" s="4">
        <v>0.96119999999999994</v>
      </c>
      <c r="N3" s="1">
        <f t="shared" si="3"/>
        <v>-1.7181719638603724E-2</v>
      </c>
      <c r="O3" s="4">
        <v>1.2271000000000001</v>
      </c>
      <c r="P3" s="1">
        <f t="shared" si="4"/>
        <v>8.8883495287518169E-2</v>
      </c>
      <c r="Q3" s="4">
        <f t="shared" si="5"/>
        <v>2.1882999999999999</v>
      </c>
      <c r="R3" s="1">
        <f t="shared" si="6"/>
        <v>0.34010884497075433</v>
      </c>
      <c r="S3" s="1">
        <f t="shared" si="7"/>
        <v>56.075492391354018</v>
      </c>
      <c r="T3" s="1">
        <f t="shared" si="8"/>
        <v>0.84630359357644303</v>
      </c>
      <c r="U3" s="1">
        <v>105.4</v>
      </c>
      <c r="V3" s="1">
        <f t="shared" si="9"/>
        <v>2.022881813332031</v>
      </c>
    </row>
    <row r="4" spans="1:24" x14ac:dyDescent="0.2">
      <c r="A4" s="1" t="s">
        <v>24</v>
      </c>
      <c r="B4" s="1">
        <v>2011</v>
      </c>
      <c r="C4" s="1" t="s">
        <v>25</v>
      </c>
      <c r="D4" s="1">
        <v>12</v>
      </c>
      <c r="E4" s="1">
        <v>4</v>
      </c>
      <c r="F4" s="1" t="s">
        <v>28</v>
      </c>
      <c r="G4" s="2">
        <v>3</v>
      </c>
      <c r="H4" s="1">
        <f t="shared" si="0"/>
        <v>0.17408301063648043</v>
      </c>
      <c r="I4" s="2">
        <v>1</v>
      </c>
      <c r="J4" s="1">
        <f t="shared" si="1"/>
        <v>0.1001674211615598</v>
      </c>
      <c r="K4" s="1">
        <v>11</v>
      </c>
      <c r="L4" s="1">
        <f t="shared" si="2"/>
        <v>3.3166247903553998</v>
      </c>
      <c r="M4" s="4">
        <v>1.3815</v>
      </c>
      <c r="N4" s="1">
        <f t="shared" si="3"/>
        <v>0.1403540328856108</v>
      </c>
      <c r="O4" s="4">
        <v>0.41249999999999998</v>
      </c>
      <c r="P4" s="1">
        <f t="shared" si="4"/>
        <v>-0.38456551889059398</v>
      </c>
      <c r="Q4" s="4">
        <f t="shared" si="5"/>
        <v>1.794</v>
      </c>
      <c r="R4" s="1">
        <f t="shared" si="6"/>
        <v>0.2538248595178364</v>
      </c>
      <c r="S4" s="1">
        <f t="shared" si="7"/>
        <v>22.993311036789297</v>
      </c>
      <c r="T4" s="1">
        <f t="shared" si="8"/>
        <v>0.500100131658474</v>
      </c>
      <c r="U4" s="1">
        <v>18.7</v>
      </c>
      <c r="V4" s="1">
        <f t="shared" si="9"/>
        <v>1.2720737875000099</v>
      </c>
      <c r="W4" s="5" t="s">
        <v>29</v>
      </c>
    </row>
    <row r="5" spans="1:24" x14ac:dyDescent="0.2">
      <c r="A5" s="1" t="s">
        <v>24</v>
      </c>
      <c r="B5" s="1">
        <v>2011</v>
      </c>
      <c r="C5" s="1" t="s">
        <v>25</v>
      </c>
      <c r="D5" s="1">
        <v>13</v>
      </c>
      <c r="E5" s="1">
        <v>2</v>
      </c>
      <c r="F5" s="1" t="s">
        <v>30</v>
      </c>
      <c r="G5" s="2">
        <v>3</v>
      </c>
      <c r="H5" s="1">
        <f t="shared" si="0"/>
        <v>0.17408301063648043</v>
      </c>
      <c r="I5" s="2">
        <v>1.5</v>
      </c>
      <c r="J5" s="1">
        <f t="shared" si="1"/>
        <v>0.12278275875764601</v>
      </c>
      <c r="K5" s="1">
        <v>6</v>
      </c>
      <c r="L5" s="1">
        <f t="shared" si="2"/>
        <v>2.4494897427831779</v>
      </c>
      <c r="M5" s="4">
        <v>1.4996</v>
      </c>
      <c r="N5" s="1">
        <f t="shared" si="3"/>
        <v>0.17597832780868805</v>
      </c>
      <c r="O5" s="4">
        <v>0.12859999999999999</v>
      </c>
      <c r="P5" s="1">
        <f t="shared" si="4"/>
        <v>-0.8907252617697049</v>
      </c>
      <c r="Q5" s="4">
        <f t="shared" si="5"/>
        <v>1.6282000000000001</v>
      </c>
      <c r="R5" s="1">
        <f t="shared" si="6"/>
        <v>0.21171041772733654</v>
      </c>
      <c r="S5" s="1">
        <f t="shared" si="7"/>
        <v>7.8982925930475361</v>
      </c>
      <c r="T5" s="1">
        <f t="shared" si="8"/>
        <v>0.2848765838450899</v>
      </c>
      <c r="U5" s="1">
        <v>14.9</v>
      </c>
      <c r="V5" s="1">
        <f t="shared" si="9"/>
        <v>1.1734776434529945</v>
      </c>
      <c r="W5" s="5" t="s">
        <v>31</v>
      </c>
    </row>
    <row r="6" spans="1:24" x14ac:dyDescent="0.2">
      <c r="A6" s="1" t="s">
        <v>24</v>
      </c>
      <c r="B6" s="1">
        <v>2011</v>
      </c>
      <c r="C6" s="1" t="s">
        <v>25</v>
      </c>
      <c r="D6" s="1">
        <v>17</v>
      </c>
      <c r="E6" s="1">
        <v>2</v>
      </c>
      <c r="F6" s="1" t="s">
        <v>30</v>
      </c>
      <c r="G6" s="2">
        <v>3</v>
      </c>
      <c r="H6" s="1">
        <f t="shared" si="0"/>
        <v>0.17408301063648043</v>
      </c>
      <c r="I6" s="2">
        <v>1</v>
      </c>
      <c r="J6" s="1">
        <f t="shared" si="1"/>
        <v>0.1001674211615598</v>
      </c>
      <c r="K6" s="1">
        <v>10</v>
      </c>
      <c r="L6" s="1">
        <f t="shared" si="2"/>
        <v>3.1622776601683795</v>
      </c>
      <c r="M6" s="4">
        <v>1.5537000000000001</v>
      </c>
      <c r="N6" s="1">
        <f t="shared" si="3"/>
        <v>0.19136996095596609</v>
      </c>
      <c r="O6" s="4">
        <v>8.09E-2</v>
      </c>
      <c r="P6" s="1">
        <f t="shared" si="4"/>
        <v>-1.0919977988274463</v>
      </c>
      <c r="Q6" s="4">
        <f t="shared" si="5"/>
        <v>1.6346000000000001</v>
      </c>
      <c r="R6" s="1">
        <f t="shared" si="6"/>
        <v>0.21341415146002043</v>
      </c>
      <c r="S6" s="1">
        <f t="shared" si="7"/>
        <v>4.9492230515110727</v>
      </c>
      <c r="T6" s="1">
        <f t="shared" si="8"/>
        <v>0.22434568633014731</v>
      </c>
      <c r="U6" s="1">
        <v>12.1</v>
      </c>
      <c r="V6" s="1">
        <f t="shared" si="9"/>
        <v>1.0831441431430522</v>
      </c>
      <c r="W6" s="5" t="s">
        <v>32</v>
      </c>
    </row>
    <row r="7" spans="1:24" x14ac:dyDescent="0.2">
      <c r="A7" s="1" t="s">
        <v>24</v>
      </c>
      <c r="B7" s="1">
        <v>2011</v>
      </c>
      <c r="C7" s="1" t="s">
        <v>25</v>
      </c>
      <c r="D7" s="1">
        <v>21</v>
      </c>
      <c r="E7" s="1">
        <v>4</v>
      </c>
      <c r="F7" s="1" t="s">
        <v>28</v>
      </c>
      <c r="G7" s="2">
        <v>8</v>
      </c>
      <c r="H7" s="1">
        <f t="shared" si="0"/>
        <v>0.28675655221154839</v>
      </c>
      <c r="I7" s="2">
        <v>4</v>
      </c>
      <c r="J7" s="1">
        <f t="shared" si="1"/>
        <v>0.20135792079033082</v>
      </c>
      <c r="K7" s="1">
        <v>40</v>
      </c>
      <c r="L7" s="1">
        <f t="shared" si="2"/>
        <v>6.324555320336759</v>
      </c>
      <c r="M7" s="4">
        <v>5.4585999999999997</v>
      </c>
      <c r="N7" s="1">
        <f t="shared" si="3"/>
        <v>0.73708206648063779</v>
      </c>
      <c r="O7" s="4">
        <v>1.0439000000000001</v>
      </c>
      <c r="P7" s="1">
        <f t="shared" si="4"/>
        <v>1.8663057872918495E-2</v>
      </c>
      <c r="Q7" s="4">
        <f t="shared" si="5"/>
        <v>6.5024999999999995</v>
      </c>
      <c r="R7" s="1">
        <f t="shared" si="6"/>
        <v>0.81308102875587329</v>
      </c>
      <c r="S7" s="1">
        <f t="shared" si="7"/>
        <v>16.053825451749329</v>
      </c>
      <c r="T7" s="1">
        <f t="shared" si="8"/>
        <v>0.41225045199342547</v>
      </c>
      <c r="U7" s="1">
        <v>98.1</v>
      </c>
      <c r="V7" s="1">
        <f t="shared" si="9"/>
        <v>1.9917132757130895</v>
      </c>
      <c r="W7" s="5" t="s">
        <v>33</v>
      </c>
    </row>
    <row r="8" spans="1:24" x14ac:dyDescent="0.2">
      <c r="A8" s="1" t="s">
        <v>24</v>
      </c>
      <c r="B8" s="1">
        <v>2011</v>
      </c>
      <c r="C8" s="1" t="s">
        <v>25</v>
      </c>
      <c r="D8" s="1">
        <v>26</v>
      </c>
      <c r="E8" s="1">
        <v>5</v>
      </c>
      <c r="F8" s="1" t="s">
        <v>34</v>
      </c>
      <c r="G8" s="2">
        <v>3</v>
      </c>
      <c r="H8" s="1">
        <f t="shared" si="0"/>
        <v>0.17408301063648043</v>
      </c>
      <c r="I8" s="2">
        <v>1.5</v>
      </c>
      <c r="J8" s="1">
        <f t="shared" si="1"/>
        <v>0.12278275875764601</v>
      </c>
      <c r="K8" s="1">
        <v>6</v>
      </c>
      <c r="L8" s="1">
        <f t="shared" si="2"/>
        <v>2.4494897427831779</v>
      </c>
      <c r="M8" s="4">
        <v>0.37090000000000001</v>
      </c>
      <c r="N8" s="1">
        <f t="shared" si="3"/>
        <v>-0.43073145762238996</v>
      </c>
      <c r="O8" s="4">
        <v>0.15290000000000001</v>
      </c>
      <c r="P8" s="1">
        <f t="shared" si="4"/>
        <v>-0.81556411169162946</v>
      </c>
      <c r="Q8" s="4">
        <f t="shared" si="5"/>
        <v>0.52380000000000004</v>
      </c>
      <c r="R8" s="1">
        <f t="shared" si="6"/>
        <v>-0.2808262147627083</v>
      </c>
      <c r="S8" s="1">
        <f t="shared" si="7"/>
        <v>29.190530736922486</v>
      </c>
      <c r="T8" s="1">
        <f t="shared" si="8"/>
        <v>0.57077293006640528</v>
      </c>
      <c r="U8" s="1">
        <v>16.7</v>
      </c>
      <c r="V8" s="1">
        <f t="shared" si="9"/>
        <v>1.2229764498933913</v>
      </c>
    </row>
    <row r="9" spans="1:24" x14ac:dyDescent="0.2">
      <c r="A9" s="1" t="s">
        <v>24</v>
      </c>
      <c r="B9" s="1">
        <v>2011</v>
      </c>
      <c r="C9" s="1" t="s">
        <v>25</v>
      </c>
      <c r="D9" s="1">
        <v>31</v>
      </c>
      <c r="E9" s="1">
        <v>1</v>
      </c>
      <c r="F9" s="1" t="s">
        <v>27</v>
      </c>
      <c r="G9" s="2">
        <v>1</v>
      </c>
      <c r="H9" s="1">
        <f t="shared" si="0"/>
        <v>0.1001674211615598</v>
      </c>
      <c r="I9" s="2">
        <v>0.1</v>
      </c>
      <c r="J9" s="1">
        <f t="shared" si="1"/>
        <v>3.1628049437571679E-2</v>
      </c>
      <c r="K9" s="1">
        <v>3</v>
      </c>
      <c r="L9" s="1">
        <f t="shared" si="2"/>
        <v>1.7320508075688772</v>
      </c>
      <c r="M9" s="4">
        <v>2.1600000000000001E-2</v>
      </c>
      <c r="N9" s="1">
        <f t="shared" si="3"/>
        <v>-1.6653452331167586</v>
      </c>
      <c r="O9" s="4">
        <v>7.3899999999999993E-2</v>
      </c>
      <c r="P9" s="1">
        <f t="shared" si="4"/>
        <v>-1.1312967977214634</v>
      </c>
      <c r="Q9" s="4">
        <f t="shared" si="5"/>
        <v>9.5500000000000002E-2</v>
      </c>
      <c r="R9" s="1">
        <f t="shared" si="6"/>
        <v>-1.0199511549350433</v>
      </c>
      <c r="S9" s="1">
        <f t="shared" si="7"/>
        <v>77.382198952879577</v>
      </c>
      <c r="T9" s="1">
        <f t="shared" si="8"/>
        <v>1.0751710754184787</v>
      </c>
      <c r="U9" s="1">
        <v>0.3</v>
      </c>
      <c r="V9" s="1">
        <f t="shared" si="9"/>
        <v>-0.50863830616572736</v>
      </c>
    </row>
    <row r="10" spans="1:24" x14ac:dyDescent="0.2">
      <c r="A10" s="1" t="s">
        <v>24</v>
      </c>
      <c r="B10" s="1">
        <v>2011</v>
      </c>
      <c r="C10" s="1" t="s">
        <v>25</v>
      </c>
      <c r="D10" s="1">
        <v>51</v>
      </c>
      <c r="E10" s="1">
        <v>6</v>
      </c>
      <c r="F10" s="1" t="s">
        <v>26</v>
      </c>
      <c r="G10" s="2">
        <v>0.1</v>
      </c>
      <c r="H10" s="1">
        <f t="shared" si="0"/>
        <v>3.1628049437571679E-2</v>
      </c>
      <c r="I10" s="2">
        <v>0.2</v>
      </c>
      <c r="J10" s="1">
        <f t="shared" si="1"/>
        <v>4.4736280102247346E-2</v>
      </c>
      <c r="K10" s="1">
        <v>0</v>
      </c>
      <c r="L10" s="1">
        <f t="shared" si="2"/>
        <v>0</v>
      </c>
      <c r="M10" s="4">
        <v>0</v>
      </c>
      <c r="N10" s="1">
        <f t="shared" si="3"/>
        <v>-5</v>
      </c>
      <c r="O10" s="4">
        <v>0</v>
      </c>
      <c r="P10" s="1">
        <f t="shared" si="4"/>
        <v>-5</v>
      </c>
      <c r="Q10" s="4">
        <f t="shared" si="5"/>
        <v>0</v>
      </c>
      <c r="R10" s="1">
        <f t="shared" si="6"/>
        <v>-5</v>
      </c>
      <c r="U10" s="1">
        <v>0.6</v>
      </c>
      <c r="V10" s="1">
        <f t="shared" si="9"/>
        <v>-0.21467016498923297</v>
      </c>
      <c r="W10" s="5" t="s">
        <v>33</v>
      </c>
    </row>
    <row r="11" spans="1:24" x14ac:dyDescent="0.2">
      <c r="A11" s="1" t="s">
        <v>24</v>
      </c>
      <c r="B11" s="1">
        <v>2011</v>
      </c>
      <c r="C11" s="1" t="s">
        <v>25</v>
      </c>
      <c r="D11" s="1">
        <v>57</v>
      </c>
      <c r="E11" s="1">
        <v>1</v>
      </c>
      <c r="F11" s="1" t="s">
        <v>27</v>
      </c>
      <c r="G11" s="2">
        <v>7</v>
      </c>
      <c r="H11" s="1">
        <f t="shared" si="0"/>
        <v>0.26776332715719392</v>
      </c>
      <c r="I11" s="2">
        <v>2</v>
      </c>
      <c r="J11" s="1">
        <f t="shared" si="1"/>
        <v>0.14189705460416391</v>
      </c>
      <c r="K11" s="1">
        <v>25</v>
      </c>
      <c r="L11" s="1">
        <f t="shared" si="2"/>
        <v>5</v>
      </c>
      <c r="M11" s="4">
        <v>0.90839999999999999</v>
      </c>
      <c r="N11" s="1">
        <f t="shared" si="3"/>
        <v>-4.1718093605852817E-2</v>
      </c>
      <c r="O11" s="4">
        <v>1.1777</v>
      </c>
      <c r="P11" s="1">
        <f t="shared" si="4"/>
        <v>7.1038362687998111E-2</v>
      </c>
      <c r="Q11" s="4">
        <f t="shared" si="5"/>
        <v>2.0861000000000001</v>
      </c>
      <c r="R11" s="1">
        <f t="shared" si="6"/>
        <v>0.31933720492151629</v>
      </c>
      <c r="S11" s="1">
        <f t="shared" ref="S11:S26" si="10">O11/Q11*100</f>
        <v>56.454628253679104</v>
      </c>
      <c r="T11" s="1">
        <f t="shared" ref="T11:T26" si="11">ASIN(SQRT(S11/100))</f>
        <v>0.85012507997136433</v>
      </c>
      <c r="U11" s="1">
        <v>52.1</v>
      </c>
      <c r="V11" s="1">
        <f t="shared" si="9"/>
        <v>1.716921073166761</v>
      </c>
    </row>
    <row r="12" spans="1:24" x14ac:dyDescent="0.2">
      <c r="A12" s="1" t="s">
        <v>24</v>
      </c>
      <c r="B12" s="1">
        <v>2011</v>
      </c>
      <c r="C12" s="1" t="s">
        <v>25</v>
      </c>
      <c r="D12" s="1">
        <v>60</v>
      </c>
      <c r="E12" s="1">
        <v>8</v>
      </c>
      <c r="F12" s="1" t="s">
        <v>35</v>
      </c>
      <c r="G12" s="2">
        <v>5</v>
      </c>
      <c r="H12" s="1">
        <f t="shared" si="0"/>
        <v>0.22551340589813121</v>
      </c>
      <c r="I12" s="2">
        <v>2</v>
      </c>
      <c r="J12" s="1">
        <f t="shared" si="1"/>
        <v>0.14189705460416391</v>
      </c>
      <c r="K12" s="1">
        <v>12</v>
      </c>
      <c r="L12" s="1">
        <f t="shared" si="2"/>
        <v>3.4641016151377544</v>
      </c>
      <c r="M12" s="4">
        <v>1.1407</v>
      </c>
      <c r="N12" s="1">
        <f t="shared" si="3"/>
        <v>5.7175248793503296E-2</v>
      </c>
      <c r="O12" s="4">
        <v>0.1721</v>
      </c>
      <c r="P12" s="1">
        <f t="shared" si="4"/>
        <v>-0.76419389539789651</v>
      </c>
      <c r="Q12" s="4">
        <f t="shared" si="5"/>
        <v>1.3128</v>
      </c>
      <c r="R12" s="1">
        <f t="shared" si="6"/>
        <v>0.11820187618662605</v>
      </c>
      <c r="S12" s="1">
        <f t="shared" si="10"/>
        <v>13.109384521633153</v>
      </c>
      <c r="T12" s="1">
        <f t="shared" si="11"/>
        <v>0.37048636486267705</v>
      </c>
      <c r="U12" s="1">
        <v>30</v>
      </c>
      <c r="V12" s="1">
        <f t="shared" si="9"/>
        <v>1.4772659954248526</v>
      </c>
    </row>
    <row r="13" spans="1:24" x14ac:dyDescent="0.2">
      <c r="A13" s="1" t="s">
        <v>24</v>
      </c>
      <c r="B13" s="1">
        <v>2011</v>
      </c>
      <c r="C13" s="1" t="s">
        <v>25</v>
      </c>
      <c r="D13" s="1">
        <v>63</v>
      </c>
      <c r="E13" s="1">
        <v>8</v>
      </c>
      <c r="F13" s="1" t="s">
        <v>35</v>
      </c>
      <c r="G13" s="2">
        <v>3</v>
      </c>
      <c r="H13" s="1">
        <f t="shared" si="0"/>
        <v>0.17408301063648043</v>
      </c>
      <c r="I13" s="2">
        <v>2</v>
      </c>
      <c r="J13" s="1">
        <f t="shared" si="1"/>
        <v>0.14189705460416391</v>
      </c>
      <c r="K13" s="1">
        <v>14</v>
      </c>
      <c r="L13" s="1">
        <f t="shared" si="2"/>
        <v>3.7416573867739413</v>
      </c>
      <c r="M13" s="4">
        <v>0.59660000000000002</v>
      </c>
      <c r="N13" s="1">
        <f t="shared" si="3"/>
        <v>-0.2243094715431449</v>
      </c>
      <c r="O13" s="4">
        <v>0.37</v>
      </c>
      <c r="P13" s="1">
        <f t="shared" si="4"/>
        <v>-0.43178653840291947</v>
      </c>
      <c r="Q13" s="4">
        <f t="shared" si="5"/>
        <v>0.96660000000000001</v>
      </c>
      <c r="R13" s="1">
        <f t="shared" si="6"/>
        <v>-1.4748716208979709E-2</v>
      </c>
      <c r="S13" s="1">
        <f t="shared" si="10"/>
        <v>38.278501965652801</v>
      </c>
      <c r="T13" s="1">
        <f t="shared" si="11"/>
        <v>0.66708209007736952</v>
      </c>
      <c r="U13" s="1">
        <v>27.3</v>
      </c>
      <c r="V13" s="1">
        <f t="shared" si="9"/>
        <v>1.4363217001397333</v>
      </c>
    </row>
    <row r="14" spans="1:24" x14ac:dyDescent="0.2">
      <c r="A14" s="1" t="s">
        <v>24</v>
      </c>
      <c r="B14" s="1">
        <v>2011</v>
      </c>
      <c r="C14" s="1" t="s">
        <v>25</v>
      </c>
      <c r="D14" s="1">
        <v>64</v>
      </c>
      <c r="E14" s="1">
        <v>7</v>
      </c>
      <c r="F14" s="1" t="s">
        <v>36</v>
      </c>
      <c r="G14" s="2">
        <v>1</v>
      </c>
      <c r="H14" s="1">
        <f t="shared" si="0"/>
        <v>0.1001674211615598</v>
      </c>
      <c r="I14" s="2">
        <v>1</v>
      </c>
      <c r="J14" s="1">
        <f t="shared" si="1"/>
        <v>0.1001674211615598</v>
      </c>
      <c r="K14" s="1">
        <v>3</v>
      </c>
      <c r="L14" s="1">
        <f t="shared" si="2"/>
        <v>1.7320508075688772</v>
      </c>
      <c r="M14" s="4">
        <v>0.23</v>
      </c>
      <c r="N14" s="1">
        <f t="shared" si="3"/>
        <v>-0.63825328202410303</v>
      </c>
      <c r="O14" s="4">
        <v>3.3300000000000003E-2</v>
      </c>
      <c r="P14" s="1">
        <f t="shared" si="4"/>
        <v>-1.4774253673088231</v>
      </c>
      <c r="Q14" s="4">
        <f t="shared" si="5"/>
        <v>0.26330000000000003</v>
      </c>
      <c r="R14" s="1">
        <f t="shared" si="6"/>
        <v>-0.57953264692374684</v>
      </c>
      <c r="S14" s="1">
        <f t="shared" si="10"/>
        <v>12.647170527914925</v>
      </c>
      <c r="T14" s="1">
        <f t="shared" si="11"/>
        <v>0.36358655502864773</v>
      </c>
      <c r="U14" s="1">
        <v>9.3000000000000007</v>
      </c>
      <c r="V14" s="1">
        <f t="shared" si="9"/>
        <v>0.9689496809813426</v>
      </c>
    </row>
    <row r="15" spans="1:24" x14ac:dyDescent="0.2">
      <c r="A15" s="1" t="s">
        <v>24</v>
      </c>
      <c r="B15" s="1">
        <v>2011</v>
      </c>
      <c r="C15" s="1" t="s">
        <v>25</v>
      </c>
      <c r="D15" s="1">
        <v>65</v>
      </c>
      <c r="E15" s="1">
        <v>4</v>
      </c>
      <c r="F15" s="1" t="s">
        <v>28</v>
      </c>
      <c r="G15" s="2">
        <v>5</v>
      </c>
      <c r="H15" s="1">
        <f t="shared" si="0"/>
        <v>0.22551340589813121</v>
      </c>
      <c r="I15" s="2">
        <v>2</v>
      </c>
      <c r="J15" s="1">
        <f t="shared" si="1"/>
        <v>0.14189705460416391</v>
      </c>
      <c r="K15" s="1">
        <v>14</v>
      </c>
      <c r="L15" s="1">
        <f t="shared" si="2"/>
        <v>3.7416573867739413</v>
      </c>
      <c r="M15" s="4">
        <v>1.8482000000000001</v>
      </c>
      <c r="N15" s="1">
        <f t="shared" si="3"/>
        <v>0.26675131572590038</v>
      </c>
      <c r="O15" s="4">
        <v>0.186</v>
      </c>
      <c r="P15" s="1">
        <f t="shared" si="4"/>
        <v>-0.7304637072440332</v>
      </c>
      <c r="Q15" s="4">
        <f t="shared" si="5"/>
        <v>2.0342000000000002</v>
      </c>
      <c r="R15" s="1">
        <f t="shared" si="6"/>
        <v>0.30839578493552827</v>
      </c>
      <c r="S15" s="1">
        <f t="shared" si="10"/>
        <v>9.1436436928522262</v>
      </c>
      <c r="T15" s="1">
        <f t="shared" si="11"/>
        <v>0.30719336369406702</v>
      </c>
      <c r="U15" s="1">
        <v>47.4</v>
      </c>
      <c r="V15" s="1">
        <f t="shared" si="9"/>
        <v>1.6758699553189567</v>
      </c>
    </row>
    <row r="16" spans="1:24" x14ac:dyDescent="0.2">
      <c r="A16" s="1" t="s">
        <v>24</v>
      </c>
      <c r="B16" s="1">
        <v>2011</v>
      </c>
      <c r="C16" s="1" t="s">
        <v>25</v>
      </c>
      <c r="D16" s="1">
        <v>71</v>
      </c>
      <c r="E16" s="1">
        <v>6</v>
      </c>
      <c r="F16" s="1" t="s">
        <v>26</v>
      </c>
      <c r="G16" s="2">
        <v>4</v>
      </c>
      <c r="H16" s="1">
        <f t="shared" si="0"/>
        <v>0.20135792079033082</v>
      </c>
      <c r="I16" s="2">
        <v>1.5</v>
      </c>
      <c r="J16" s="1">
        <f t="shared" si="1"/>
        <v>0.12278275875764601</v>
      </c>
      <c r="K16" s="1">
        <v>16</v>
      </c>
      <c r="L16" s="1">
        <f t="shared" si="2"/>
        <v>4</v>
      </c>
      <c r="M16" s="4">
        <v>0.44159999999999999</v>
      </c>
      <c r="N16" s="1">
        <f t="shared" si="3"/>
        <v>-0.35496110082313526</v>
      </c>
      <c r="O16" s="4">
        <v>0.78129999999999999</v>
      </c>
      <c r="P16" s="1">
        <f t="shared" si="4"/>
        <v>-0.10717661711237919</v>
      </c>
      <c r="Q16" s="4">
        <f t="shared" si="5"/>
        <v>1.2229000000000001</v>
      </c>
      <c r="R16" s="1">
        <f t="shared" si="6"/>
        <v>8.7394496331771515E-2</v>
      </c>
      <c r="S16" s="1">
        <f t="shared" si="10"/>
        <v>63.889116035652947</v>
      </c>
      <c r="T16" s="1">
        <f t="shared" si="11"/>
        <v>0.92614056453706484</v>
      </c>
      <c r="U16" s="1">
        <v>31.1</v>
      </c>
      <c r="V16" s="1">
        <f t="shared" si="9"/>
        <v>1.4929000111087034</v>
      </c>
      <c r="W16" s="5" t="s">
        <v>33</v>
      </c>
    </row>
    <row r="17" spans="1:23" x14ac:dyDescent="0.2">
      <c r="A17" s="1" t="s">
        <v>24</v>
      </c>
      <c r="B17" s="1">
        <v>2011</v>
      </c>
      <c r="C17" s="1" t="s">
        <v>25</v>
      </c>
      <c r="D17" s="1">
        <v>74</v>
      </c>
      <c r="E17" s="1">
        <v>1</v>
      </c>
      <c r="F17" s="1" t="s">
        <v>27</v>
      </c>
      <c r="G17" s="2">
        <v>5</v>
      </c>
      <c r="H17" s="1">
        <f t="shared" si="0"/>
        <v>0.22551340589813121</v>
      </c>
      <c r="I17" s="2">
        <v>1.5</v>
      </c>
      <c r="J17" s="1">
        <f t="shared" si="1"/>
        <v>0.12278275875764601</v>
      </c>
      <c r="K17" s="1">
        <v>23</v>
      </c>
      <c r="L17" s="1">
        <f t="shared" si="2"/>
        <v>4.7958315233127191</v>
      </c>
      <c r="M17" s="4">
        <v>0.98140000000000005</v>
      </c>
      <c r="N17" s="1">
        <f t="shared" si="3"/>
        <v>-8.1495211230950514E-3</v>
      </c>
      <c r="O17" s="4">
        <v>0.61140000000000005</v>
      </c>
      <c r="P17" s="1">
        <f t="shared" si="4"/>
        <v>-0.21366746238895676</v>
      </c>
      <c r="Q17" s="4">
        <f t="shared" si="5"/>
        <v>1.5928</v>
      </c>
      <c r="R17" s="1">
        <f t="shared" si="6"/>
        <v>0.20216397362105207</v>
      </c>
      <c r="S17" s="1">
        <f t="shared" si="10"/>
        <v>38.385233550979407</v>
      </c>
      <c r="T17" s="1">
        <f t="shared" si="11"/>
        <v>0.66817971176284796</v>
      </c>
      <c r="U17" s="1">
        <v>25.7</v>
      </c>
      <c r="V17" s="1">
        <f t="shared" si="9"/>
        <v>1.4101020766428607</v>
      </c>
    </row>
    <row r="18" spans="1:23" x14ac:dyDescent="0.2">
      <c r="A18" s="1" t="s">
        <v>24</v>
      </c>
      <c r="B18" s="1">
        <v>2011</v>
      </c>
      <c r="C18" s="1" t="s">
        <v>25</v>
      </c>
      <c r="D18" s="1">
        <v>75</v>
      </c>
      <c r="E18" s="1">
        <v>3</v>
      </c>
      <c r="F18" s="1" t="s">
        <v>33</v>
      </c>
      <c r="G18" s="2">
        <v>2</v>
      </c>
      <c r="H18" s="1">
        <f t="shared" si="0"/>
        <v>0.14189705460416391</v>
      </c>
      <c r="I18" s="2">
        <v>1</v>
      </c>
      <c r="J18" s="1">
        <f t="shared" si="1"/>
        <v>0.1001674211615598</v>
      </c>
      <c r="K18" s="1">
        <v>5</v>
      </c>
      <c r="L18" s="1">
        <f t="shared" si="2"/>
        <v>2.2360679774997898</v>
      </c>
      <c r="M18" s="4">
        <v>0.40660000000000002</v>
      </c>
      <c r="N18" s="1">
        <f t="shared" si="3"/>
        <v>-0.39082194470581516</v>
      </c>
      <c r="O18" s="4">
        <v>2.3599999999999999E-2</v>
      </c>
      <c r="P18" s="1">
        <f t="shared" si="4"/>
        <v>-1.6269040129212731</v>
      </c>
      <c r="Q18" s="4">
        <f t="shared" si="5"/>
        <v>0.43020000000000003</v>
      </c>
      <c r="R18" s="1">
        <f t="shared" si="6"/>
        <v>-0.36631949888964421</v>
      </c>
      <c r="S18" s="1">
        <f t="shared" si="10"/>
        <v>5.4858205485820548</v>
      </c>
      <c r="T18" s="1">
        <f t="shared" si="11"/>
        <v>0.2364144098158194</v>
      </c>
      <c r="U18" s="1">
        <v>16.600000000000001</v>
      </c>
      <c r="V18" s="1">
        <f t="shared" si="9"/>
        <v>1.2203696324513946</v>
      </c>
    </row>
    <row r="19" spans="1:23" x14ac:dyDescent="0.2">
      <c r="A19" s="1" t="s">
        <v>24</v>
      </c>
      <c r="B19" s="1">
        <v>2011</v>
      </c>
      <c r="C19" s="1" t="s">
        <v>25</v>
      </c>
      <c r="D19" s="1">
        <v>80</v>
      </c>
      <c r="E19" s="1">
        <v>3</v>
      </c>
      <c r="F19" s="1" t="s">
        <v>33</v>
      </c>
      <c r="G19" s="2">
        <v>6</v>
      </c>
      <c r="H19" s="1">
        <f t="shared" si="0"/>
        <v>0.24746706317044773</v>
      </c>
      <c r="I19" s="2">
        <v>2</v>
      </c>
      <c r="J19" s="1">
        <f t="shared" si="1"/>
        <v>0.14189705460416391</v>
      </c>
      <c r="K19" s="1">
        <v>30</v>
      </c>
      <c r="L19" s="1">
        <f t="shared" si="2"/>
        <v>5.4772255750516612</v>
      </c>
      <c r="M19" s="4">
        <v>1.6551</v>
      </c>
      <c r="N19" s="1">
        <f t="shared" si="3"/>
        <v>0.21882686264676929</v>
      </c>
      <c r="O19" s="4">
        <v>1.6448</v>
      </c>
      <c r="P19" s="1">
        <f t="shared" si="4"/>
        <v>0.21611573771621351</v>
      </c>
      <c r="Q19" s="4">
        <f t="shared" si="5"/>
        <v>3.2999000000000001</v>
      </c>
      <c r="R19" s="1">
        <f t="shared" si="6"/>
        <v>0.51850209532140912</v>
      </c>
      <c r="S19" s="1">
        <f t="shared" si="10"/>
        <v>49.843934664686806</v>
      </c>
      <c r="T19" s="1">
        <f t="shared" si="11"/>
        <v>0.78383750751017989</v>
      </c>
      <c r="U19" s="1">
        <v>46</v>
      </c>
      <c r="V19" s="1">
        <f t="shared" si="9"/>
        <v>1.6628522332647961</v>
      </c>
    </row>
    <row r="20" spans="1:23" x14ac:dyDescent="0.2">
      <c r="A20" s="1" t="s">
        <v>24</v>
      </c>
      <c r="B20" s="1">
        <v>2011</v>
      </c>
      <c r="C20" s="1" t="s">
        <v>25</v>
      </c>
      <c r="D20" s="1">
        <v>81</v>
      </c>
      <c r="E20" s="1">
        <v>3</v>
      </c>
      <c r="F20" s="1" t="s">
        <v>33</v>
      </c>
      <c r="G20" s="2">
        <v>7</v>
      </c>
      <c r="H20" s="1">
        <f t="shared" si="0"/>
        <v>0.26776332715719392</v>
      </c>
      <c r="I20" s="2">
        <v>1.5</v>
      </c>
      <c r="J20" s="1">
        <f t="shared" si="1"/>
        <v>0.12278275875764601</v>
      </c>
      <c r="K20" s="1">
        <v>19</v>
      </c>
      <c r="L20" s="1">
        <f t="shared" si="2"/>
        <v>4.358898943540674</v>
      </c>
      <c r="M20" s="4">
        <v>2.3338000000000001</v>
      </c>
      <c r="N20" s="1">
        <f t="shared" si="3"/>
        <v>0.36806549639214386</v>
      </c>
      <c r="O20" s="4">
        <v>9.64E-2</v>
      </c>
      <c r="P20" s="1">
        <f t="shared" si="4"/>
        <v>-1.0158779171388899</v>
      </c>
      <c r="Q20" s="4">
        <f t="shared" si="5"/>
        <v>2.4302000000000001</v>
      </c>
      <c r="R20" s="1">
        <f t="shared" si="6"/>
        <v>0.38564380359856176</v>
      </c>
      <c r="S20" s="1">
        <f t="shared" si="10"/>
        <v>3.9667517076783803</v>
      </c>
      <c r="T20" s="1">
        <f t="shared" si="11"/>
        <v>0.20050787678282384</v>
      </c>
      <c r="U20" s="1">
        <v>61.7</v>
      </c>
      <c r="V20" s="1">
        <f t="shared" si="9"/>
        <v>1.7903555464143865</v>
      </c>
    </row>
    <row r="21" spans="1:23" x14ac:dyDescent="0.2">
      <c r="A21" s="1" t="s">
        <v>24</v>
      </c>
      <c r="B21" s="1">
        <v>2011</v>
      </c>
      <c r="C21" s="1" t="s">
        <v>25</v>
      </c>
      <c r="D21" s="1">
        <v>82</v>
      </c>
      <c r="E21" s="1">
        <v>2</v>
      </c>
      <c r="F21" s="1" t="s">
        <v>30</v>
      </c>
      <c r="G21" s="2">
        <v>8</v>
      </c>
      <c r="H21" s="1">
        <f t="shared" si="0"/>
        <v>0.28675655221154839</v>
      </c>
      <c r="I21" s="2">
        <v>3</v>
      </c>
      <c r="J21" s="1">
        <f t="shared" si="1"/>
        <v>0.17408301063648043</v>
      </c>
      <c r="K21" s="1">
        <v>33</v>
      </c>
      <c r="L21" s="1">
        <f t="shared" si="2"/>
        <v>5.7445626465380286</v>
      </c>
      <c r="M21" s="4">
        <v>3.7866</v>
      </c>
      <c r="N21" s="1">
        <f t="shared" si="3"/>
        <v>0.57825057748153885</v>
      </c>
      <c r="O21" s="4">
        <v>0.45900000000000002</v>
      </c>
      <c r="P21" s="1">
        <f t="shared" si="4"/>
        <v>-0.33817785281238805</v>
      </c>
      <c r="Q21" s="4">
        <f t="shared" si="5"/>
        <v>4.2455999999999996</v>
      </c>
      <c r="R21" s="1">
        <f t="shared" si="6"/>
        <v>0.62794009754852531</v>
      </c>
      <c r="S21" s="1">
        <f t="shared" si="10"/>
        <v>10.811192764273603</v>
      </c>
      <c r="T21" s="1">
        <f t="shared" si="11"/>
        <v>0.33503665063427007</v>
      </c>
      <c r="U21" s="1">
        <v>60</v>
      </c>
      <c r="V21" s="1">
        <f t="shared" si="9"/>
        <v>1.7782236267660965</v>
      </c>
    </row>
    <row r="22" spans="1:23" x14ac:dyDescent="0.2">
      <c r="A22" s="1" t="s">
        <v>24</v>
      </c>
      <c r="B22" s="1">
        <v>2011</v>
      </c>
      <c r="C22" s="1" t="s">
        <v>25</v>
      </c>
      <c r="D22" s="1">
        <v>83</v>
      </c>
      <c r="E22" s="1">
        <v>4</v>
      </c>
      <c r="F22" s="1" t="s">
        <v>28</v>
      </c>
      <c r="G22" s="2">
        <v>3</v>
      </c>
      <c r="H22" s="1">
        <f t="shared" si="0"/>
        <v>0.17408301063648043</v>
      </c>
      <c r="I22" s="2">
        <v>1.5</v>
      </c>
      <c r="J22" s="1">
        <f t="shared" si="1"/>
        <v>0.12278275875764601</v>
      </c>
      <c r="K22" s="1">
        <v>16</v>
      </c>
      <c r="L22" s="1">
        <f t="shared" si="2"/>
        <v>4</v>
      </c>
      <c r="M22" s="4">
        <v>2.093</v>
      </c>
      <c r="N22" s="1">
        <f t="shared" si="3"/>
        <v>0.32077130331930959</v>
      </c>
      <c r="O22" s="4">
        <v>0.10639999999999999</v>
      </c>
      <c r="P22" s="1">
        <f t="shared" si="4"/>
        <v>-0.97301755680839486</v>
      </c>
      <c r="Q22" s="4">
        <f t="shared" si="5"/>
        <v>2.1993999999999998</v>
      </c>
      <c r="R22" s="1">
        <f t="shared" si="6"/>
        <v>0.34230619531807766</v>
      </c>
      <c r="S22" s="1">
        <f t="shared" si="10"/>
        <v>4.8376830044557613</v>
      </c>
      <c r="T22" s="1">
        <f t="shared" si="11"/>
        <v>0.22176048281900523</v>
      </c>
      <c r="U22" s="1">
        <v>35.4</v>
      </c>
      <c r="V22" s="1">
        <f t="shared" si="9"/>
        <v>1.549125926758111</v>
      </c>
      <c r="W22" s="5" t="s">
        <v>36</v>
      </c>
    </row>
    <row r="23" spans="1:23" x14ac:dyDescent="0.2">
      <c r="A23" s="1" t="s">
        <v>24</v>
      </c>
      <c r="B23" s="1">
        <v>2011</v>
      </c>
      <c r="C23" s="1" t="s">
        <v>25</v>
      </c>
      <c r="D23" s="1">
        <v>86</v>
      </c>
      <c r="E23" s="1">
        <v>6</v>
      </c>
      <c r="F23" s="1" t="s">
        <v>26</v>
      </c>
      <c r="G23" s="2">
        <v>2</v>
      </c>
      <c r="H23" s="1">
        <f t="shared" si="0"/>
        <v>0.14189705460416391</v>
      </c>
      <c r="I23" s="2">
        <v>0.5</v>
      </c>
      <c r="J23" s="1">
        <f t="shared" si="1"/>
        <v>7.0769736662213617E-2</v>
      </c>
      <c r="K23" s="1">
        <v>4</v>
      </c>
      <c r="L23" s="1">
        <f t="shared" si="2"/>
        <v>2</v>
      </c>
      <c r="M23" s="4">
        <v>0.26519999999999999</v>
      </c>
      <c r="N23" s="1">
        <f t="shared" si="3"/>
        <v>-0.57641010446432128</v>
      </c>
      <c r="O23" s="4">
        <v>9.5799999999999996E-2</v>
      </c>
      <c r="P23" s="1">
        <f t="shared" si="4"/>
        <v>-1.0185891598341117</v>
      </c>
      <c r="Q23" s="4">
        <f t="shared" si="5"/>
        <v>0.36099999999999999</v>
      </c>
      <c r="R23" s="1">
        <f t="shared" si="6"/>
        <v>-0.44248076794290564</v>
      </c>
      <c r="S23" s="1">
        <f t="shared" si="10"/>
        <v>26.537396121883656</v>
      </c>
      <c r="T23" s="1">
        <f t="shared" si="11"/>
        <v>0.54117635110198847</v>
      </c>
      <c r="U23" s="1">
        <v>6</v>
      </c>
      <c r="V23" s="1">
        <f t="shared" si="9"/>
        <v>0.77887447200273952</v>
      </c>
    </row>
    <row r="24" spans="1:23" x14ac:dyDescent="0.2">
      <c r="A24" s="1" t="s">
        <v>24</v>
      </c>
      <c r="B24" s="1">
        <v>2011</v>
      </c>
      <c r="C24" s="1" t="s">
        <v>25</v>
      </c>
      <c r="D24" s="1">
        <v>91</v>
      </c>
      <c r="E24" s="1">
        <v>8</v>
      </c>
      <c r="F24" s="1" t="s">
        <v>35</v>
      </c>
      <c r="G24" s="2">
        <v>6</v>
      </c>
      <c r="H24" s="1">
        <f t="shared" si="0"/>
        <v>0.24746706317044773</v>
      </c>
      <c r="I24" s="2">
        <v>1</v>
      </c>
      <c r="J24" s="1">
        <f t="shared" si="1"/>
        <v>0.1001674211615598</v>
      </c>
      <c r="K24" s="1">
        <v>14</v>
      </c>
      <c r="L24" s="1">
        <f t="shared" si="2"/>
        <v>3.7416573867739413</v>
      </c>
      <c r="M24" s="4">
        <v>1.7343</v>
      </c>
      <c r="N24" s="1">
        <f t="shared" si="3"/>
        <v>0.2391267282361019</v>
      </c>
      <c r="O24" s="4">
        <v>0.22289999999999999</v>
      </c>
      <c r="P24" s="1">
        <f t="shared" si="4"/>
        <v>-0.65187044813078598</v>
      </c>
      <c r="Q24" s="4">
        <f t="shared" si="5"/>
        <v>1.9571999999999998</v>
      </c>
      <c r="R24" s="1">
        <f t="shared" si="6"/>
        <v>0.29163742604034504</v>
      </c>
      <c r="S24" s="1">
        <f t="shared" si="10"/>
        <v>11.38871857755978</v>
      </c>
      <c r="T24" s="1">
        <f t="shared" si="11"/>
        <v>0.34422979450501107</v>
      </c>
      <c r="U24" s="1">
        <v>14.6</v>
      </c>
      <c r="V24" s="1">
        <f t="shared" si="9"/>
        <v>1.1646502159342969</v>
      </c>
    </row>
    <row r="25" spans="1:23" x14ac:dyDescent="0.2">
      <c r="A25" s="1" t="s">
        <v>24</v>
      </c>
      <c r="B25" s="1">
        <v>2011</v>
      </c>
      <c r="C25" s="1" t="s">
        <v>25</v>
      </c>
      <c r="D25" s="1">
        <v>93</v>
      </c>
      <c r="E25" s="1">
        <v>7</v>
      </c>
      <c r="F25" s="1" t="s">
        <v>36</v>
      </c>
      <c r="G25" s="2">
        <v>5</v>
      </c>
      <c r="H25" s="1">
        <f t="shared" si="0"/>
        <v>0.22551340589813121</v>
      </c>
      <c r="I25" s="2">
        <v>2</v>
      </c>
      <c r="J25" s="1">
        <f t="shared" si="1"/>
        <v>0.14189705460416391</v>
      </c>
      <c r="K25" s="1">
        <v>25</v>
      </c>
      <c r="L25" s="1">
        <f t="shared" si="2"/>
        <v>5</v>
      </c>
      <c r="M25" s="4">
        <v>3.3237000000000001</v>
      </c>
      <c r="N25" s="1">
        <f t="shared" si="3"/>
        <v>0.52162312374803022</v>
      </c>
      <c r="O25" s="4">
        <v>0.68910000000000005</v>
      </c>
      <c r="P25" s="1">
        <f t="shared" si="4"/>
        <v>-0.16171144778766583</v>
      </c>
      <c r="Q25" s="4">
        <f t="shared" si="5"/>
        <v>4.0128000000000004</v>
      </c>
      <c r="R25" s="1">
        <f t="shared" si="6"/>
        <v>0.60344859708618648</v>
      </c>
      <c r="S25" s="1">
        <f t="shared" si="10"/>
        <v>17.172547846889952</v>
      </c>
      <c r="T25" s="1">
        <f t="shared" si="11"/>
        <v>0.42728093754436641</v>
      </c>
      <c r="U25" s="1">
        <v>40.1</v>
      </c>
      <c r="V25" s="1">
        <f t="shared" si="9"/>
        <v>1.6032526619816467</v>
      </c>
      <c r="W25" s="5" t="s">
        <v>36</v>
      </c>
    </row>
    <row r="26" spans="1:23" x14ac:dyDescent="0.2">
      <c r="A26" s="1" t="s">
        <v>24</v>
      </c>
      <c r="B26" s="1">
        <v>2011</v>
      </c>
      <c r="C26" s="1" t="s">
        <v>25</v>
      </c>
      <c r="D26" s="1">
        <v>96</v>
      </c>
      <c r="E26" s="1">
        <v>7</v>
      </c>
      <c r="F26" s="1" t="s">
        <v>36</v>
      </c>
      <c r="G26" s="2">
        <v>3</v>
      </c>
      <c r="H26" s="1">
        <f t="shared" si="0"/>
        <v>0.17408301063648043</v>
      </c>
      <c r="I26" s="2">
        <v>1</v>
      </c>
      <c r="J26" s="1">
        <f t="shared" si="1"/>
        <v>0.1001674211615598</v>
      </c>
      <c r="K26" s="1">
        <v>16</v>
      </c>
      <c r="L26" s="1">
        <f t="shared" si="2"/>
        <v>4</v>
      </c>
      <c r="M26" s="4">
        <v>0.74170000000000003</v>
      </c>
      <c r="N26" s="1">
        <f t="shared" si="3"/>
        <v>-0.12976586563490594</v>
      </c>
      <c r="O26" s="4">
        <v>0.19089999999999999</v>
      </c>
      <c r="P26" s="1">
        <f t="shared" si="4"/>
        <v>-0.71917132236026826</v>
      </c>
      <c r="Q26" s="4">
        <f t="shared" si="5"/>
        <v>0.93259999999999998</v>
      </c>
      <c r="R26" s="1">
        <f t="shared" si="6"/>
        <v>-3.0299932092404818E-2</v>
      </c>
      <c r="S26" s="1">
        <f t="shared" si="10"/>
        <v>20.469654728715415</v>
      </c>
      <c r="T26" s="1">
        <f t="shared" si="11"/>
        <v>0.46949280183025482</v>
      </c>
      <c r="U26" s="1">
        <v>21</v>
      </c>
      <c r="V26" s="1">
        <f t="shared" si="9"/>
        <v>1.3224260524059526</v>
      </c>
    </row>
    <row r="27" spans="1:23" x14ac:dyDescent="0.2">
      <c r="A27" s="1" t="s">
        <v>24</v>
      </c>
      <c r="B27" s="1">
        <v>2011</v>
      </c>
      <c r="C27" s="1" t="s">
        <v>25</v>
      </c>
      <c r="D27" s="1">
        <v>100</v>
      </c>
      <c r="E27" s="1">
        <v>6</v>
      </c>
      <c r="F27" s="1" t="s">
        <v>26</v>
      </c>
      <c r="G27" s="2">
        <v>1</v>
      </c>
      <c r="H27" s="1">
        <f t="shared" si="0"/>
        <v>0.1001674211615598</v>
      </c>
      <c r="I27" s="2">
        <v>1</v>
      </c>
      <c r="J27" s="1">
        <f t="shared" si="1"/>
        <v>0.1001674211615598</v>
      </c>
      <c r="K27" s="1">
        <v>0</v>
      </c>
      <c r="L27" s="1">
        <f t="shared" si="2"/>
        <v>0</v>
      </c>
      <c r="M27" s="4">
        <v>0</v>
      </c>
      <c r="N27" s="1">
        <f t="shared" si="3"/>
        <v>-5</v>
      </c>
      <c r="O27" s="4">
        <v>0</v>
      </c>
      <c r="P27" s="1">
        <f t="shared" si="4"/>
        <v>-5</v>
      </c>
      <c r="Q27" s="4">
        <f t="shared" si="5"/>
        <v>0</v>
      </c>
      <c r="R27" s="1">
        <f t="shared" si="6"/>
        <v>-5</v>
      </c>
      <c r="U27" s="1">
        <v>1.2</v>
      </c>
      <c r="V27" s="1">
        <f t="shared" si="9"/>
        <v>8.2785370316450071E-2</v>
      </c>
      <c r="W27" s="5" t="s">
        <v>29</v>
      </c>
    </row>
    <row r="28" spans="1:23" x14ac:dyDescent="0.2">
      <c r="A28" s="1" t="s">
        <v>24</v>
      </c>
      <c r="B28" s="1">
        <v>2011</v>
      </c>
      <c r="C28" s="1" t="s">
        <v>25</v>
      </c>
      <c r="D28" s="1">
        <v>101</v>
      </c>
      <c r="E28" s="1">
        <v>7</v>
      </c>
      <c r="F28" s="1" t="s">
        <v>36</v>
      </c>
      <c r="G28" s="2">
        <v>3</v>
      </c>
      <c r="H28" s="1">
        <f t="shared" si="0"/>
        <v>0.17408301063648043</v>
      </c>
      <c r="I28" s="2">
        <v>1</v>
      </c>
      <c r="J28" s="1">
        <f t="shared" si="1"/>
        <v>0.1001674211615598</v>
      </c>
      <c r="K28" s="1">
        <v>10</v>
      </c>
      <c r="L28" s="1">
        <f t="shared" si="2"/>
        <v>3.1622776601683795</v>
      </c>
      <c r="M28" s="4">
        <v>1.0569</v>
      </c>
      <c r="N28" s="1">
        <f t="shared" si="3"/>
        <v>2.4038007016501012E-2</v>
      </c>
      <c r="O28" s="4">
        <v>0.15629999999999999</v>
      </c>
      <c r="P28" s="1">
        <f t="shared" si="4"/>
        <v>-0.80601323691430515</v>
      </c>
      <c r="Q28" s="4">
        <f t="shared" si="5"/>
        <v>1.2132000000000001</v>
      </c>
      <c r="R28" s="1">
        <f t="shared" si="6"/>
        <v>8.3935981367376691E-2</v>
      </c>
      <c r="S28" s="1">
        <f t="shared" ref="S28:S33" si="12">O28/Q28*100</f>
        <v>12.883283877349157</v>
      </c>
      <c r="T28" s="1">
        <f t="shared" ref="T28:T33" si="13">ASIN(SQRT(S28/100))</f>
        <v>0.36712437512436924</v>
      </c>
      <c r="U28" s="1">
        <v>22.5</v>
      </c>
      <c r="V28" s="1">
        <f t="shared" si="9"/>
        <v>1.35237549500052</v>
      </c>
      <c r="W28" s="5" t="s">
        <v>32</v>
      </c>
    </row>
    <row r="29" spans="1:23" x14ac:dyDescent="0.2">
      <c r="A29" s="1" t="s">
        <v>24</v>
      </c>
      <c r="B29" s="1">
        <v>2011</v>
      </c>
      <c r="C29" s="1" t="s">
        <v>25</v>
      </c>
      <c r="D29" s="1">
        <v>102</v>
      </c>
      <c r="E29" s="1">
        <v>3</v>
      </c>
      <c r="F29" s="1" t="s">
        <v>33</v>
      </c>
      <c r="G29" s="2">
        <v>1</v>
      </c>
      <c r="H29" s="1">
        <f t="shared" si="0"/>
        <v>0.1001674211615598</v>
      </c>
      <c r="I29" s="2">
        <v>0.5</v>
      </c>
      <c r="J29" s="1">
        <f t="shared" si="1"/>
        <v>7.0769736662213617E-2</v>
      </c>
      <c r="K29" s="1">
        <v>52</v>
      </c>
      <c r="L29" s="1">
        <f t="shared" si="2"/>
        <v>7.2111025509279782</v>
      </c>
      <c r="M29" s="4">
        <v>4.5557999999999996</v>
      </c>
      <c r="N29" s="1">
        <f t="shared" si="3"/>
        <v>0.65856560353871296</v>
      </c>
      <c r="O29" s="4">
        <v>1.5279</v>
      </c>
      <c r="P29" s="1">
        <f t="shared" si="4"/>
        <v>0.1840977733139354</v>
      </c>
      <c r="Q29" s="4">
        <f t="shared" si="5"/>
        <v>6.0836999999999994</v>
      </c>
      <c r="R29" s="1">
        <f t="shared" si="6"/>
        <v>0.78416850380280412</v>
      </c>
      <c r="S29" s="1">
        <f t="shared" si="12"/>
        <v>25.114650623798017</v>
      </c>
      <c r="T29" s="1">
        <f t="shared" si="13"/>
        <v>0.52492163816946324</v>
      </c>
      <c r="U29" s="1">
        <v>1.3</v>
      </c>
      <c r="V29" s="1">
        <f t="shared" si="9"/>
        <v>0.11727129565576427</v>
      </c>
      <c r="W29" s="5" t="s">
        <v>37</v>
      </c>
    </row>
    <row r="30" spans="1:23" x14ac:dyDescent="0.2">
      <c r="A30" s="1" t="s">
        <v>24</v>
      </c>
      <c r="B30" s="1">
        <v>2011</v>
      </c>
      <c r="C30" s="1" t="s">
        <v>25</v>
      </c>
      <c r="D30" s="1">
        <v>106</v>
      </c>
      <c r="E30" s="1">
        <v>2</v>
      </c>
      <c r="F30" s="1" t="s">
        <v>30</v>
      </c>
      <c r="G30" s="2">
        <v>3</v>
      </c>
      <c r="H30" s="1">
        <f t="shared" si="0"/>
        <v>0.17408301063648043</v>
      </c>
      <c r="I30" s="2">
        <v>2</v>
      </c>
      <c r="J30" s="1">
        <f t="shared" si="1"/>
        <v>0.14189705460416391</v>
      </c>
      <c r="K30" s="1">
        <v>11</v>
      </c>
      <c r="L30" s="1">
        <f t="shared" si="2"/>
        <v>3.3166247903553998</v>
      </c>
      <c r="M30" s="4">
        <v>0.40720000000000001</v>
      </c>
      <c r="N30" s="1">
        <f t="shared" si="3"/>
        <v>-0.39018156541714005</v>
      </c>
      <c r="O30" s="4">
        <v>0.47070000000000001</v>
      </c>
      <c r="P30" s="1">
        <f t="shared" si="4"/>
        <v>-0.32724657522497758</v>
      </c>
      <c r="Q30" s="4">
        <f t="shared" si="5"/>
        <v>0.87790000000000001</v>
      </c>
      <c r="R30" s="1">
        <f t="shared" si="6"/>
        <v>-5.6550004033308378E-2</v>
      </c>
      <c r="S30" s="1">
        <f t="shared" si="12"/>
        <v>53.616585032463838</v>
      </c>
      <c r="T30" s="1">
        <f t="shared" si="13"/>
        <v>0.82159562406794173</v>
      </c>
      <c r="U30" s="1">
        <v>25.7</v>
      </c>
      <c r="V30" s="1">
        <f t="shared" si="9"/>
        <v>1.4101020766428607</v>
      </c>
      <c r="W30" s="5" t="s">
        <v>32</v>
      </c>
    </row>
    <row r="31" spans="1:23" x14ac:dyDescent="0.2">
      <c r="A31" s="1" t="s">
        <v>24</v>
      </c>
      <c r="B31" s="1">
        <v>2011</v>
      </c>
      <c r="C31" s="1" t="s">
        <v>25</v>
      </c>
      <c r="D31" s="1">
        <v>107</v>
      </c>
      <c r="E31" s="1">
        <v>5</v>
      </c>
      <c r="F31" s="1" t="s">
        <v>34</v>
      </c>
      <c r="G31" s="2">
        <v>0.8</v>
      </c>
      <c r="H31" s="1">
        <f t="shared" si="0"/>
        <v>8.9562407439444894E-2</v>
      </c>
      <c r="I31" s="2">
        <v>0.1</v>
      </c>
      <c r="J31" s="1">
        <f t="shared" si="1"/>
        <v>3.1628049437571679E-2</v>
      </c>
      <c r="K31" s="1">
        <v>1</v>
      </c>
      <c r="L31" s="1">
        <f t="shared" si="2"/>
        <v>1</v>
      </c>
      <c r="M31" s="4">
        <v>0.16850000000000001</v>
      </c>
      <c r="N31" s="1">
        <f t="shared" si="3"/>
        <v>-0.77337432140419526</v>
      </c>
      <c r="O31" s="4">
        <v>2.1499999999999998E-2</v>
      </c>
      <c r="P31" s="1">
        <f t="shared" si="4"/>
        <v>-1.6673595896125375</v>
      </c>
      <c r="Q31" s="4">
        <f t="shared" si="5"/>
        <v>0.19</v>
      </c>
      <c r="R31" s="1">
        <f t="shared" si="6"/>
        <v>-0.72122354204435513</v>
      </c>
      <c r="S31" s="1">
        <f t="shared" si="12"/>
        <v>11.315789473684209</v>
      </c>
      <c r="T31" s="1">
        <f t="shared" si="13"/>
        <v>0.343080327514729</v>
      </c>
      <c r="U31" s="1">
        <v>1.5</v>
      </c>
      <c r="V31" s="1">
        <f t="shared" si="9"/>
        <v>0.17897694729316943</v>
      </c>
      <c r="W31" s="5" t="s">
        <v>32</v>
      </c>
    </row>
    <row r="32" spans="1:23" x14ac:dyDescent="0.2">
      <c r="A32" s="1" t="s">
        <v>24</v>
      </c>
      <c r="B32" s="1">
        <v>2011</v>
      </c>
      <c r="C32" s="1" t="s">
        <v>25</v>
      </c>
      <c r="D32" s="1">
        <v>111</v>
      </c>
      <c r="E32" s="1">
        <v>6</v>
      </c>
      <c r="F32" s="1" t="s">
        <v>26</v>
      </c>
      <c r="G32" s="2">
        <v>3</v>
      </c>
      <c r="H32" s="1">
        <f t="shared" si="0"/>
        <v>0.17408301063648043</v>
      </c>
      <c r="I32" s="2">
        <v>0.3</v>
      </c>
      <c r="J32" s="1">
        <f t="shared" si="1"/>
        <v>5.4799678915819716E-2</v>
      </c>
      <c r="K32" s="1">
        <v>2</v>
      </c>
      <c r="L32" s="1">
        <f t="shared" si="2"/>
        <v>1.4142135623730951</v>
      </c>
      <c r="M32" s="4">
        <v>4.9500000000000002E-2</v>
      </c>
      <c r="N32" s="1">
        <f t="shared" si="3"/>
        <v>-1.3053070736685159</v>
      </c>
      <c r="O32" s="4">
        <v>3.3999999999999998E-3</v>
      </c>
      <c r="P32" s="1">
        <f t="shared" si="4"/>
        <v>-2.4672456210075024</v>
      </c>
      <c r="Q32" s="4">
        <f t="shared" si="5"/>
        <v>5.2900000000000003E-2</v>
      </c>
      <c r="R32" s="1">
        <f t="shared" si="6"/>
        <v>-1.2764622384679432</v>
      </c>
      <c r="S32" s="1">
        <f t="shared" si="12"/>
        <v>6.4272211720226835</v>
      </c>
      <c r="T32" s="1">
        <f t="shared" si="13"/>
        <v>0.25631704707181513</v>
      </c>
      <c r="U32" s="1">
        <v>9.8000000000000007</v>
      </c>
      <c r="V32" s="1">
        <f t="shared" si="9"/>
        <v>0.99166900737994856</v>
      </c>
      <c r="W32" s="5" t="s">
        <v>36</v>
      </c>
    </row>
    <row r="33" spans="1:24" x14ac:dyDescent="0.2">
      <c r="A33" s="1" t="s">
        <v>24</v>
      </c>
      <c r="B33" s="1">
        <v>2011</v>
      </c>
      <c r="C33" s="1" t="s">
        <v>25</v>
      </c>
      <c r="D33" s="1">
        <v>113</v>
      </c>
      <c r="E33" s="1">
        <v>2</v>
      </c>
      <c r="F33" s="1" t="s">
        <v>30</v>
      </c>
      <c r="G33" s="2">
        <v>5</v>
      </c>
      <c r="H33" s="1">
        <f t="shared" si="0"/>
        <v>0.22551340589813121</v>
      </c>
      <c r="I33" s="2">
        <v>1</v>
      </c>
      <c r="J33" s="1">
        <f t="shared" si="1"/>
        <v>0.1001674211615598</v>
      </c>
      <c r="K33" s="1">
        <v>25</v>
      </c>
      <c r="L33" s="1">
        <f t="shared" si="2"/>
        <v>5</v>
      </c>
      <c r="M33" s="4">
        <v>3.2198000000000002</v>
      </c>
      <c r="N33" s="1">
        <f t="shared" si="3"/>
        <v>0.5078302448678389</v>
      </c>
      <c r="O33" s="4">
        <v>0.55679999999999996</v>
      </c>
      <c r="P33" s="1">
        <f t="shared" si="4"/>
        <v>-0.25429297363847791</v>
      </c>
      <c r="Q33" s="4">
        <f t="shared" si="5"/>
        <v>3.7766000000000002</v>
      </c>
      <c r="R33" s="1">
        <f t="shared" si="6"/>
        <v>0.5771021387610501</v>
      </c>
      <c r="S33" s="1">
        <f t="shared" si="12"/>
        <v>14.743420007414073</v>
      </c>
      <c r="T33" s="1">
        <f t="shared" si="13"/>
        <v>0.39409380237885622</v>
      </c>
      <c r="U33" s="1">
        <v>53.5</v>
      </c>
      <c r="V33" s="1">
        <f t="shared" si="9"/>
        <v>1.7284349509742547</v>
      </c>
      <c r="W33" s="5" t="s">
        <v>33</v>
      </c>
    </row>
    <row r="34" spans="1:24" x14ac:dyDescent="0.2">
      <c r="A34" s="1" t="s">
        <v>24</v>
      </c>
      <c r="B34" s="1">
        <v>2011</v>
      </c>
      <c r="C34" s="1" t="s">
        <v>25</v>
      </c>
      <c r="D34" s="1">
        <v>114</v>
      </c>
      <c r="E34" s="1">
        <v>1</v>
      </c>
      <c r="F34" s="1" t="s">
        <v>27</v>
      </c>
      <c r="G34" s="2">
        <v>1</v>
      </c>
      <c r="H34" s="1">
        <f t="shared" si="0"/>
        <v>0.1001674211615598</v>
      </c>
      <c r="I34" s="2">
        <v>0.05</v>
      </c>
      <c r="J34" s="1">
        <f t="shared" si="1"/>
        <v>2.2362543584366713E-2</v>
      </c>
      <c r="K34" s="1">
        <v>0</v>
      </c>
      <c r="L34" s="1">
        <f t="shared" si="2"/>
        <v>0</v>
      </c>
      <c r="M34" s="4">
        <v>0</v>
      </c>
      <c r="N34" s="1">
        <f t="shared" si="3"/>
        <v>-5</v>
      </c>
      <c r="O34" s="4">
        <v>0</v>
      </c>
      <c r="P34" s="1">
        <f t="shared" si="4"/>
        <v>-5</v>
      </c>
      <c r="Q34" s="4">
        <f t="shared" si="5"/>
        <v>0</v>
      </c>
      <c r="R34" s="1">
        <f t="shared" si="6"/>
        <v>-5</v>
      </c>
      <c r="U34" s="1">
        <v>0.5</v>
      </c>
      <c r="V34" s="1">
        <f t="shared" si="9"/>
        <v>-0.29242982390206362</v>
      </c>
      <c r="W34" s="5" t="s">
        <v>38</v>
      </c>
      <c r="X34" s="1" t="s">
        <v>39</v>
      </c>
    </row>
    <row r="35" spans="1:24" x14ac:dyDescent="0.2">
      <c r="A35" s="1" t="s">
        <v>24</v>
      </c>
      <c r="B35" s="1">
        <v>2011</v>
      </c>
      <c r="C35" s="1" t="s">
        <v>25</v>
      </c>
      <c r="D35" s="1">
        <v>116</v>
      </c>
      <c r="E35" s="1">
        <v>2</v>
      </c>
      <c r="F35" s="1" t="s">
        <v>30</v>
      </c>
      <c r="G35" s="2">
        <v>0.8</v>
      </c>
      <c r="H35" s="1">
        <f t="shared" si="0"/>
        <v>8.9562407439444894E-2</v>
      </c>
      <c r="I35" s="2">
        <v>0.1</v>
      </c>
      <c r="J35" s="1">
        <f t="shared" si="1"/>
        <v>3.1628049437571679E-2</v>
      </c>
      <c r="K35" s="1">
        <v>0</v>
      </c>
      <c r="L35" s="1">
        <f t="shared" si="2"/>
        <v>0</v>
      </c>
      <c r="M35" s="4">
        <v>0</v>
      </c>
      <c r="N35" s="1">
        <f t="shared" si="3"/>
        <v>-5</v>
      </c>
      <c r="O35" s="4">
        <v>0</v>
      </c>
      <c r="P35" s="1">
        <f t="shared" si="4"/>
        <v>-5</v>
      </c>
      <c r="Q35" s="4">
        <f t="shared" si="5"/>
        <v>0</v>
      </c>
      <c r="R35" s="1">
        <f t="shared" si="6"/>
        <v>-5</v>
      </c>
      <c r="U35" s="1">
        <v>0.4</v>
      </c>
      <c r="V35" s="1">
        <f t="shared" si="9"/>
        <v>-0.38721614328026449</v>
      </c>
    </row>
    <row r="36" spans="1:24" x14ac:dyDescent="0.2">
      <c r="A36" s="1" t="s">
        <v>24</v>
      </c>
      <c r="B36" s="1">
        <v>2011</v>
      </c>
      <c r="C36" s="1" t="s">
        <v>25</v>
      </c>
      <c r="D36" s="1">
        <v>117</v>
      </c>
      <c r="E36" s="1">
        <v>5</v>
      </c>
      <c r="F36" s="1" t="s">
        <v>34</v>
      </c>
      <c r="G36" s="2">
        <v>8</v>
      </c>
      <c r="H36" s="1">
        <f t="shared" si="0"/>
        <v>0.28675655221154839</v>
      </c>
      <c r="I36" s="2">
        <v>2.5</v>
      </c>
      <c r="J36" s="1">
        <f t="shared" si="1"/>
        <v>0.15878021464576067</v>
      </c>
      <c r="K36" s="1">
        <v>23</v>
      </c>
      <c r="L36" s="1">
        <f t="shared" si="2"/>
        <v>4.7958315233127191</v>
      </c>
      <c r="M36" s="4">
        <v>2.6206</v>
      </c>
      <c r="N36" s="1">
        <f t="shared" si="3"/>
        <v>0.4184023939147325</v>
      </c>
      <c r="O36" s="4">
        <v>0.64670000000000005</v>
      </c>
      <c r="P36" s="1">
        <f t="shared" si="4"/>
        <v>-0.18929042355691658</v>
      </c>
      <c r="Q36" s="4">
        <f t="shared" si="5"/>
        <v>3.2673000000000001</v>
      </c>
      <c r="R36" s="1">
        <f t="shared" si="6"/>
        <v>0.51419034197538493</v>
      </c>
      <c r="S36" s="1">
        <f>O36/Q36*100</f>
        <v>19.793101337495791</v>
      </c>
      <c r="T36" s="1">
        <f>ASIN(SQRT(S36/100))</f>
        <v>0.46105632807833036</v>
      </c>
      <c r="U36" s="1">
        <v>47.8</v>
      </c>
      <c r="V36" s="1">
        <f t="shared" si="9"/>
        <v>1.6795187436957892</v>
      </c>
    </row>
    <row r="37" spans="1:24" x14ac:dyDescent="0.2">
      <c r="A37" s="1" t="s">
        <v>24</v>
      </c>
      <c r="B37" s="1">
        <v>2011</v>
      </c>
      <c r="C37" s="1" t="s">
        <v>25</v>
      </c>
      <c r="D37" s="1">
        <v>121</v>
      </c>
      <c r="E37" s="1">
        <v>6</v>
      </c>
      <c r="F37" s="1" t="s">
        <v>26</v>
      </c>
      <c r="G37" s="2">
        <v>3</v>
      </c>
      <c r="H37" s="1">
        <f t="shared" si="0"/>
        <v>0.17408301063648043</v>
      </c>
      <c r="I37" s="2">
        <v>1</v>
      </c>
      <c r="J37" s="1">
        <f t="shared" si="1"/>
        <v>0.1001674211615598</v>
      </c>
      <c r="K37" s="1">
        <v>13</v>
      </c>
      <c r="L37" s="1">
        <f t="shared" si="2"/>
        <v>3.6055512754639891</v>
      </c>
      <c r="M37" s="4">
        <v>6.3200000000000006E-2</v>
      </c>
      <c r="N37" s="1">
        <f t="shared" si="3"/>
        <v>-1.1992142096722374</v>
      </c>
      <c r="O37" s="4">
        <v>0.43440000000000001</v>
      </c>
      <c r="P37" s="1">
        <f t="shared" si="4"/>
        <v>-0.36210018596333482</v>
      </c>
      <c r="Q37" s="4">
        <f t="shared" si="5"/>
        <v>0.49760000000000004</v>
      </c>
      <c r="R37" s="1">
        <f t="shared" si="6"/>
        <v>-0.30311090062193885</v>
      </c>
      <c r="S37" s="1">
        <f>O37/Q37*100</f>
        <v>87.299035369774913</v>
      </c>
      <c r="T37" s="1">
        <f>ASIN(SQRT(S37/100))</f>
        <v>1.2064012806169901</v>
      </c>
      <c r="U37" s="1">
        <v>55.1</v>
      </c>
      <c r="V37" s="1">
        <f t="shared" si="9"/>
        <v>1.7412304110254708</v>
      </c>
      <c r="W37" s="5" t="s">
        <v>29</v>
      </c>
    </row>
    <row r="38" spans="1:24" x14ac:dyDescent="0.2">
      <c r="A38" s="1" t="s">
        <v>24</v>
      </c>
      <c r="B38" s="1">
        <v>2011</v>
      </c>
      <c r="C38" s="1" t="s">
        <v>25</v>
      </c>
      <c r="D38" s="1">
        <v>122</v>
      </c>
      <c r="E38" s="1">
        <v>4</v>
      </c>
      <c r="F38" s="1" t="s">
        <v>28</v>
      </c>
      <c r="G38" s="2">
        <v>0.1</v>
      </c>
      <c r="H38" s="1">
        <f t="shared" si="0"/>
        <v>3.1628049437571679E-2</v>
      </c>
      <c r="I38" s="2">
        <v>0.1</v>
      </c>
      <c r="J38" s="1">
        <f t="shared" si="1"/>
        <v>3.1628049437571679E-2</v>
      </c>
      <c r="K38" s="1">
        <v>0</v>
      </c>
      <c r="L38" s="1">
        <f t="shared" si="2"/>
        <v>0</v>
      </c>
      <c r="M38" s="4">
        <v>0</v>
      </c>
      <c r="N38" s="1">
        <f t="shared" si="3"/>
        <v>-5</v>
      </c>
      <c r="O38" s="4">
        <v>0</v>
      </c>
      <c r="P38" s="1">
        <f t="shared" si="4"/>
        <v>-5</v>
      </c>
      <c r="Q38" s="4">
        <f t="shared" si="5"/>
        <v>0</v>
      </c>
      <c r="R38" s="1">
        <f t="shared" si="6"/>
        <v>-5</v>
      </c>
      <c r="U38" s="1">
        <v>0.1</v>
      </c>
      <c r="V38" s="1">
        <f t="shared" si="9"/>
        <v>-0.95860731484177497</v>
      </c>
      <c r="X38" s="1" t="s">
        <v>40</v>
      </c>
    </row>
    <row r="39" spans="1:24" x14ac:dyDescent="0.2">
      <c r="A39" s="1" t="s">
        <v>24</v>
      </c>
      <c r="B39" s="1">
        <v>2011</v>
      </c>
      <c r="C39" s="1" t="s">
        <v>25</v>
      </c>
      <c r="D39" s="1">
        <v>123</v>
      </c>
      <c r="E39" s="1">
        <v>5</v>
      </c>
      <c r="F39" s="1" t="s">
        <v>34</v>
      </c>
      <c r="G39" s="2">
        <v>3</v>
      </c>
      <c r="H39" s="1">
        <f t="shared" si="0"/>
        <v>0.17408301063648043</v>
      </c>
      <c r="I39" s="2">
        <v>1.5</v>
      </c>
      <c r="J39" s="1">
        <f t="shared" si="1"/>
        <v>0.12278275875764601</v>
      </c>
      <c r="K39" s="1">
        <v>15</v>
      </c>
      <c r="L39" s="1">
        <f t="shared" si="2"/>
        <v>3.872983346207417</v>
      </c>
      <c r="M39" s="4">
        <v>8.8099999999999998E-2</v>
      </c>
      <c r="N39" s="1">
        <f t="shared" si="3"/>
        <v>-1.0549747987575373</v>
      </c>
      <c r="O39" s="4">
        <v>0.62360000000000004</v>
      </c>
      <c r="P39" s="1">
        <f t="shared" si="4"/>
        <v>-0.2050869292272661</v>
      </c>
      <c r="Q39" s="4">
        <f t="shared" si="5"/>
        <v>0.7117</v>
      </c>
      <c r="R39" s="1">
        <f t="shared" si="6"/>
        <v>-0.14769693200318806</v>
      </c>
      <c r="S39" s="1">
        <f t="shared" ref="S39:S55" si="14">O39/Q39*100</f>
        <v>87.621188703105247</v>
      </c>
      <c r="T39" s="1">
        <f t="shared" ref="T39:T55" si="15">ASIN(SQRT(S39/100))</f>
        <v>1.21126523033327</v>
      </c>
      <c r="U39" s="1">
        <v>22.3</v>
      </c>
      <c r="V39" s="1">
        <f t="shared" si="9"/>
        <v>1.3484995702838378</v>
      </c>
    </row>
    <row r="40" spans="1:24" x14ac:dyDescent="0.2">
      <c r="A40" s="1" t="s">
        <v>24</v>
      </c>
      <c r="B40" s="1">
        <v>2011</v>
      </c>
      <c r="C40" s="1" t="s">
        <v>25</v>
      </c>
      <c r="D40" s="1">
        <v>125</v>
      </c>
      <c r="E40" s="1">
        <v>2</v>
      </c>
      <c r="F40" s="1" t="s">
        <v>30</v>
      </c>
      <c r="G40" s="2">
        <v>3</v>
      </c>
      <c r="H40" s="1">
        <f t="shared" si="0"/>
        <v>0.17408301063648043</v>
      </c>
      <c r="I40" s="2">
        <v>1</v>
      </c>
      <c r="J40" s="1">
        <f t="shared" si="1"/>
        <v>0.1001674211615598</v>
      </c>
      <c r="K40" s="1">
        <v>16</v>
      </c>
      <c r="L40" s="1">
        <f t="shared" si="2"/>
        <v>4</v>
      </c>
      <c r="M40" s="4">
        <v>1.8803999999999998</v>
      </c>
      <c r="N40" s="1">
        <f t="shared" si="3"/>
        <v>0.27425255209570393</v>
      </c>
      <c r="O40" s="4">
        <v>0.23659999999999998</v>
      </c>
      <c r="P40" s="1">
        <f t="shared" si="4"/>
        <v>-0.62596690445431247</v>
      </c>
      <c r="Q40" s="4">
        <f t="shared" si="5"/>
        <v>2.117</v>
      </c>
      <c r="R40" s="1">
        <f t="shared" si="6"/>
        <v>0.32572290947645582</v>
      </c>
      <c r="S40" s="1">
        <f t="shared" si="14"/>
        <v>11.17619272555503</v>
      </c>
      <c r="T40" s="1">
        <f t="shared" si="15"/>
        <v>0.34087102901815552</v>
      </c>
      <c r="U40" s="1">
        <v>26.1</v>
      </c>
      <c r="V40" s="1">
        <f t="shared" si="9"/>
        <v>1.4168068718229445</v>
      </c>
      <c r="W40" s="5" t="s">
        <v>36</v>
      </c>
    </row>
    <row r="41" spans="1:24" x14ac:dyDescent="0.2">
      <c r="A41" s="1" t="s">
        <v>24</v>
      </c>
      <c r="B41" s="1">
        <v>2011</v>
      </c>
      <c r="C41" s="1" t="s">
        <v>25</v>
      </c>
      <c r="D41" s="1">
        <v>126</v>
      </c>
      <c r="E41" s="1">
        <v>1</v>
      </c>
      <c r="F41" s="1" t="s">
        <v>27</v>
      </c>
      <c r="G41" s="2">
        <v>5</v>
      </c>
      <c r="H41" s="1">
        <f t="shared" si="0"/>
        <v>0.22551340589813121</v>
      </c>
      <c r="I41" s="2">
        <v>1</v>
      </c>
      <c r="J41" s="1">
        <f t="shared" si="1"/>
        <v>0.1001674211615598</v>
      </c>
      <c r="K41" s="1">
        <v>28</v>
      </c>
      <c r="L41" s="1">
        <f t="shared" si="2"/>
        <v>5.2915026221291814</v>
      </c>
      <c r="M41" s="4">
        <v>3.1783999999999999</v>
      </c>
      <c r="N41" s="1">
        <f t="shared" si="3"/>
        <v>0.50220991843856844</v>
      </c>
      <c r="O41" s="4">
        <v>0.43380000000000002</v>
      </c>
      <c r="P41" s="1">
        <f t="shared" si="4"/>
        <v>-0.36270044103837046</v>
      </c>
      <c r="Q41" s="4">
        <f t="shared" si="5"/>
        <v>3.6122000000000001</v>
      </c>
      <c r="R41" s="1">
        <f t="shared" si="6"/>
        <v>0.55777299058667473</v>
      </c>
      <c r="S41" s="1">
        <f t="shared" si="14"/>
        <v>12.009301810530978</v>
      </c>
      <c r="T41" s="1">
        <f t="shared" si="15"/>
        <v>0.35388470366236802</v>
      </c>
      <c r="U41" s="1">
        <v>49.1</v>
      </c>
      <c r="V41" s="1">
        <f t="shared" si="9"/>
        <v>1.6911699341316038</v>
      </c>
      <c r="W41" s="5" t="s">
        <v>29</v>
      </c>
    </row>
    <row r="42" spans="1:24" x14ac:dyDescent="0.2">
      <c r="A42" s="1" t="s">
        <v>24</v>
      </c>
      <c r="B42" s="1">
        <v>2011</v>
      </c>
      <c r="C42" s="1" t="s">
        <v>25</v>
      </c>
      <c r="D42" s="1">
        <v>127</v>
      </c>
      <c r="E42" s="1">
        <v>3</v>
      </c>
      <c r="F42" s="1" t="s">
        <v>33</v>
      </c>
      <c r="G42" s="2">
        <v>3</v>
      </c>
      <c r="H42" s="1">
        <f t="shared" si="0"/>
        <v>0.17408301063648043</v>
      </c>
      <c r="I42" s="2">
        <v>1</v>
      </c>
      <c r="J42" s="1">
        <f t="shared" si="1"/>
        <v>0.1001674211615598</v>
      </c>
      <c r="K42" s="1">
        <v>5</v>
      </c>
      <c r="L42" s="1">
        <f t="shared" si="2"/>
        <v>2.2360679774997898</v>
      </c>
      <c r="M42" s="4">
        <v>0.84960000000000002</v>
      </c>
      <c r="N42" s="1">
        <f t="shared" si="3"/>
        <v>-7.0780384540312768E-2</v>
      </c>
      <c r="O42" s="4">
        <v>8.4500000000000006E-2</v>
      </c>
      <c r="P42" s="1">
        <f t="shared" si="4"/>
        <v>-1.0730918982945641</v>
      </c>
      <c r="Q42" s="4">
        <f t="shared" si="5"/>
        <v>0.93410000000000004</v>
      </c>
      <c r="R42" s="1">
        <f t="shared" si="6"/>
        <v>-2.9601978609220633E-2</v>
      </c>
      <c r="S42" s="1">
        <f t="shared" si="14"/>
        <v>9.0461406701637941</v>
      </c>
      <c r="T42" s="1">
        <f t="shared" si="15"/>
        <v>0.30549786822078295</v>
      </c>
      <c r="U42" s="1">
        <v>9.6</v>
      </c>
      <c r="V42" s="1">
        <f t="shared" si="9"/>
        <v>0.98272338766854528</v>
      </c>
    </row>
    <row r="43" spans="1:24" x14ac:dyDescent="0.2">
      <c r="A43" s="1" t="s">
        <v>24</v>
      </c>
      <c r="B43" s="1">
        <v>2011</v>
      </c>
      <c r="C43" s="1" t="s">
        <v>25</v>
      </c>
      <c r="D43" s="1">
        <v>128</v>
      </c>
      <c r="E43" s="1">
        <v>4</v>
      </c>
      <c r="F43" s="1" t="s">
        <v>28</v>
      </c>
      <c r="G43" s="2">
        <v>1</v>
      </c>
      <c r="H43" s="1">
        <f t="shared" si="0"/>
        <v>0.1001674211615598</v>
      </c>
      <c r="I43" s="2">
        <v>0.5</v>
      </c>
      <c r="J43" s="1">
        <f t="shared" si="1"/>
        <v>7.0769736662213617E-2</v>
      </c>
      <c r="K43" s="1">
        <v>5</v>
      </c>
      <c r="L43" s="1">
        <f t="shared" si="2"/>
        <v>2.2360679774997898</v>
      </c>
      <c r="M43" s="4">
        <v>0.57220000000000004</v>
      </c>
      <c r="N43" s="1">
        <f t="shared" si="3"/>
        <v>-0.24244455669001877</v>
      </c>
      <c r="O43" s="4">
        <v>5.4899999999999997E-2</v>
      </c>
      <c r="P43" s="1">
        <f t="shared" si="4"/>
        <v>-1.2603485562906231</v>
      </c>
      <c r="Q43" s="4">
        <f t="shared" si="5"/>
        <v>0.62709999999999999</v>
      </c>
      <c r="R43" s="1">
        <f t="shared" si="6"/>
        <v>-0.20265627383764304</v>
      </c>
      <c r="S43" s="1">
        <f t="shared" si="14"/>
        <v>8.7545845957582529</v>
      </c>
      <c r="T43" s="1">
        <f t="shared" si="15"/>
        <v>0.30037817805862627</v>
      </c>
      <c r="U43" s="1">
        <v>2.2999999999999998</v>
      </c>
      <c r="V43" s="1">
        <f t="shared" si="9"/>
        <v>0.36361197989214422</v>
      </c>
      <c r="W43" s="5" t="s">
        <v>34</v>
      </c>
    </row>
    <row r="44" spans="1:24" x14ac:dyDescent="0.2">
      <c r="A44" s="1" t="s">
        <v>24</v>
      </c>
      <c r="B44" s="1">
        <v>2011</v>
      </c>
      <c r="C44" s="1" t="s">
        <v>25</v>
      </c>
      <c r="D44" s="1">
        <v>131</v>
      </c>
      <c r="E44" s="1">
        <v>6</v>
      </c>
      <c r="F44" s="1" t="s">
        <v>26</v>
      </c>
      <c r="G44" s="2">
        <v>3</v>
      </c>
      <c r="H44" s="1">
        <f t="shared" si="0"/>
        <v>0.17408301063648043</v>
      </c>
      <c r="I44" s="2">
        <v>1</v>
      </c>
      <c r="J44" s="1">
        <f t="shared" si="1"/>
        <v>0.1001674211615598</v>
      </c>
      <c r="K44" s="1">
        <v>10</v>
      </c>
      <c r="L44" s="1">
        <f t="shared" si="2"/>
        <v>3.1622776601683795</v>
      </c>
      <c r="M44" s="4">
        <v>0.69550000000000001</v>
      </c>
      <c r="N44" s="1">
        <f t="shared" si="3"/>
        <v>-0.15769662136769672</v>
      </c>
      <c r="O44" s="4">
        <v>0.31840000000000002</v>
      </c>
      <c r="P44" s="1">
        <f t="shared" si="4"/>
        <v>-0.49701330124648868</v>
      </c>
      <c r="Q44" s="4">
        <f t="shared" si="5"/>
        <v>1.0139</v>
      </c>
      <c r="R44" s="1">
        <f t="shared" si="6"/>
        <v>5.9994064390508613E-3</v>
      </c>
      <c r="S44" s="1">
        <f t="shared" si="14"/>
        <v>31.403491468586648</v>
      </c>
      <c r="T44" s="1">
        <f t="shared" si="15"/>
        <v>0.59485441449690013</v>
      </c>
      <c r="U44" s="1">
        <v>20.3</v>
      </c>
      <c r="V44" s="1">
        <f t="shared" si="9"/>
        <v>1.3077099234048069</v>
      </c>
    </row>
    <row r="45" spans="1:24" x14ac:dyDescent="0.2">
      <c r="A45" s="1" t="s">
        <v>24</v>
      </c>
      <c r="B45" s="1">
        <v>2011</v>
      </c>
      <c r="C45" s="1" t="s">
        <v>25</v>
      </c>
      <c r="D45" s="1">
        <v>132</v>
      </c>
      <c r="E45" s="1">
        <v>8</v>
      </c>
      <c r="F45" s="1" t="s">
        <v>35</v>
      </c>
      <c r="G45" s="2">
        <v>3</v>
      </c>
      <c r="H45" s="1">
        <f t="shared" si="0"/>
        <v>0.17408301063648043</v>
      </c>
      <c r="I45" s="2">
        <v>2</v>
      </c>
      <c r="J45" s="1">
        <f t="shared" si="1"/>
        <v>0.14189705460416391</v>
      </c>
      <c r="K45" s="1">
        <v>11</v>
      </c>
      <c r="L45" s="1">
        <f t="shared" si="2"/>
        <v>3.3166247903553998</v>
      </c>
      <c r="M45" s="4">
        <v>0.58030000000000004</v>
      </c>
      <c r="N45" s="1">
        <f t="shared" si="3"/>
        <v>-0.2363399455350739</v>
      </c>
      <c r="O45" s="4">
        <v>0.39979999999999999</v>
      </c>
      <c r="P45" s="1">
        <f t="shared" si="4"/>
        <v>-0.39814634756030814</v>
      </c>
      <c r="Q45" s="4">
        <f t="shared" si="5"/>
        <v>0.98009999999999997</v>
      </c>
      <c r="R45" s="1">
        <f t="shared" si="6"/>
        <v>-8.7251797033150967E-3</v>
      </c>
      <c r="S45" s="1">
        <f t="shared" si="14"/>
        <v>40.791755943271099</v>
      </c>
      <c r="T45" s="1">
        <f t="shared" si="15"/>
        <v>0.6927870920299849</v>
      </c>
      <c r="U45" s="1">
        <v>48.7</v>
      </c>
      <c r="V45" s="1">
        <f t="shared" si="9"/>
        <v>1.68761812957177</v>
      </c>
      <c r="W45" s="5" t="s">
        <v>37</v>
      </c>
    </row>
    <row r="46" spans="1:24" x14ac:dyDescent="0.2">
      <c r="A46" s="1" t="s">
        <v>24</v>
      </c>
      <c r="B46" s="1">
        <v>2011</v>
      </c>
      <c r="C46" s="1" t="s">
        <v>25</v>
      </c>
      <c r="D46" s="1">
        <v>137</v>
      </c>
      <c r="E46" s="1">
        <v>3</v>
      </c>
      <c r="F46" s="1" t="s">
        <v>33</v>
      </c>
      <c r="G46" s="2">
        <v>2</v>
      </c>
      <c r="H46" s="1">
        <f t="shared" si="0"/>
        <v>0.14189705460416391</v>
      </c>
      <c r="I46" s="2">
        <v>1</v>
      </c>
      <c r="J46" s="1">
        <f t="shared" si="1"/>
        <v>0.1001674211615598</v>
      </c>
      <c r="K46" s="1">
        <v>6</v>
      </c>
      <c r="L46" s="1">
        <f t="shared" si="2"/>
        <v>2.4494897427831779</v>
      </c>
      <c r="M46" s="4">
        <v>0.6069</v>
      </c>
      <c r="N46" s="1">
        <f t="shared" si="3"/>
        <v>-0.21687570662052372</v>
      </c>
      <c r="O46" s="4">
        <v>0.25769999999999998</v>
      </c>
      <c r="P46" s="1">
        <f t="shared" si="4"/>
        <v>-0.58886872906043541</v>
      </c>
      <c r="Q46" s="4">
        <f t="shared" si="5"/>
        <v>0.86460000000000004</v>
      </c>
      <c r="R46" s="1">
        <f t="shared" si="6"/>
        <v>-6.3179745763153689E-2</v>
      </c>
      <c r="S46" s="1">
        <f t="shared" si="14"/>
        <v>29.805690492713389</v>
      </c>
      <c r="T46" s="1">
        <f t="shared" si="15"/>
        <v>0.57751767812439947</v>
      </c>
      <c r="U46" s="1">
        <v>13.8</v>
      </c>
      <c r="V46" s="1">
        <f t="shared" si="9"/>
        <v>1.1401936785786313</v>
      </c>
    </row>
    <row r="47" spans="1:24" x14ac:dyDescent="0.2">
      <c r="A47" s="1" t="s">
        <v>24</v>
      </c>
      <c r="B47" s="1">
        <v>2011</v>
      </c>
      <c r="C47" s="1" t="s">
        <v>25</v>
      </c>
      <c r="D47" s="1">
        <v>143</v>
      </c>
      <c r="E47" s="1">
        <v>5</v>
      </c>
      <c r="F47" s="1" t="s">
        <v>34</v>
      </c>
      <c r="G47" s="2">
        <v>1</v>
      </c>
      <c r="H47" s="1">
        <f t="shared" si="0"/>
        <v>0.1001674211615598</v>
      </c>
      <c r="I47" s="2">
        <v>0.5</v>
      </c>
      <c r="J47" s="1">
        <f t="shared" si="1"/>
        <v>7.0769736662213617E-2</v>
      </c>
      <c r="K47" s="1">
        <v>2</v>
      </c>
      <c r="L47" s="1">
        <f t="shared" si="2"/>
        <v>1.4142135623730951</v>
      </c>
      <c r="M47" s="4">
        <v>0.10440000000000001</v>
      </c>
      <c r="N47" s="1">
        <f t="shared" si="3"/>
        <v>-0.98125790423761805</v>
      </c>
      <c r="O47" s="4">
        <v>2.29E-2</v>
      </c>
      <c r="P47" s="1">
        <f t="shared" si="4"/>
        <v>-1.6399749108106025</v>
      </c>
      <c r="Q47" s="4">
        <f t="shared" si="5"/>
        <v>0.1273</v>
      </c>
      <c r="R47" s="1">
        <f t="shared" si="6"/>
        <v>-0.8951374818589225</v>
      </c>
      <c r="S47" s="1">
        <f t="shared" si="14"/>
        <v>17.989002356637865</v>
      </c>
      <c r="T47" s="1">
        <f t="shared" si="15"/>
        <v>0.4380058849036606</v>
      </c>
      <c r="U47" s="1">
        <v>2.6</v>
      </c>
      <c r="V47" s="1">
        <f t="shared" si="9"/>
        <v>0.41664050733828095</v>
      </c>
      <c r="W47" s="5" t="s">
        <v>29</v>
      </c>
    </row>
    <row r="48" spans="1:24" x14ac:dyDescent="0.2">
      <c r="A48" s="1" t="s">
        <v>24</v>
      </c>
      <c r="B48" s="1">
        <v>2011</v>
      </c>
      <c r="C48" s="1" t="s">
        <v>25</v>
      </c>
      <c r="D48" s="1">
        <v>156</v>
      </c>
      <c r="E48" s="1">
        <v>7</v>
      </c>
      <c r="F48" s="1" t="s">
        <v>36</v>
      </c>
      <c r="G48" s="2">
        <v>15</v>
      </c>
      <c r="H48" s="1">
        <f t="shared" si="0"/>
        <v>0.3976994150920718</v>
      </c>
      <c r="I48" s="2">
        <v>3</v>
      </c>
      <c r="J48" s="1">
        <f t="shared" si="1"/>
        <v>0.17408301063648043</v>
      </c>
      <c r="K48" s="1">
        <v>36</v>
      </c>
      <c r="L48" s="1">
        <f t="shared" si="2"/>
        <v>6</v>
      </c>
      <c r="M48" s="4">
        <v>0.98809999999999998</v>
      </c>
      <c r="N48" s="1">
        <f t="shared" si="3"/>
        <v>-5.1947054793634222E-3</v>
      </c>
      <c r="O48" s="4">
        <v>1.4728000000000001</v>
      </c>
      <c r="P48" s="1">
        <f t="shared" si="4"/>
        <v>0.16814672425347821</v>
      </c>
      <c r="Q48" s="4">
        <f t="shared" si="5"/>
        <v>2.4609000000000001</v>
      </c>
      <c r="R48" s="1">
        <f t="shared" si="6"/>
        <v>0.39109573104612022</v>
      </c>
      <c r="S48" s="1">
        <f t="shared" si="14"/>
        <v>59.848023080986636</v>
      </c>
      <c r="T48" s="1">
        <f t="shared" si="15"/>
        <v>0.88452650417265388</v>
      </c>
      <c r="U48" s="1">
        <v>106.8</v>
      </c>
      <c r="V48" s="1">
        <f t="shared" si="9"/>
        <v>2.0286119150662301</v>
      </c>
    </row>
    <row r="49" spans="1:24" x14ac:dyDescent="0.2">
      <c r="A49" s="1" t="s">
        <v>24</v>
      </c>
      <c r="B49" s="1">
        <v>2011</v>
      </c>
      <c r="C49" s="1" t="s">
        <v>25</v>
      </c>
      <c r="D49" s="1">
        <v>158</v>
      </c>
      <c r="E49" s="1">
        <v>7</v>
      </c>
      <c r="F49" s="1" t="s">
        <v>36</v>
      </c>
      <c r="G49" s="2">
        <v>6</v>
      </c>
      <c r="H49" s="1">
        <f t="shared" si="0"/>
        <v>0.24746706317044773</v>
      </c>
      <c r="I49" s="2">
        <v>1</v>
      </c>
      <c r="J49" s="1">
        <f t="shared" si="1"/>
        <v>0.1001674211615598</v>
      </c>
      <c r="K49" s="1">
        <v>11</v>
      </c>
      <c r="L49" s="1">
        <f t="shared" si="2"/>
        <v>3.3166247903553998</v>
      </c>
      <c r="M49" s="4">
        <v>0.64280000000000004</v>
      </c>
      <c r="N49" s="1">
        <f t="shared" si="3"/>
        <v>-0.19191737566874609</v>
      </c>
      <c r="O49" s="4">
        <v>0.44109999999999999</v>
      </c>
      <c r="P49" s="1">
        <f t="shared" si="4"/>
        <v>-0.35545309661834801</v>
      </c>
      <c r="Q49" s="4">
        <f t="shared" si="5"/>
        <v>1.0839000000000001</v>
      </c>
      <c r="R49" s="1">
        <f t="shared" si="6"/>
        <v>3.4993223045490129E-2</v>
      </c>
      <c r="S49" s="1">
        <f t="shared" si="14"/>
        <v>40.695636128794163</v>
      </c>
      <c r="T49" s="1">
        <f t="shared" si="15"/>
        <v>0.69180898695216364</v>
      </c>
      <c r="U49" s="1">
        <v>18.8</v>
      </c>
      <c r="V49" s="1">
        <f t="shared" si="9"/>
        <v>1.274388795550379</v>
      </c>
    </row>
    <row r="50" spans="1:24" x14ac:dyDescent="0.2">
      <c r="A50" s="1" t="s">
        <v>24</v>
      </c>
      <c r="B50" s="1">
        <v>2011</v>
      </c>
      <c r="C50" s="1" t="s">
        <v>25</v>
      </c>
      <c r="D50" s="1">
        <v>168</v>
      </c>
      <c r="E50" s="1">
        <v>5</v>
      </c>
      <c r="F50" s="1" t="s">
        <v>34</v>
      </c>
      <c r="G50" s="2">
        <v>1</v>
      </c>
      <c r="H50" s="1">
        <f t="shared" si="0"/>
        <v>0.1001674211615598</v>
      </c>
      <c r="I50" s="2">
        <v>0.5</v>
      </c>
      <c r="J50" s="1">
        <f t="shared" si="1"/>
        <v>7.0769736662213617E-2</v>
      </c>
      <c r="K50" s="1">
        <v>1</v>
      </c>
      <c r="L50" s="1">
        <f t="shared" si="2"/>
        <v>1</v>
      </c>
      <c r="M50" s="4">
        <v>6.3799999999999996E-2</v>
      </c>
      <c r="N50" s="1">
        <f t="shared" si="3"/>
        <v>-1.1951112553776087</v>
      </c>
      <c r="O50" s="4">
        <v>7.4000000000000003E-3</v>
      </c>
      <c r="P50" s="1">
        <f t="shared" si="4"/>
        <v>-2.130181792020672</v>
      </c>
      <c r="Q50" s="4">
        <f t="shared" si="5"/>
        <v>7.1199999999999999E-2</v>
      </c>
      <c r="R50" s="1">
        <f t="shared" si="6"/>
        <v>-1.1474590142302012</v>
      </c>
      <c r="S50" s="1">
        <f t="shared" si="14"/>
        <v>10.393258426966293</v>
      </c>
      <c r="T50" s="1">
        <f t="shared" si="15"/>
        <v>0.32824874328884074</v>
      </c>
      <c r="U50" s="1">
        <v>2.5</v>
      </c>
      <c r="V50" s="1">
        <f t="shared" si="9"/>
        <v>0.39967372148103808</v>
      </c>
    </row>
    <row r="51" spans="1:24" x14ac:dyDescent="0.2">
      <c r="A51" s="1" t="s">
        <v>24</v>
      </c>
      <c r="B51" s="1">
        <v>2011</v>
      </c>
      <c r="C51" s="1" t="s">
        <v>25</v>
      </c>
      <c r="D51" s="1">
        <v>169</v>
      </c>
      <c r="E51" s="1">
        <v>8</v>
      </c>
      <c r="F51" s="1" t="s">
        <v>35</v>
      </c>
      <c r="G51" s="2">
        <v>4</v>
      </c>
      <c r="H51" s="1">
        <f t="shared" si="0"/>
        <v>0.20135792079033082</v>
      </c>
      <c r="I51" s="2">
        <v>1</v>
      </c>
      <c r="J51" s="1">
        <f t="shared" si="1"/>
        <v>0.1001674211615598</v>
      </c>
      <c r="K51" s="1">
        <v>13</v>
      </c>
      <c r="L51" s="1">
        <f t="shared" si="2"/>
        <v>3.6055512754639891</v>
      </c>
      <c r="M51" s="4">
        <v>0.1996</v>
      </c>
      <c r="N51" s="1">
        <f t="shared" si="3"/>
        <v>-0.69981770535309928</v>
      </c>
      <c r="O51" s="4">
        <v>0.2291</v>
      </c>
      <c r="P51" s="1">
        <f t="shared" si="4"/>
        <v>-0.6399559546777388</v>
      </c>
      <c r="Q51" s="4">
        <f t="shared" si="5"/>
        <v>0.42869999999999997</v>
      </c>
      <c r="R51" s="1">
        <f t="shared" si="6"/>
        <v>-0.3678363861087578</v>
      </c>
      <c r="S51" s="1">
        <f t="shared" si="14"/>
        <v>53.440634476323766</v>
      </c>
      <c r="T51" s="1">
        <f t="shared" si="15"/>
        <v>0.81983171959207557</v>
      </c>
      <c r="U51" s="1">
        <v>12.8</v>
      </c>
      <c r="V51" s="1">
        <f t="shared" si="9"/>
        <v>1.1075491297446862</v>
      </c>
    </row>
    <row r="52" spans="1:24" x14ac:dyDescent="0.2">
      <c r="A52" s="1" t="s">
        <v>24</v>
      </c>
      <c r="B52" s="1">
        <v>2011</v>
      </c>
      <c r="C52" s="1" t="s">
        <v>25</v>
      </c>
      <c r="D52" s="1">
        <v>171</v>
      </c>
      <c r="E52" s="1">
        <v>1</v>
      </c>
      <c r="F52" s="1" t="s">
        <v>27</v>
      </c>
      <c r="G52" s="2">
        <v>3</v>
      </c>
      <c r="H52" s="1">
        <f t="shared" si="0"/>
        <v>0.17408301063648043</v>
      </c>
      <c r="I52" s="2">
        <v>1</v>
      </c>
      <c r="J52" s="1">
        <f t="shared" si="1"/>
        <v>0.1001674211615598</v>
      </c>
      <c r="K52" s="1">
        <v>15</v>
      </c>
      <c r="L52" s="1">
        <f t="shared" si="2"/>
        <v>3.872983346207417</v>
      </c>
      <c r="M52" s="4">
        <v>1.2465999999999999</v>
      </c>
      <c r="N52" s="1">
        <f t="shared" si="3"/>
        <v>9.5730606373884475E-2</v>
      </c>
      <c r="O52" s="4">
        <v>0.18160000000000001</v>
      </c>
      <c r="P52" s="1">
        <f t="shared" si="4"/>
        <v>-0.74086024157898123</v>
      </c>
      <c r="Q52" s="4">
        <f t="shared" si="5"/>
        <v>1.4281999999999999</v>
      </c>
      <c r="R52" s="1">
        <f t="shared" si="6"/>
        <v>0.15479206958009908</v>
      </c>
      <c r="S52" s="1">
        <f t="shared" si="14"/>
        <v>12.715305979554687</v>
      </c>
      <c r="T52" s="1">
        <f t="shared" si="15"/>
        <v>0.36461034033043893</v>
      </c>
      <c r="U52" s="1">
        <v>19.399999999999999</v>
      </c>
      <c r="V52" s="1">
        <f t="shared" si="9"/>
        <v>1.2880255353883627</v>
      </c>
    </row>
    <row r="53" spans="1:24" x14ac:dyDescent="0.2">
      <c r="A53" s="1" t="s">
        <v>24</v>
      </c>
      <c r="B53" s="1">
        <v>2011</v>
      </c>
      <c r="C53" s="1" t="s">
        <v>25</v>
      </c>
      <c r="D53" s="1">
        <v>172</v>
      </c>
      <c r="E53" s="1">
        <v>5</v>
      </c>
      <c r="F53" s="1" t="s">
        <v>34</v>
      </c>
      <c r="G53" s="2">
        <v>4</v>
      </c>
      <c r="H53" s="1">
        <f t="shared" si="0"/>
        <v>0.20135792079033082</v>
      </c>
      <c r="I53" s="2">
        <v>1.5</v>
      </c>
      <c r="J53" s="1">
        <f t="shared" si="1"/>
        <v>0.12278275875764601</v>
      </c>
      <c r="K53" s="1">
        <v>18</v>
      </c>
      <c r="L53" s="1">
        <f t="shared" si="2"/>
        <v>4.2426406871192848</v>
      </c>
      <c r="M53" s="4">
        <v>1.1979</v>
      </c>
      <c r="N53" s="1">
        <f t="shared" si="3"/>
        <v>7.8424190364114216E-2</v>
      </c>
      <c r="O53" s="4">
        <v>0.46479999999999999</v>
      </c>
      <c r="P53" s="1">
        <f t="shared" si="4"/>
        <v>-0.33272453703317045</v>
      </c>
      <c r="Q53" s="4">
        <f t="shared" si="5"/>
        <v>1.6627000000000001</v>
      </c>
      <c r="R53" s="1">
        <f t="shared" si="6"/>
        <v>0.22081650876104805</v>
      </c>
      <c r="S53" s="1">
        <f t="shared" si="14"/>
        <v>27.954531785649845</v>
      </c>
      <c r="T53" s="1">
        <f t="shared" si="15"/>
        <v>0.55709237212540863</v>
      </c>
      <c r="U53" s="1">
        <v>52.9</v>
      </c>
      <c r="V53" s="1">
        <f t="shared" si="9"/>
        <v>1.7235377615320568</v>
      </c>
    </row>
    <row r="54" spans="1:24" x14ac:dyDescent="0.2">
      <c r="A54" s="1" t="s">
        <v>24</v>
      </c>
      <c r="B54" s="1">
        <v>2011</v>
      </c>
      <c r="C54" s="1" t="s">
        <v>25</v>
      </c>
      <c r="D54" s="1">
        <v>173</v>
      </c>
      <c r="E54" s="1">
        <v>8</v>
      </c>
      <c r="F54" s="1" t="s">
        <v>35</v>
      </c>
      <c r="G54" s="2">
        <v>10</v>
      </c>
      <c r="H54" s="1">
        <f t="shared" si="0"/>
        <v>0.32175055439664224</v>
      </c>
      <c r="I54" s="2">
        <v>2.5</v>
      </c>
      <c r="J54" s="1">
        <f t="shared" si="1"/>
        <v>0.15878021464576067</v>
      </c>
      <c r="K54" s="1">
        <v>33</v>
      </c>
      <c r="L54" s="1">
        <f t="shared" si="2"/>
        <v>5.7445626465380286</v>
      </c>
      <c r="M54" s="4">
        <v>1.7298</v>
      </c>
      <c r="N54" s="1">
        <f t="shared" si="3"/>
        <v>0.2379984034275722</v>
      </c>
      <c r="O54" s="4">
        <v>1.7806</v>
      </c>
      <c r="P54" s="1">
        <f t="shared" si="4"/>
        <v>0.25056880806776832</v>
      </c>
      <c r="Q54" s="4">
        <f t="shared" si="5"/>
        <v>3.5103999999999997</v>
      </c>
      <c r="R54" s="1">
        <f t="shared" si="6"/>
        <v>0.54535784305808366</v>
      </c>
      <c r="S54" s="1">
        <f t="shared" si="14"/>
        <v>50.723564266180496</v>
      </c>
      <c r="T54" s="1">
        <f t="shared" si="15"/>
        <v>0.79263405862881087</v>
      </c>
      <c r="U54" s="1">
        <v>72.2</v>
      </c>
      <c r="V54" s="1">
        <f t="shared" si="9"/>
        <v>1.8585973449946924</v>
      </c>
    </row>
    <row r="55" spans="1:24" x14ac:dyDescent="0.2">
      <c r="A55" s="1" t="s">
        <v>24</v>
      </c>
      <c r="B55" s="1">
        <v>2011</v>
      </c>
      <c r="C55" s="1" t="s">
        <v>25</v>
      </c>
      <c r="D55" s="1">
        <v>174</v>
      </c>
      <c r="E55" s="1">
        <v>1</v>
      </c>
      <c r="F55" s="1" t="s">
        <v>27</v>
      </c>
      <c r="G55" s="2">
        <v>3</v>
      </c>
      <c r="H55" s="1">
        <f t="shared" si="0"/>
        <v>0.17408301063648043</v>
      </c>
      <c r="I55" s="2">
        <v>1</v>
      </c>
      <c r="J55" s="1">
        <f t="shared" si="1"/>
        <v>0.1001674211615598</v>
      </c>
      <c r="K55" s="1">
        <v>12</v>
      </c>
      <c r="L55" s="1">
        <f t="shared" si="2"/>
        <v>3.4641016151377544</v>
      </c>
      <c r="M55" s="4">
        <v>1.7383</v>
      </c>
      <c r="N55" s="1">
        <f t="shared" si="3"/>
        <v>0.24012722854763011</v>
      </c>
      <c r="O55" s="4">
        <v>0.29780000000000001</v>
      </c>
      <c r="P55" s="1">
        <f t="shared" si="4"/>
        <v>-0.52606072340082211</v>
      </c>
      <c r="Q55" s="4">
        <f t="shared" si="5"/>
        <v>2.0360999999999998</v>
      </c>
      <c r="R55" s="1">
        <f t="shared" si="6"/>
        <v>0.30880123687815147</v>
      </c>
      <c r="S55" s="1">
        <f t="shared" si="14"/>
        <v>14.62600068758902</v>
      </c>
      <c r="T55" s="1">
        <f t="shared" si="15"/>
        <v>0.3924351161787869</v>
      </c>
      <c r="U55" s="1">
        <v>12.5</v>
      </c>
      <c r="V55" s="1">
        <f t="shared" si="9"/>
        <v>1.0972573096934199</v>
      </c>
    </row>
    <row r="56" spans="1:24" x14ac:dyDescent="0.2">
      <c r="A56" s="1" t="s">
        <v>24</v>
      </c>
      <c r="B56" s="1">
        <v>2011</v>
      </c>
      <c r="C56" s="1" t="s">
        <v>25</v>
      </c>
      <c r="D56" s="1">
        <v>175</v>
      </c>
      <c r="E56" s="1">
        <v>7</v>
      </c>
      <c r="F56" s="1" t="s">
        <v>36</v>
      </c>
      <c r="G56" s="2">
        <v>0.3</v>
      </c>
      <c r="H56" s="1">
        <f t="shared" si="0"/>
        <v>5.4799678915819716E-2</v>
      </c>
      <c r="I56" s="2">
        <v>0.05</v>
      </c>
      <c r="J56" s="1">
        <f t="shared" si="1"/>
        <v>2.2362543584366713E-2</v>
      </c>
      <c r="K56" s="1">
        <v>0</v>
      </c>
      <c r="L56" s="1">
        <f t="shared" si="2"/>
        <v>0</v>
      </c>
      <c r="M56" s="4">
        <v>0</v>
      </c>
      <c r="N56" s="1">
        <f t="shared" si="3"/>
        <v>-5</v>
      </c>
      <c r="O56" s="4">
        <v>0</v>
      </c>
      <c r="P56" s="1">
        <f t="shared" si="4"/>
        <v>-5</v>
      </c>
      <c r="Q56" s="4">
        <f t="shared" si="5"/>
        <v>0</v>
      </c>
      <c r="R56" s="1">
        <f t="shared" si="6"/>
        <v>-5</v>
      </c>
      <c r="U56" s="1">
        <v>0.9</v>
      </c>
      <c r="V56" s="1">
        <f t="shared" si="9"/>
        <v>-4.0958607678906384E-2</v>
      </c>
      <c r="X56" s="1" t="s">
        <v>39</v>
      </c>
    </row>
    <row r="57" spans="1:24" x14ac:dyDescent="0.2">
      <c r="A57" s="1" t="s">
        <v>24</v>
      </c>
      <c r="B57" s="1">
        <v>2011</v>
      </c>
      <c r="C57" s="1" t="s">
        <v>25</v>
      </c>
      <c r="D57" s="1">
        <v>178</v>
      </c>
      <c r="E57" s="1">
        <v>4</v>
      </c>
      <c r="F57" s="1" t="s">
        <v>28</v>
      </c>
      <c r="G57" s="2">
        <v>0.3</v>
      </c>
      <c r="H57" s="1">
        <f t="shared" si="0"/>
        <v>5.4799678915819716E-2</v>
      </c>
      <c r="I57" s="2">
        <v>0.5</v>
      </c>
      <c r="J57" s="1">
        <f t="shared" si="1"/>
        <v>7.0769736662213617E-2</v>
      </c>
      <c r="K57" s="1">
        <v>0</v>
      </c>
      <c r="L57" s="1">
        <f t="shared" si="2"/>
        <v>0</v>
      </c>
      <c r="M57" s="4">
        <v>0</v>
      </c>
      <c r="N57" s="1">
        <f t="shared" si="3"/>
        <v>-5</v>
      </c>
      <c r="O57" s="4">
        <v>0</v>
      </c>
      <c r="P57" s="1">
        <f t="shared" si="4"/>
        <v>-5</v>
      </c>
      <c r="Q57" s="4">
        <f t="shared" si="5"/>
        <v>0</v>
      </c>
      <c r="R57" s="1">
        <f t="shared" si="6"/>
        <v>-5</v>
      </c>
      <c r="U57" s="1">
        <v>1.3</v>
      </c>
      <c r="V57" s="1">
        <f t="shared" si="9"/>
        <v>0.11727129565576427</v>
      </c>
    </row>
    <row r="58" spans="1:24" x14ac:dyDescent="0.2">
      <c r="A58" s="1" t="s">
        <v>24</v>
      </c>
      <c r="B58" s="1">
        <v>2011</v>
      </c>
      <c r="C58" s="1" t="s">
        <v>25</v>
      </c>
      <c r="D58" s="1">
        <v>179</v>
      </c>
      <c r="E58" s="1">
        <v>8</v>
      </c>
      <c r="F58" s="1" t="s">
        <v>35</v>
      </c>
      <c r="G58" s="2">
        <v>10</v>
      </c>
      <c r="H58" s="1">
        <f t="shared" si="0"/>
        <v>0.32175055439664224</v>
      </c>
      <c r="I58" s="2">
        <v>2.5</v>
      </c>
      <c r="J58" s="1">
        <f t="shared" si="1"/>
        <v>0.15878021464576067</v>
      </c>
      <c r="K58" s="1">
        <v>24</v>
      </c>
      <c r="L58" s="1">
        <f t="shared" si="2"/>
        <v>4.8989794855663558</v>
      </c>
      <c r="M58" s="4">
        <v>1.7197</v>
      </c>
      <c r="N58" s="1">
        <f t="shared" si="3"/>
        <v>0.23545521666427241</v>
      </c>
      <c r="O58" s="4">
        <v>1.0146999999999999</v>
      </c>
      <c r="P58" s="1">
        <f t="shared" si="4"/>
        <v>6.3419403818625328E-3</v>
      </c>
      <c r="Q58" s="4">
        <f t="shared" si="5"/>
        <v>2.7343999999999999</v>
      </c>
      <c r="R58" s="1">
        <f t="shared" si="6"/>
        <v>0.43686363363619851</v>
      </c>
      <c r="S58" s="1">
        <f>O58/Q58*100</f>
        <v>37.108689291983616</v>
      </c>
      <c r="T58" s="1">
        <f>ASIN(SQRT(S58/100))</f>
        <v>0.65501232594957859</v>
      </c>
      <c r="U58" s="1">
        <v>51.4</v>
      </c>
      <c r="V58" s="1">
        <f t="shared" si="9"/>
        <v>1.7110476038670339</v>
      </c>
      <c r="W58" s="5" t="s">
        <v>31</v>
      </c>
    </row>
    <row r="59" spans="1:24" x14ac:dyDescent="0.2">
      <c r="A59" s="1" t="s">
        <v>24</v>
      </c>
      <c r="B59" s="1">
        <v>2011</v>
      </c>
      <c r="C59" s="1" t="s">
        <v>25</v>
      </c>
      <c r="D59" s="1">
        <v>180</v>
      </c>
      <c r="E59" s="1">
        <v>3</v>
      </c>
      <c r="F59" s="1" t="s">
        <v>33</v>
      </c>
      <c r="G59" s="2">
        <v>3</v>
      </c>
      <c r="H59" s="1">
        <f t="shared" si="0"/>
        <v>0.17408301063648043</v>
      </c>
      <c r="I59" s="2">
        <v>0.05</v>
      </c>
      <c r="J59" s="1">
        <f t="shared" si="1"/>
        <v>2.2362543584366713E-2</v>
      </c>
      <c r="K59" s="1">
        <v>12</v>
      </c>
      <c r="L59" s="1">
        <f t="shared" si="2"/>
        <v>3.4641016151377544</v>
      </c>
      <c r="M59" s="4">
        <v>0.56230000000000002</v>
      </c>
      <c r="N59" s="1">
        <f t="shared" si="3"/>
        <v>-0.25002419302233853</v>
      </c>
      <c r="O59" s="4">
        <v>0.4274</v>
      </c>
      <c r="P59" s="1">
        <f t="shared" si="4"/>
        <v>-0.36915532097865678</v>
      </c>
      <c r="Q59" s="4">
        <f t="shared" si="5"/>
        <v>0.98970000000000002</v>
      </c>
      <c r="R59" s="1">
        <f t="shared" si="6"/>
        <v>-4.4920416144738715E-3</v>
      </c>
      <c r="S59" s="1">
        <f>O59/Q59*100</f>
        <v>43.184803475800749</v>
      </c>
      <c r="T59" s="1">
        <f>ASIN(SQRT(S59/100))</f>
        <v>0.71703338424037999</v>
      </c>
      <c r="U59" s="1">
        <v>25.4</v>
      </c>
      <c r="V59" s="1">
        <f t="shared" si="9"/>
        <v>1.4050046650503694</v>
      </c>
    </row>
    <row r="60" spans="1:24" x14ac:dyDescent="0.2">
      <c r="A60" s="1" t="s">
        <v>24</v>
      </c>
      <c r="B60" s="1">
        <v>2011</v>
      </c>
      <c r="C60" s="1" t="s">
        <v>25</v>
      </c>
      <c r="D60" s="1">
        <v>181</v>
      </c>
      <c r="E60" s="1">
        <v>3</v>
      </c>
      <c r="F60" s="1" t="s">
        <v>33</v>
      </c>
      <c r="G60" s="2">
        <v>0.1</v>
      </c>
      <c r="H60" s="1">
        <f t="shared" si="0"/>
        <v>3.1628049437571679E-2</v>
      </c>
      <c r="I60" s="2">
        <v>0.05</v>
      </c>
      <c r="J60" s="1">
        <f t="shared" si="1"/>
        <v>2.2362543584366713E-2</v>
      </c>
      <c r="K60" s="1">
        <v>0</v>
      </c>
      <c r="L60" s="1">
        <f t="shared" si="2"/>
        <v>0</v>
      </c>
      <c r="M60" s="4">
        <v>0</v>
      </c>
      <c r="N60" s="1">
        <f t="shared" si="3"/>
        <v>-5</v>
      </c>
      <c r="O60" s="4">
        <v>0</v>
      </c>
      <c r="P60" s="1">
        <f t="shared" si="4"/>
        <v>-5</v>
      </c>
      <c r="Q60" s="4">
        <f t="shared" si="5"/>
        <v>0</v>
      </c>
      <c r="R60" s="1">
        <f t="shared" si="6"/>
        <v>-5</v>
      </c>
      <c r="U60" s="1">
        <v>0.1</v>
      </c>
      <c r="V60" s="1">
        <f t="shared" si="9"/>
        <v>-0.95860731484177497</v>
      </c>
      <c r="W60" s="5" t="s">
        <v>31</v>
      </c>
      <c r="X60" s="1" t="s">
        <v>41</v>
      </c>
    </row>
    <row r="61" spans="1:24" x14ac:dyDescent="0.2">
      <c r="A61" s="1" t="s">
        <v>24</v>
      </c>
      <c r="B61" s="1">
        <v>2011</v>
      </c>
      <c r="C61" s="1" t="s">
        <v>25</v>
      </c>
      <c r="D61" s="1">
        <v>183</v>
      </c>
      <c r="E61" s="1">
        <v>7</v>
      </c>
      <c r="F61" s="1" t="s">
        <v>36</v>
      </c>
      <c r="G61" s="2">
        <v>10</v>
      </c>
      <c r="H61" s="1">
        <f t="shared" si="0"/>
        <v>0.32175055439664224</v>
      </c>
      <c r="I61" s="2">
        <v>1</v>
      </c>
      <c r="J61" s="1">
        <f t="shared" si="1"/>
        <v>0.1001674211615598</v>
      </c>
      <c r="K61" s="1">
        <v>29</v>
      </c>
      <c r="L61" s="1">
        <f t="shared" si="2"/>
        <v>5.3851648071345037</v>
      </c>
      <c r="M61" s="4">
        <v>2.2671000000000001</v>
      </c>
      <c r="N61" s="1">
        <f t="shared" si="3"/>
        <v>0.35547259257205521</v>
      </c>
      <c r="O61" s="4">
        <v>0.98799999999999999</v>
      </c>
      <c r="P61" s="1">
        <f t="shared" si="4"/>
        <v>-5.2386597414804913E-3</v>
      </c>
      <c r="Q61" s="4">
        <f t="shared" si="5"/>
        <v>3.2551000000000001</v>
      </c>
      <c r="R61" s="1">
        <f t="shared" si="6"/>
        <v>0.51256566927466041</v>
      </c>
      <c r="S61" s="1">
        <f>O61/Q61*100</f>
        <v>30.352370126877819</v>
      </c>
      <c r="T61" s="1">
        <f>ASIN(SQRT(S61/100))</f>
        <v>0.58347802162888052</v>
      </c>
      <c r="U61" s="1">
        <v>61.3</v>
      </c>
      <c r="V61" s="1">
        <f t="shared" si="9"/>
        <v>1.7875313161272341</v>
      </c>
    </row>
    <row r="62" spans="1:24" x14ac:dyDescent="0.2">
      <c r="A62" s="1" t="s">
        <v>24</v>
      </c>
      <c r="B62" s="1">
        <v>2011</v>
      </c>
      <c r="C62" s="1" t="s">
        <v>25</v>
      </c>
      <c r="D62" s="1">
        <v>184</v>
      </c>
      <c r="E62" s="1">
        <v>2</v>
      </c>
      <c r="F62" s="1" t="s">
        <v>30</v>
      </c>
      <c r="G62" s="2">
        <v>4</v>
      </c>
      <c r="H62" s="1">
        <f t="shared" si="0"/>
        <v>0.20135792079033082</v>
      </c>
      <c r="I62" s="2">
        <v>2</v>
      </c>
      <c r="J62" s="1">
        <f t="shared" si="1"/>
        <v>0.14189705460416391</v>
      </c>
      <c r="K62" s="1">
        <v>26</v>
      </c>
      <c r="L62" s="1">
        <f t="shared" si="2"/>
        <v>5.0990195135927845</v>
      </c>
      <c r="M62" s="4">
        <v>2.6257000000000001</v>
      </c>
      <c r="N62" s="1">
        <f t="shared" si="3"/>
        <v>0.41924675817592871</v>
      </c>
      <c r="O62" s="4">
        <v>0.71719999999999995</v>
      </c>
      <c r="P62" s="1">
        <f t="shared" si="4"/>
        <v>-0.14435366373542338</v>
      </c>
      <c r="Q62" s="4">
        <f t="shared" si="5"/>
        <v>3.3429000000000002</v>
      </c>
      <c r="R62" s="1">
        <f t="shared" si="6"/>
        <v>0.52412468439109605</v>
      </c>
      <c r="S62" s="1">
        <f>O62/Q62*100</f>
        <v>21.454425797959853</v>
      </c>
      <c r="T62" s="1">
        <f>ASIN(SQRT(S62/100))</f>
        <v>0.48159035164289327</v>
      </c>
      <c r="U62" s="1">
        <v>60.3</v>
      </c>
      <c r="V62" s="1">
        <f t="shared" si="9"/>
        <v>1.7803893284709527</v>
      </c>
    </row>
    <row r="63" spans="1:24" x14ac:dyDescent="0.2">
      <c r="A63" s="1" t="s">
        <v>24</v>
      </c>
      <c r="B63" s="1">
        <v>2011</v>
      </c>
      <c r="C63" s="1" t="s">
        <v>25</v>
      </c>
      <c r="D63" s="1">
        <v>185</v>
      </c>
      <c r="E63" s="1">
        <v>5</v>
      </c>
      <c r="F63" s="1" t="s">
        <v>34</v>
      </c>
      <c r="G63" s="2">
        <v>3</v>
      </c>
      <c r="H63" s="1">
        <f t="shared" si="0"/>
        <v>0.17408301063648043</v>
      </c>
      <c r="I63" s="2">
        <v>2</v>
      </c>
      <c r="J63" s="1">
        <f t="shared" si="1"/>
        <v>0.14189705460416391</v>
      </c>
      <c r="K63" s="1">
        <v>10</v>
      </c>
      <c r="L63" s="1">
        <f t="shared" si="2"/>
        <v>3.1622776601683795</v>
      </c>
      <c r="M63" s="4">
        <v>1.2474000000000001</v>
      </c>
      <c r="N63" s="1">
        <f t="shared" si="3"/>
        <v>9.6009221298735709E-2</v>
      </c>
      <c r="O63" s="4">
        <v>0.2223</v>
      </c>
      <c r="P63" s="1">
        <f t="shared" si="4"/>
        <v>-0.65304100132647092</v>
      </c>
      <c r="Q63" s="4">
        <f t="shared" si="5"/>
        <v>1.4697</v>
      </c>
      <c r="R63" s="1">
        <f t="shared" si="6"/>
        <v>0.16723164915322936</v>
      </c>
      <c r="S63" s="1">
        <f>O63/Q63*100</f>
        <v>15.125535823637476</v>
      </c>
      <c r="T63" s="1">
        <f>ASIN(SQRT(S63/100))</f>
        <v>0.39945425336255397</v>
      </c>
      <c r="U63" s="1">
        <v>29.7</v>
      </c>
      <c r="V63" s="1">
        <f t="shared" si="9"/>
        <v>1.4729026518036641</v>
      </c>
      <c r="W63" s="5" t="s">
        <v>33</v>
      </c>
    </row>
    <row r="64" spans="1:24" x14ac:dyDescent="0.2">
      <c r="A64" s="1" t="s">
        <v>24</v>
      </c>
      <c r="B64" s="1">
        <v>2011</v>
      </c>
      <c r="C64" s="1" t="s">
        <v>25</v>
      </c>
      <c r="D64" s="1">
        <v>187</v>
      </c>
      <c r="E64" s="1">
        <v>8</v>
      </c>
      <c r="F64" s="1" t="s">
        <v>35</v>
      </c>
      <c r="G64" s="2">
        <v>0.3</v>
      </c>
      <c r="H64" s="1">
        <f t="shared" si="0"/>
        <v>5.4799678915819716E-2</v>
      </c>
      <c r="I64" s="2">
        <v>0.05</v>
      </c>
      <c r="J64" s="1">
        <f t="shared" si="1"/>
        <v>2.2362543584366713E-2</v>
      </c>
      <c r="K64" s="1">
        <v>0</v>
      </c>
      <c r="L64" s="1">
        <f t="shared" si="2"/>
        <v>0</v>
      </c>
      <c r="M64" s="4">
        <v>0</v>
      </c>
      <c r="N64" s="1">
        <f t="shared" si="3"/>
        <v>-5</v>
      </c>
      <c r="O64" s="4">
        <v>0</v>
      </c>
      <c r="P64" s="1">
        <f t="shared" si="4"/>
        <v>-5</v>
      </c>
      <c r="Q64" s="4">
        <f t="shared" si="5"/>
        <v>0</v>
      </c>
      <c r="R64" s="1">
        <f t="shared" si="6"/>
        <v>-5</v>
      </c>
      <c r="U64" s="1">
        <v>1.2</v>
      </c>
      <c r="V64" s="1">
        <f t="shared" si="9"/>
        <v>8.2785370316450071E-2</v>
      </c>
      <c r="W64" s="5" t="s">
        <v>38</v>
      </c>
      <c r="X64" s="1" t="s">
        <v>42</v>
      </c>
    </row>
    <row r="65" spans="1:24" x14ac:dyDescent="0.2">
      <c r="A65" s="1" t="s">
        <v>24</v>
      </c>
      <c r="B65" s="1">
        <v>2011</v>
      </c>
      <c r="C65" s="1" t="s">
        <v>25</v>
      </c>
      <c r="D65" s="1">
        <v>188</v>
      </c>
      <c r="E65" s="1">
        <v>4</v>
      </c>
      <c r="F65" s="1" t="s">
        <v>28</v>
      </c>
      <c r="G65" s="2">
        <v>1</v>
      </c>
      <c r="H65" s="1">
        <f t="shared" si="0"/>
        <v>0.1001674211615598</v>
      </c>
      <c r="I65" s="2">
        <v>0.5</v>
      </c>
      <c r="J65" s="1">
        <f t="shared" si="1"/>
        <v>7.0769736662213617E-2</v>
      </c>
      <c r="K65" s="1">
        <v>1</v>
      </c>
      <c r="L65" s="1">
        <f t="shared" si="2"/>
        <v>1</v>
      </c>
      <c r="M65" s="4">
        <v>0.1173</v>
      </c>
      <c r="N65" s="1">
        <f t="shared" si="3"/>
        <v>-0.93066496521006081</v>
      </c>
      <c r="O65" s="4">
        <v>1.6000000000000001E-3</v>
      </c>
      <c r="P65" s="1">
        <f t="shared" si="4"/>
        <v>-2.7931741239681505</v>
      </c>
      <c r="Q65" s="4">
        <f t="shared" si="5"/>
        <v>0.11890000000000001</v>
      </c>
      <c r="R65" s="1">
        <f t="shared" si="6"/>
        <v>-0.92478162088846461</v>
      </c>
      <c r="S65" s="1">
        <f t="shared" ref="S65:S76" si="16">O65/Q65*100</f>
        <v>1.3456686291000841</v>
      </c>
      <c r="T65" s="1">
        <f t="shared" ref="T65:T76" si="17">ASIN(SQRT(S65/100))</f>
        <v>0.11626471554231063</v>
      </c>
      <c r="U65" s="1">
        <v>4.7</v>
      </c>
      <c r="V65" s="1">
        <f t="shared" si="9"/>
        <v>0.67302090712889617</v>
      </c>
      <c r="W65" s="5" t="s">
        <v>31</v>
      </c>
    </row>
    <row r="66" spans="1:24" x14ac:dyDescent="0.2">
      <c r="A66" s="1" t="s">
        <v>24</v>
      </c>
      <c r="B66" s="1">
        <v>2011</v>
      </c>
      <c r="C66" s="1" t="s">
        <v>43</v>
      </c>
      <c r="D66" s="1">
        <v>203</v>
      </c>
      <c r="E66" s="1">
        <v>6</v>
      </c>
      <c r="F66" s="1" t="s">
        <v>26</v>
      </c>
      <c r="G66" s="2">
        <v>15</v>
      </c>
      <c r="H66" s="1">
        <f t="shared" ref="H66:H76" si="18">ASIN(SQRT(G66/100))</f>
        <v>0.3976994150920718</v>
      </c>
      <c r="I66" s="2">
        <v>4</v>
      </c>
      <c r="J66" s="1">
        <f t="shared" ref="J66:J76" si="19">ASIN(SQRT(I66/100))</f>
        <v>0.20135792079033082</v>
      </c>
      <c r="K66" s="1">
        <v>34</v>
      </c>
      <c r="L66" s="1">
        <f t="shared" ref="L66:L76" si="20">SQRT(K66)</f>
        <v>5.8309518948453007</v>
      </c>
      <c r="M66" s="4">
        <v>2.1604999999999999</v>
      </c>
      <c r="N66" s="1">
        <f t="shared" ref="N66:N76" si="21">LOG10(M66+0.00001)</f>
        <v>0.33455628079988409</v>
      </c>
      <c r="O66" s="4">
        <v>1.1144000000000001</v>
      </c>
      <c r="P66" s="1">
        <f t="shared" ref="P66:P76" si="22">LOG10(O66+0.00001)</f>
        <v>4.7045000513299053E-2</v>
      </c>
      <c r="Q66" s="4">
        <f t="shared" ref="Q66:Q76" si="23">M66+O66</f>
        <v>3.2748999999999997</v>
      </c>
      <c r="R66" s="1">
        <f t="shared" ref="R66:R76" si="24">LOG10(Q66+0.00001)</f>
        <v>0.51519936935361932</v>
      </c>
      <c r="S66" s="1">
        <f t="shared" si="16"/>
        <v>34.028519954807784</v>
      </c>
      <c r="T66" s="1">
        <f t="shared" si="17"/>
        <v>0.62283441752629098</v>
      </c>
      <c r="U66" s="1">
        <v>80.599999999999994</v>
      </c>
      <c r="V66" s="1">
        <f t="shared" ref="V66:V76" si="25">LOG10(U66+0.01)</f>
        <v>1.9063889211528309</v>
      </c>
    </row>
    <row r="67" spans="1:24" x14ac:dyDescent="0.2">
      <c r="A67" s="1" t="s">
        <v>24</v>
      </c>
      <c r="B67" s="1">
        <v>2011</v>
      </c>
      <c r="C67" s="1" t="s">
        <v>43</v>
      </c>
      <c r="D67" s="1">
        <v>206</v>
      </c>
      <c r="E67" s="1">
        <v>8</v>
      </c>
      <c r="F67" s="1" t="s">
        <v>35</v>
      </c>
      <c r="G67" s="2">
        <v>15</v>
      </c>
      <c r="H67" s="1">
        <f t="shared" si="18"/>
        <v>0.3976994150920718</v>
      </c>
      <c r="I67" s="2">
        <v>6</v>
      </c>
      <c r="J67" s="1">
        <f t="shared" si="19"/>
        <v>0.24746706317044773</v>
      </c>
      <c r="K67" s="1">
        <v>21</v>
      </c>
      <c r="L67" s="1">
        <f t="shared" si="20"/>
        <v>4.5825756949558398</v>
      </c>
      <c r="M67" s="4">
        <v>1.3364</v>
      </c>
      <c r="N67" s="1">
        <f t="shared" si="21"/>
        <v>0.12593971668816081</v>
      </c>
      <c r="O67" s="4">
        <v>0.54959999999999998</v>
      </c>
      <c r="P67" s="1">
        <f t="shared" si="22"/>
        <v>-0.25994537401017004</v>
      </c>
      <c r="Q67" s="4">
        <f t="shared" si="23"/>
        <v>1.8860000000000001</v>
      </c>
      <c r="R67" s="1">
        <f t="shared" si="24"/>
        <v>0.27554399112310463</v>
      </c>
      <c r="S67" s="1">
        <f t="shared" si="16"/>
        <v>29.141039236479315</v>
      </c>
      <c r="T67" s="1">
        <f t="shared" si="17"/>
        <v>0.57022849977310075</v>
      </c>
      <c r="U67" s="1">
        <v>69.7</v>
      </c>
      <c r="V67" s="1">
        <f t="shared" si="25"/>
        <v>1.8432950827365071</v>
      </c>
      <c r="W67" s="5" t="s">
        <v>44</v>
      </c>
    </row>
    <row r="68" spans="1:24" x14ac:dyDescent="0.2">
      <c r="A68" s="1" t="s">
        <v>24</v>
      </c>
      <c r="B68" s="1">
        <v>2011</v>
      </c>
      <c r="C68" s="1" t="s">
        <v>43</v>
      </c>
      <c r="D68" s="1">
        <v>209</v>
      </c>
      <c r="E68" s="1">
        <v>2</v>
      </c>
      <c r="F68" s="1" t="s">
        <v>30</v>
      </c>
      <c r="G68" s="2">
        <v>20</v>
      </c>
      <c r="H68" s="1">
        <f t="shared" si="18"/>
        <v>0.46364760900080615</v>
      </c>
      <c r="I68" s="2">
        <v>2</v>
      </c>
      <c r="J68" s="1">
        <f t="shared" si="19"/>
        <v>0.14189705460416391</v>
      </c>
      <c r="K68" s="1">
        <v>63</v>
      </c>
      <c r="L68" s="1">
        <f t="shared" si="20"/>
        <v>7.9372539331937721</v>
      </c>
      <c r="M68" s="4">
        <v>6.2066999999999997</v>
      </c>
      <c r="N68" s="1">
        <f t="shared" si="21"/>
        <v>0.79286145404626063</v>
      </c>
      <c r="O68" s="4">
        <v>1.2776999999999998</v>
      </c>
      <c r="P68" s="1">
        <f t="shared" si="22"/>
        <v>0.10643229381338774</v>
      </c>
      <c r="Q68" s="4">
        <f t="shared" si="23"/>
        <v>7.4843999999999991</v>
      </c>
      <c r="R68" s="1">
        <f t="shared" si="24"/>
        <v>0.87415757036463171</v>
      </c>
      <c r="S68" s="1">
        <f t="shared" si="16"/>
        <v>17.071508738175407</v>
      </c>
      <c r="T68" s="1">
        <f t="shared" si="17"/>
        <v>0.42593983256050849</v>
      </c>
      <c r="U68" s="1">
        <v>107.9</v>
      </c>
      <c r="V68" s="1">
        <f t="shared" si="25"/>
        <v>2.0330616925381735</v>
      </c>
    </row>
    <row r="69" spans="1:24" x14ac:dyDescent="0.2">
      <c r="A69" s="1" t="s">
        <v>24</v>
      </c>
      <c r="B69" s="1">
        <v>2011</v>
      </c>
      <c r="C69" s="1" t="s">
        <v>43</v>
      </c>
      <c r="D69" s="1">
        <v>210</v>
      </c>
      <c r="E69" s="1">
        <v>1</v>
      </c>
      <c r="F69" s="1" t="s">
        <v>27</v>
      </c>
      <c r="G69" s="2">
        <v>8</v>
      </c>
      <c r="H69" s="1">
        <f t="shared" si="18"/>
        <v>0.28675655221154839</v>
      </c>
      <c r="I69" s="2">
        <v>2</v>
      </c>
      <c r="J69" s="1">
        <f t="shared" si="19"/>
        <v>0.14189705460416391</v>
      </c>
      <c r="K69" s="1">
        <v>28</v>
      </c>
      <c r="L69" s="1">
        <f t="shared" si="20"/>
        <v>5.2915026221291814</v>
      </c>
      <c r="M69" s="4">
        <v>3.8888000000000003</v>
      </c>
      <c r="N69" s="1">
        <f t="shared" si="21"/>
        <v>0.58981672484781555</v>
      </c>
      <c r="O69" s="4">
        <v>0.19520000000000001</v>
      </c>
      <c r="P69" s="1">
        <f t="shared" si="22"/>
        <v>-0.7094979385464818</v>
      </c>
      <c r="Q69" s="4">
        <f t="shared" si="23"/>
        <v>4.0840000000000005</v>
      </c>
      <c r="R69" s="1">
        <f t="shared" si="24"/>
        <v>0.61108679681827671</v>
      </c>
      <c r="S69" s="1">
        <f t="shared" si="16"/>
        <v>4.7796278158667969</v>
      </c>
      <c r="T69" s="1">
        <f t="shared" si="17"/>
        <v>0.22040372478397752</v>
      </c>
      <c r="U69" s="1">
        <v>0</v>
      </c>
      <c r="V69" s="1">
        <f t="shared" si="25"/>
        <v>-2</v>
      </c>
      <c r="W69" s="5" t="s">
        <v>33</v>
      </c>
      <c r="X69" s="1" t="s">
        <v>45</v>
      </c>
    </row>
    <row r="70" spans="1:24" x14ac:dyDescent="0.2">
      <c r="A70" s="1" t="s">
        <v>24</v>
      </c>
      <c r="B70" s="1">
        <v>2011</v>
      </c>
      <c r="C70" s="1" t="s">
        <v>43</v>
      </c>
      <c r="D70" s="1">
        <v>224</v>
      </c>
      <c r="E70" s="1">
        <v>1</v>
      </c>
      <c r="F70" s="1" t="s">
        <v>27</v>
      </c>
      <c r="G70" s="2">
        <v>10</v>
      </c>
      <c r="H70" s="1">
        <f t="shared" si="18"/>
        <v>0.32175055439664224</v>
      </c>
      <c r="I70" s="2">
        <v>1</v>
      </c>
      <c r="J70" s="1">
        <f t="shared" si="19"/>
        <v>0.1001674211615598</v>
      </c>
      <c r="K70" s="1">
        <v>32</v>
      </c>
      <c r="L70" s="1">
        <f t="shared" si="20"/>
        <v>5.6568542494923806</v>
      </c>
      <c r="M70" s="4">
        <v>3.2633000000000001</v>
      </c>
      <c r="N70" s="1">
        <f t="shared" si="21"/>
        <v>0.51365833180028664</v>
      </c>
      <c r="O70" s="4">
        <v>0.17979999999999999</v>
      </c>
      <c r="P70" s="1">
        <f t="shared" si="22"/>
        <v>-0.74518615896512619</v>
      </c>
      <c r="Q70" s="4">
        <f t="shared" si="23"/>
        <v>3.4431000000000003</v>
      </c>
      <c r="R70" s="1">
        <f t="shared" si="24"/>
        <v>0.53695089770609339</v>
      </c>
      <c r="S70" s="1">
        <f t="shared" si="16"/>
        <v>5.2220382794574656</v>
      </c>
      <c r="T70" s="1">
        <f t="shared" si="17"/>
        <v>0.23055491999419256</v>
      </c>
      <c r="U70" s="1">
        <v>63.9</v>
      </c>
      <c r="V70" s="1">
        <f t="shared" si="25"/>
        <v>1.8055688175485558</v>
      </c>
      <c r="W70" s="5" t="s">
        <v>32</v>
      </c>
    </row>
    <row r="71" spans="1:24" x14ac:dyDescent="0.2">
      <c r="A71" s="1" t="s">
        <v>24</v>
      </c>
      <c r="B71" s="1">
        <v>2011</v>
      </c>
      <c r="C71" s="1" t="s">
        <v>43</v>
      </c>
      <c r="D71" s="1">
        <v>225</v>
      </c>
      <c r="E71" s="1">
        <v>1</v>
      </c>
      <c r="F71" s="1" t="s">
        <v>27</v>
      </c>
      <c r="G71" s="2">
        <v>15</v>
      </c>
      <c r="H71" s="1">
        <f t="shared" si="18"/>
        <v>0.3976994150920718</v>
      </c>
      <c r="I71" s="2">
        <v>1</v>
      </c>
      <c r="J71" s="1">
        <f t="shared" si="19"/>
        <v>0.1001674211615598</v>
      </c>
      <c r="K71" s="1">
        <v>46</v>
      </c>
      <c r="L71" s="1">
        <f t="shared" si="20"/>
        <v>6.7823299831252681</v>
      </c>
      <c r="M71" s="4">
        <v>3.7825000000000002</v>
      </c>
      <c r="N71" s="1">
        <f t="shared" si="21"/>
        <v>0.5777800848615372</v>
      </c>
      <c r="O71" s="4">
        <v>0.72870000000000001</v>
      </c>
      <c r="P71" s="1">
        <f t="shared" si="22"/>
        <v>-0.13744527066318557</v>
      </c>
      <c r="Q71" s="4">
        <f t="shared" si="23"/>
        <v>4.5112000000000005</v>
      </c>
      <c r="R71" s="1">
        <f t="shared" si="24"/>
        <v>0.65429304428201818</v>
      </c>
      <c r="S71" s="1">
        <f t="shared" si="16"/>
        <v>16.15312998758645</v>
      </c>
      <c r="T71" s="1">
        <f t="shared" si="17"/>
        <v>0.41360130390451716</v>
      </c>
      <c r="U71" s="1">
        <v>107.9</v>
      </c>
      <c r="V71" s="1">
        <f t="shared" si="25"/>
        <v>2.0330616925381735</v>
      </c>
      <c r="W71" s="5" t="s">
        <v>38</v>
      </c>
    </row>
    <row r="72" spans="1:24" x14ac:dyDescent="0.2">
      <c r="A72" s="1" t="s">
        <v>24</v>
      </c>
      <c r="B72" s="1">
        <v>2011</v>
      </c>
      <c r="C72" s="1" t="s">
        <v>43</v>
      </c>
      <c r="D72" s="1">
        <v>232</v>
      </c>
      <c r="E72" s="1">
        <v>1</v>
      </c>
      <c r="F72" s="1" t="s">
        <v>27</v>
      </c>
      <c r="G72" s="2">
        <v>10</v>
      </c>
      <c r="H72" s="1">
        <f t="shared" si="18"/>
        <v>0.32175055439664224</v>
      </c>
      <c r="I72" s="2">
        <v>1</v>
      </c>
      <c r="J72" s="1">
        <f t="shared" si="19"/>
        <v>0.1001674211615598</v>
      </c>
      <c r="K72" s="1">
        <v>36</v>
      </c>
      <c r="L72" s="1">
        <f t="shared" si="20"/>
        <v>6</v>
      </c>
      <c r="M72" s="4">
        <v>3.0859000000000001</v>
      </c>
      <c r="N72" s="1">
        <f t="shared" si="21"/>
        <v>0.4893832557927999</v>
      </c>
      <c r="O72" s="4">
        <v>0.35459999999999997</v>
      </c>
      <c r="P72" s="1">
        <f t="shared" si="22"/>
        <v>-0.45024902146047341</v>
      </c>
      <c r="Q72" s="4">
        <f t="shared" si="23"/>
        <v>3.4405000000000001</v>
      </c>
      <c r="R72" s="1">
        <f t="shared" si="24"/>
        <v>0.53662282448106191</v>
      </c>
      <c r="S72" s="1">
        <f t="shared" si="16"/>
        <v>10.306641476529572</v>
      </c>
      <c r="T72" s="1">
        <f t="shared" si="17"/>
        <v>0.32682697314341391</v>
      </c>
      <c r="U72" s="1">
        <v>43.2</v>
      </c>
      <c r="V72" s="1">
        <f t="shared" si="25"/>
        <v>1.6355842663112301</v>
      </c>
    </row>
    <row r="73" spans="1:24" x14ac:dyDescent="0.2">
      <c r="A73" s="1" t="s">
        <v>24</v>
      </c>
      <c r="B73" s="1">
        <v>2011</v>
      </c>
      <c r="C73" s="1" t="s">
        <v>43</v>
      </c>
      <c r="D73" s="1">
        <v>234</v>
      </c>
      <c r="E73" s="1">
        <v>6</v>
      </c>
      <c r="F73" s="1" t="s">
        <v>26</v>
      </c>
      <c r="G73" s="2">
        <v>17</v>
      </c>
      <c r="H73" s="1">
        <f t="shared" si="18"/>
        <v>0.4249887829624035</v>
      </c>
      <c r="I73" s="2">
        <v>2.5</v>
      </c>
      <c r="J73" s="1">
        <f t="shared" si="19"/>
        <v>0.15878021464576067</v>
      </c>
      <c r="K73" s="1">
        <v>37</v>
      </c>
      <c r="L73" s="1">
        <f t="shared" si="20"/>
        <v>6.0827625302982193</v>
      </c>
      <c r="M73" s="4">
        <v>1.716</v>
      </c>
      <c r="N73" s="1">
        <f t="shared" si="21"/>
        <v>0.23451981435893654</v>
      </c>
      <c r="O73" s="4">
        <v>1.3776999999999999</v>
      </c>
      <c r="P73" s="1">
        <f t="shared" si="22"/>
        <v>0.13915781071078576</v>
      </c>
      <c r="Q73" s="4">
        <f t="shared" si="23"/>
        <v>3.0937000000000001</v>
      </c>
      <c r="R73" s="1">
        <f t="shared" si="24"/>
        <v>0.49047960112076977</v>
      </c>
      <c r="S73" s="1">
        <f t="shared" si="16"/>
        <v>44.53243688786889</v>
      </c>
      <c r="T73" s="1">
        <f t="shared" si="17"/>
        <v>0.73061297594161068</v>
      </c>
      <c r="U73" s="1">
        <v>72.5</v>
      </c>
      <c r="V73" s="1">
        <f t="shared" si="25"/>
        <v>1.8603979051273127</v>
      </c>
    </row>
    <row r="74" spans="1:24" x14ac:dyDescent="0.2">
      <c r="A74" s="1" t="s">
        <v>24</v>
      </c>
      <c r="B74" s="1">
        <v>2011</v>
      </c>
      <c r="C74" s="1" t="s">
        <v>43</v>
      </c>
      <c r="D74" s="1">
        <v>236</v>
      </c>
      <c r="E74" s="1">
        <v>5</v>
      </c>
      <c r="F74" s="1" t="s">
        <v>34</v>
      </c>
      <c r="G74" s="2">
        <v>17</v>
      </c>
      <c r="H74" s="1">
        <f t="shared" si="18"/>
        <v>0.4249887829624035</v>
      </c>
      <c r="I74" s="2">
        <v>2.5</v>
      </c>
      <c r="J74" s="1">
        <f t="shared" si="19"/>
        <v>0.15878021464576067</v>
      </c>
      <c r="K74" s="1">
        <v>26</v>
      </c>
      <c r="L74" s="1">
        <f t="shared" si="20"/>
        <v>5.0990195135927845</v>
      </c>
      <c r="M74" s="4">
        <v>3.3323999999999998</v>
      </c>
      <c r="N74" s="1">
        <f t="shared" si="21"/>
        <v>0.52275842904428227</v>
      </c>
      <c r="O74" s="4">
        <v>1.0581</v>
      </c>
      <c r="P74" s="1">
        <f t="shared" si="22"/>
        <v>2.4530818842588072E-2</v>
      </c>
      <c r="Q74" s="4">
        <f t="shared" si="23"/>
        <v>4.3904999999999994</v>
      </c>
      <c r="R74" s="1">
        <f t="shared" si="24"/>
        <v>0.64251497065696495</v>
      </c>
      <c r="S74" s="1">
        <f t="shared" si="16"/>
        <v>24.099760847283914</v>
      </c>
      <c r="T74" s="1">
        <f t="shared" si="17"/>
        <v>0.51313979229618012</v>
      </c>
      <c r="U74" s="1">
        <v>63.9</v>
      </c>
      <c r="V74" s="1">
        <f t="shared" si="25"/>
        <v>1.8055688175485558</v>
      </c>
    </row>
    <row r="75" spans="1:24" x14ac:dyDescent="0.2">
      <c r="A75" s="1" t="s">
        <v>24</v>
      </c>
      <c r="B75" s="1">
        <v>2011</v>
      </c>
      <c r="C75" s="1" t="s">
        <v>43</v>
      </c>
      <c r="D75" s="1">
        <v>237</v>
      </c>
      <c r="E75" s="1">
        <v>7</v>
      </c>
      <c r="F75" s="1" t="s">
        <v>36</v>
      </c>
      <c r="G75" s="2">
        <v>30</v>
      </c>
      <c r="H75" s="1">
        <f t="shared" si="18"/>
        <v>0.57963974036370425</v>
      </c>
      <c r="I75" s="2">
        <v>1</v>
      </c>
      <c r="J75" s="1">
        <f t="shared" si="19"/>
        <v>0.1001674211615598</v>
      </c>
      <c r="K75" s="1">
        <v>47</v>
      </c>
      <c r="L75" s="1">
        <f t="shared" si="20"/>
        <v>6.8556546004010439</v>
      </c>
      <c r="M75" s="4">
        <v>8.4284999999999997</v>
      </c>
      <c r="N75" s="1">
        <f t="shared" si="21"/>
        <v>0.92575080641928154</v>
      </c>
      <c r="O75" s="4">
        <v>0.88230000000000008</v>
      </c>
      <c r="P75" s="1">
        <f t="shared" si="22"/>
        <v>-5.4378798501696489E-2</v>
      </c>
      <c r="Q75" s="4">
        <f t="shared" si="23"/>
        <v>9.3108000000000004</v>
      </c>
      <c r="R75" s="1">
        <f t="shared" si="24"/>
        <v>0.96898746435709948</v>
      </c>
      <c r="S75" s="1">
        <f t="shared" si="16"/>
        <v>9.476092279932983</v>
      </c>
      <c r="T75" s="1">
        <f t="shared" si="17"/>
        <v>0.31291419344289223</v>
      </c>
      <c r="U75" s="1">
        <v>147.19999999999999</v>
      </c>
      <c r="V75" s="1">
        <f t="shared" si="25"/>
        <v>2.1679373127005777</v>
      </c>
    </row>
    <row r="76" spans="1:24" x14ac:dyDescent="0.2">
      <c r="A76" s="1" t="s">
        <v>24</v>
      </c>
      <c r="B76" s="1">
        <v>2011</v>
      </c>
      <c r="C76" s="1" t="s">
        <v>43</v>
      </c>
      <c r="D76" s="1">
        <v>247</v>
      </c>
      <c r="E76" s="1">
        <v>1</v>
      </c>
      <c r="F76" s="1" t="s">
        <v>27</v>
      </c>
      <c r="G76" s="2">
        <v>2</v>
      </c>
      <c r="H76" s="1">
        <f t="shared" si="18"/>
        <v>0.14189705460416391</v>
      </c>
      <c r="I76" s="2">
        <v>0.2</v>
      </c>
      <c r="J76" s="1">
        <f t="shared" si="19"/>
        <v>4.4736280102247346E-2</v>
      </c>
      <c r="K76" s="1">
        <v>2</v>
      </c>
      <c r="L76" s="1">
        <f t="shared" si="20"/>
        <v>1.4142135623730951</v>
      </c>
      <c r="M76" s="4">
        <v>8.9800000000000005E-2</v>
      </c>
      <c r="N76" s="1">
        <f t="shared" si="21"/>
        <v>-1.0466753036108147</v>
      </c>
      <c r="O76" s="4">
        <v>0.1802</v>
      </c>
      <c r="P76" s="1">
        <f t="shared" si="22"/>
        <v>-0.74422111333298224</v>
      </c>
      <c r="Q76" s="4">
        <f t="shared" si="23"/>
        <v>0.27</v>
      </c>
      <c r="R76" s="1">
        <f t="shared" si="24"/>
        <v>-0.56862015115806408</v>
      </c>
      <c r="S76" s="1">
        <f t="shared" si="16"/>
        <v>66.740740740740733</v>
      </c>
      <c r="T76" s="1">
        <f t="shared" si="17"/>
        <v>0.95610251101371924</v>
      </c>
      <c r="U76" s="1">
        <v>2.2999999999999998</v>
      </c>
      <c r="V76" s="1">
        <f t="shared" si="25"/>
        <v>0.36361197989214422</v>
      </c>
    </row>
    <row r="77" spans="1:24" x14ac:dyDescent="0.2">
      <c r="A77" s="1" t="s">
        <v>24</v>
      </c>
      <c r="B77" s="1">
        <v>2011</v>
      </c>
      <c r="C77" s="1" t="s">
        <v>43</v>
      </c>
      <c r="D77" s="1">
        <v>248</v>
      </c>
      <c r="E77" s="1">
        <v>5</v>
      </c>
      <c r="F77" s="1" t="s">
        <v>34</v>
      </c>
      <c r="Q77" s="4"/>
      <c r="X77" s="1" t="s">
        <v>46</v>
      </c>
    </row>
    <row r="78" spans="1:24" x14ac:dyDescent="0.2">
      <c r="A78" s="1" t="s">
        <v>24</v>
      </c>
      <c r="B78" s="1">
        <v>2011</v>
      </c>
      <c r="C78" s="1" t="s">
        <v>43</v>
      </c>
      <c r="D78" s="1">
        <v>252</v>
      </c>
      <c r="E78" s="1">
        <v>3</v>
      </c>
      <c r="F78" s="1" t="s">
        <v>33</v>
      </c>
      <c r="G78" s="2">
        <v>8</v>
      </c>
      <c r="H78" s="1">
        <f t="shared" ref="H78:H107" si="26">ASIN(SQRT(G78/100))</f>
        <v>0.28675655221154839</v>
      </c>
      <c r="I78" s="2">
        <v>2</v>
      </c>
      <c r="J78" s="1">
        <f t="shared" ref="J78:J107" si="27">ASIN(SQRT(I78/100))</f>
        <v>0.14189705460416391</v>
      </c>
      <c r="K78" s="1">
        <v>28</v>
      </c>
      <c r="L78" s="1">
        <f t="shared" ref="L78:L107" si="28">SQRT(K78)</f>
        <v>5.2915026221291814</v>
      </c>
      <c r="M78" s="4">
        <v>1.6147</v>
      </c>
      <c r="N78" s="1">
        <f t="shared" ref="N78:N107" si="29">LOG10(M78+0.00001)</f>
        <v>0.2080945348969068</v>
      </c>
      <c r="O78" s="4">
        <v>0.33979999999999999</v>
      </c>
      <c r="P78" s="1">
        <f t="shared" ref="P78:P107" si="30">LOG10(O78+0.00001)</f>
        <v>-0.46876384476975169</v>
      </c>
      <c r="Q78" s="4">
        <f t="shared" ref="Q78:Q107" si="31">M78+O78</f>
        <v>1.9544999999999999</v>
      </c>
      <c r="R78" s="1">
        <f t="shared" ref="R78:R107" si="32">LOG10(Q78+0.00001)</f>
        <v>0.29103789678602443</v>
      </c>
      <c r="S78" s="1">
        <f>O78/Q78*100</f>
        <v>17.385520593502175</v>
      </c>
      <c r="T78" s="1">
        <f>ASIN(SQRT(S78/100))</f>
        <v>0.43009755826801976</v>
      </c>
      <c r="U78" s="1">
        <v>34</v>
      </c>
      <c r="V78" s="1">
        <f t="shared" ref="V78:V107" si="33">LOG10(U78+0.01)</f>
        <v>1.5316066319327222</v>
      </c>
    </row>
    <row r="79" spans="1:24" x14ac:dyDescent="0.2">
      <c r="A79" s="1" t="s">
        <v>24</v>
      </c>
      <c r="B79" s="1">
        <v>2011</v>
      </c>
      <c r="C79" s="1" t="s">
        <v>43</v>
      </c>
      <c r="D79" s="1">
        <v>257</v>
      </c>
      <c r="E79" s="1">
        <v>7</v>
      </c>
      <c r="F79" s="1" t="s">
        <v>36</v>
      </c>
      <c r="G79" s="2">
        <v>15</v>
      </c>
      <c r="H79" s="1">
        <f t="shared" si="26"/>
        <v>0.3976994150920718</v>
      </c>
      <c r="I79" s="2">
        <v>1.5</v>
      </c>
      <c r="J79" s="1">
        <f t="shared" si="27"/>
        <v>0.12278275875764601</v>
      </c>
      <c r="K79" s="1">
        <v>23</v>
      </c>
      <c r="L79" s="1">
        <f t="shared" si="28"/>
        <v>4.7958315233127191</v>
      </c>
      <c r="M79" s="4">
        <v>1.6325000000000001</v>
      </c>
      <c r="N79" s="1">
        <f t="shared" si="29"/>
        <v>0.21285585024206874</v>
      </c>
      <c r="O79" s="4">
        <v>0.8256</v>
      </c>
      <c r="P79" s="1">
        <f t="shared" si="30"/>
        <v>-8.322505539889212E-2</v>
      </c>
      <c r="Q79" s="4">
        <f t="shared" si="31"/>
        <v>2.4581</v>
      </c>
      <c r="R79" s="1">
        <f t="shared" si="32"/>
        <v>0.39060131358871447</v>
      </c>
      <c r="S79" s="1">
        <f>O79/Q79*100</f>
        <v>33.586916724299257</v>
      </c>
      <c r="T79" s="1">
        <f>ASIN(SQRT(S79/100))</f>
        <v>0.61816682677289481</v>
      </c>
      <c r="U79" s="1">
        <v>33.200000000000003</v>
      </c>
      <c r="V79" s="1">
        <f t="shared" si="33"/>
        <v>1.5212688755983852</v>
      </c>
    </row>
    <row r="80" spans="1:24" x14ac:dyDescent="0.2">
      <c r="A80" s="1" t="s">
        <v>24</v>
      </c>
      <c r="B80" s="1">
        <v>2011</v>
      </c>
      <c r="C80" s="1" t="s">
        <v>43</v>
      </c>
      <c r="D80" s="1">
        <v>258</v>
      </c>
      <c r="E80" s="1">
        <v>6</v>
      </c>
      <c r="F80" s="1" t="s">
        <v>26</v>
      </c>
      <c r="G80" s="2">
        <v>2.5</v>
      </c>
      <c r="H80" s="1">
        <f t="shared" si="26"/>
        <v>0.15878021464576067</v>
      </c>
      <c r="I80" s="2">
        <v>2</v>
      </c>
      <c r="J80" s="1">
        <f t="shared" si="27"/>
        <v>0.14189705460416391</v>
      </c>
      <c r="K80" s="1">
        <v>2</v>
      </c>
      <c r="L80" s="1">
        <f t="shared" si="28"/>
        <v>1.4142135623730951</v>
      </c>
      <c r="M80" s="4">
        <v>0.1026</v>
      </c>
      <c r="N80" s="1">
        <f t="shared" si="29"/>
        <v>-0.98881031239000861</v>
      </c>
      <c r="O80" s="4">
        <v>1.6899999999999998E-2</v>
      </c>
      <c r="P80" s="1">
        <f t="shared" si="30"/>
        <v>-1.7718563924022583</v>
      </c>
      <c r="Q80" s="4">
        <f t="shared" si="31"/>
        <v>0.1195</v>
      </c>
      <c r="R80" s="1">
        <f t="shared" si="32"/>
        <v>-0.92259575360190216</v>
      </c>
      <c r="S80" s="1">
        <f>O80/Q80*100</f>
        <v>14.142259414225942</v>
      </c>
      <c r="T80" s="1">
        <f>ASIN(SQRT(S80/100))</f>
        <v>0.38554259236335114</v>
      </c>
      <c r="U80" s="1">
        <v>3.7</v>
      </c>
      <c r="V80" s="1">
        <f t="shared" si="33"/>
        <v>0.56937390961504586</v>
      </c>
      <c r="W80" s="5" t="s">
        <v>37</v>
      </c>
    </row>
    <row r="81" spans="1:24" x14ac:dyDescent="0.2">
      <c r="A81" s="1" t="s">
        <v>24</v>
      </c>
      <c r="B81" s="1">
        <v>2011</v>
      </c>
      <c r="C81" s="1" t="s">
        <v>43</v>
      </c>
      <c r="D81" s="1">
        <v>260</v>
      </c>
      <c r="E81" s="1">
        <v>5</v>
      </c>
      <c r="F81" s="1" t="s">
        <v>34</v>
      </c>
      <c r="G81" s="2">
        <v>0.1</v>
      </c>
      <c r="H81" s="1">
        <f t="shared" si="26"/>
        <v>3.1628049437571679E-2</v>
      </c>
      <c r="I81" s="2">
        <v>0.1</v>
      </c>
      <c r="J81" s="1">
        <f t="shared" si="27"/>
        <v>3.1628049437571679E-2</v>
      </c>
      <c r="K81" s="1">
        <v>0</v>
      </c>
      <c r="L81" s="1">
        <f t="shared" si="28"/>
        <v>0</v>
      </c>
      <c r="M81" s="4">
        <v>0</v>
      </c>
      <c r="N81" s="1">
        <f t="shared" si="29"/>
        <v>-5</v>
      </c>
      <c r="O81" s="4">
        <v>0</v>
      </c>
      <c r="P81" s="1">
        <f t="shared" si="30"/>
        <v>-5</v>
      </c>
      <c r="Q81" s="4">
        <f t="shared" si="31"/>
        <v>0</v>
      </c>
      <c r="R81" s="1">
        <f t="shared" si="32"/>
        <v>-5</v>
      </c>
      <c r="U81" s="1">
        <v>1</v>
      </c>
      <c r="V81" s="1">
        <f t="shared" si="33"/>
        <v>4.3213737826425782E-3</v>
      </c>
      <c r="W81" s="5" t="s">
        <v>38</v>
      </c>
      <c r="X81" s="1" t="s">
        <v>45</v>
      </c>
    </row>
    <row r="82" spans="1:24" x14ac:dyDescent="0.2">
      <c r="A82" s="1" t="s">
        <v>24</v>
      </c>
      <c r="B82" s="1">
        <v>2011</v>
      </c>
      <c r="C82" s="1" t="s">
        <v>43</v>
      </c>
      <c r="D82" s="1">
        <v>261</v>
      </c>
      <c r="E82" s="1">
        <v>3</v>
      </c>
      <c r="F82" s="1" t="s">
        <v>33</v>
      </c>
      <c r="G82" s="2">
        <v>0.2</v>
      </c>
      <c r="H82" s="1">
        <f t="shared" si="26"/>
        <v>4.4736280102247346E-2</v>
      </c>
      <c r="I82" s="2">
        <v>0.05</v>
      </c>
      <c r="J82" s="1">
        <f t="shared" si="27"/>
        <v>2.2362543584366713E-2</v>
      </c>
      <c r="K82" s="1">
        <v>1</v>
      </c>
      <c r="L82" s="1">
        <f t="shared" si="28"/>
        <v>1</v>
      </c>
      <c r="M82" s="4">
        <v>4.1700000000000001E-2</v>
      </c>
      <c r="N82" s="1">
        <f t="shared" si="29"/>
        <v>-1.3797598101541686</v>
      </c>
      <c r="O82" s="4">
        <v>3.3999999999999998E-3</v>
      </c>
      <c r="P82" s="1">
        <f t="shared" si="30"/>
        <v>-2.4672456210075024</v>
      </c>
      <c r="Q82" s="4">
        <f t="shared" si="31"/>
        <v>4.5100000000000001E-2</v>
      </c>
      <c r="R82" s="1">
        <f t="shared" si="32"/>
        <v>-1.3457271729022895</v>
      </c>
      <c r="S82" s="1">
        <f t="shared" ref="S82:S94" si="34">O82/Q82*100</f>
        <v>7.5388026607538796</v>
      </c>
      <c r="T82" s="1">
        <f t="shared" ref="T82:T94" si="35">ASIN(SQRT(S82/100))</f>
        <v>0.27814124046174649</v>
      </c>
      <c r="U82" s="1">
        <v>0.5</v>
      </c>
      <c r="V82" s="1">
        <f t="shared" si="33"/>
        <v>-0.29242982390206362</v>
      </c>
      <c r="W82" s="5" t="s">
        <v>33</v>
      </c>
    </row>
    <row r="83" spans="1:24" x14ac:dyDescent="0.2">
      <c r="A83" s="1" t="s">
        <v>24</v>
      </c>
      <c r="B83" s="1">
        <v>2011</v>
      </c>
      <c r="C83" s="1" t="s">
        <v>43</v>
      </c>
      <c r="D83" s="1">
        <v>264</v>
      </c>
      <c r="E83" s="1">
        <v>5</v>
      </c>
      <c r="F83" s="1" t="s">
        <v>34</v>
      </c>
      <c r="G83" s="2">
        <v>22</v>
      </c>
      <c r="H83" s="1">
        <f t="shared" si="26"/>
        <v>0.48820526339691722</v>
      </c>
      <c r="I83" s="2">
        <v>2</v>
      </c>
      <c r="J83" s="1">
        <f t="shared" si="27"/>
        <v>0.14189705460416391</v>
      </c>
      <c r="K83" s="1">
        <v>54</v>
      </c>
      <c r="L83" s="1">
        <f t="shared" si="28"/>
        <v>7.3484692283495345</v>
      </c>
      <c r="M83" s="4">
        <v>6.5539999999999994</v>
      </c>
      <c r="N83" s="1">
        <f t="shared" si="29"/>
        <v>0.81650709968619606</v>
      </c>
      <c r="O83" s="4">
        <v>1.0733000000000001</v>
      </c>
      <c r="P83" s="1">
        <f t="shared" si="30"/>
        <v>3.0725175689156295E-2</v>
      </c>
      <c r="Q83" s="4">
        <f t="shared" si="31"/>
        <v>7.6273</v>
      </c>
      <c r="R83" s="1">
        <f t="shared" si="32"/>
        <v>0.8823713979625194</v>
      </c>
      <c r="S83" s="1">
        <f t="shared" si="34"/>
        <v>14.071820958923867</v>
      </c>
      <c r="T83" s="1">
        <f t="shared" si="35"/>
        <v>0.38453081862604221</v>
      </c>
      <c r="U83" s="1">
        <v>131.1</v>
      </c>
      <c r="V83" s="1">
        <f t="shared" si="33"/>
        <v>2.1176358173894942</v>
      </c>
      <c r="X83" s="1" t="s">
        <v>47</v>
      </c>
    </row>
    <row r="84" spans="1:24" x14ac:dyDescent="0.2">
      <c r="A84" s="1" t="s">
        <v>24</v>
      </c>
      <c r="B84" s="1">
        <v>2011</v>
      </c>
      <c r="C84" s="1" t="s">
        <v>43</v>
      </c>
      <c r="D84" s="1">
        <v>265</v>
      </c>
      <c r="E84" s="1">
        <v>3</v>
      </c>
      <c r="F84" s="1" t="s">
        <v>33</v>
      </c>
      <c r="G84" s="2">
        <v>12</v>
      </c>
      <c r="H84" s="1">
        <f t="shared" si="26"/>
        <v>0.35374160588967152</v>
      </c>
      <c r="I84" s="2">
        <v>2.5</v>
      </c>
      <c r="J84" s="1">
        <f t="shared" si="27"/>
        <v>0.15878021464576067</v>
      </c>
      <c r="K84" s="1">
        <v>29</v>
      </c>
      <c r="L84" s="1">
        <f t="shared" si="28"/>
        <v>5.3851648071345037</v>
      </c>
      <c r="M84" s="4">
        <v>3.6404999999999998</v>
      </c>
      <c r="N84" s="1">
        <f t="shared" si="29"/>
        <v>0.5611622283388189</v>
      </c>
      <c r="O84" s="4">
        <v>0.2777</v>
      </c>
      <c r="P84" s="1">
        <f t="shared" si="30"/>
        <v>-0.55640848155105316</v>
      </c>
      <c r="Q84" s="4">
        <f t="shared" si="31"/>
        <v>3.9181999999999997</v>
      </c>
      <c r="R84" s="1">
        <f t="shared" si="32"/>
        <v>0.59308770868708238</v>
      </c>
      <c r="S84" s="1">
        <f t="shared" si="34"/>
        <v>7.0874381093359196</v>
      </c>
      <c r="T84" s="1">
        <f t="shared" si="35"/>
        <v>0.26947189558865053</v>
      </c>
      <c r="U84" s="1">
        <v>74.599999999999994</v>
      </c>
      <c r="V84" s="1">
        <f t="shared" si="33"/>
        <v>1.8727970399895983</v>
      </c>
      <c r="W84" s="5" t="s">
        <v>31</v>
      </c>
    </row>
    <row r="85" spans="1:24" x14ac:dyDescent="0.2">
      <c r="A85" s="1" t="s">
        <v>24</v>
      </c>
      <c r="B85" s="1">
        <v>2011</v>
      </c>
      <c r="C85" s="1" t="s">
        <v>43</v>
      </c>
      <c r="D85" s="1">
        <v>266</v>
      </c>
      <c r="E85" s="1">
        <v>4</v>
      </c>
      <c r="F85" s="1" t="s">
        <v>28</v>
      </c>
      <c r="G85" s="2">
        <v>10</v>
      </c>
      <c r="H85" s="1">
        <f t="shared" si="26"/>
        <v>0.32175055439664224</v>
      </c>
      <c r="I85" s="2">
        <v>2</v>
      </c>
      <c r="J85" s="1">
        <f t="shared" si="27"/>
        <v>0.14189705460416391</v>
      </c>
      <c r="K85" s="1">
        <v>5</v>
      </c>
      <c r="L85" s="1">
        <f t="shared" si="28"/>
        <v>2.2360679774997898</v>
      </c>
      <c r="M85" s="4">
        <v>0.45369999999999999</v>
      </c>
      <c r="N85" s="1">
        <f t="shared" si="29"/>
        <v>-0.34322164855642479</v>
      </c>
      <c r="O85" s="4">
        <v>2.3900000000000001E-2</v>
      </c>
      <c r="P85" s="1">
        <f t="shared" si="30"/>
        <v>-1.6214204238842251</v>
      </c>
      <c r="Q85" s="4">
        <f t="shared" si="31"/>
        <v>0.47759999999999997</v>
      </c>
      <c r="R85" s="1">
        <f t="shared" si="32"/>
        <v>-0.32092658870583701</v>
      </c>
      <c r="S85" s="1">
        <f t="shared" si="34"/>
        <v>5.0041876046901175</v>
      </c>
      <c r="T85" s="1">
        <f t="shared" si="35"/>
        <v>0.22560945709007829</v>
      </c>
      <c r="U85" s="1">
        <v>13</v>
      </c>
      <c r="V85" s="1">
        <f t="shared" si="33"/>
        <v>1.1142772965615861</v>
      </c>
    </row>
    <row r="86" spans="1:24" x14ac:dyDescent="0.2">
      <c r="A86" s="1" t="s">
        <v>24</v>
      </c>
      <c r="B86" s="1">
        <v>2011</v>
      </c>
      <c r="C86" s="1" t="s">
        <v>43</v>
      </c>
      <c r="D86" s="1">
        <v>275</v>
      </c>
      <c r="E86" s="1">
        <v>6</v>
      </c>
      <c r="F86" s="1" t="s">
        <v>26</v>
      </c>
      <c r="G86" s="2">
        <v>12</v>
      </c>
      <c r="H86" s="1">
        <f t="shared" si="26"/>
        <v>0.35374160588967152</v>
      </c>
      <c r="I86" s="2">
        <v>2</v>
      </c>
      <c r="J86" s="1">
        <f t="shared" si="27"/>
        <v>0.14189705460416391</v>
      </c>
      <c r="K86" s="1">
        <v>25</v>
      </c>
      <c r="L86" s="1">
        <f t="shared" si="28"/>
        <v>5</v>
      </c>
      <c r="M86" s="4">
        <v>1.2654000000000001</v>
      </c>
      <c r="N86" s="1">
        <f t="shared" si="29"/>
        <v>0.10223126218228826</v>
      </c>
      <c r="O86" s="4">
        <v>0.78269999999999995</v>
      </c>
      <c r="P86" s="1">
        <f t="shared" si="30"/>
        <v>-0.10639911754452733</v>
      </c>
      <c r="Q86" s="4">
        <f t="shared" si="31"/>
        <v>2.0480999999999998</v>
      </c>
      <c r="R86" s="1">
        <f t="shared" si="32"/>
        <v>0.31135327804114921</v>
      </c>
      <c r="S86" s="1">
        <f t="shared" si="34"/>
        <v>38.215907426395198</v>
      </c>
      <c r="T86" s="1">
        <f t="shared" si="35"/>
        <v>0.6664381012600763</v>
      </c>
      <c r="U86" s="1">
        <v>83.4</v>
      </c>
      <c r="V86" s="1">
        <f t="shared" si="33"/>
        <v>1.9212181211949504</v>
      </c>
      <c r="W86" s="5" t="s">
        <v>33</v>
      </c>
    </row>
    <row r="87" spans="1:24" x14ac:dyDescent="0.2">
      <c r="A87" s="1" t="s">
        <v>24</v>
      </c>
      <c r="B87" s="1">
        <v>2011</v>
      </c>
      <c r="C87" s="1" t="s">
        <v>43</v>
      </c>
      <c r="D87" s="1">
        <v>277</v>
      </c>
      <c r="E87" s="1">
        <v>8</v>
      </c>
      <c r="F87" s="1" t="s">
        <v>35</v>
      </c>
      <c r="G87" s="2">
        <v>20</v>
      </c>
      <c r="H87" s="1">
        <f t="shared" si="26"/>
        <v>0.46364760900080615</v>
      </c>
      <c r="I87" s="2">
        <v>4</v>
      </c>
      <c r="J87" s="1">
        <f t="shared" si="27"/>
        <v>0.20135792079033082</v>
      </c>
      <c r="K87" s="1">
        <v>43</v>
      </c>
      <c r="L87" s="1">
        <f t="shared" si="28"/>
        <v>6.5574385243020004</v>
      </c>
      <c r="M87" s="4">
        <v>5.3339999999999996</v>
      </c>
      <c r="N87" s="1">
        <f t="shared" si="29"/>
        <v>0.72705382555347253</v>
      </c>
      <c r="O87" s="4">
        <v>1.5284</v>
      </c>
      <c r="P87" s="1">
        <f t="shared" si="30"/>
        <v>0.1842398705046018</v>
      </c>
      <c r="Q87" s="4">
        <f t="shared" si="31"/>
        <v>6.8623999999999992</v>
      </c>
      <c r="R87" s="1">
        <f t="shared" si="32"/>
        <v>0.83647666175546287</v>
      </c>
      <c r="S87" s="1">
        <f t="shared" si="34"/>
        <v>22.272091396595943</v>
      </c>
      <c r="T87" s="1">
        <f t="shared" si="35"/>
        <v>0.49148220266550852</v>
      </c>
      <c r="U87" s="1">
        <v>123.3</v>
      </c>
      <c r="V87" s="1">
        <f t="shared" si="33"/>
        <v>2.090998297753198</v>
      </c>
    </row>
    <row r="88" spans="1:24" x14ac:dyDescent="0.2">
      <c r="A88" s="1" t="s">
        <v>24</v>
      </c>
      <c r="B88" s="1">
        <v>2011</v>
      </c>
      <c r="C88" s="1" t="s">
        <v>43</v>
      </c>
      <c r="D88" s="1">
        <v>278</v>
      </c>
      <c r="E88" s="1">
        <v>4</v>
      </c>
      <c r="F88" s="1" t="s">
        <v>28</v>
      </c>
      <c r="G88" s="2">
        <v>15</v>
      </c>
      <c r="H88" s="1">
        <f t="shared" si="26"/>
        <v>0.3976994150920718</v>
      </c>
      <c r="I88" s="2">
        <v>1</v>
      </c>
      <c r="J88" s="1">
        <f t="shared" si="27"/>
        <v>0.1001674211615598</v>
      </c>
      <c r="K88" s="1">
        <v>29</v>
      </c>
      <c r="L88" s="1">
        <f t="shared" si="28"/>
        <v>5.3851648071345037</v>
      </c>
      <c r="M88" s="4">
        <v>7.0095000000000001</v>
      </c>
      <c r="N88" s="1">
        <f t="shared" si="29"/>
        <v>0.84568765965938264</v>
      </c>
      <c r="O88" s="4">
        <v>0.37159999999999999</v>
      </c>
      <c r="P88" s="1">
        <f t="shared" si="30"/>
        <v>-0.429912607685973</v>
      </c>
      <c r="Q88" s="4">
        <f t="shared" si="31"/>
        <v>7.3811</v>
      </c>
      <c r="R88" s="1">
        <f t="shared" si="32"/>
        <v>0.86812167762596171</v>
      </c>
      <c r="S88" s="1">
        <f t="shared" si="34"/>
        <v>5.0344799555621789</v>
      </c>
      <c r="T88" s="1">
        <f t="shared" si="35"/>
        <v>0.22630314291024037</v>
      </c>
      <c r="U88" s="1">
        <v>60.1</v>
      </c>
      <c r="V88" s="1">
        <f t="shared" si="33"/>
        <v>1.7789467279686166</v>
      </c>
      <c r="W88" s="5" t="s">
        <v>33</v>
      </c>
    </row>
    <row r="89" spans="1:24" x14ac:dyDescent="0.2">
      <c r="A89" s="1" t="s">
        <v>24</v>
      </c>
      <c r="B89" s="1">
        <v>2011</v>
      </c>
      <c r="C89" s="1" t="s">
        <v>43</v>
      </c>
      <c r="D89" s="1">
        <v>281</v>
      </c>
      <c r="E89" s="1">
        <v>8</v>
      </c>
      <c r="F89" s="1" t="s">
        <v>35</v>
      </c>
      <c r="G89" s="2">
        <v>12</v>
      </c>
      <c r="H89" s="1">
        <f t="shared" si="26"/>
        <v>0.35374160588967152</v>
      </c>
      <c r="I89" s="2">
        <v>1</v>
      </c>
      <c r="J89" s="1">
        <f t="shared" si="27"/>
        <v>0.1001674211615598</v>
      </c>
      <c r="K89" s="1">
        <v>8</v>
      </c>
      <c r="L89" s="1">
        <f t="shared" si="28"/>
        <v>2.8284271247461903</v>
      </c>
      <c r="M89" s="4">
        <v>8.8700000000000001E-2</v>
      </c>
      <c r="N89" s="1">
        <f t="shared" si="29"/>
        <v>-1.05202742075422</v>
      </c>
      <c r="O89" s="4">
        <v>0.17530000000000001</v>
      </c>
      <c r="P89" s="1">
        <f t="shared" si="30"/>
        <v>-0.75619331025559489</v>
      </c>
      <c r="Q89" s="4">
        <f t="shared" si="31"/>
        <v>0.26400000000000001</v>
      </c>
      <c r="R89" s="1">
        <f t="shared" si="32"/>
        <v>-0.57837962289316747</v>
      </c>
      <c r="S89" s="1">
        <f t="shared" si="34"/>
        <v>66.401515151515156</v>
      </c>
      <c r="T89" s="1">
        <f t="shared" si="35"/>
        <v>0.95250703767505884</v>
      </c>
      <c r="U89" s="1">
        <v>12.3</v>
      </c>
      <c r="V89" s="1">
        <f t="shared" si="33"/>
        <v>1.0902580529313164</v>
      </c>
      <c r="W89" s="5" t="s">
        <v>34</v>
      </c>
    </row>
    <row r="90" spans="1:24" x14ac:dyDescent="0.2">
      <c r="A90" s="1" t="s">
        <v>24</v>
      </c>
      <c r="B90" s="1">
        <v>2011</v>
      </c>
      <c r="C90" s="1" t="s">
        <v>43</v>
      </c>
      <c r="D90" s="1">
        <v>288</v>
      </c>
      <c r="E90" s="1">
        <v>3</v>
      </c>
      <c r="F90" s="1" t="s">
        <v>33</v>
      </c>
      <c r="G90" s="2">
        <v>8</v>
      </c>
      <c r="H90" s="1">
        <f t="shared" si="26"/>
        <v>0.28675655221154839</v>
      </c>
      <c r="I90" s="2">
        <v>1</v>
      </c>
      <c r="J90" s="1">
        <f t="shared" si="27"/>
        <v>0.1001674211615598</v>
      </c>
      <c r="K90" s="1">
        <v>23</v>
      </c>
      <c r="L90" s="1">
        <f t="shared" si="28"/>
        <v>4.7958315233127191</v>
      </c>
      <c r="M90" s="4">
        <v>2.9228000000000001</v>
      </c>
      <c r="N90" s="1">
        <f t="shared" si="29"/>
        <v>0.4658005845556859</v>
      </c>
      <c r="O90" s="4">
        <v>0.3483</v>
      </c>
      <c r="P90" s="1">
        <f t="shared" si="30"/>
        <v>-0.45803405674338493</v>
      </c>
      <c r="Q90" s="4">
        <f t="shared" si="31"/>
        <v>3.2711000000000001</v>
      </c>
      <c r="R90" s="1">
        <f t="shared" si="32"/>
        <v>0.51469514870760524</v>
      </c>
      <c r="S90" s="1">
        <f t="shared" si="34"/>
        <v>10.647794319953533</v>
      </c>
      <c r="T90" s="1">
        <f t="shared" si="35"/>
        <v>0.33239681278162508</v>
      </c>
      <c r="U90" s="1">
        <v>56.1</v>
      </c>
      <c r="V90" s="1">
        <f t="shared" si="33"/>
        <v>1.7490402687034572</v>
      </c>
    </row>
    <row r="91" spans="1:24" x14ac:dyDescent="0.2">
      <c r="A91" s="1" t="s">
        <v>24</v>
      </c>
      <c r="B91" s="1">
        <v>2011</v>
      </c>
      <c r="C91" s="1" t="s">
        <v>43</v>
      </c>
      <c r="D91" s="1">
        <v>290</v>
      </c>
      <c r="E91" s="1">
        <v>2</v>
      </c>
      <c r="F91" s="1" t="s">
        <v>30</v>
      </c>
      <c r="G91" s="2">
        <v>10</v>
      </c>
      <c r="H91" s="1">
        <f t="shared" si="26"/>
        <v>0.32175055439664224</v>
      </c>
      <c r="I91" s="2">
        <v>1</v>
      </c>
      <c r="J91" s="1">
        <f t="shared" si="27"/>
        <v>0.1001674211615598</v>
      </c>
      <c r="K91" s="1">
        <v>41</v>
      </c>
      <c r="L91" s="1">
        <f t="shared" si="28"/>
        <v>6.4031242374328485</v>
      </c>
      <c r="M91" s="4">
        <v>3.0284</v>
      </c>
      <c r="N91" s="1">
        <f t="shared" si="29"/>
        <v>0.48121467158222858</v>
      </c>
      <c r="O91" s="4">
        <v>2.0521000000000003</v>
      </c>
      <c r="P91" s="1">
        <f t="shared" si="30"/>
        <v>0.31220063670907988</v>
      </c>
      <c r="Q91" s="4">
        <f t="shared" si="31"/>
        <v>5.0805000000000007</v>
      </c>
      <c r="R91" s="1">
        <f t="shared" si="32"/>
        <v>0.7059073105257313</v>
      </c>
      <c r="S91" s="1">
        <f t="shared" si="34"/>
        <v>40.391693730931991</v>
      </c>
      <c r="T91" s="1">
        <f t="shared" si="35"/>
        <v>0.68871369591163933</v>
      </c>
      <c r="U91" s="1">
        <v>56.7</v>
      </c>
      <c r="V91" s="1">
        <f t="shared" si="33"/>
        <v>1.7536596472859987</v>
      </c>
    </row>
    <row r="92" spans="1:24" x14ac:dyDescent="0.2">
      <c r="A92" s="1" t="s">
        <v>24</v>
      </c>
      <c r="B92" s="1">
        <v>2011</v>
      </c>
      <c r="C92" s="1" t="s">
        <v>43</v>
      </c>
      <c r="D92" s="1">
        <v>297</v>
      </c>
      <c r="E92" s="1">
        <v>6</v>
      </c>
      <c r="F92" s="1" t="s">
        <v>26</v>
      </c>
      <c r="G92" s="2">
        <v>3</v>
      </c>
      <c r="H92" s="1">
        <f t="shared" si="26"/>
        <v>0.17408301063648043</v>
      </c>
      <c r="I92" s="2">
        <v>0.5</v>
      </c>
      <c r="J92" s="1">
        <f t="shared" si="27"/>
        <v>7.0769736662213617E-2</v>
      </c>
      <c r="K92" s="1">
        <v>2</v>
      </c>
      <c r="L92" s="1">
        <f t="shared" si="28"/>
        <v>1.4142135623730951</v>
      </c>
      <c r="M92" s="4">
        <v>0</v>
      </c>
      <c r="N92" s="1">
        <f t="shared" si="29"/>
        <v>-5</v>
      </c>
      <c r="O92" s="4">
        <v>4.58E-2</v>
      </c>
      <c r="P92" s="1">
        <f t="shared" si="30"/>
        <v>-1.3390397082239163</v>
      </c>
      <c r="Q92" s="4">
        <f t="shared" si="31"/>
        <v>4.58E-2</v>
      </c>
      <c r="R92" s="1">
        <f t="shared" si="32"/>
        <v>-1.3390397082239163</v>
      </c>
      <c r="S92" s="1">
        <f t="shared" si="34"/>
        <v>100</v>
      </c>
      <c r="T92" s="1">
        <f t="shared" si="35"/>
        <v>1.5707963267948966</v>
      </c>
      <c r="U92" s="1">
        <v>7.6</v>
      </c>
      <c r="V92" s="1">
        <f t="shared" si="33"/>
        <v>0.88138465677057276</v>
      </c>
      <c r="W92" s="5" t="s">
        <v>34</v>
      </c>
    </row>
    <row r="93" spans="1:24" x14ac:dyDescent="0.2">
      <c r="A93" s="1" t="s">
        <v>24</v>
      </c>
      <c r="B93" s="1">
        <v>2011</v>
      </c>
      <c r="C93" s="1" t="s">
        <v>43</v>
      </c>
      <c r="D93" s="1">
        <v>300</v>
      </c>
      <c r="E93" s="1">
        <v>4</v>
      </c>
      <c r="F93" s="1" t="s">
        <v>28</v>
      </c>
      <c r="G93" s="2">
        <v>4</v>
      </c>
      <c r="H93" s="1">
        <f t="shared" si="26"/>
        <v>0.20135792079033082</v>
      </c>
      <c r="I93" s="2">
        <v>1</v>
      </c>
      <c r="J93" s="1">
        <f t="shared" si="27"/>
        <v>0.1001674211615598</v>
      </c>
      <c r="K93" s="1">
        <v>8</v>
      </c>
      <c r="L93" s="1">
        <f t="shared" si="28"/>
        <v>2.8284271247461903</v>
      </c>
      <c r="M93" s="4">
        <v>0.67830000000000001</v>
      </c>
      <c r="N93" s="1">
        <f t="shared" si="29"/>
        <v>-0.16857178029189088</v>
      </c>
      <c r="O93" s="4">
        <v>6.2899999999999998E-2</v>
      </c>
      <c r="P93" s="1">
        <f t="shared" si="30"/>
        <v>-1.2012803148149938</v>
      </c>
      <c r="Q93" s="4">
        <f t="shared" si="31"/>
        <v>0.74119999999999997</v>
      </c>
      <c r="R93" s="1">
        <f t="shared" si="32"/>
        <v>-0.13005873004995258</v>
      </c>
      <c r="S93" s="1">
        <f t="shared" si="34"/>
        <v>8.486238532110093</v>
      </c>
      <c r="T93" s="1">
        <f t="shared" si="35"/>
        <v>0.29559750464360585</v>
      </c>
      <c r="U93" s="1">
        <v>19</v>
      </c>
      <c r="V93" s="1">
        <f t="shared" si="33"/>
        <v>1.2789821168654432</v>
      </c>
      <c r="W93" s="5" t="s">
        <v>38</v>
      </c>
    </row>
    <row r="94" spans="1:24" x14ac:dyDescent="0.2">
      <c r="A94" s="1" t="s">
        <v>24</v>
      </c>
      <c r="B94" s="1">
        <v>2011</v>
      </c>
      <c r="C94" s="1" t="s">
        <v>43</v>
      </c>
      <c r="D94" s="1">
        <v>301</v>
      </c>
      <c r="E94" s="1">
        <v>7</v>
      </c>
      <c r="F94" s="1" t="s">
        <v>36</v>
      </c>
      <c r="G94" s="2">
        <v>15</v>
      </c>
      <c r="H94" s="1">
        <f t="shared" si="26"/>
        <v>0.3976994150920718</v>
      </c>
      <c r="I94" s="2">
        <v>2.5</v>
      </c>
      <c r="J94" s="1">
        <f t="shared" si="27"/>
        <v>0.15878021464576067</v>
      </c>
      <c r="K94" s="1">
        <v>22</v>
      </c>
      <c r="L94" s="1">
        <f t="shared" si="28"/>
        <v>4.6904157598234297</v>
      </c>
      <c r="M94" s="4">
        <v>2.0958000000000001</v>
      </c>
      <c r="N94" s="1">
        <f t="shared" si="29"/>
        <v>0.32135190822973492</v>
      </c>
      <c r="O94" s="4">
        <v>0.75370000000000004</v>
      </c>
      <c r="P94" s="1">
        <f t="shared" si="30"/>
        <v>-0.12279572260003131</v>
      </c>
      <c r="Q94" s="4">
        <f t="shared" si="31"/>
        <v>2.8494999999999999</v>
      </c>
      <c r="R94" s="1">
        <f t="shared" si="32"/>
        <v>0.45477018541484976</v>
      </c>
      <c r="S94" s="1">
        <f t="shared" si="34"/>
        <v>26.450254430601859</v>
      </c>
      <c r="T94" s="1">
        <f t="shared" si="35"/>
        <v>0.54018902214515507</v>
      </c>
      <c r="U94" s="1">
        <v>89.2</v>
      </c>
      <c r="V94" s="1">
        <f t="shared" si="33"/>
        <v>1.9504135393693811</v>
      </c>
      <c r="W94" s="5" t="s">
        <v>31</v>
      </c>
    </row>
    <row r="95" spans="1:24" x14ac:dyDescent="0.2">
      <c r="A95" s="1" t="s">
        <v>24</v>
      </c>
      <c r="B95" s="1">
        <v>2011</v>
      </c>
      <c r="C95" s="1" t="s">
        <v>43</v>
      </c>
      <c r="D95" s="1">
        <v>302</v>
      </c>
      <c r="E95" s="1">
        <v>8</v>
      </c>
      <c r="F95" s="1" t="s">
        <v>35</v>
      </c>
      <c r="G95" s="2">
        <v>0.2</v>
      </c>
      <c r="H95" s="1">
        <f t="shared" si="26"/>
        <v>4.4736280102247346E-2</v>
      </c>
      <c r="I95" s="2">
        <v>0.05</v>
      </c>
      <c r="J95" s="1">
        <f t="shared" si="27"/>
        <v>2.2362543584366713E-2</v>
      </c>
      <c r="K95" s="1">
        <v>0</v>
      </c>
      <c r="L95" s="1">
        <f t="shared" si="28"/>
        <v>0</v>
      </c>
      <c r="M95" s="4">
        <v>0</v>
      </c>
      <c r="N95" s="1">
        <f t="shared" si="29"/>
        <v>-5</v>
      </c>
      <c r="O95" s="4">
        <v>0</v>
      </c>
      <c r="P95" s="1">
        <f t="shared" si="30"/>
        <v>-5</v>
      </c>
      <c r="Q95" s="4">
        <f t="shared" si="31"/>
        <v>0</v>
      </c>
      <c r="R95" s="1">
        <f t="shared" si="32"/>
        <v>-5</v>
      </c>
      <c r="U95" s="1">
        <v>0</v>
      </c>
      <c r="V95" s="1">
        <f t="shared" si="33"/>
        <v>-2</v>
      </c>
      <c r="W95" s="5" t="s">
        <v>32</v>
      </c>
      <c r="X95" s="1" t="s">
        <v>48</v>
      </c>
    </row>
    <row r="96" spans="1:24" x14ac:dyDescent="0.2">
      <c r="A96" s="1" t="s">
        <v>24</v>
      </c>
      <c r="B96" s="1">
        <v>2011</v>
      </c>
      <c r="C96" s="1" t="s">
        <v>43</v>
      </c>
      <c r="D96" s="1">
        <v>303</v>
      </c>
      <c r="E96" s="1">
        <v>6</v>
      </c>
      <c r="F96" s="1" t="s">
        <v>26</v>
      </c>
      <c r="G96" s="2">
        <v>5</v>
      </c>
      <c r="H96" s="1">
        <f t="shared" si="26"/>
        <v>0.22551340589813121</v>
      </c>
      <c r="I96" s="2">
        <v>2</v>
      </c>
      <c r="J96" s="1">
        <f t="shared" si="27"/>
        <v>0.14189705460416391</v>
      </c>
      <c r="K96" s="1">
        <v>8</v>
      </c>
      <c r="L96" s="1">
        <f t="shared" si="28"/>
        <v>2.8284271247461903</v>
      </c>
      <c r="M96" s="4">
        <v>0.85540000000000005</v>
      </c>
      <c r="N96" s="1">
        <f t="shared" si="29"/>
        <v>-6.7825677016507518E-2</v>
      </c>
      <c r="O96" s="4">
        <v>0.36209999999999998</v>
      </c>
      <c r="P96" s="1">
        <f t="shared" si="30"/>
        <v>-0.44115948157666063</v>
      </c>
      <c r="Q96" s="4">
        <f t="shared" si="31"/>
        <v>1.2175</v>
      </c>
      <c r="R96" s="1">
        <f t="shared" si="32"/>
        <v>8.5472536972490146E-2</v>
      </c>
      <c r="S96" s="1">
        <f t="shared" ref="S96:S107" si="36">O96/Q96*100</f>
        <v>29.741273100616013</v>
      </c>
      <c r="T96" s="1">
        <f t="shared" ref="T96:T107" si="37">ASIN(SQRT(S96/100))</f>
        <v>0.57681329682245597</v>
      </c>
      <c r="U96" s="1">
        <v>18.7</v>
      </c>
      <c r="V96" s="1">
        <f t="shared" si="33"/>
        <v>1.2720737875000099</v>
      </c>
      <c r="W96" s="5" t="s">
        <v>44</v>
      </c>
    </row>
    <row r="97" spans="1:24" x14ac:dyDescent="0.2">
      <c r="A97" s="1" t="s">
        <v>24</v>
      </c>
      <c r="B97" s="1">
        <v>2011</v>
      </c>
      <c r="C97" s="1" t="s">
        <v>43</v>
      </c>
      <c r="D97" s="1">
        <v>304</v>
      </c>
      <c r="E97" s="1">
        <v>8</v>
      </c>
      <c r="F97" s="1" t="s">
        <v>35</v>
      </c>
      <c r="G97" s="2">
        <v>3</v>
      </c>
      <c r="H97" s="1">
        <f t="shared" si="26"/>
        <v>0.17408301063648043</v>
      </c>
      <c r="I97" s="2">
        <v>1.5</v>
      </c>
      <c r="J97" s="1">
        <f t="shared" si="27"/>
        <v>0.12278275875764601</v>
      </c>
      <c r="K97" s="1">
        <v>1</v>
      </c>
      <c r="L97" s="1">
        <f t="shared" si="28"/>
        <v>1</v>
      </c>
      <c r="M97" s="4">
        <v>1.14E-2</v>
      </c>
      <c r="N97" s="1">
        <f t="shared" si="29"/>
        <v>-1.9427143555817854</v>
      </c>
      <c r="O97" s="4">
        <v>2.5700000000000001E-2</v>
      </c>
      <c r="P97" s="1">
        <f t="shared" si="30"/>
        <v>-1.5898979233571393</v>
      </c>
      <c r="Q97" s="4">
        <f t="shared" si="31"/>
        <v>3.7100000000000001E-2</v>
      </c>
      <c r="R97" s="1">
        <f t="shared" si="32"/>
        <v>-1.4305090456512168</v>
      </c>
      <c r="S97" s="1">
        <f t="shared" si="36"/>
        <v>69.272237196765502</v>
      </c>
      <c r="T97" s="1">
        <f t="shared" si="37"/>
        <v>0.98324304372646365</v>
      </c>
      <c r="U97" s="1">
        <v>0.1</v>
      </c>
      <c r="V97" s="1">
        <f t="shared" si="33"/>
        <v>-0.95860731484177497</v>
      </c>
      <c r="W97" s="5" t="s">
        <v>34</v>
      </c>
      <c r="X97" s="1" t="s">
        <v>39</v>
      </c>
    </row>
    <row r="98" spans="1:24" x14ac:dyDescent="0.2">
      <c r="A98" s="1" t="s">
        <v>24</v>
      </c>
      <c r="B98" s="1">
        <v>2011</v>
      </c>
      <c r="C98" s="1" t="s">
        <v>43</v>
      </c>
      <c r="D98" s="1">
        <v>305</v>
      </c>
      <c r="E98" s="1">
        <v>5</v>
      </c>
      <c r="F98" s="1" t="s">
        <v>34</v>
      </c>
      <c r="G98" s="2">
        <v>25</v>
      </c>
      <c r="H98" s="1">
        <f t="shared" si="26"/>
        <v>0.52359877559829893</v>
      </c>
      <c r="I98" s="2">
        <v>2</v>
      </c>
      <c r="J98" s="1">
        <f t="shared" si="27"/>
        <v>0.14189705460416391</v>
      </c>
      <c r="K98" s="1">
        <v>49</v>
      </c>
      <c r="L98" s="1">
        <f t="shared" si="28"/>
        <v>7</v>
      </c>
      <c r="M98" s="4">
        <v>7.3216000000000001</v>
      </c>
      <c r="N98" s="1">
        <f t="shared" si="29"/>
        <v>0.86460659160930564</v>
      </c>
      <c r="O98" s="4">
        <v>1.4078999999999999</v>
      </c>
      <c r="P98" s="1">
        <f t="shared" si="30"/>
        <v>0.14857489361814025</v>
      </c>
      <c r="Q98" s="4">
        <f t="shared" si="31"/>
        <v>8.7294999999999998</v>
      </c>
      <c r="R98" s="1">
        <f t="shared" si="32"/>
        <v>0.94098986681341312</v>
      </c>
      <c r="S98" s="1">
        <f t="shared" si="36"/>
        <v>16.12807148175726</v>
      </c>
      <c r="T98" s="1">
        <f t="shared" si="37"/>
        <v>0.41326074716058797</v>
      </c>
      <c r="U98" s="1">
        <v>94.4</v>
      </c>
      <c r="V98" s="1">
        <f t="shared" si="33"/>
        <v>1.9750179976328828</v>
      </c>
      <c r="W98" s="5" t="s">
        <v>44</v>
      </c>
    </row>
    <row r="99" spans="1:24" x14ac:dyDescent="0.2">
      <c r="A99" s="1" t="s">
        <v>24</v>
      </c>
      <c r="B99" s="1">
        <v>2011</v>
      </c>
      <c r="C99" s="1" t="s">
        <v>43</v>
      </c>
      <c r="D99" s="1">
        <v>309</v>
      </c>
      <c r="E99" s="1">
        <v>7</v>
      </c>
      <c r="F99" s="1" t="s">
        <v>36</v>
      </c>
      <c r="G99" s="2">
        <v>8</v>
      </c>
      <c r="H99" s="1">
        <f t="shared" si="26"/>
        <v>0.28675655221154839</v>
      </c>
      <c r="I99" s="2">
        <v>3</v>
      </c>
      <c r="J99" s="1">
        <f t="shared" si="27"/>
        <v>0.17408301063648043</v>
      </c>
      <c r="K99" s="1">
        <v>5</v>
      </c>
      <c r="L99" s="1">
        <f t="shared" si="28"/>
        <v>2.2360679774997898</v>
      </c>
      <c r="M99" s="4">
        <v>0.27849999999999997</v>
      </c>
      <c r="N99" s="1">
        <f t="shared" si="29"/>
        <v>-0.5551592067134099</v>
      </c>
      <c r="O99" s="4">
        <v>6.1699999999999998E-2</v>
      </c>
      <c r="P99" s="1">
        <f t="shared" si="30"/>
        <v>-1.2096444535856135</v>
      </c>
      <c r="Q99" s="4">
        <f t="shared" si="31"/>
        <v>0.34019999999999995</v>
      </c>
      <c r="R99" s="1">
        <f t="shared" si="32"/>
        <v>-0.46825292505328231</v>
      </c>
      <c r="S99" s="1">
        <f t="shared" si="36"/>
        <v>18.136390358612584</v>
      </c>
      <c r="T99" s="1">
        <f t="shared" si="37"/>
        <v>0.43992146724908848</v>
      </c>
      <c r="U99" s="1">
        <v>18.8</v>
      </c>
      <c r="V99" s="1">
        <f t="shared" si="33"/>
        <v>1.274388795550379</v>
      </c>
    </row>
    <row r="100" spans="1:24" x14ac:dyDescent="0.2">
      <c r="A100" s="1" t="s">
        <v>24</v>
      </c>
      <c r="B100" s="1">
        <v>2011</v>
      </c>
      <c r="C100" s="1" t="s">
        <v>43</v>
      </c>
      <c r="D100" s="1">
        <v>310</v>
      </c>
      <c r="E100" s="1">
        <v>1</v>
      </c>
      <c r="F100" s="1" t="s">
        <v>27</v>
      </c>
      <c r="G100" s="2">
        <v>9</v>
      </c>
      <c r="H100" s="1">
        <f t="shared" si="26"/>
        <v>0.30469265401539752</v>
      </c>
      <c r="I100" s="2">
        <v>2</v>
      </c>
      <c r="J100" s="1">
        <f t="shared" si="27"/>
        <v>0.14189705460416391</v>
      </c>
      <c r="K100" s="1">
        <v>29</v>
      </c>
      <c r="L100" s="1">
        <f t="shared" si="28"/>
        <v>5.3851648071345037</v>
      </c>
      <c r="M100" s="4">
        <v>4.1287000000000003</v>
      </c>
      <c r="N100" s="1">
        <f t="shared" si="29"/>
        <v>0.61581437916367232</v>
      </c>
      <c r="O100" s="4">
        <v>0.29039999999999999</v>
      </c>
      <c r="P100" s="1">
        <f t="shared" si="30"/>
        <v>-0.53698843318528577</v>
      </c>
      <c r="Q100" s="4">
        <f t="shared" si="31"/>
        <v>4.4191000000000003</v>
      </c>
      <c r="R100" s="1">
        <f t="shared" si="32"/>
        <v>0.6453348121073107</v>
      </c>
      <c r="S100" s="1">
        <f t="shared" si="36"/>
        <v>6.5714738295127955</v>
      </c>
      <c r="T100" s="1">
        <f t="shared" si="37"/>
        <v>0.25924293734792669</v>
      </c>
      <c r="U100" s="1">
        <v>36.299999999999997</v>
      </c>
      <c r="V100" s="1">
        <f t="shared" si="33"/>
        <v>1.5600262489128922</v>
      </c>
    </row>
    <row r="101" spans="1:24" x14ac:dyDescent="0.2">
      <c r="A101" s="1" t="s">
        <v>24</v>
      </c>
      <c r="B101" s="1">
        <v>2011</v>
      </c>
      <c r="C101" s="1" t="s">
        <v>43</v>
      </c>
      <c r="D101" s="1">
        <v>311</v>
      </c>
      <c r="E101" s="1">
        <v>3</v>
      </c>
      <c r="F101" s="1" t="s">
        <v>33</v>
      </c>
      <c r="G101" s="2">
        <v>2</v>
      </c>
      <c r="H101" s="1">
        <f t="shared" si="26"/>
        <v>0.14189705460416391</v>
      </c>
      <c r="I101" s="2">
        <v>2</v>
      </c>
      <c r="J101" s="1">
        <f t="shared" si="27"/>
        <v>0.14189705460416391</v>
      </c>
      <c r="K101" s="1">
        <v>9</v>
      </c>
      <c r="L101" s="1">
        <f t="shared" si="28"/>
        <v>3</v>
      </c>
      <c r="M101" s="4">
        <v>1.2818000000000001</v>
      </c>
      <c r="N101" s="1">
        <f t="shared" si="29"/>
        <v>0.10782365539587008</v>
      </c>
      <c r="O101" s="4">
        <v>0.16789999999999999</v>
      </c>
      <c r="P101" s="1">
        <f t="shared" si="30"/>
        <v>-0.77492343837360766</v>
      </c>
      <c r="Q101" s="4">
        <f t="shared" si="31"/>
        <v>1.4497</v>
      </c>
      <c r="R101" s="1">
        <f t="shared" si="32"/>
        <v>0.16128113465154634</v>
      </c>
      <c r="S101" s="1">
        <f t="shared" si="36"/>
        <v>11.581706559977926</v>
      </c>
      <c r="T101" s="1">
        <f t="shared" si="37"/>
        <v>0.34725619501238408</v>
      </c>
      <c r="U101" s="1">
        <v>15.9</v>
      </c>
      <c r="V101" s="1">
        <f t="shared" si="33"/>
        <v>1.2016701796465816</v>
      </c>
      <c r="W101" s="5" t="s">
        <v>32</v>
      </c>
    </row>
    <row r="102" spans="1:24" x14ac:dyDescent="0.2">
      <c r="A102" s="1" t="s">
        <v>24</v>
      </c>
      <c r="B102" s="1">
        <v>2011</v>
      </c>
      <c r="C102" s="1" t="s">
        <v>43</v>
      </c>
      <c r="D102" s="1">
        <v>312</v>
      </c>
      <c r="E102" s="1">
        <v>7</v>
      </c>
      <c r="F102" s="1" t="s">
        <v>36</v>
      </c>
      <c r="G102" s="2">
        <v>4</v>
      </c>
      <c r="H102" s="1">
        <f t="shared" si="26"/>
        <v>0.20135792079033082</v>
      </c>
      <c r="I102" s="2">
        <v>2</v>
      </c>
      <c r="J102" s="1">
        <f t="shared" si="27"/>
        <v>0.14189705460416391</v>
      </c>
      <c r="K102" s="1">
        <v>4</v>
      </c>
      <c r="L102" s="1">
        <f t="shared" si="28"/>
        <v>2</v>
      </c>
      <c r="M102" s="4">
        <v>0.35210000000000002</v>
      </c>
      <c r="N102" s="1">
        <f t="shared" si="29"/>
        <v>-0.45332164069764258</v>
      </c>
      <c r="O102" s="4">
        <v>0.1532</v>
      </c>
      <c r="P102" s="1">
        <f t="shared" si="30"/>
        <v>-0.81471288742479742</v>
      </c>
      <c r="Q102" s="4">
        <f t="shared" si="31"/>
        <v>0.50530000000000008</v>
      </c>
      <c r="R102" s="1">
        <f t="shared" si="32"/>
        <v>-0.29644210706189678</v>
      </c>
      <c r="S102" s="1">
        <f t="shared" si="36"/>
        <v>30.318622600435379</v>
      </c>
      <c r="T102" s="1">
        <f t="shared" si="37"/>
        <v>0.58311096705562204</v>
      </c>
      <c r="U102" s="1">
        <v>7.5</v>
      </c>
      <c r="V102" s="1">
        <f t="shared" si="33"/>
        <v>0.87563993700416842</v>
      </c>
    </row>
    <row r="103" spans="1:24" x14ac:dyDescent="0.2">
      <c r="A103" s="1" t="s">
        <v>24</v>
      </c>
      <c r="B103" s="1">
        <v>2011</v>
      </c>
      <c r="C103" s="1" t="s">
        <v>43</v>
      </c>
      <c r="D103" s="1">
        <v>319</v>
      </c>
      <c r="E103" s="1">
        <v>3</v>
      </c>
      <c r="F103" s="1" t="s">
        <v>33</v>
      </c>
      <c r="G103" s="2">
        <v>13</v>
      </c>
      <c r="H103" s="1">
        <f t="shared" si="26"/>
        <v>0.36886298422662445</v>
      </c>
      <c r="I103" s="2">
        <v>1</v>
      </c>
      <c r="J103" s="1">
        <f t="shared" si="27"/>
        <v>0.1001674211615598</v>
      </c>
      <c r="K103" s="1">
        <v>57</v>
      </c>
      <c r="L103" s="1">
        <f t="shared" si="28"/>
        <v>7.5498344352707498</v>
      </c>
      <c r="M103" s="4">
        <v>8.5801999999999996</v>
      </c>
      <c r="N103" s="1">
        <f t="shared" si="29"/>
        <v>0.93349791730384657</v>
      </c>
      <c r="O103" s="4">
        <v>0.75939999999999996</v>
      </c>
      <c r="P103" s="1">
        <f t="shared" si="30"/>
        <v>-0.11952368831786414</v>
      </c>
      <c r="Q103" s="4">
        <f t="shared" si="31"/>
        <v>9.339599999999999</v>
      </c>
      <c r="R103" s="1">
        <f t="shared" si="32"/>
        <v>0.9703287414994467</v>
      </c>
      <c r="S103" s="1">
        <f t="shared" si="36"/>
        <v>8.1309692063899952</v>
      </c>
      <c r="T103" s="1">
        <f t="shared" si="37"/>
        <v>0.289161402629315</v>
      </c>
      <c r="U103" s="1">
        <v>118.1</v>
      </c>
      <c r="V103" s="1">
        <f t="shared" si="33"/>
        <v>2.072286669509892</v>
      </c>
    </row>
    <row r="104" spans="1:24" x14ac:dyDescent="0.2">
      <c r="A104" s="1" t="s">
        <v>24</v>
      </c>
      <c r="B104" s="1">
        <v>2011</v>
      </c>
      <c r="C104" s="1" t="s">
        <v>43</v>
      </c>
      <c r="D104" s="1">
        <v>320</v>
      </c>
      <c r="E104" s="1">
        <v>3</v>
      </c>
      <c r="F104" s="1" t="s">
        <v>33</v>
      </c>
      <c r="G104" s="2">
        <v>19</v>
      </c>
      <c r="H104" s="1">
        <f t="shared" si="26"/>
        <v>0.45102681179626242</v>
      </c>
      <c r="I104" s="2">
        <v>3.5</v>
      </c>
      <c r="J104" s="1">
        <f t="shared" si="27"/>
        <v>0.18819174115886411</v>
      </c>
      <c r="K104" s="1">
        <v>59</v>
      </c>
      <c r="L104" s="1">
        <f t="shared" si="28"/>
        <v>7.6811457478686078</v>
      </c>
      <c r="M104" s="4">
        <v>2.6880000000000002</v>
      </c>
      <c r="N104" s="1">
        <f t="shared" si="29"/>
        <v>0.42943088005765845</v>
      </c>
      <c r="O104" s="4">
        <v>4.649</v>
      </c>
      <c r="P104" s="1">
        <f t="shared" si="30"/>
        <v>0.66736048034960638</v>
      </c>
      <c r="Q104" s="4">
        <f t="shared" si="31"/>
        <v>7.3369999999999997</v>
      </c>
      <c r="R104" s="1">
        <f t="shared" si="32"/>
        <v>0.8655191109981567</v>
      </c>
      <c r="S104" s="1">
        <f t="shared" si="36"/>
        <v>63.363772659124983</v>
      </c>
      <c r="T104" s="1">
        <f t="shared" si="37"/>
        <v>0.92068041876777829</v>
      </c>
      <c r="U104" s="1">
        <v>95.8</v>
      </c>
      <c r="V104" s="1">
        <f t="shared" si="33"/>
        <v>1.9814108401658883</v>
      </c>
    </row>
    <row r="105" spans="1:24" x14ac:dyDescent="0.2">
      <c r="A105" s="1" t="s">
        <v>24</v>
      </c>
      <c r="B105" s="1">
        <v>2011</v>
      </c>
      <c r="C105" s="1" t="s">
        <v>43</v>
      </c>
      <c r="D105" s="1">
        <v>321</v>
      </c>
      <c r="E105" s="1">
        <v>8</v>
      </c>
      <c r="F105" s="1" t="s">
        <v>35</v>
      </c>
      <c r="G105" s="2">
        <v>10</v>
      </c>
      <c r="H105" s="1">
        <f t="shared" si="26"/>
        <v>0.32175055439664224</v>
      </c>
      <c r="I105" s="2">
        <v>2</v>
      </c>
      <c r="J105" s="1">
        <f t="shared" si="27"/>
        <v>0.14189705460416391</v>
      </c>
      <c r="K105" s="1">
        <v>13</v>
      </c>
      <c r="L105" s="1">
        <f t="shared" si="28"/>
        <v>3.6055512754639891</v>
      </c>
      <c r="M105" s="4">
        <v>0.55720000000000003</v>
      </c>
      <c r="N105" s="1">
        <f t="shared" si="29"/>
        <v>-0.25398109808826014</v>
      </c>
      <c r="O105" s="4">
        <v>0.29749999999999999</v>
      </c>
      <c r="P105" s="1">
        <f t="shared" si="30"/>
        <v>-0.52649843204692748</v>
      </c>
      <c r="Q105" s="4">
        <f t="shared" si="31"/>
        <v>0.85470000000000002</v>
      </c>
      <c r="R105" s="1">
        <f t="shared" si="32"/>
        <v>-6.818121482006631E-2</v>
      </c>
      <c r="S105" s="1">
        <f t="shared" si="36"/>
        <v>34.807534807534807</v>
      </c>
      <c r="T105" s="1">
        <f t="shared" si="37"/>
        <v>0.63103296568514577</v>
      </c>
      <c r="U105" s="1">
        <v>49.5</v>
      </c>
      <c r="V105" s="1">
        <f t="shared" si="33"/>
        <v>1.6946929263314841</v>
      </c>
      <c r="W105" s="5" t="s">
        <v>37</v>
      </c>
    </row>
    <row r="106" spans="1:24" x14ac:dyDescent="0.2">
      <c r="A106" s="1" t="s">
        <v>24</v>
      </c>
      <c r="B106" s="1">
        <v>2011</v>
      </c>
      <c r="C106" s="1" t="s">
        <v>43</v>
      </c>
      <c r="D106" s="1">
        <v>324</v>
      </c>
      <c r="E106" s="1">
        <v>1</v>
      </c>
      <c r="F106" s="1" t="s">
        <v>27</v>
      </c>
      <c r="G106" s="2">
        <v>2</v>
      </c>
      <c r="H106" s="1">
        <f t="shared" si="26"/>
        <v>0.14189705460416391</v>
      </c>
      <c r="I106" s="2">
        <v>0.2</v>
      </c>
      <c r="J106" s="1">
        <f t="shared" si="27"/>
        <v>4.4736280102247346E-2</v>
      </c>
      <c r="K106" s="1">
        <v>2</v>
      </c>
      <c r="L106" s="1">
        <f t="shared" si="28"/>
        <v>1.4142135623730951</v>
      </c>
      <c r="M106" s="4">
        <v>0.22900000000000001</v>
      </c>
      <c r="N106" s="1">
        <f t="shared" si="29"/>
        <v>-0.64014555324964184</v>
      </c>
      <c r="O106" s="4">
        <v>2.46E-2</v>
      </c>
      <c r="P106" s="1">
        <f t="shared" si="30"/>
        <v>-1.6088883862971974</v>
      </c>
      <c r="Q106" s="4">
        <f t="shared" si="31"/>
        <v>0.25359999999999999</v>
      </c>
      <c r="R106" s="1">
        <f t="shared" si="32"/>
        <v>-0.59583362595120637</v>
      </c>
      <c r="S106" s="1">
        <f t="shared" si="36"/>
        <v>9.7003154574132502</v>
      </c>
      <c r="T106" s="1">
        <f t="shared" si="37"/>
        <v>0.31672201255885946</v>
      </c>
      <c r="U106" s="1">
        <v>4.5999999999999996</v>
      </c>
      <c r="V106" s="1">
        <f t="shared" si="33"/>
        <v>0.66370092538964809</v>
      </c>
      <c r="W106" s="5" t="s">
        <v>31</v>
      </c>
    </row>
    <row r="107" spans="1:24" x14ac:dyDescent="0.2">
      <c r="A107" s="1" t="s">
        <v>24</v>
      </c>
      <c r="B107" s="1">
        <v>2011</v>
      </c>
      <c r="C107" s="1" t="s">
        <v>43</v>
      </c>
      <c r="D107" s="1">
        <v>326</v>
      </c>
      <c r="E107" s="1">
        <v>2</v>
      </c>
      <c r="F107" s="1" t="s">
        <v>30</v>
      </c>
      <c r="G107" s="2">
        <v>2</v>
      </c>
      <c r="H107" s="1">
        <f t="shared" si="26"/>
        <v>0.14189705460416391</v>
      </c>
      <c r="I107" s="2">
        <v>2</v>
      </c>
      <c r="J107" s="1">
        <f t="shared" si="27"/>
        <v>0.14189705460416391</v>
      </c>
      <c r="K107" s="1">
        <v>4</v>
      </c>
      <c r="L107" s="1">
        <f t="shared" si="28"/>
        <v>2</v>
      </c>
      <c r="M107" s="4">
        <v>0.51459999999999995</v>
      </c>
      <c r="N107" s="1">
        <f t="shared" si="29"/>
        <v>-0.28852177875019175</v>
      </c>
      <c r="O107" s="4">
        <v>8.2900000000000001E-2</v>
      </c>
      <c r="P107" s="1">
        <f t="shared" si="30"/>
        <v>-1.0813930848550182</v>
      </c>
      <c r="Q107" s="4">
        <f t="shared" si="31"/>
        <v>0.59749999999999992</v>
      </c>
      <c r="R107" s="1">
        <f t="shared" si="32"/>
        <v>-0.22365482191375483</v>
      </c>
      <c r="S107" s="1">
        <f t="shared" si="36"/>
        <v>13.8744769874477</v>
      </c>
      <c r="T107" s="1">
        <f t="shared" si="37"/>
        <v>0.38168483631769717</v>
      </c>
      <c r="U107" s="1">
        <v>11.9</v>
      </c>
      <c r="V107" s="1">
        <f t="shared" si="33"/>
        <v>1.0759117614827776</v>
      </c>
      <c r="W107" s="5" t="s">
        <v>38</v>
      </c>
    </row>
    <row r="108" spans="1:24" x14ac:dyDescent="0.2">
      <c r="A108" s="1" t="s">
        <v>24</v>
      </c>
      <c r="B108" s="1">
        <v>2011</v>
      </c>
      <c r="C108" s="1" t="s">
        <v>43</v>
      </c>
      <c r="D108" s="1">
        <v>327</v>
      </c>
      <c r="E108" s="1">
        <v>2</v>
      </c>
      <c r="F108" s="1" t="s">
        <v>30</v>
      </c>
      <c r="X108" s="1" t="s">
        <v>49</v>
      </c>
    </row>
    <row r="109" spans="1:24" x14ac:dyDescent="0.2">
      <c r="A109" s="1" t="s">
        <v>24</v>
      </c>
      <c r="B109" s="1">
        <v>2011</v>
      </c>
      <c r="C109" s="1" t="s">
        <v>43</v>
      </c>
      <c r="D109" s="1">
        <v>328</v>
      </c>
      <c r="E109" s="1">
        <v>4</v>
      </c>
      <c r="F109" s="1" t="s">
        <v>28</v>
      </c>
      <c r="G109" s="2">
        <v>10</v>
      </c>
      <c r="H109" s="1">
        <f>ASIN(SQRT(G109/100))</f>
        <v>0.32175055439664224</v>
      </c>
      <c r="I109" s="2">
        <v>1</v>
      </c>
      <c r="J109" s="1">
        <f>ASIN(SQRT(I109/100))</f>
        <v>0.1001674211615598</v>
      </c>
      <c r="K109" s="1">
        <v>35</v>
      </c>
      <c r="L109" s="1">
        <f>SQRT(K109)</f>
        <v>5.9160797830996161</v>
      </c>
      <c r="M109" s="4">
        <v>3.7965</v>
      </c>
      <c r="N109" s="1">
        <f>LOG10(M109+0.00001)</f>
        <v>0.57938454814626772</v>
      </c>
      <c r="O109" s="4">
        <v>0.84179999999999999</v>
      </c>
      <c r="P109" s="1">
        <f>LOG10(O109+0.00001)</f>
        <v>-7.4785919501487039E-2</v>
      </c>
      <c r="Q109" s="4">
        <f>M109+O109</f>
        <v>4.6383000000000001</v>
      </c>
      <c r="R109" s="1">
        <f>LOG10(Q109+0.00001)</f>
        <v>0.66635977120802059</v>
      </c>
      <c r="S109" s="1">
        <f>O109/Q109*100</f>
        <v>18.148890757389559</v>
      </c>
      <c r="T109" s="1">
        <f>ASIN(SQRT(S109/100))</f>
        <v>0.4400836537723703</v>
      </c>
      <c r="U109" s="1">
        <v>89.8</v>
      </c>
      <c r="V109" s="1">
        <f>LOG10(U109+0.01)</f>
        <v>1.9533246963891853</v>
      </c>
      <c r="W109" s="5" t="s">
        <v>38</v>
      </c>
    </row>
    <row r="110" spans="1:24" x14ac:dyDescent="0.2">
      <c r="A110" s="1" t="s">
        <v>24</v>
      </c>
      <c r="B110" s="1">
        <v>2011</v>
      </c>
      <c r="C110" s="1" t="s">
        <v>43</v>
      </c>
      <c r="D110" s="1">
        <v>329</v>
      </c>
      <c r="E110" s="1">
        <v>6</v>
      </c>
      <c r="F110" s="1" t="s">
        <v>26</v>
      </c>
      <c r="G110" s="2">
        <v>0.1</v>
      </c>
      <c r="H110" s="1">
        <f>ASIN(SQRT(G110/100))</f>
        <v>3.1628049437571679E-2</v>
      </c>
      <c r="I110" s="2">
        <v>0.05</v>
      </c>
      <c r="J110" s="1">
        <f>ASIN(SQRT(I110/100))</f>
        <v>2.2362543584366713E-2</v>
      </c>
      <c r="K110" s="1">
        <v>0</v>
      </c>
      <c r="L110" s="1">
        <f>SQRT(K110)</f>
        <v>0</v>
      </c>
      <c r="M110" s="4">
        <v>0</v>
      </c>
      <c r="N110" s="1">
        <f>LOG10(M110+0.00001)</f>
        <v>-5</v>
      </c>
      <c r="O110" s="4">
        <v>0</v>
      </c>
      <c r="P110" s="1">
        <f>LOG10(O110+0.00001)</f>
        <v>-5</v>
      </c>
      <c r="Q110" s="4">
        <f>M110+O110</f>
        <v>0</v>
      </c>
      <c r="R110" s="1">
        <f>LOG10(Q110+0.00001)</f>
        <v>-5</v>
      </c>
      <c r="U110" s="1">
        <v>0.1</v>
      </c>
      <c r="V110" s="1">
        <f>LOG10(U110+0.01)</f>
        <v>-0.95860731484177497</v>
      </c>
      <c r="W110" s="5" t="s">
        <v>34</v>
      </c>
      <c r="X110" s="1" t="s">
        <v>50</v>
      </c>
    </row>
    <row r="111" spans="1:24" x14ac:dyDescent="0.2">
      <c r="A111" s="1" t="s">
        <v>24</v>
      </c>
      <c r="B111" s="1">
        <v>2011</v>
      </c>
      <c r="C111" s="1" t="s">
        <v>43</v>
      </c>
      <c r="D111" s="1">
        <v>330</v>
      </c>
      <c r="E111" s="1">
        <v>8</v>
      </c>
      <c r="F111" s="1" t="s">
        <v>35</v>
      </c>
      <c r="G111" s="2">
        <v>4</v>
      </c>
      <c r="H111" s="1">
        <f>ASIN(SQRT(G111/100))</f>
        <v>0.20135792079033082</v>
      </c>
      <c r="I111" s="2">
        <v>2</v>
      </c>
      <c r="J111" s="1">
        <f>ASIN(SQRT(I111/100))</f>
        <v>0.14189705460416391</v>
      </c>
      <c r="K111" s="1">
        <v>5</v>
      </c>
      <c r="L111" s="1">
        <f>SQRT(K111)</f>
        <v>2.2360679774997898</v>
      </c>
      <c r="M111" s="4">
        <v>0.12379999999999999</v>
      </c>
      <c r="N111" s="1">
        <f>LOG10(M111+0.00001)</f>
        <v>-0.9072442764029216</v>
      </c>
      <c r="O111" s="4">
        <v>0.15390000000000001</v>
      </c>
      <c r="P111" s="1">
        <f>LOG10(O111+0.00001)</f>
        <v>-0.81273316182070565</v>
      </c>
      <c r="Q111" s="4">
        <f>M111+O111</f>
        <v>0.2777</v>
      </c>
      <c r="R111" s="1">
        <f>LOG10(Q111+0.00001)</f>
        <v>-0.55640848155105316</v>
      </c>
      <c r="S111" s="1">
        <f>O111/Q111*100</f>
        <v>55.41951746489017</v>
      </c>
      <c r="T111" s="1">
        <f>ASIN(SQRT(S111/100))</f>
        <v>0.83970002140665934</v>
      </c>
      <c r="U111" s="1">
        <v>11.2</v>
      </c>
      <c r="V111" s="1">
        <f>LOG10(U111+0.01)</f>
        <v>1.0496056125949731</v>
      </c>
      <c r="W111" s="5" t="s">
        <v>38</v>
      </c>
    </row>
    <row r="112" spans="1:24" x14ac:dyDescent="0.2">
      <c r="A112" s="1" t="s">
        <v>24</v>
      </c>
      <c r="B112" s="1">
        <v>2011</v>
      </c>
      <c r="C112" s="1" t="s">
        <v>43</v>
      </c>
      <c r="D112" s="1">
        <v>331</v>
      </c>
      <c r="E112" s="1">
        <v>5</v>
      </c>
      <c r="F112" s="1" t="s">
        <v>34</v>
      </c>
      <c r="W112" s="5" t="s">
        <v>31</v>
      </c>
      <c r="X112" s="1" t="s">
        <v>49</v>
      </c>
    </row>
    <row r="113" spans="1:24" x14ac:dyDescent="0.2">
      <c r="A113" s="1" t="s">
        <v>24</v>
      </c>
      <c r="B113" s="1">
        <v>2011</v>
      </c>
      <c r="C113" s="1" t="s">
        <v>43</v>
      </c>
      <c r="D113" s="1">
        <v>332</v>
      </c>
      <c r="E113" s="1">
        <v>5</v>
      </c>
      <c r="F113" s="1" t="s">
        <v>34</v>
      </c>
      <c r="G113" s="2">
        <v>3</v>
      </c>
      <c r="H113" s="1">
        <f t="shared" ref="H113:H123" si="38">ASIN(SQRT(G113/100))</f>
        <v>0.17408301063648043</v>
      </c>
      <c r="I113" s="2">
        <v>2</v>
      </c>
      <c r="J113" s="1">
        <f t="shared" ref="J113:J123" si="39">ASIN(SQRT(I113/100))</f>
        <v>0.14189705460416391</v>
      </c>
      <c r="K113" s="1">
        <v>7</v>
      </c>
      <c r="L113" s="1">
        <f t="shared" ref="L113:L123" si="40">SQRT(K113)</f>
        <v>2.6457513110645907</v>
      </c>
      <c r="M113" s="4">
        <v>0.78439999999999999</v>
      </c>
      <c r="N113" s="1">
        <f t="shared" ref="N113:N123" si="41">LOG10(M113+0.00001)</f>
        <v>-0.10545687839393228</v>
      </c>
      <c r="O113" s="4">
        <v>0.29799999999999999</v>
      </c>
      <c r="P113" s="1">
        <f t="shared" ref="P113:P123" si="42">LOG10(O113+0.00001)</f>
        <v>-0.52576916252793116</v>
      </c>
      <c r="Q113" s="4">
        <f t="shared" ref="Q113:Q123" si="43">M113+O113</f>
        <v>1.0824</v>
      </c>
      <c r="R113" s="1">
        <f t="shared" ref="R113:R123" si="44">LOG10(Q113+0.00001)</f>
        <v>3.4391795899948625E-2</v>
      </c>
      <c r="S113" s="1">
        <f t="shared" ref="S113:S123" si="45">O113/Q113*100</f>
        <v>27.531411677753137</v>
      </c>
      <c r="T113" s="1">
        <f t="shared" ref="T113:T123" si="46">ASIN(SQRT(S113/100))</f>
        <v>0.55236717484290543</v>
      </c>
      <c r="U113" s="1">
        <v>13.2</v>
      </c>
      <c r="V113" s="1">
        <f t="shared" ref="V113:V123" si="47">LOG10(U113+0.01)</f>
        <v>1.1209028176145273</v>
      </c>
    </row>
    <row r="114" spans="1:24" x14ac:dyDescent="0.2">
      <c r="A114" s="1" t="s">
        <v>24</v>
      </c>
      <c r="B114" s="1">
        <v>2011</v>
      </c>
      <c r="C114" s="1" t="s">
        <v>43</v>
      </c>
      <c r="D114" s="1">
        <v>333</v>
      </c>
      <c r="E114" s="1">
        <v>7</v>
      </c>
      <c r="F114" s="1" t="s">
        <v>36</v>
      </c>
      <c r="G114" s="2">
        <v>6</v>
      </c>
      <c r="H114" s="1">
        <f t="shared" si="38"/>
        <v>0.24746706317044773</v>
      </c>
      <c r="I114" s="2">
        <v>1</v>
      </c>
      <c r="J114" s="1">
        <f t="shared" si="39"/>
        <v>0.1001674211615598</v>
      </c>
      <c r="K114" s="1">
        <v>40</v>
      </c>
      <c r="L114" s="1">
        <f t="shared" si="40"/>
        <v>6.324555320336759</v>
      </c>
      <c r="M114" s="4">
        <v>4.3658000000000001</v>
      </c>
      <c r="N114" s="1">
        <f t="shared" si="41"/>
        <v>0.64006483129362379</v>
      </c>
      <c r="O114" s="4">
        <v>0.87549999999999994</v>
      </c>
      <c r="P114" s="1">
        <f t="shared" si="42"/>
        <v>-5.7738889077946227E-2</v>
      </c>
      <c r="Q114" s="4">
        <f t="shared" si="43"/>
        <v>5.2412999999999998</v>
      </c>
      <c r="R114" s="1">
        <f t="shared" si="44"/>
        <v>0.71943984703476138</v>
      </c>
      <c r="S114" s="1">
        <f t="shared" si="45"/>
        <v>16.703871176998071</v>
      </c>
      <c r="T114" s="1">
        <f t="shared" si="46"/>
        <v>0.42103326360252191</v>
      </c>
      <c r="U114" s="1">
        <v>75.7</v>
      </c>
      <c r="V114" s="1">
        <f t="shared" si="47"/>
        <v>1.8791532461842462</v>
      </c>
    </row>
    <row r="115" spans="1:24" x14ac:dyDescent="0.2">
      <c r="A115" s="1" t="s">
        <v>24</v>
      </c>
      <c r="B115" s="1">
        <v>2011</v>
      </c>
      <c r="C115" s="1" t="s">
        <v>43</v>
      </c>
      <c r="D115" s="1">
        <v>351</v>
      </c>
      <c r="E115" s="1">
        <v>2</v>
      </c>
      <c r="F115" s="1" t="s">
        <v>30</v>
      </c>
      <c r="G115" s="2">
        <v>15</v>
      </c>
      <c r="H115" s="1">
        <f t="shared" si="38"/>
        <v>0.3976994150920718</v>
      </c>
      <c r="I115" s="2">
        <v>1</v>
      </c>
      <c r="J115" s="1">
        <f t="shared" si="39"/>
        <v>0.1001674211615598</v>
      </c>
      <c r="K115" s="1">
        <v>39</v>
      </c>
      <c r="L115" s="1">
        <f t="shared" si="40"/>
        <v>6.2449979983983983</v>
      </c>
      <c r="M115" s="4">
        <v>6.5888</v>
      </c>
      <c r="N115" s="1">
        <f t="shared" si="41"/>
        <v>0.81880698407792085</v>
      </c>
      <c r="O115" s="4">
        <v>0.62260000000000004</v>
      </c>
      <c r="P115" s="1">
        <f t="shared" si="42"/>
        <v>-0.20578390821190071</v>
      </c>
      <c r="Q115" s="4">
        <f t="shared" si="43"/>
        <v>7.2114000000000003</v>
      </c>
      <c r="R115" s="1">
        <f t="shared" si="44"/>
        <v>0.85802018779164391</v>
      </c>
      <c r="S115" s="1">
        <f t="shared" si="45"/>
        <v>8.6335524308733405</v>
      </c>
      <c r="T115" s="1">
        <f t="shared" si="46"/>
        <v>0.29823028691086761</v>
      </c>
      <c r="U115" s="1">
        <v>61.3</v>
      </c>
      <c r="V115" s="1">
        <f t="shared" si="47"/>
        <v>1.7875313161272341</v>
      </c>
      <c r="W115" s="5" t="s">
        <v>31</v>
      </c>
    </row>
    <row r="116" spans="1:24" x14ac:dyDescent="0.2">
      <c r="A116" s="1" t="s">
        <v>24</v>
      </c>
      <c r="B116" s="1">
        <v>2011</v>
      </c>
      <c r="C116" s="1" t="s">
        <v>43</v>
      </c>
      <c r="D116" s="1">
        <v>354</v>
      </c>
      <c r="E116" s="1">
        <v>7</v>
      </c>
      <c r="F116" s="1" t="s">
        <v>36</v>
      </c>
      <c r="G116" s="2">
        <v>4</v>
      </c>
      <c r="H116" s="1">
        <f t="shared" si="38"/>
        <v>0.20135792079033082</v>
      </c>
      <c r="I116" s="2">
        <v>3</v>
      </c>
      <c r="J116" s="1">
        <f t="shared" si="39"/>
        <v>0.17408301063648043</v>
      </c>
      <c r="K116" s="1">
        <v>12</v>
      </c>
      <c r="L116" s="1">
        <f t="shared" si="40"/>
        <v>3.4641016151377544</v>
      </c>
      <c r="M116" s="4">
        <v>0.23760000000000001</v>
      </c>
      <c r="N116" s="1">
        <f t="shared" si="41"/>
        <v>-0.62413528568819399</v>
      </c>
      <c r="O116" s="4">
        <v>0.26479999999999998</v>
      </c>
      <c r="P116" s="1">
        <f t="shared" si="42"/>
        <v>-0.5770656186929991</v>
      </c>
      <c r="Q116" s="4">
        <f t="shared" si="43"/>
        <v>0.50239999999999996</v>
      </c>
      <c r="R116" s="1">
        <f t="shared" si="44"/>
        <v>-0.29894172496035554</v>
      </c>
      <c r="S116" s="1">
        <f t="shared" si="45"/>
        <v>52.707006369426757</v>
      </c>
      <c r="T116" s="1">
        <f t="shared" si="46"/>
        <v>0.81248146898364715</v>
      </c>
      <c r="U116" s="1">
        <v>12.1</v>
      </c>
      <c r="V116" s="1">
        <f t="shared" si="47"/>
        <v>1.0831441431430522</v>
      </c>
      <c r="W116" s="5" t="s">
        <v>33</v>
      </c>
    </row>
    <row r="117" spans="1:24" x14ac:dyDescent="0.2">
      <c r="A117" s="1" t="s">
        <v>24</v>
      </c>
      <c r="B117" s="1">
        <v>2011</v>
      </c>
      <c r="C117" s="1" t="s">
        <v>43</v>
      </c>
      <c r="D117" s="1">
        <v>355</v>
      </c>
      <c r="E117" s="1">
        <v>7</v>
      </c>
      <c r="F117" s="1" t="s">
        <v>36</v>
      </c>
      <c r="G117" s="2">
        <v>7</v>
      </c>
      <c r="H117" s="1">
        <f t="shared" si="38"/>
        <v>0.26776332715719392</v>
      </c>
      <c r="I117" s="2">
        <v>2</v>
      </c>
      <c r="J117" s="1">
        <f t="shared" si="39"/>
        <v>0.14189705460416391</v>
      </c>
      <c r="K117" s="1">
        <v>11</v>
      </c>
      <c r="L117" s="1">
        <f t="shared" si="40"/>
        <v>3.3166247903553998</v>
      </c>
      <c r="M117" s="4">
        <v>0.29380000000000001</v>
      </c>
      <c r="N117" s="1">
        <f t="shared" si="41"/>
        <v>-0.53193342682040212</v>
      </c>
      <c r="O117" s="4">
        <v>0.37150000000000005</v>
      </c>
      <c r="P117" s="1">
        <f t="shared" si="42"/>
        <v>-0.43002949176513233</v>
      </c>
      <c r="Q117" s="4">
        <f t="shared" si="43"/>
        <v>0.6653</v>
      </c>
      <c r="R117" s="1">
        <f t="shared" si="44"/>
        <v>-0.17697594880379242</v>
      </c>
      <c r="S117" s="1">
        <f t="shared" si="45"/>
        <v>55.839470915376531</v>
      </c>
      <c r="T117" s="1">
        <f t="shared" si="46"/>
        <v>0.84392644240733283</v>
      </c>
      <c r="U117" s="1">
        <v>17.100000000000001</v>
      </c>
      <c r="V117" s="1">
        <f t="shared" si="47"/>
        <v>1.2332500095411003</v>
      </c>
      <c r="W117" s="5" t="s">
        <v>44</v>
      </c>
    </row>
    <row r="118" spans="1:24" x14ac:dyDescent="0.2">
      <c r="A118" s="1" t="s">
        <v>24</v>
      </c>
      <c r="B118" s="1">
        <v>2011</v>
      </c>
      <c r="C118" s="1" t="s">
        <v>43</v>
      </c>
      <c r="D118" s="1">
        <v>356</v>
      </c>
      <c r="E118" s="1">
        <v>2</v>
      </c>
      <c r="F118" s="1" t="s">
        <v>30</v>
      </c>
      <c r="G118" s="2">
        <v>7</v>
      </c>
      <c r="H118" s="1">
        <f t="shared" si="38"/>
        <v>0.26776332715719392</v>
      </c>
      <c r="I118" s="2">
        <v>3</v>
      </c>
      <c r="J118" s="1">
        <f t="shared" si="39"/>
        <v>0.17408301063648043</v>
      </c>
      <c r="K118" s="1">
        <v>20</v>
      </c>
      <c r="L118" s="1">
        <f t="shared" si="40"/>
        <v>4.4721359549995796</v>
      </c>
      <c r="M118" s="4">
        <v>1.5721000000000001</v>
      </c>
      <c r="N118" s="1">
        <f t="shared" si="41"/>
        <v>0.1964829302031737</v>
      </c>
      <c r="O118" s="4">
        <v>0.86709999999999998</v>
      </c>
      <c r="P118" s="1">
        <f t="shared" si="42"/>
        <v>-6.1925805219612454E-2</v>
      </c>
      <c r="Q118" s="4">
        <f t="shared" si="43"/>
        <v>2.4392</v>
      </c>
      <c r="R118" s="1">
        <f t="shared" si="44"/>
        <v>0.38724919183285589</v>
      </c>
      <c r="S118" s="1">
        <f t="shared" si="45"/>
        <v>35.548540505083629</v>
      </c>
      <c r="T118" s="1">
        <f t="shared" si="46"/>
        <v>0.63879186786785169</v>
      </c>
      <c r="U118" s="1">
        <v>28.6</v>
      </c>
      <c r="V118" s="1">
        <f t="shared" si="47"/>
        <v>1.4565178578052627</v>
      </c>
      <c r="W118" s="5" t="s">
        <v>37</v>
      </c>
    </row>
    <row r="119" spans="1:24" x14ac:dyDescent="0.2">
      <c r="A119" s="1" t="s">
        <v>24</v>
      </c>
      <c r="B119" s="1">
        <v>2011</v>
      </c>
      <c r="C119" s="1" t="s">
        <v>43</v>
      </c>
      <c r="D119" s="1">
        <v>359</v>
      </c>
      <c r="E119" s="1">
        <v>4</v>
      </c>
      <c r="F119" s="1" t="s">
        <v>28</v>
      </c>
      <c r="G119" s="2">
        <v>10</v>
      </c>
      <c r="H119" s="1">
        <f t="shared" si="38"/>
        <v>0.32175055439664224</v>
      </c>
      <c r="I119" s="2">
        <v>1</v>
      </c>
      <c r="J119" s="1">
        <f t="shared" si="39"/>
        <v>0.1001674211615598</v>
      </c>
      <c r="K119" s="1">
        <v>21</v>
      </c>
      <c r="L119" s="1">
        <f t="shared" si="40"/>
        <v>4.5825756949558398</v>
      </c>
      <c r="M119" s="4">
        <v>1.6093999999999999</v>
      </c>
      <c r="N119" s="1">
        <f t="shared" si="41"/>
        <v>0.20666669546945382</v>
      </c>
      <c r="O119" s="4">
        <v>0.6522</v>
      </c>
      <c r="P119" s="1">
        <f t="shared" si="42"/>
        <v>-0.18561254666541177</v>
      </c>
      <c r="Q119" s="4">
        <f t="shared" si="43"/>
        <v>2.2616000000000001</v>
      </c>
      <c r="R119" s="1">
        <f t="shared" si="44"/>
        <v>0.3544177157747147</v>
      </c>
      <c r="S119" s="1">
        <f t="shared" si="45"/>
        <v>28.837990802971348</v>
      </c>
      <c r="T119" s="1">
        <f t="shared" si="46"/>
        <v>0.56688884434725206</v>
      </c>
      <c r="U119" s="1">
        <v>13.9</v>
      </c>
      <c r="V119" s="1">
        <f t="shared" si="47"/>
        <v>1.1433271299920464</v>
      </c>
    </row>
    <row r="120" spans="1:24" x14ac:dyDescent="0.2">
      <c r="A120" s="1" t="s">
        <v>24</v>
      </c>
      <c r="B120" s="1">
        <v>2011</v>
      </c>
      <c r="C120" s="1" t="s">
        <v>43</v>
      </c>
      <c r="D120" s="1">
        <v>363</v>
      </c>
      <c r="E120" s="1">
        <v>5</v>
      </c>
      <c r="F120" s="1" t="s">
        <v>34</v>
      </c>
      <c r="G120" s="2">
        <v>3</v>
      </c>
      <c r="H120" s="1">
        <f t="shared" si="38"/>
        <v>0.17408301063648043</v>
      </c>
      <c r="I120" s="2">
        <v>1</v>
      </c>
      <c r="J120" s="1">
        <f t="shared" si="39"/>
        <v>0.1001674211615598</v>
      </c>
      <c r="K120" s="1">
        <v>3</v>
      </c>
      <c r="L120" s="1">
        <f t="shared" si="40"/>
        <v>1.7320508075688772</v>
      </c>
      <c r="M120" s="4">
        <v>0.2082</v>
      </c>
      <c r="N120" s="1">
        <f t="shared" si="41"/>
        <v>-0.68149841584121296</v>
      </c>
      <c r="O120" s="4">
        <v>0.18690000000000001</v>
      </c>
      <c r="P120" s="1">
        <f t="shared" si="42"/>
        <v>-0.72836746251287721</v>
      </c>
      <c r="Q120" s="4">
        <f t="shared" si="43"/>
        <v>0.39510000000000001</v>
      </c>
      <c r="R120" s="1">
        <f t="shared" si="44"/>
        <v>-0.40328197844343378</v>
      </c>
      <c r="S120" s="1">
        <f t="shared" si="45"/>
        <v>47.304479878511771</v>
      </c>
      <c r="T120" s="1">
        <f t="shared" si="46"/>
        <v>0.75842988828496627</v>
      </c>
      <c r="U120" s="1">
        <v>6.2</v>
      </c>
      <c r="V120" s="1">
        <f t="shared" si="47"/>
        <v>0.7930916001765802</v>
      </c>
      <c r="W120" s="5" t="s">
        <v>37</v>
      </c>
    </row>
    <row r="121" spans="1:24" x14ac:dyDescent="0.2">
      <c r="A121" s="1" t="s">
        <v>24</v>
      </c>
      <c r="B121" s="1">
        <v>2011</v>
      </c>
      <c r="C121" s="1" t="s">
        <v>43</v>
      </c>
      <c r="D121" s="1">
        <v>364</v>
      </c>
      <c r="E121" s="1">
        <v>4</v>
      </c>
      <c r="F121" s="1" t="s">
        <v>28</v>
      </c>
      <c r="G121" s="2">
        <v>0.5</v>
      </c>
      <c r="H121" s="1">
        <f t="shared" si="38"/>
        <v>7.0769736662213617E-2</v>
      </c>
      <c r="I121" s="2">
        <v>0.5</v>
      </c>
      <c r="J121" s="1">
        <f t="shared" si="39"/>
        <v>7.0769736662213617E-2</v>
      </c>
      <c r="K121" s="1">
        <v>1</v>
      </c>
      <c r="L121" s="1">
        <f t="shared" si="40"/>
        <v>1</v>
      </c>
      <c r="M121" s="4">
        <v>9.1999999999999998E-3</v>
      </c>
      <c r="N121" s="1">
        <f t="shared" si="41"/>
        <v>-2.0357403698031513</v>
      </c>
      <c r="O121" s="4">
        <v>7.0699999999999999E-2</v>
      </c>
      <c r="P121" s="1">
        <f t="shared" si="42"/>
        <v>-1.1505191627560138</v>
      </c>
      <c r="Q121" s="4">
        <f t="shared" si="43"/>
        <v>7.9899999999999999E-2</v>
      </c>
      <c r="R121" s="1">
        <f t="shared" si="44"/>
        <v>-1.0973988693334686</v>
      </c>
      <c r="S121" s="1">
        <f t="shared" si="45"/>
        <v>88.485607008760951</v>
      </c>
      <c r="T121" s="1">
        <f t="shared" si="46"/>
        <v>1.224593220643815</v>
      </c>
      <c r="U121" s="1">
        <v>0.7</v>
      </c>
      <c r="V121" s="1">
        <f t="shared" si="47"/>
        <v>-0.14874165128092473</v>
      </c>
      <c r="W121" s="5" t="s">
        <v>34</v>
      </c>
      <c r="X121" s="1" t="s">
        <v>51</v>
      </c>
    </row>
    <row r="122" spans="1:24" x14ac:dyDescent="0.2">
      <c r="A122" s="1" t="s">
        <v>24</v>
      </c>
      <c r="B122" s="1">
        <v>2011</v>
      </c>
      <c r="C122" s="1" t="s">
        <v>43</v>
      </c>
      <c r="D122" s="1">
        <v>366</v>
      </c>
      <c r="E122" s="1">
        <v>1</v>
      </c>
      <c r="F122" s="1" t="s">
        <v>27</v>
      </c>
      <c r="G122" s="2">
        <v>0.4</v>
      </c>
      <c r="H122" s="1">
        <f t="shared" si="38"/>
        <v>6.3287792981361946E-2</v>
      </c>
      <c r="I122" s="2">
        <v>0.2</v>
      </c>
      <c r="J122" s="1">
        <f t="shared" si="39"/>
        <v>4.4736280102247346E-2</v>
      </c>
      <c r="K122" s="1">
        <v>1</v>
      </c>
      <c r="L122" s="1">
        <f t="shared" si="40"/>
        <v>1</v>
      </c>
      <c r="M122" s="4">
        <v>7.8100000000000003E-2</v>
      </c>
      <c r="N122" s="1">
        <f t="shared" si="41"/>
        <v>-1.1072933621943344</v>
      </c>
      <c r="O122" s="4">
        <v>1.1000000000000001E-3</v>
      </c>
      <c r="P122" s="1">
        <f t="shared" si="42"/>
        <v>-2.9546770212133424</v>
      </c>
      <c r="Q122" s="4">
        <f t="shared" si="43"/>
        <v>7.9200000000000007E-2</v>
      </c>
      <c r="R122" s="1">
        <f t="shared" si="44"/>
        <v>-1.1012199867101744</v>
      </c>
      <c r="S122" s="1">
        <f t="shared" si="45"/>
        <v>1.3888888888888888</v>
      </c>
      <c r="T122" s="1">
        <f t="shared" si="46"/>
        <v>0.11812565299238524</v>
      </c>
      <c r="U122" s="1">
        <v>0.2</v>
      </c>
      <c r="V122" s="1">
        <f t="shared" si="47"/>
        <v>-0.6777807052660807</v>
      </c>
      <c r="X122" s="1" t="s">
        <v>51</v>
      </c>
    </row>
    <row r="123" spans="1:24" x14ac:dyDescent="0.2">
      <c r="A123" s="1" t="s">
        <v>24</v>
      </c>
      <c r="B123" s="1">
        <v>2011</v>
      </c>
      <c r="C123" s="1" t="s">
        <v>43</v>
      </c>
      <c r="D123" s="1">
        <v>368</v>
      </c>
      <c r="E123" s="1">
        <v>2</v>
      </c>
      <c r="F123" s="1" t="s">
        <v>30</v>
      </c>
      <c r="G123" s="2">
        <v>21</v>
      </c>
      <c r="H123" s="1">
        <f t="shared" si="38"/>
        <v>0.47603381806132278</v>
      </c>
      <c r="I123" s="2">
        <v>2.5</v>
      </c>
      <c r="J123" s="1">
        <f t="shared" si="39"/>
        <v>0.15878021464576067</v>
      </c>
      <c r="K123" s="1">
        <v>49</v>
      </c>
      <c r="L123" s="1">
        <f t="shared" si="40"/>
        <v>7</v>
      </c>
      <c r="M123" s="4">
        <v>2.1934</v>
      </c>
      <c r="N123" s="1">
        <f t="shared" si="41"/>
        <v>0.34111981913519279</v>
      </c>
      <c r="O123" s="4">
        <v>3.9129999999999998</v>
      </c>
      <c r="P123" s="1">
        <f t="shared" si="42"/>
        <v>0.59251095777526985</v>
      </c>
      <c r="Q123" s="4">
        <f t="shared" si="43"/>
        <v>6.1063999999999998</v>
      </c>
      <c r="R123" s="1">
        <f t="shared" si="44"/>
        <v>0.78578596058493577</v>
      </c>
      <c r="S123" s="1">
        <f t="shared" si="45"/>
        <v>64.080309183807145</v>
      </c>
      <c r="T123" s="1">
        <f t="shared" si="46"/>
        <v>0.92813197660491498</v>
      </c>
      <c r="U123" s="1">
        <v>71.5</v>
      </c>
      <c r="V123" s="1">
        <f t="shared" si="47"/>
        <v>1.8543667780408697</v>
      </c>
      <c r="W123" s="5" t="s">
        <v>31</v>
      </c>
    </row>
    <row r="124" spans="1:24" x14ac:dyDescent="0.2">
      <c r="A124" s="1" t="s">
        <v>24</v>
      </c>
      <c r="B124" s="1">
        <v>2011</v>
      </c>
      <c r="C124" s="1" t="s">
        <v>43</v>
      </c>
      <c r="D124" s="1">
        <v>369</v>
      </c>
      <c r="E124" s="1">
        <v>6</v>
      </c>
      <c r="F124" s="1" t="s">
        <v>26</v>
      </c>
      <c r="X124" s="1" t="s">
        <v>49</v>
      </c>
    </row>
    <row r="125" spans="1:24" x14ac:dyDescent="0.2">
      <c r="A125" s="1" t="s">
        <v>24</v>
      </c>
      <c r="B125" s="1">
        <v>2011</v>
      </c>
      <c r="C125" s="1" t="s">
        <v>43</v>
      </c>
      <c r="D125" s="1">
        <v>370</v>
      </c>
      <c r="E125" s="1">
        <v>8</v>
      </c>
      <c r="F125" s="1" t="s">
        <v>35</v>
      </c>
      <c r="G125" s="2">
        <v>5</v>
      </c>
      <c r="H125" s="1">
        <f>ASIN(SQRT(G125/100))</f>
        <v>0.22551340589813121</v>
      </c>
      <c r="I125" s="2">
        <v>2</v>
      </c>
      <c r="J125" s="1">
        <f>ASIN(SQRT(I125/100))</f>
        <v>0.14189705460416391</v>
      </c>
      <c r="K125" s="1">
        <v>7</v>
      </c>
      <c r="L125" s="1">
        <f>SQRT(K125)</f>
        <v>2.6457513110645907</v>
      </c>
      <c r="M125" s="4">
        <v>7.7399999999999997E-2</v>
      </c>
      <c r="N125" s="1">
        <f>LOG10(M125+0.00001)</f>
        <v>-1.1112029325433193</v>
      </c>
      <c r="O125" s="4">
        <v>0.40699999999999997</v>
      </c>
      <c r="P125" s="1">
        <f>LOG10(O125+0.00001)</f>
        <v>-0.39039492027977563</v>
      </c>
      <c r="Q125" s="4">
        <f>M125+O125</f>
        <v>0.48439999999999994</v>
      </c>
      <c r="R125" s="1">
        <f>LOG10(Q125+0.00001)</f>
        <v>-0.31478690000464277</v>
      </c>
      <c r="S125" s="1">
        <f>O125/Q125*100</f>
        <v>84.021469859620154</v>
      </c>
      <c r="T125" s="1">
        <f>ASIN(SQRT(S125/100))</f>
        <v>1.1595723795246378</v>
      </c>
      <c r="U125" s="1">
        <v>21.1</v>
      </c>
      <c r="V125" s="1">
        <f>LOG10(U125+0.01)</f>
        <v>1.3244882333076564</v>
      </c>
    </row>
    <row r="126" spans="1:24" x14ac:dyDescent="0.2">
      <c r="A126" s="1" t="s">
        <v>24</v>
      </c>
      <c r="B126" s="1">
        <v>2011</v>
      </c>
      <c r="C126" s="1" t="s">
        <v>43</v>
      </c>
      <c r="D126" s="1">
        <v>377</v>
      </c>
      <c r="E126" s="1">
        <v>3</v>
      </c>
      <c r="F126" s="1" t="s">
        <v>33</v>
      </c>
      <c r="G126" s="2">
        <v>1</v>
      </c>
      <c r="H126" s="1">
        <f>ASIN(SQRT(G126/100))</f>
        <v>0.1001674211615598</v>
      </c>
      <c r="I126" s="2">
        <v>0.5</v>
      </c>
      <c r="J126" s="1">
        <f>ASIN(SQRT(I126/100))</f>
        <v>7.0769736662213617E-2</v>
      </c>
      <c r="K126" s="1">
        <v>1</v>
      </c>
      <c r="L126" s="1">
        <f>SQRT(K126)</f>
        <v>1</v>
      </c>
      <c r="M126" s="4">
        <v>0.13980000000000001</v>
      </c>
      <c r="N126" s="1">
        <f>LOG10(M126+0.00001)</f>
        <v>-0.85446176428776677</v>
      </c>
      <c r="O126" s="4">
        <v>1.11E-2</v>
      </c>
      <c r="P126" s="1">
        <f>LOG10(O126+0.00001)</f>
        <v>-1.9542859410591324</v>
      </c>
      <c r="Q126" s="4">
        <f>M126+O126</f>
        <v>0.15090000000000001</v>
      </c>
      <c r="R126" s="1">
        <f>LOG10(Q126+0.00001)</f>
        <v>-0.82128198089423143</v>
      </c>
      <c r="S126" s="1">
        <f>O126/Q126*100</f>
        <v>7.3558648111332001</v>
      </c>
      <c r="T126" s="1">
        <f>ASIN(SQRT(S126/100))</f>
        <v>0.2746571734293678</v>
      </c>
      <c r="U126" s="1">
        <v>2.8</v>
      </c>
      <c r="V126" s="1">
        <f>LOG10(U126+0.01)</f>
        <v>0.44870631990507981</v>
      </c>
      <c r="W126" s="5" t="s">
        <v>33</v>
      </c>
      <c r="X126" s="1" t="s">
        <v>39</v>
      </c>
    </row>
    <row r="127" spans="1:24" x14ac:dyDescent="0.2">
      <c r="A127" s="1" t="s">
        <v>24</v>
      </c>
      <c r="B127" s="1">
        <v>2011</v>
      </c>
      <c r="C127" s="1" t="s">
        <v>43</v>
      </c>
      <c r="D127" s="1">
        <v>379</v>
      </c>
      <c r="E127" s="1">
        <v>4</v>
      </c>
      <c r="F127" s="1" t="s">
        <v>28</v>
      </c>
      <c r="G127" s="2">
        <v>11</v>
      </c>
      <c r="H127" s="1">
        <f>ASIN(SQRT(G127/100))</f>
        <v>0.33806525478033073</v>
      </c>
      <c r="I127" s="2">
        <v>3.5</v>
      </c>
      <c r="J127" s="1">
        <f>ASIN(SQRT(I127/100))</f>
        <v>0.18819174115886411</v>
      </c>
      <c r="K127" s="1">
        <v>37</v>
      </c>
      <c r="L127" s="1">
        <f>SQRT(K127)</f>
        <v>6.0827625302982193</v>
      </c>
      <c r="M127" s="4">
        <v>6.5045000000000002</v>
      </c>
      <c r="N127" s="1">
        <f>LOG10(M127+0.00001)</f>
        <v>0.81321458570752747</v>
      </c>
      <c r="O127" s="4">
        <v>0.30740000000000001</v>
      </c>
      <c r="P127" s="1">
        <f>LOG10(O127+0.00001)</f>
        <v>-0.51228200907381238</v>
      </c>
      <c r="Q127" s="4">
        <f>M127+O127</f>
        <v>6.8119000000000005</v>
      </c>
      <c r="R127" s="1">
        <f>LOG10(Q127+0.00001)</f>
        <v>0.83326890136314435</v>
      </c>
      <c r="S127" s="1">
        <f>O127/Q127*100</f>
        <v>4.5126910259986195</v>
      </c>
      <c r="T127" s="1">
        <f>ASIN(SQRT(S127/100))</f>
        <v>0.21406202392524271</v>
      </c>
      <c r="U127" s="1">
        <v>45.2</v>
      </c>
      <c r="V127" s="1">
        <f>LOG10(U127+0.01)</f>
        <v>1.6552345070342942</v>
      </c>
      <c r="W127" s="5" t="s">
        <v>38</v>
      </c>
    </row>
    <row r="128" spans="1:24" x14ac:dyDescent="0.2">
      <c r="A128" s="1" t="s">
        <v>24</v>
      </c>
      <c r="B128" s="1">
        <v>2011</v>
      </c>
      <c r="C128" s="1" t="s">
        <v>43</v>
      </c>
      <c r="D128" s="1">
        <v>380</v>
      </c>
      <c r="E128" s="1">
        <v>2</v>
      </c>
      <c r="F128" s="1" t="s">
        <v>30</v>
      </c>
      <c r="G128" s="2">
        <v>16</v>
      </c>
      <c r="H128" s="1">
        <f>ASIN(SQRT(G128/100))</f>
        <v>0.41151684606748801</v>
      </c>
      <c r="I128" s="2">
        <v>3</v>
      </c>
      <c r="J128" s="1">
        <f>ASIN(SQRT(I128/100))</f>
        <v>0.17408301063648043</v>
      </c>
      <c r="K128" s="1">
        <v>39</v>
      </c>
      <c r="L128" s="1">
        <f>SQRT(K128)</f>
        <v>6.2449979983983983</v>
      </c>
      <c r="M128" s="4">
        <v>2.8210999999999999</v>
      </c>
      <c r="N128" s="1">
        <f>LOG10(M128+0.00001)</f>
        <v>0.45042002038494189</v>
      </c>
      <c r="O128" s="4">
        <v>1.8882000000000001</v>
      </c>
      <c r="P128" s="1">
        <f>LOG10(O128+0.00001)</f>
        <v>0.27605029333569397</v>
      </c>
      <c r="Q128" s="4">
        <f>M128+O128</f>
        <v>4.7092999999999998</v>
      </c>
      <c r="R128" s="1">
        <f>LOG10(Q128+0.00001)</f>
        <v>0.67295727970967978</v>
      </c>
      <c r="S128" s="1">
        <f>O128/Q128*100</f>
        <v>40.095130911175765</v>
      </c>
      <c r="T128" s="1">
        <f>ASIN(SQRT(S128/100))</f>
        <v>0.68568993705741399</v>
      </c>
      <c r="U128" s="1">
        <v>49.2</v>
      </c>
      <c r="V128" s="1">
        <f>LOG10(U128+0.01)</f>
        <v>1.6920533650340808</v>
      </c>
      <c r="W128" s="5" t="s">
        <v>44</v>
      </c>
    </row>
    <row r="129" spans="1:23" x14ac:dyDescent="0.2">
      <c r="A129" s="1" t="s">
        <v>24</v>
      </c>
      <c r="B129" s="1">
        <v>2011</v>
      </c>
      <c r="C129" s="1" t="s">
        <v>43</v>
      </c>
      <c r="D129" s="1">
        <v>382</v>
      </c>
      <c r="E129" s="1">
        <v>4</v>
      </c>
      <c r="F129" s="1" t="s">
        <v>28</v>
      </c>
      <c r="G129" s="2">
        <v>2</v>
      </c>
      <c r="H129" s="1">
        <f>ASIN(SQRT(G129/100))</f>
        <v>0.14189705460416391</v>
      </c>
      <c r="I129" s="2">
        <v>0.5</v>
      </c>
      <c r="J129" s="1">
        <f>ASIN(SQRT(I129/100))</f>
        <v>7.0769736662213617E-2</v>
      </c>
      <c r="K129" s="1">
        <v>1</v>
      </c>
      <c r="L129" s="1">
        <f>SQRT(K129)</f>
        <v>1</v>
      </c>
      <c r="M129" s="4">
        <v>4.6600000000000003E-2</v>
      </c>
      <c r="N129" s="1">
        <f>LOG10(M129+0.00001)</f>
        <v>-1.3315208970674144</v>
      </c>
      <c r="O129" s="4">
        <v>2.0000000000000001E-4</v>
      </c>
      <c r="P129" s="1">
        <f>LOG10(O129+0.00001)</f>
        <v>-3.6777807052660809</v>
      </c>
      <c r="Q129" s="4">
        <f>M129+O129</f>
        <v>4.6800000000000001E-2</v>
      </c>
      <c r="R129" s="1">
        <f>LOG10(Q129+0.00001)</f>
        <v>-1.3296613588725579</v>
      </c>
      <c r="S129" s="1">
        <f>O129/Q129*100</f>
        <v>0.42735042735042739</v>
      </c>
      <c r="T129" s="1">
        <f>ASIN(SQRT(S129/100))</f>
        <v>6.5418696101075133E-2</v>
      </c>
      <c r="U129" s="1">
        <v>5.9</v>
      </c>
      <c r="V129" s="1">
        <f>LOG10(U129+0.01)</f>
        <v>0.77158748088125539</v>
      </c>
      <c r="W129" s="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7A58-CD66-FC47-8334-B21EA34BA2BA}">
  <dimension ref="A1:X129"/>
  <sheetViews>
    <sheetView workbookViewId="0">
      <selection sqref="A1:X129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2</v>
      </c>
      <c r="C1" s="1" t="s">
        <v>1</v>
      </c>
      <c r="D1" s="1" t="s">
        <v>55</v>
      </c>
      <c r="E1" s="1" t="s">
        <v>4</v>
      </c>
      <c r="F1" s="1" t="s">
        <v>273</v>
      </c>
      <c r="G1" s="1" t="s">
        <v>6</v>
      </c>
      <c r="H1" s="1" t="s">
        <v>7</v>
      </c>
      <c r="I1" s="1" t="s">
        <v>131</v>
      </c>
      <c r="J1" s="1" t="s">
        <v>132</v>
      </c>
      <c r="K1" s="52" t="s">
        <v>8</v>
      </c>
      <c r="L1" s="1" t="s">
        <v>9</v>
      </c>
      <c r="M1" s="1" t="s">
        <v>255</v>
      </c>
      <c r="N1" s="1" t="s">
        <v>256</v>
      </c>
      <c r="O1" s="4" t="s">
        <v>275</v>
      </c>
      <c r="P1" s="4" t="s">
        <v>58</v>
      </c>
      <c r="Q1" s="4" t="s">
        <v>59</v>
      </c>
      <c r="R1" s="4" t="s">
        <v>60</v>
      </c>
      <c r="S1" s="1" t="s">
        <v>16</v>
      </c>
      <c r="T1" s="4" t="s">
        <v>17</v>
      </c>
      <c r="U1" s="52" t="s">
        <v>18</v>
      </c>
      <c r="V1" s="52" t="s">
        <v>19</v>
      </c>
      <c r="W1" s="1" t="s">
        <v>290</v>
      </c>
      <c r="X1" s="1" t="s">
        <v>23</v>
      </c>
    </row>
    <row r="2" spans="1:24" x14ac:dyDescent="0.2">
      <c r="A2" s="1" t="s">
        <v>282</v>
      </c>
      <c r="B2" s="1" t="s">
        <v>25</v>
      </c>
      <c r="C2" s="1">
        <v>2010</v>
      </c>
      <c r="D2" s="52">
        <v>4</v>
      </c>
      <c r="E2" s="52">
        <v>6</v>
      </c>
      <c r="F2" s="1" t="s">
        <v>34</v>
      </c>
      <c r="G2" s="1">
        <v>8</v>
      </c>
      <c r="H2" s="1">
        <f t="shared" ref="H2:H25" si="0">ASIN(SQRT(G2/100))</f>
        <v>0.28675655221154839</v>
      </c>
      <c r="I2" s="1">
        <v>10</v>
      </c>
      <c r="J2" s="1">
        <f t="shared" ref="J2:J25" si="1">ASIN(SQRT(I2/100))</f>
        <v>0.32175055439664224</v>
      </c>
      <c r="K2" s="52">
        <v>10</v>
      </c>
      <c r="L2" s="1">
        <f t="shared" ref="L2:L25" si="2">ASIN(SQRT(K2/100))</f>
        <v>0.32175055439664224</v>
      </c>
      <c r="M2" s="1">
        <v>16</v>
      </c>
      <c r="N2" s="1">
        <f t="shared" ref="N2:N24" si="3">SQRT(M2)</f>
        <v>4</v>
      </c>
      <c r="O2" s="4">
        <v>0.16090000000000002</v>
      </c>
      <c r="P2" s="1">
        <f t="shared" ref="P2:P24" si="4">LOG10(O2+0.00001)</f>
        <v>-0.79341696516220883</v>
      </c>
      <c r="Q2" s="4">
        <v>0.14699999999999999</v>
      </c>
      <c r="R2" s="1">
        <f t="shared" ref="R2:R24" si="5">LOG10(Q2+0.00001)</f>
        <v>-0.83265312241436462</v>
      </c>
      <c r="S2" s="4">
        <f t="shared" ref="S2:S24" si="6">O2+Q2</f>
        <v>0.30790000000000001</v>
      </c>
      <c r="T2" s="1">
        <f t="shared" ref="T2:T24" si="7">LOG10(S2+0.00001)</f>
        <v>-0.51157620627609612</v>
      </c>
      <c r="U2" s="52">
        <f t="shared" ref="U2:U14" si="8">Q2/S2*100</f>
        <v>47.742773627801235</v>
      </c>
      <c r="V2" s="1">
        <f t="shared" ref="V2:V14" si="9">ASIN(SQRT(U2/100))</f>
        <v>0.76281822548301326</v>
      </c>
      <c r="W2" s="1" t="s">
        <v>38</v>
      </c>
      <c r="X2" s="1"/>
    </row>
    <row r="3" spans="1:24" x14ac:dyDescent="0.2">
      <c r="A3" s="1" t="s">
        <v>282</v>
      </c>
      <c r="B3" s="1" t="s">
        <v>25</v>
      </c>
      <c r="C3" s="1">
        <v>2010</v>
      </c>
      <c r="D3" s="52">
        <v>12</v>
      </c>
      <c r="E3" s="1">
        <v>7</v>
      </c>
      <c r="F3" s="1" t="s">
        <v>44</v>
      </c>
      <c r="G3" s="1">
        <v>18</v>
      </c>
      <c r="H3" s="1">
        <f t="shared" si="0"/>
        <v>0.43814903058417032</v>
      </c>
      <c r="I3" s="1">
        <v>38</v>
      </c>
      <c r="J3" s="1">
        <f t="shared" si="1"/>
        <v>0.66421523787796666</v>
      </c>
      <c r="K3" s="52">
        <v>33</v>
      </c>
      <c r="L3" s="1">
        <f t="shared" si="2"/>
        <v>0.61193971463386743</v>
      </c>
      <c r="M3" s="1">
        <v>348</v>
      </c>
      <c r="N3" s="1">
        <f t="shared" si="3"/>
        <v>18.654758106177631</v>
      </c>
      <c r="O3" s="4">
        <v>3.4780000000000002</v>
      </c>
      <c r="P3" s="1">
        <f t="shared" si="4"/>
        <v>0.54133082635518581</v>
      </c>
      <c r="Q3" s="4">
        <v>2.9331999999999998</v>
      </c>
      <c r="R3" s="1">
        <f t="shared" si="5"/>
        <v>0.46734315693771994</v>
      </c>
      <c r="S3" s="4">
        <f t="shared" si="6"/>
        <v>6.4112</v>
      </c>
      <c r="T3" s="1">
        <f t="shared" si="7"/>
        <v>0.80694000248777475</v>
      </c>
      <c r="U3" s="52">
        <f t="shared" si="8"/>
        <v>45.751185425505362</v>
      </c>
      <c r="V3" s="1">
        <f t="shared" si="9"/>
        <v>0.74285871650544355</v>
      </c>
      <c r="W3" s="1"/>
      <c r="X3" s="1"/>
    </row>
    <row r="4" spans="1:24" x14ac:dyDescent="0.2">
      <c r="A4" s="1" t="s">
        <v>282</v>
      </c>
      <c r="B4" s="1" t="s">
        <v>25</v>
      </c>
      <c r="C4" s="1">
        <v>2010</v>
      </c>
      <c r="D4" s="52">
        <v>13</v>
      </c>
      <c r="E4" s="52">
        <v>5</v>
      </c>
      <c r="F4" s="1" t="s">
        <v>31</v>
      </c>
      <c r="G4" s="1">
        <v>20</v>
      </c>
      <c r="H4" s="1">
        <f t="shared" si="0"/>
        <v>0.46364760900080615</v>
      </c>
      <c r="I4" s="1">
        <v>15</v>
      </c>
      <c r="J4" s="1">
        <f t="shared" si="1"/>
        <v>0.3976994150920718</v>
      </c>
      <c r="K4" s="52">
        <v>28</v>
      </c>
      <c r="L4" s="1">
        <f t="shared" si="2"/>
        <v>0.55759882669953675</v>
      </c>
      <c r="M4" s="1">
        <v>235</v>
      </c>
      <c r="N4" s="1">
        <f t="shared" si="3"/>
        <v>15.329709716755891</v>
      </c>
      <c r="O4" s="4">
        <v>3.9010000000000016</v>
      </c>
      <c r="P4" s="1">
        <f t="shared" si="4"/>
        <v>0.59117706360050026</v>
      </c>
      <c r="Q4" s="4">
        <v>1.3113000000000001</v>
      </c>
      <c r="R4" s="1">
        <f t="shared" si="5"/>
        <v>0.11770537313508296</v>
      </c>
      <c r="S4" s="4">
        <f t="shared" si="6"/>
        <v>5.2123000000000017</v>
      </c>
      <c r="T4" s="1">
        <f t="shared" si="7"/>
        <v>0.71703023729491022</v>
      </c>
      <c r="U4" s="52">
        <f t="shared" si="8"/>
        <v>25.157799819657345</v>
      </c>
      <c r="V4" s="1">
        <f t="shared" si="9"/>
        <v>0.52541898213885474</v>
      </c>
      <c r="W4" s="1"/>
      <c r="X4" s="1"/>
    </row>
    <row r="5" spans="1:24" x14ac:dyDescent="0.2">
      <c r="A5" s="1" t="s">
        <v>282</v>
      </c>
      <c r="B5" s="1" t="s">
        <v>25</v>
      </c>
      <c r="C5" s="1">
        <v>2010</v>
      </c>
      <c r="D5" s="52">
        <v>15</v>
      </c>
      <c r="E5" s="1">
        <v>1</v>
      </c>
      <c r="F5" s="1" t="s">
        <v>27</v>
      </c>
      <c r="G5" s="1">
        <v>10</v>
      </c>
      <c r="H5" s="1">
        <f t="shared" si="0"/>
        <v>0.32175055439664224</v>
      </c>
      <c r="I5" s="1">
        <v>20</v>
      </c>
      <c r="J5" s="1">
        <f t="shared" si="1"/>
        <v>0.46364760900080615</v>
      </c>
      <c r="K5" s="52">
        <v>27</v>
      </c>
      <c r="L5" s="1">
        <f t="shared" si="2"/>
        <v>0.54640056413797222</v>
      </c>
      <c r="M5" s="1">
        <v>52</v>
      </c>
      <c r="N5" s="1">
        <f t="shared" si="3"/>
        <v>7.2111025509279782</v>
      </c>
      <c r="O5" s="4">
        <v>0.97489999999999999</v>
      </c>
      <c r="P5" s="1">
        <f t="shared" si="4"/>
        <v>-1.1035474873232212E-2</v>
      </c>
      <c r="Q5" s="4">
        <v>0.41660000000000003</v>
      </c>
      <c r="R5" s="1">
        <f t="shared" si="5"/>
        <v>-0.38027030977786436</v>
      </c>
      <c r="S5" s="4">
        <f t="shared" si="6"/>
        <v>1.3915</v>
      </c>
      <c r="T5" s="1">
        <f t="shared" si="7"/>
        <v>0.14348633171153777</v>
      </c>
      <c r="U5" s="52">
        <f t="shared" si="8"/>
        <v>29.938914840100612</v>
      </c>
      <c r="V5" s="1">
        <f t="shared" si="9"/>
        <v>0.57897305244646047</v>
      </c>
      <c r="W5" s="1"/>
      <c r="X5" s="1"/>
    </row>
    <row r="6" spans="1:24" x14ac:dyDescent="0.2">
      <c r="A6" s="1" t="s">
        <v>282</v>
      </c>
      <c r="B6" s="1" t="s">
        <v>25</v>
      </c>
      <c r="C6" s="1">
        <v>2010</v>
      </c>
      <c r="D6" s="52">
        <v>17</v>
      </c>
      <c r="E6" s="52">
        <v>3</v>
      </c>
      <c r="F6" s="1" t="s">
        <v>32</v>
      </c>
      <c r="G6" s="1">
        <v>10</v>
      </c>
      <c r="H6" s="1">
        <f t="shared" si="0"/>
        <v>0.32175055439664224</v>
      </c>
      <c r="I6" s="1">
        <v>19</v>
      </c>
      <c r="J6" s="1">
        <f t="shared" si="1"/>
        <v>0.45102681179626242</v>
      </c>
      <c r="K6" s="52">
        <v>10</v>
      </c>
      <c r="L6" s="1">
        <f t="shared" si="2"/>
        <v>0.32175055439664224</v>
      </c>
      <c r="M6" s="1">
        <v>54</v>
      </c>
      <c r="N6" s="1">
        <f t="shared" si="3"/>
        <v>7.3484692283495345</v>
      </c>
      <c r="O6" s="4">
        <v>0.26939999999999997</v>
      </c>
      <c r="P6" s="1">
        <f t="shared" si="4"/>
        <v>-0.56958628810740219</v>
      </c>
      <c r="Q6" s="4">
        <v>0.3957</v>
      </c>
      <c r="R6" s="1">
        <f t="shared" si="5"/>
        <v>-0.40262297452562446</v>
      </c>
      <c r="S6" s="4">
        <f t="shared" si="6"/>
        <v>0.66510000000000002</v>
      </c>
      <c r="T6" s="1">
        <f t="shared" si="7"/>
        <v>-0.17710652245276784</v>
      </c>
      <c r="U6" s="52">
        <f t="shared" si="8"/>
        <v>59.494812810103738</v>
      </c>
      <c r="V6" s="1">
        <f t="shared" si="9"/>
        <v>0.88092640287884671</v>
      </c>
      <c r="W6" s="1"/>
      <c r="X6" s="1"/>
    </row>
    <row r="7" spans="1:24" x14ac:dyDescent="0.2">
      <c r="A7" s="1" t="s">
        <v>282</v>
      </c>
      <c r="B7" s="1" t="s">
        <v>25</v>
      </c>
      <c r="C7" s="1">
        <v>2010</v>
      </c>
      <c r="D7" s="52">
        <v>21</v>
      </c>
      <c r="E7" s="52">
        <v>4</v>
      </c>
      <c r="F7" s="1" t="s">
        <v>33</v>
      </c>
      <c r="G7" s="1">
        <v>12</v>
      </c>
      <c r="H7" s="1">
        <f t="shared" si="0"/>
        <v>0.35374160588967152</v>
      </c>
      <c r="I7" s="1">
        <v>20</v>
      </c>
      <c r="J7" s="1">
        <f t="shared" si="1"/>
        <v>0.46364760900080615</v>
      </c>
      <c r="K7" s="52">
        <v>25</v>
      </c>
      <c r="L7" s="1">
        <f t="shared" si="2"/>
        <v>0.52359877559829893</v>
      </c>
      <c r="M7" s="1">
        <v>25</v>
      </c>
      <c r="N7" s="1">
        <f t="shared" si="3"/>
        <v>5</v>
      </c>
      <c r="O7" s="4">
        <v>2.0899999999999998E-2</v>
      </c>
      <c r="P7" s="1">
        <f t="shared" si="4"/>
        <v>-1.6796459671823283</v>
      </c>
      <c r="Q7" s="4">
        <v>0.29859999999999998</v>
      </c>
      <c r="R7" s="1">
        <f t="shared" si="5"/>
        <v>-0.52489565249813719</v>
      </c>
      <c r="S7" s="4">
        <f t="shared" si="6"/>
        <v>0.31949999999999995</v>
      </c>
      <c r="T7" s="1">
        <f t="shared" si="7"/>
        <v>-0.49551554477676812</v>
      </c>
      <c r="U7" s="52">
        <f t="shared" si="8"/>
        <v>93.458528951486713</v>
      </c>
      <c r="V7" s="1">
        <f t="shared" si="9"/>
        <v>1.3121594584265766</v>
      </c>
      <c r="W7" s="1"/>
      <c r="X7" s="1"/>
    </row>
    <row r="8" spans="1:24" x14ac:dyDescent="0.2">
      <c r="A8" s="1" t="s">
        <v>282</v>
      </c>
      <c r="B8" s="1" t="s">
        <v>25</v>
      </c>
      <c r="C8" s="1">
        <v>2010</v>
      </c>
      <c r="D8" s="52">
        <v>29</v>
      </c>
      <c r="E8" s="1">
        <v>2</v>
      </c>
      <c r="F8" s="1" t="s">
        <v>30</v>
      </c>
      <c r="G8" s="1">
        <v>7</v>
      </c>
      <c r="H8" s="1">
        <f t="shared" si="0"/>
        <v>0.26776332715719392</v>
      </c>
      <c r="I8" s="1">
        <v>15</v>
      </c>
      <c r="J8" s="1">
        <f t="shared" si="1"/>
        <v>0.3976994150920718</v>
      </c>
      <c r="K8" s="52">
        <v>20</v>
      </c>
      <c r="L8" s="1">
        <f t="shared" si="2"/>
        <v>0.46364760900080615</v>
      </c>
      <c r="M8" s="1">
        <v>104</v>
      </c>
      <c r="N8" s="1">
        <f t="shared" si="3"/>
        <v>10.198039027185569</v>
      </c>
      <c r="O8" s="4">
        <v>1.8893</v>
      </c>
      <c r="P8" s="1">
        <f t="shared" si="4"/>
        <v>0.27630322327046414</v>
      </c>
      <c r="Q8" s="4">
        <v>0.30549999999999994</v>
      </c>
      <c r="R8" s="1">
        <f t="shared" si="5"/>
        <v>-0.51497456979543266</v>
      </c>
      <c r="S8" s="4">
        <f t="shared" si="6"/>
        <v>2.1947999999999999</v>
      </c>
      <c r="T8" s="1">
        <f t="shared" si="7"/>
        <v>0.34139693026238932</v>
      </c>
      <c r="U8" s="52">
        <f t="shared" si="8"/>
        <v>13.91926371423364</v>
      </c>
      <c r="V8" s="1">
        <f t="shared" si="9"/>
        <v>0.38233220470170992</v>
      </c>
      <c r="W8" s="1"/>
      <c r="X8" s="1"/>
    </row>
    <row r="9" spans="1:24" x14ac:dyDescent="0.2">
      <c r="A9" s="1" t="s">
        <v>282</v>
      </c>
      <c r="B9" s="1" t="s">
        <v>25</v>
      </c>
      <c r="C9" s="1">
        <v>2010</v>
      </c>
      <c r="D9" s="52">
        <v>36</v>
      </c>
      <c r="E9" s="1">
        <v>7</v>
      </c>
      <c r="F9" s="1" t="s">
        <v>44</v>
      </c>
      <c r="G9" s="1">
        <v>5</v>
      </c>
      <c r="H9" s="1">
        <f t="shared" si="0"/>
        <v>0.22551340589813121</v>
      </c>
      <c r="I9" s="1">
        <v>12</v>
      </c>
      <c r="J9" s="1">
        <f t="shared" si="1"/>
        <v>0.35374160588967152</v>
      </c>
      <c r="K9" s="52">
        <v>15</v>
      </c>
      <c r="L9" s="1">
        <f t="shared" si="2"/>
        <v>0.3976994150920718</v>
      </c>
      <c r="M9" s="1">
        <v>76</v>
      </c>
      <c r="N9" s="1">
        <f t="shared" si="3"/>
        <v>8.717797887081348</v>
      </c>
      <c r="O9" s="4">
        <v>0.71619999999999995</v>
      </c>
      <c r="P9" s="1">
        <f t="shared" si="4"/>
        <v>-0.14495961949487834</v>
      </c>
      <c r="Q9" s="4">
        <v>0.45569999999999999</v>
      </c>
      <c r="R9" s="1">
        <f t="shared" si="5"/>
        <v>-0.34131144125040536</v>
      </c>
      <c r="S9" s="4">
        <f t="shared" si="6"/>
        <v>1.1718999999999999</v>
      </c>
      <c r="T9" s="1">
        <f t="shared" si="7"/>
        <v>6.8894260142643715E-2</v>
      </c>
      <c r="U9" s="52">
        <f t="shared" si="8"/>
        <v>38.885570441163928</v>
      </c>
      <c r="V9" s="1">
        <f t="shared" si="9"/>
        <v>0.67331758148329335</v>
      </c>
      <c r="W9" s="1" t="s">
        <v>38</v>
      </c>
      <c r="X9" s="1"/>
    </row>
    <row r="10" spans="1:24" x14ac:dyDescent="0.2">
      <c r="A10" s="1" t="s">
        <v>282</v>
      </c>
      <c r="B10" s="1" t="s">
        <v>25</v>
      </c>
      <c r="C10" s="1">
        <v>2010</v>
      </c>
      <c r="D10" s="52">
        <v>39</v>
      </c>
      <c r="E10" s="1">
        <v>7</v>
      </c>
      <c r="F10" s="1" t="s">
        <v>44</v>
      </c>
      <c r="G10" s="1">
        <v>12</v>
      </c>
      <c r="H10" s="1">
        <f t="shared" si="0"/>
        <v>0.35374160588967152</v>
      </c>
      <c r="I10" s="1">
        <v>22</v>
      </c>
      <c r="J10" s="1">
        <f t="shared" si="1"/>
        <v>0.48820526339691722</v>
      </c>
      <c r="K10" s="52">
        <v>25</v>
      </c>
      <c r="L10" s="1">
        <f t="shared" si="2"/>
        <v>0.52359877559829893</v>
      </c>
      <c r="M10" s="1">
        <v>144</v>
      </c>
      <c r="N10" s="1">
        <f t="shared" si="3"/>
        <v>12</v>
      </c>
      <c r="O10" s="4">
        <v>1.5004</v>
      </c>
      <c r="P10" s="1">
        <f t="shared" si="4"/>
        <v>0.17620994999371214</v>
      </c>
      <c r="Q10" s="4">
        <v>1.0463</v>
      </c>
      <c r="R10" s="1">
        <f t="shared" si="5"/>
        <v>1.9660376063939573E-2</v>
      </c>
      <c r="S10" s="4">
        <f t="shared" si="6"/>
        <v>2.5467</v>
      </c>
      <c r="T10" s="1">
        <f t="shared" si="7"/>
        <v>0.40597949362072827</v>
      </c>
      <c r="U10" s="52">
        <f t="shared" si="8"/>
        <v>41.08454077826206</v>
      </c>
      <c r="V10" s="1">
        <f t="shared" si="9"/>
        <v>0.69576424851555396</v>
      </c>
      <c r="W10" s="1"/>
      <c r="X10" s="1"/>
    </row>
    <row r="11" spans="1:24" x14ac:dyDescent="0.2">
      <c r="A11" s="1" t="s">
        <v>282</v>
      </c>
      <c r="B11" s="1" t="s">
        <v>25</v>
      </c>
      <c r="C11" s="1">
        <v>2010</v>
      </c>
      <c r="D11" s="52">
        <v>40</v>
      </c>
      <c r="E11" s="52">
        <v>3</v>
      </c>
      <c r="F11" s="1" t="s">
        <v>32</v>
      </c>
      <c r="G11" s="1">
        <v>10</v>
      </c>
      <c r="H11" s="1">
        <f t="shared" si="0"/>
        <v>0.32175055439664224</v>
      </c>
      <c r="I11" s="1">
        <v>15</v>
      </c>
      <c r="J11" s="1">
        <f t="shared" si="1"/>
        <v>0.3976994150920718</v>
      </c>
      <c r="K11" s="52">
        <v>15</v>
      </c>
      <c r="L11" s="1">
        <f t="shared" si="2"/>
        <v>0.3976994150920718</v>
      </c>
      <c r="M11" s="1">
        <v>99</v>
      </c>
      <c r="N11" s="1">
        <f t="shared" si="3"/>
        <v>9.9498743710661994</v>
      </c>
      <c r="O11" s="4">
        <v>0.68899999999999995</v>
      </c>
      <c r="P11" s="1">
        <f t="shared" si="4"/>
        <v>-0.1617744748800331</v>
      </c>
      <c r="Q11" s="4">
        <v>0.89070000000000005</v>
      </c>
      <c r="R11" s="1">
        <f t="shared" si="5"/>
        <v>-5.0263671833344431E-2</v>
      </c>
      <c r="S11" s="4">
        <f t="shared" si="6"/>
        <v>1.5796999999999999</v>
      </c>
      <c r="T11" s="1">
        <f t="shared" si="7"/>
        <v>0.19857736735983603</v>
      </c>
      <c r="U11" s="52">
        <f t="shared" si="8"/>
        <v>56.384123567766039</v>
      </c>
      <c r="V11" s="1">
        <f t="shared" si="9"/>
        <v>0.84941414944364579</v>
      </c>
      <c r="W11" s="1"/>
      <c r="X11" s="1"/>
    </row>
    <row r="12" spans="1:24" x14ac:dyDescent="0.2">
      <c r="A12" s="1" t="s">
        <v>282</v>
      </c>
      <c r="B12" s="1" t="s">
        <v>25</v>
      </c>
      <c r="C12" s="1">
        <v>2010</v>
      </c>
      <c r="D12" s="52">
        <v>41</v>
      </c>
      <c r="E12" s="1">
        <v>2</v>
      </c>
      <c r="F12" s="1" t="s">
        <v>30</v>
      </c>
      <c r="G12" s="1">
        <v>10</v>
      </c>
      <c r="H12" s="1">
        <f t="shared" si="0"/>
        <v>0.32175055439664224</v>
      </c>
      <c r="I12" s="1">
        <v>16</v>
      </c>
      <c r="J12" s="1">
        <f t="shared" si="1"/>
        <v>0.41151684606748801</v>
      </c>
      <c r="K12" s="52">
        <v>15</v>
      </c>
      <c r="L12" s="1">
        <f t="shared" si="2"/>
        <v>0.3976994150920718</v>
      </c>
      <c r="M12" s="1">
        <v>121</v>
      </c>
      <c r="N12" s="1">
        <f t="shared" si="3"/>
        <v>11</v>
      </c>
      <c r="O12" s="4">
        <v>3.7204999999999999</v>
      </c>
      <c r="P12" s="1">
        <f t="shared" si="4"/>
        <v>0.57060247617339299</v>
      </c>
      <c r="Q12" s="4">
        <v>0.9365</v>
      </c>
      <c r="R12" s="1">
        <f t="shared" si="5"/>
        <v>-2.8487580892446896E-2</v>
      </c>
      <c r="S12" s="4">
        <f t="shared" si="6"/>
        <v>4.657</v>
      </c>
      <c r="T12" s="1">
        <f t="shared" si="7"/>
        <v>0.66810717049449986</v>
      </c>
      <c r="U12" s="52">
        <f t="shared" si="8"/>
        <v>20.10951256173502</v>
      </c>
      <c r="V12" s="1">
        <f t="shared" si="9"/>
        <v>0.46501511517340949</v>
      </c>
      <c r="W12" s="1"/>
      <c r="X12" s="1"/>
    </row>
    <row r="13" spans="1:24" x14ac:dyDescent="0.2">
      <c r="A13" s="1" t="s">
        <v>282</v>
      </c>
      <c r="B13" s="1" t="s">
        <v>25</v>
      </c>
      <c r="C13" s="1">
        <v>2010</v>
      </c>
      <c r="D13" s="52">
        <v>49</v>
      </c>
      <c r="E13" s="1">
        <v>8</v>
      </c>
      <c r="F13" s="1" t="s">
        <v>52</v>
      </c>
      <c r="G13" s="1">
        <v>5</v>
      </c>
      <c r="H13" s="1">
        <f t="shared" si="0"/>
        <v>0.22551340589813121</v>
      </c>
      <c r="I13" s="1">
        <v>3</v>
      </c>
      <c r="J13" s="1">
        <f t="shared" si="1"/>
        <v>0.17408301063648043</v>
      </c>
      <c r="K13" s="52">
        <v>3</v>
      </c>
      <c r="L13" s="1">
        <f t="shared" si="2"/>
        <v>0.17408301063648043</v>
      </c>
      <c r="M13" s="1">
        <v>7</v>
      </c>
      <c r="N13" s="1">
        <f t="shared" si="3"/>
        <v>2.6457513110645907</v>
      </c>
      <c r="O13" s="4">
        <v>4.8999999999999998E-3</v>
      </c>
      <c r="P13" s="1">
        <f t="shared" si="4"/>
        <v>-2.3089185078770318</v>
      </c>
      <c r="Q13" s="4">
        <v>4.2299999999999997E-2</v>
      </c>
      <c r="R13" s="1">
        <f t="shared" si="5"/>
        <v>-1.3735569746687053</v>
      </c>
      <c r="S13" s="4">
        <f t="shared" si="6"/>
        <v>4.7199999999999999E-2</v>
      </c>
      <c r="T13" s="1">
        <f t="shared" si="7"/>
        <v>-1.3259659995687452</v>
      </c>
      <c r="U13" s="52">
        <f t="shared" si="8"/>
        <v>89.618644067796609</v>
      </c>
      <c r="V13" s="1">
        <f t="shared" si="9"/>
        <v>1.242742645099955</v>
      </c>
      <c r="W13" s="1"/>
      <c r="X13" s="1"/>
    </row>
    <row r="14" spans="1:24" x14ac:dyDescent="0.2">
      <c r="A14" s="1" t="s">
        <v>282</v>
      </c>
      <c r="B14" s="1" t="s">
        <v>25</v>
      </c>
      <c r="C14" s="1">
        <v>2010</v>
      </c>
      <c r="D14" s="52">
        <v>51</v>
      </c>
      <c r="E14" s="52">
        <v>4</v>
      </c>
      <c r="F14" s="1" t="s">
        <v>33</v>
      </c>
      <c r="G14" s="1">
        <v>4</v>
      </c>
      <c r="H14" s="1">
        <f t="shared" si="0"/>
        <v>0.20135792079033082</v>
      </c>
      <c r="I14" s="1">
        <v>6</v>
      </c>
      <c r="J14" s="1">
        <f t="shared" si="1"/>
        <v>0.24746706317044773</v>
      </c>
      <c r="K14" s="52">
        <v>8</v>
      </c>
      <c r="L14" s="1">
        <f t="shared" si="2"/>
        <v>0.28675655221154839</v>
      </c>
      <c r="M14" s="1">
        <v>29</v>
      </c>
      <c r="N14" s="1">
        <f t="shared" si="3"/>
        <v>5.3851648071345037</v>
      </c>
      <c r="O14" s="4">
        <v>6.8599999999999994E-2</v>
      </c>
      <c r="P14" s="1">
        <f t="shared" si="4"/>
        <v>-1.1636125806735891</v>
      </c>
      <c r="Q14" s="4">
        <v>0.2482</v>
      </c>
      <c r="R14" s="1">
        <f t="shared" si="5"/>
        <v>-0.60518072542660173</v>
      </c>
      <c r="S14" s="4">
        <f t="shared" si="6"/>
        <v>0.31679999999999997</v>
      </c>
      <c r="T14" s="1">
        <f t="shared" si="7"/>
        <v>-0.49920111850843896</v>
      </c>
      <c r="U14" s="52">
        <f t="shared" si="8"/>
        <v>78.345959595959599</v>
      </c>
      <c r="V14" s="1">
        <f t="shared" si="9"/>
        <v>1.0867787374191169</v>
      </c>
      <c r="W14" s="1"/>
      <c r="X14" s="1"/>
    </row>
    <row r="15" spans="1:24" x14ac:dyDescent="0.2">
      <c r="A15" s="1" t="s">
        <v>282</v>
      </c>
      <c r="B15" s="1" t="s">
        <v>25</v>
      </c>
      <c r="C15" s="1">
        <v>2010</v>
      </c>
      <c r="D15" s="52">
        <v>62</v>
      </c>
      <c r="E15" s="52">
        <v>4</v>
      </c>
      <c r="F15" s="1" t="s">
        <v>33</v>
      </c>
      <c r="G15" s="1">
        <v>20</v>
      </c>
      <c r="H15" s="1">
        <f t="shared" si="0"/>
        <v>0.46364760900080615</v>
      </c>
      <c r="I15" s="1">
        <v>26</v>
      </c>
      <c r="J15" s="1">
        <f t="shared" si="1"/>
        <v>0.53507080719515432</v>
      </c>
      <c r="K15" s="52">
        <v>27</v>
      </c>
      <c r="L15" s="1">
        <f t="shared" si="2"/>
        <v>0.54640056413797222</v>
      </c>
      <c r="M15" s="1">
        <v>0</v>
      </c>
      <c r="N15" s="1">
        <f t="shared" si="3"/>
        <v>0</v>
      </c>
      <c r="O15" s="4">
        <v>0</v>
      </c>
      <c r="P15" s="1">
        <f t="shared" si="4"/>
        <v>-5</v>
      </c>
      <c r="Q15" s="4">
        <v>0</v>
      </c>
      <c r="R15" s="1">
        <f t="shared" si="5"/>
        <v>-5</v>
      </c>
      <c r="S15" s="4">
        <f t="shared" si="6"/>
        <v>0</v>
      </c>
      <c r="T15" s="1">
        <f t="shared" si="7"/>
        <v>-5</v>
      </c>
      <c r="U15" s="52"/>
      <c r="V15" s="52"/>
      <c r="W15" s="1"/>
      <c r="X15" s="1"/>
    </row>
    <row r="16" spans="1:24" x14ac:dyDescent="0.2">
      <c r="A16" s="1" t="s">
        <v>282</v>
      </c>
      <c r="B16" s="1" t="s">
        <v>25</v>
      </c>
      <c r="C16" s="1">
        <v>2010</v>
      </c>
      <c r="D16" s="52">
        <v>70</v>
      </c>
      <c r="E16" s="1">
        <v>2</v>
      </c>
      <c r="F16" s="1" t="s">
        <v>30</v>
      </c>
      <c r="G16" s="1">
        <v>3</v>
      </c>
      <c r="H16" s="1">
        <f t="shared" si="0"/>
        <v>0.17408301063648043</v>
      </c>
      <c r="I16" s="1">
        <v>6</v>
      </c>
      <c r="J16" s="1">
        <f t="shared" si="1"/>
        <v>0.24746706317044773</v>
      </c>
      <c r="K16" s="52">
        <v>12</v>
      </c>
      <c r="L16" s="1">
        <f t="shared" si="2"/>
        <v>0.35374160588967152</v>
      </c>
      <c r="M16" s="1">
        <v>32</v>
      </c>
      <c r="N16" s="1">
        <f t="shared" si="3"/>
        <v>5.6568542494923806</v>
      </c>
      <c r="O16" s="4">
        <v>1.2481</v>
      </c>
      <c r="P16" s="1">
        <f t="shared" si="4"/>
        <v>9.6252862820587259E-2</v>
      </c>
      <c r="Q16" s="4">
        <v>0.13719999999999999</v>
      </c>
      <c r="R16" s="1">
        <f t="shared" si="5"/>
        <v>-0.8626142356660299</v>
      </c>
      <c r="S16" s="4">
        <f t="shared" si="6"/>
        <v>1.3853</v>
      </c>
      <c r="T16" s="1">
        <f t="shared" si="7"/>
        <v>0.14154696923050225</v>
      </c>
      <c r="U16" s="52">
        <f>Q16/S16*100</f>
        <v>9.9039919151086391</v>
      </c>
      <c r="V16" s="1">
        <f>ASIN(SQRT(U16/100))</f>
        <v>0.32014698833695032</v>
      </c>
      <c r="W16" s="1" t="s">
        <v>38</v>
      </c>
      <c r="X16" s="1"/>
    </row>
    <row r="17" spans="1:24" x14ac:dyDescent="0.2">
      <c r="A17" s="1" t="s">
        <v>282</v>
      </c>
      <c r="B17" s="1" t="s">
        <v>25</v>
      </c>
      <c r="C17" s="1">
        <v>2010</v>
      </c>
      <c r="D17" s="52">
        <v>71</v>
      </c>
      <c r="E17" s="52">
        <v>4</v>
      </c>
      <c r="F17" s="1" t="s">
        <v>33</v>
      </c>
      <c r="G17" s="1">
        <v>2</v>
      </c>
      <c r="H17" s="1">
        <f t="shared" si="0"/>
        <v>0.14189705460416391</v>
      </c>
      <c r="I17" s="1">
        <v>4</v>
      </c>
      <c r="J17" s="1">
        <f t="shared" si="1"/>
        <v>0.20135792079033082</v>
      </c>
      <c r="K17" s="52">
        <v>5</v>
      </c>
      <c r="L17" s="1">
        <f t="shared" si="2"/>
        <v>0.22551340589813121</v>
      </c>
      <c r="M17" s="1">
        <v>3</v>
      </c>
      <c r="N17" s="1">
        <f t="shared" si="3"/>
        <v>1.7320508075688772</v>
      </c>
      <c r="O17" s="4">
        <v>0</v>
      </c>
      <c r="P17" s="1">
        <f t="shared" si="4"/>
        <v>-5</v>
      </c>
      <c r="Q17" s="4">
        <v>2.63E-2</v>
      </c>
      <c r="R17" s="1">
        <f t="shared" si="5"/>
        <v>-1.579879151914297</v>
      </c>
      <c r="S17" s="4">
        <f t="shared" si="6"/>
        <v>2.63E-2</v>
      </c>
      <c r="T17" s="1">
        <f t="shared" si="7"/>
        <v>-1.579879151914297</v>
      </c>
      <c r="U17" s="52">
        <f>Q17/S17*100</f>
        <v>100</v>
      </c>
      <c r="V17" s="1">
        <f>ASIN(SQRT(U17/100))</f>
        <v>1.5707963267948966</v>
      </c>
      <c r="W17" s="1"/>
      <c r="X17" s="1"/>
    </row>
    <row r="18" spans="1:24" x14ac:dyDescent="0.2">
      <c r="A18" s="1" t="s">
        <v>282</v>
      </c>
      <c r="B18" s="1" t="s">
        <v>25</v>
      </c>
      <c r="C18" s="1">
        <v>2010</v>
      </c>
      <c r="D18" s="52">
        <v>72</v>
      </c>
      <c r="E18" s="52">
        <v>3</v>
      </c>
      <c r="F18" s="1" t="s">
        <v>32</v>
      </c>
      <c r="G18" s="1">
        <v>23</v>
      </c>
      <c r="H18" s="1">
        <f t="shared" si="0"/>
        <v>0.50017960869748734</v>
      </c>
      <c r="I18" s="1">
        <v>60</v>
      </c>
      <c r="J18" s="1">
        <f t="shared" si="1"/>
        <v>0.88607712379261372</v>
      </c>
      <c r="K18" s="52">
        <v>35</v>
      </c>
      <c r="L18" s="1">
        <f t="shared" si="2"/>
        <v>0.63305183638974949</v>
      </c>
      <c r="M18" s="1">
        <v>301</v>
      </c>
      <c r="N18" s="1">
        <f t="shared" si="3"/>
        <v>17.349351572897472</v>
      </c>
      <c r="O18" s="4">
        <v>2.6032000000000002</v>
      </c>
      <c r="P18" s="1">
        <f t="shared" si="4"/>
        <v>0.4155092038996665</v>
      </c>
      <c r="Q18" s="4">
        <v>3.3384999999999998</v>
      </c>
      <c r="R18" s="1">
        <f t="shared" si="5"/>
        <v>0.52355268143465483</v>
      </c>
      <c r="S18" s="4">
        <f t="shared" si="6"/>
        <v>5.9417</v>
      </c>
      <c r="T18" s="1">
        <f t="shared" si="7"/>
        <v>0.77391145115777615</v>
      </c>
      <c r="U18" s="52">
        <f>Q18/S18*100</f>
        <v>56.187623070838313</v>
      </c>
      <c r="V18" s="1">
        <f>ASIN(SQRT(U18/100))</f>
        <v>0.84743342825568935</v>
      </c>
      <c r="W18" s="1" t="s">
        <v>38</v>
      </c>
      <c r="X18" s="1"/>
    </row>
    <row r="19" spans="1:24" x14ac:dyDescent="0.2">
      <c r="A19" s="1" t="s">
        <v>282</v>
      </c>
      <c r="B19" s="1" t="s">
        <v>25</v>
      </c>
      <c r="C19" s="1">
        <v>2010</v>
      </c>
      <c r="D19" s="52">
        <v>73</v>
      </c>
      <c r="E19" s="1">
        <v>2</v>
      </c>
      <c r="F19" s="1" t="s">
        <v>30</v>
      </c>
      <c r="G19" s="1">
        <v>3</v>
      </c>
      <c r="H19" s="1">
        <f t="shared" si="0"/>
        <v>0.17408301063648043</v>
      </c>
      <c r="I19" s="1">
        <v>5</v>
      </c>
      <c r="J19" s="1">
        <f t="shared" si="1"/>
        <v>0.22551340589813121</v>
      </c>
      <c r="K19" s="52">
        <v>3</v>
      </c>
      <c r="L19" s="1">
        <f t="shared" si="2"/>
        <v>0.17408301063648043</v>
      </c>
      <c r="M19" s="1">
        <v>15</v>
      </c>
      <c r="N19" s="1">
        <f t="shared" si="3"/>
        <v>3.872983346207417</v>
      </c>
      <c r="O19" s="4">
        <v>4.1300000000000003E-2</v>
      </c>
      <c r="P19" s="1">
        <f t="shared" si="4"/>
        <v>-1.3839448050234138</v>
      </c>
      <c r="Q19" s="4">
        <v>0.16800000000000001</v>
      </c>
      <c r="R19" s="1">
        <f t="shared" si="5"/>
        <v>-0.77466486818145941</v>
      </c>
      <c r="S19" s="4">
        <f t="shared" si="6"/>
        <v>0.20930000000000001</v>
      </c>
      <c r="T19" s="1">
        <f t="shared" si="7"/>
        <v>-0.67921002230119376</v>
      </c>
      <c r="U19" s="52">
        <f>Q19/S19*100</f>
        <v>80.267558528428097</v>
      </c>
      <c r="V19" s="1">
        <f>ASIN(SQRT(U19/100))</f>
        <v>1.110501656144065</v>
      </c>
      <c r="W19" s="1"/>
      <c r="X19" s="1"/>
    </row>
    <row r="20" spans="1:24" x14ac:dyDescent="0.2">
      <c r="A20" s="1" t="s">
        <v>282</v>
      </c>
      <c r="B20" s="1" t="s">
        <v>25</v>
      </c>
      <c r="C20" s="1">
        <v>2010</v>
      </c>
      <c r="D20" s="52">
        <v>79</v>
      </c>
      <c r="E20" s="52">
        <v>3</v>
      </c>
      <c r="F20" s="1" t="s">
        <v>32</v>
      </c>
      <c r="G20" s="1">
        <v>5</v>
      </c>
      <c r="H20" s="1">
        <f t="shared" si="0"/>
        <v>0.22551340589813121</v>
      </c>
      <c r="I20" s="1">
        <v>10</v>
      </c>
      <c r="J20" s="1">
        <f t="shared" si="1"/>
        <v>0.32175055439664224</v>
      </c>
      <c r="K20" s="52">
        <v>14</v>
      </c>
      <c r="L20" s="1">
        <f t="shared" si="2"/>
        <v>0.38349700393093333</v>
      </c>
      <c r="M20" s="1">
        <v>57</v>
      </c>
      <c r="N20" s="1">
        <f t="shared" si="3"/>
        <v>7.5498344352707498</v>
      </c>
      <c r="O20" s="4">
        <v>0.53539999999999999</v>
      </c>
      <c r="P20" s="1">
        <f t="shared" si="4"/>
        <v>-0.27131352163571004</v>
      </c>
      <c r="Q20" s="4">
        <v>0.3075</v>
      </c>
      <c r="R20" s="1">
        <f t="shared" si="5"/>
        <v>-0.5121407567204227</v>
      </c>
      <c r="S20" s="4">
        <f t="shared" si="6"/>
        <v>0.84289999999999998</v>
      </c>
      <c r="T20" s="1">
        <f t="shared" si="7"/>
        <v>-7.4218793809407116E-2</v>
      </c>
      <c r="U20" s="52">
        <f>Q20/S20*100</f>
        <v>36.481195871396373</v>
      </c>
      <c r="V20" s="1">
        <f>ASIN(SQRT(U20/100))</f>
        <v>0.64850634250324579</v>
      </c>
      <c r="W20" s="1"/>
      <c r="X20" s="1"/>
    </row>
    <row r="21" spans="1:24" x14ac:dyDescent="0.2">
      <c r="A21" s="1" t="s">
        <v>282</v>
      </c>
      <c r="B21" s="1" t="s">
        <v>25</v>
      </c>
      <c r="C21" s="1">
        <v>2010</v>
      </c>
      <c r="D21" s="52">
        <v>83</v>
      </c>
      <c r="E21" s="1">
        <v>8</v>
      </c>
      <c r="F21" s="1" t="s">
        <v>52</v>
      </c>
      <c r="G21" s="1">
        <v>1</v>
      </c>
      <c r="H21" s="1">
        <f t="shared" si="0"/>
        <v>0.1001674211615598</v>
      </c>
      <c r="I21" s="1">
        <v>1</v>
      </c>
      <c r="J21" s="1">
        <f t="shared" si="1"/>
        <v>0.1001674211615598</v>
      </c>
      <c r="K21" s="52">
        <v>3</v>
      </c>
      <c r="L21" s="1">
        <f t="shared" si="2"/>
        <v>0.17408301063648043</v>
      </c>
      <c r="M21" s="1">
        <v>0</v>
      </c>
      <c r="N21" s="1">
        <f t="shared" si="3"/>
        <v>0</v>
      </c>
      <c r="O21" s="4">
        <v>0</v>
      </c>
      <c r="P21" s="1">
        <f t="shared" si="4"/>
        <v>-5</v>
      </c>
      <c r="Q21" s="4">
        <v>0</v>
      </c>
      <c r="R21" s="1">
        <f t="shared" si="5"/>
        <v>-5</v>
      </c>
      <c r="S21" s="4">
        <f t="shared" si="6"/>
        <v>0</v>
      </c>
      <c r="T21" s="1">
        <f t="shared" si="7"/>
        <v>-5</v>
      </c>
      <c r="U21" s="52"/>
      <c r="V21" s="52"/>
      <c r="W21" s="1" t="s">
        <v>38</v>
      </c>
      <c r="X21" s="1"/>
    </row>
    <row r="22" spans="1:24" x14ac:dyDescent="0.2">
      <c r="A22" s="1" t="s">
        <v>282</v>
      </c>
      <c r="B22" s="1" t="s">
        <v>25</v>
      </c>
      <c r="C22" s="1">
        <v>2010</v>
      </c>
      <c r="D22" s="52">
        <v>85</v>
      </c>
      <c r="E22" s="52">
        <v>6</v>
      </c>
      <c r="F22" s="1" t="s">
        <v>34</v>
      </c>
      <c r="G22" s="1">
        <v>2</v>
      </c>
      <c r="H22" s="1">
        <f t="shared" si="0"/>
        <v>0.14189705460416391</v>
      </c>
      <c r="I22" s="1">
        <v>7</v>
      </c>
      <c r="J22" s="1">
        <f t="shared" si="1"/>
        <v>0.26776332715719392</v>
      </c>
      <c r="K22" s="52">
        <v>15</v>
      </c>
      <c r="L22" s="1">
        <f t="shared" si="2"/>
        <v>0.3976994150920718</v>
      </c>
      <c r="M22" s="1">
        <v>18</v>
      </c>
      <c r="N22" s="1">
        <f t="shared" si="3"/>
        <v>4.2426406871192848</v>
      </c>
      <c r="O22" s="4">
        <v>0.21860000000000002</v>
      </c>
      <c r="P22" s="1">
        <f t="shared" si="4"/>
        <v>-0.66032997575554453</v>
      </c>
      <c r="Q22" s="4">
        <v>5.5300000000000002E-2</v>
      </c>
      <c r="R22" s="1">
        <f t="shared" si="5"/>
        <v>-1.2571963415308345</v>
      </c>
      <c r="S22" s="4">
        <f t="shared" si="6"/>
        <v>0.27390000000000003</v>
      </c>
      <c r="T22" s="1">
        <f t="shared" si="7"/>
        <v>-0.56239211208506301</v>
      </c>
      <c r="U22" s="52">
        <f>Q22/S22*100</f>
        <v>20.189850310332236</v>
      </c>
      <c r="V22" s="1">
        <f>ASIN(SQRT(U22/100))</f>
        <v>0.46601653788246228</v>
      </c>
      <c r="W22" s="1"/>
      <c r="X22" s="1"/>
    </row>
    <row r="23" spans="1:24" x14ac:dyDescent="0.2">
      <c r="A23" s="1" t="s">
        <v>282</v>
      </c>
      <c r="B23" s="1" t="s">
        <v>25</v>
      </c>
      <c r="C23" s="1">
        <v>2010</v>
      </c>
      <c r="D23" s="52">
        <v>92</v>
      </c>
      <c r="E23" s="1">
        <v>2</v>
      </c>
      <c r="F23" s="1" t="s">
        <v>30</v>
      </c>
      <c r="G23" s="1">
        <v>4</v>
      </c>
      <c r="H23" s="1">
        <f t="shared" si="0"/>
        <v>0.20135792079033082</v>
      </c>
      <c r="I23" s="1">
        <v>4</v>
      </c>
      <c r="J23" s="1">
        <f t="shared" si="1"/>
        <v>0.20135792079033082</v>
      </c>
      <c r="K23" s="52">
        <v>4</v>
      </c>
      <c r="L23" s="1">
        <f t="shared" si="2"/>
        <v>0.20135792079033082</v>
      </c>
      <c r="M23" s="1">
        <v>23</v>
      </c>
      <c r="N23" s="1">
        <f t="shared" si="3"/>
        <v>4.7958315233127191</v>
      </c>
      <c r="O23" s="4">
        <v>0.50280000000000002</v>
      </c>
      <c r="P23" s="1">
        <f t="shared" si="4"/>
        <v>-0.29859609355244421</v>
      </c>
      <c r="Q23" s="4">
        <v>0.1293</v>
      </c>
      <c r="R23" s="1">
        <f t="shared" si="5"/>
        <v>-0.88836788829139979</v>
      </c>
      <c r="S23" s="4">
        <f t="shared" si="6"/>
        <v>0.6321</v>
      </c>
      <c r="T23" s="1">
        <f t="shared" si="7"/>
        <v>-0.19920733906558324</v>
      </c>
      <c r="U23" s="52">
        <f>Q23/S23*100</f>
        <v>20.455624110109159</v>
      </c>
      <c r="V23" s="1">
        <f>ASIN(SQRT(U23/100))</f>
        <v>0.46931890950444116</v>
      </c>
      <c r="W23" s="1"/>
      <c r="X23" s="1"/>
    </row>
    <row r="24" spans="1:24" x14ac:dyDescent="0.2">
      <c r="A24" s="1" t="s">
        <v>282</v>
      </c>
      <c r="B24" s="1" t="s">
        <v>25</v>
      </c>
      <c r="C24" s="1">
        <v>2010</v>
      </c>
      <c r="D24" s="52">
        <v>93</v>
      </c>
      <c r="E24" s="1">
        <v>8</v>
      </c>
      <c r="F24" s="1" t="s">
        <v>52</v>
      </c>
      <c r="G24" s="1">
        <v>10</v>
      </c>
      <c r="H24" s="1">
        <f t="shared" si="0"/>
        <v>0.32175055439664224</v>
      </c>
      <c r="I24" s="1">
        <v>10</v>
      </c>
      <c r="J24" s="1">
        <f t="shared" si="1"/>
        <v>0.32175055439664224</v>
      </c>
      <c r="K24" s="52">
        <v>27</v>
      </c>
      <c r="L24" s="1">
        <f t="shared" si="2"/>
        <v>0.54640056413797222</v>
      </c>
      <c r="M24" s="1">
        <v>78</v>
      </c>
      <c r="N24" s="1">
        <f t="shared" si="3"/>
        <v>8.8317608663278477</v>
      </c>
      <c r="O24" s="4">
        <v>1.0941000000000001</v>
      </c>
      <c r="P24" s="1">
        <f t="shared" si="4"/>
        <v>3.9060987437494657E-2</v>
      </c>
      <c r="Q24" s="4">
        <v>0.90710000000000002</v>
      </c>
      <c r="R24" s="1">
        <f t="shared" si="5"/>
        <v>-4.2340045358481466E-2</v>
      </c>
      <c r="S24" s="4">
        <f t="shared" si="6"/>
        <v>2.0011999999999999</v>
      </c>
      <c r="T24" s="1">
        <f t="shared" si="7"/>
        <v>0.30129266437625668</v>
      </c>
      <c r="U24" s="52">
        <f>Q24/S24*100</f>
        <v>45.327803318009195</v>
      </c>
      <c r="V24" s="1">
        <f>ASIN(SQRT(U24/100))</f>
        <v>0.73860793377631118</v>
      </c>
      <c r="W24" s="1"/>
      <c r="X24" s="1"/>
    </row>
    <row r="25" spans="1:24" x14ac:dyDescent="0.2">
      <c r="A25" s="1" t="s">
        <v>282</v>
      </c>
      <c r="B25" s="1" t="s">
        <v>25</v>
      </c>
      <c r="C25" s="1">
        <v>2010</v>
      </c>
      <c r="D25" s="52">
        <v>100</v>
      </c>
      <c r="E25" s="1">
        <v>7</v>
      </c>
      <c r="F25" s="1" t="s">
        <v>44</v>
      </c>
      <c r="G25" s="1">
        <v>10</v>
      </c>
      <c r="H25" s="1">
        <f t="shared" si="0"/>
        <v>0.32175055439664224</v>
      </c>
      <c r="I25" s="1">
        <v>20</v>
      </c>
      <c r="J25" s="1">
        <f t="shared" si="1"/>
        <v>0.46364760900080615</v>
      </c>
      <c r="K25" s="52">
        <v>39</v>
      </c>
      <c r="L25" s="1">
        <f t="shared" si="2"/>
        <v>0.67449092814905109</v>
      </c>
      <c r="M25" s="1"/>
      <c r="N25" s="1"/>
      <c r="O25" s="4"/>
      <c r="P25" s="1"/>
      <c r="Q25" s="4"/>
      <c r="R25" s="1"/>
      <c r="S25" s="4"/>
      <c r="T25" s="1"/>
      <c r="U25" s="52"/>
      <c r="V25" s="1"/>
      <c r="W25" s="1" t="s">
        <v>38</v>
      </c>
      <c r="X25" s="1" t="s">
        <v>291</v>
      </c>
    </row>
    <row r="26" spans="1:24" x14ac:dyDescent="0.2">
      <c r="A26" s="1" t="s">
        <v>282</v>
      </c>
      <c r="B26" s="1" t="s">
        <v>25</v>
      </c>
      <c r="C26" s="1">
        <v>2010</v>
      </c>
      <c r="D26" s="52">
        <v>101</v>
      </c>
      <c r="E26" s="52">
        <v>3</v>
      </c>
      <c r="F26" s="1" t="s">
        <v>32</v>
      </c>
      <c r="G26" s="1"/>
      <c r="H26" s="1"/>
      <c r="I26" s="1"/>
      <c r="J26" s="1"/>
      <c r="K26" s="52"/>
      <c r="L26" s="1"/>
      <c r="M26" s="2"/>
      <c r="N26" s="1"/>
      <c r="O26" s="4"/>
      <c r="P26" s="1"/>
      <c r="Q26" s="4"/>
      <c r="R26" s="1"/>
      <c r="S26" s="4"/>
      <c r="T26" s="1"/>
      <c r="U26" s="52"/>
      <c r="V26" s="52"/>
      <c r="W26" s="2"/>
      <c r="X26" s="1" t="s">
        <v>292</v>
      </c>
    </row>
    <row r="27" spans="1:24" x14ac:dyDescent="0.2">
      <c r="A27" s="1" t="s">
        <v>282</v>
      </c>
      <c r="B27" s="1" t="s">
        <v>25</v>
      </c>
      <c r="C27" s="1">
        <v>2010</v>
      </c>
      <c r="D27" s="52">
        <v>102</v>
      </c>
      <c r="E27" s="1">
        <v>1</v>
      </c>
      <c r="F27" s="1" t="s">
        <v>27</v>
      </c>
      <c r="G27" s="1">
        <v>2</v>
      </c>
      <c r="H27" s="1">
        <f t="shared" ref="H27:H63" si="10">ASIN(SQRT(G27/100))</f>
        <v>0.14189705460416391</v>
      </c>
      <c r="I27" s="1">
        <v>3</v>
      </c>
      <c r="J27" s="1">
        <f t="shared" ref="J27:J63" si="11">ASIN(SQRT(I27/100))</f>
        <v>0.17408301063648043</v>
      </c>
      <c r="K27" s="52">
        <v>2</v>
      </c>
      <c r="L27" s="1">
        <f t="shared" ref="L27:L63" si="12">ASIN(SQRT(K27/100))</f>
        <v>0.14189705460416391</v>
      </c>
      <c r="M27" s="1">
        <v>12</v>
      </c>
      <c r="N27" s="1">
        <f t="shared" ref="N27:N63" si="13">SQRT(M27)</f>
        <v>3.4641016151377544</v>
      </c>
      <c r="O27" s="4">
        <v>0.1193</v>
      </c>
      <c r="P27" s="1">
        <f t="shared" ref="P27:P57" si="14">LOG10(O27+0.00001)</f>
        <v>-0.92332315429435718</v>
      </c>
      <c r="Q27" s="4">
        <v>9.5799999999999996E-2</v>
      </c>
      <c r="R27" s="1">
        <f t="shared" ref="R27:R57" si="15">LOG10(Q27+0.00001)</f>
        <v>-1.0185891598341117</v>
      </c>
      <c r="S27" s="4">
        <f t="shared" ref="S27:S57" si="16">O27+Q27</f>
        <v>0.21510000000000001</v>
      </c>
      <c r="T27" s="1">
        <f t="shared" ref="T27:T57" si="17">LOG10(S27+0.00001)</f>
        <v>-0.66733939972936496</v>
      </c>
      <c r="U27" s="52">
        <f t="shared" ref="U27:U32" si="18">Q27/S27*100</f>
        <v>44.537424453742439</v>
      </c>
      <c r="V27" s="1">
        <f t="shared" ref="V27:V32" si="19">ASIN(SQRT(U27/100))</f>
        <v>0.73066315222376799</v>
      </c>
      <c r="W27" s="1"/>
      <c r="X27" s="1"/>
    </row>
    <row r="28" spans="1:24" x14ac:dyDescent="0.2">
      <c r="A28" s="1" t="s">
        <v>282</v>
      </c>
      <c r="B28" s="1" t="s">
        <v>25</v>
      </c>
      <c r="C28" s="1">
        <v>2010</v>
      </c>
      <c r="D28" s="52">
        <v>103</v>
      </c>
      <c r="E28" s="52">
        <v>5</v>
      </c>
      <c r="F28" s="1" t="s">
        <v>31</v>
      </c>
      <c r="G28" s="1">
        <v>1</v>
      </c>
      <c r="H28" s="1">
        <f t="shared" si="10"/>
        <v>0.1001674211615598</v>
      </c>
      <c r="I28" s="1">
        <v>3</v>
      </c>
      <c r="J28" s="1">
        <f t="shared" si="11"/>
        <v>0.17408301063648043</v>
      </c>
      <c r="K28" s="52">
        <v>2</v>
      </c>
      <c r="L28" s="1">
        <f t="shared" si="12"/>
        <v>0.14189705460416391</v>
      </c>
      <c r="M28" s="1">
        <v>8</v>
      </c>
      <c r="N28" s="1">
        <f t="shared" si="13"/>
        <v>2.8284271247461903</v>
      </c>
      <c r="O28" s="4">
        <v>0.1208</v>
      </c>
      <c r="P28" s="1">
        <f t="shared" si="14"/>
        <v>-0.91789711567290599</v>
      </c>
      <c r="Q28" s="4">
        <v>4.0500000000000001E-2</v>
      </c>
      <c r="R28" s="1">
        <f t="shared" si="15"/>
        <v>-1.3924377568164117</v>
      </c>
      <c r="S28" s="4">
        <f t="shared" si="16"/>
        <v>0.1613</v>
      </c>
      <c r="T28" s="1">
        <f t="shared" si="17"/>
        <v>-0.79233870880321833</v>
      </c>
      <c r="U28" s="52">
        <f t="shared" si="18"/>
        <v>25.108493490390575</v>
      </c>
      <c r="V28" s="1">
        <f t="shared" si="19"/>
        <v>0.52485064701138806</v>
      </c>
      <c r="W28" s="1"/>
      <c r="X28" s="1"/>
    </row>
    <row r="29" spans="1:24" x14ac:dyDescent="0.2">
      <c r="A29" s="1" t="s">
        <v>282</v>
      </c>
      <c r="B29" s="1" t="s">
        <v>25</v>
      </c>
      <c r="C29" s="1">
        <v>2010</v>
      </c>
      <c r="D29" s="52">
        <v>104</v>
      </c>
      <c r="E29" s="1">
        <v>8</v>
      </c>
      <c r="F29" s="1" t="s">
        <v>52</v>
      </c>
      <c r="G29" s="1">
        <v>4</v>
      </c>
      <c r="H29" s="1">
        <f t="shared" si="10"/>
        <v>0.20135792079033082</v>
      </c>
      <c r="I29" s="1">
        <v>6</v>
      </c>
      <c r="J29" s="1">
        <f t="shared" si="11"/>
        <v>0.24746706317044773</v>
      </c>
      <c r="K29" s="52">
        <v>8</v>
      </c>
      <c r="L29" s="1">
        <f t="shared" si="12"/>
        <v>0.28675655221154839</v>
      </c>
      <c r="M29" s="1">
        <v>2</v>
      </c>
      <c r="N29" s="1">
        <f t="shared" si="13"/>
        <v>1.4142135623730951</v>
      </c>
      <c r="O29" s="4">
        <v>3.6200000000000003E-2</v>
      </c>
      <c r="P29" s="1">
        <f t="shared" si="14"/>
        <v>-1.4411714751829883</v>
      </c>
      <c r="Q29" s="4">
        <v>8.3999999999999995E-3</v>
      </c>
      <c r="R29" s="1">
        <f t="shared" si="15"/>
        <v>-2.0752040042020878</v>
      </c>
      <c r="S29" s="4">
        <f t="shared" si="16"/>
        <v>4.4600000000000001E-2</v>
      </c>
      <c r="T29" s="1">
        <f t="shared" si="17"/>
        <v>-1.3505677767583832</v>
      </c>
      <c r="U29" s="52">
        <f t="shared" si="18"/>
        <v>18.834080717488789</v>
      </c>
      <c r="V29" s="1">
        <f t="shared" si="19"/>
        <v>0.44890856571166049</v>
      </c>
      <c r="W29" s="1"/>
      <c r="X29" s="1"/>
    </row>
    <row r="30" spans="1:24" x14ac:dyDescent="0.2">
      <c r="A30" s="1" t="s">
        <v>282</v>
      </c>
      <c r="B30" s="1" t="s">
        <v>25</v>
      </c>
      <c r="C30" s="1">
        <v>2010</v>
      </c>
      <c r="D30" s="52">
        <v>105</v>
      </c>
      <c r="E30" s="1">
        <v>1</v>
      </c>
      <c r="F30" s="1" t="s">
        <v>27</v>
      </c>
      <c r="G30" s="1">
        <v>2</v>
      </c>
      <c r="H30" s="1">
        <f t="shared" si="10"/>
        <v>0.14189705460416391</v>
      </c>
      <c r="I30" s="1">
        <v>4</v>
      </c>
      <c r="J30" s="1">
        <f t="shared" si="11"/>
        <v>0.20135792079033082</v>
      </c>
      <c r="K30" s="52">
        <v>4</v>
      </c>
      <c r="L30" s="1">
        <f t="shared" si="12"/>
        <v>0.20135792079033082</v>
      </c>
      <c r="M30" s="1">
        <v>11</v>
      </c>
      <c r="N30" s="1">
        <f t="shared" si="13"/>
        <v>3.3166247903553998</v>
      </c>
      <c r="O30" s="4">
        <v>0.1522</v>
      </c>
      <c r="P30" s="1">
        <f t="shared" si="14"/>
        <v>-0.81755681404275882</v>
      </c>
      <c r="Q30" s="4">
        <v>8.3699999999999997E-2</v>
      </c>
      <c r="R30" s="1">
        <f t="shared" si="15"/>
        <v>-1.0772226580712021</v>
      </c>
      <c r="S30" s="4">
        <f t="shared" si="16"/>
        <v>0.2359</v>
      </c>
      <c r="T30" s="1">
        <f t="shared" si="17"/>
        <v>-0.62725364939515449</v>
      </c>
      <c r="U30" s="52">
        <f t="shared" si="18"/>
        <v>35.481136074607882</v>
      </c>
      <c r="V30" s="1">
        <f t="shared" si="19"/>
        <v>0.63808762302355893</v>
      </c>
      <c r="W30" s="1"/>
      <c r="X30" s="1"/>
    </row>
    <row r="31" spans="1:24" x14ac:dyDescent="0.2">
      <c r="A31" s="1" t="s">
        <v>282</v>
      </c>
      <c r="B31" s="1" t="s">
        <v>25</v>
      </c>
      <c r="C31" s="1">
        <v>2010</v>
      </c>
      <c r="D31" s="52">
        <v>106</v>
      </c>
      <c r="E31" s="52">
        <v>3</v>
      </c>
      <c r="F31" s="1" t="s">
        <v>32</v>
      </c>
      <c r="G31" s="1">
        <v>8</v>
      </c>
      <c r="H31" s="1">
        <f t="shared" si="10"/>
        <v>0.28675655221154839</v>
      </c>
      <c r="I31" s="1">
        <v>9</v>
      </c>
      <c r="J31" s="1">
        <f t="shared" si="11"/>
        <v>0.30469265401539752</v>
      </c>
      <c r="K31" s="52">
        <v>12</v>
      </c>
      <c r="L31" s="1">
        <f t="shared" si="12"/>
        <v>0.35374160588967152</v>
      </c>
      <c r="M31" s="1">
        <v>97</v>
      </c>
      <c r="N31" s="1">
        <f t="shared" si="13"/>
        <v>9.8488578017961039</v>
      </c>
      <c r="O31" s="4">
        <v>0.5292</v>
      </c>
      <c r="P31" s="1">
        <f t="shared" si="14"/>
        <v>-0.27637195793921082</v>
      </c>
      <c r="Q31" s="4">
        <v>0.60009999999999997</v>
      </c>
      <c r="R31" s="1">
        <f t="shared" si="15"/>
        <v>-0.22176913625900896</v>
      </c>
      <c r="S31" s="4">
        <f t="shared" si="16"/>
        <v>1.1293</v>
      </c>
      <c r="T31" s="1">
        <f t="shared" si="17"/>
        <v>5.2813173819823443E-2</v>
      </c>
      <c r="U31" s="52">
        <f t="shared" si="18"/>
        <v>53.139112724696716</v>
      </c>
      <c r="V31" s="1">
        <f t="shared" si="19"/>
        <v>0.81680994924603256</v>
      </c>
      <c r="W31" s="1"/>
      <c r="X31" s="1"/>
    </row>
    <row r="32" spans="1:24" x14ac:dyDescent="0.2">
      <c r="A32" s="1" t="s">
        <v>282</v>
      </c>
      <c r="B32" s="1" t="s">
        <v>25</v>
      </c>
      <c r="C32" s="1">
        <v>2010</v>
      </c>
      <c r="D32" s="52">
        <v>107</v>
      </c>
      <c r="E32" s="52">
        <v>3</v>
      </c>
      <c r="F32" s="1" t="s">
        <v>32</v>
      </c>
      <c r="G32" s="1">
        <v>7</v>
      </c>
      <c r="H32" s="1">
        <f t="shared" si="10"/>
        <v>0.26776332715719392</v>
      </c>
      <c r="I32" s="1">
        <v>10</v>
      </c>
      <c r="J32" s="1">
        <f t="shared" si="11"/>
        <v>0.32175055439664224</v>
      </c>
      <c r="K32" s="52">
        <v>13</v>
      </c>
      <c r="L32" s="1">
        <f t="shared" si="12"/>
        <v>0.36886298422662445</v>
      </c>
      <c r="M32" s="1">
        <v>54</v>
      </c>
      <c r="N32" s="1">
        <f t="shared" si="13"/>
        <v>7.3484692283495345</v>
      </c>
      <c r="O32" s="4">
        <v>0.33739999999999998</v>
      </c>
      <c r="P32" s="1">
        <f t="shared" si="14"/>
        <v>-0.47184205013912445</v>
      </c>
      <c r="Q32" s="4">
        <v>0.36959999999999998</v>
      </c>
      <c r="R32" s="1">
        <f t="shared" si="15"/>
        <v>-0.43225628721906262</v>
      </c>
      <c r="S32" s="4">
        <f t="shared" si="16"/>
        <v>0.70699999999999996</v>
      </c>
      <c r="T32" s="1">
        <f t="shared" si="17"/>
        <v>-0.15057444346744941</v>
      </c>
      <c r="U32" s="52">
        <f t="shared" si="18"/>
        <v>52.277227722772281</v>
      </c>
      <c r="V32" s="1">
        <f t="shared" si="19"/>
        <v>0.80817832076322882</v>
      </c>
      <c r="W32" s="1"/>
      <c r="X32" s="1"/>
    </row>
    <row r="33" spans="1:24" x14ac:dyDescent="0.2">
      <c r="A33" s="1" t="s">
        <v>282</v>
      </c>
      <c r="B33" s="1" t="s">
        <v>25</v>
      </c>
      <c r="C33" s="1">
        <v>2010</v>
      </c>
      <c r="D33" s="52">
        <v>110</v>
      </c>
      <c r="E33" s="52">
        <v>4</v>
      </c>
      <c r="F33" s="1" t="s">
        <v>33</v>
      </c>
      <c r="G33" s="1">
        <v>1</v>
      </c>
      <c r="H33" s="1">
        <f t="shared" si="10"/>
        <v>0.1001674211615598</v>
      </c>
      <c r="I33" s="1">
        <v>1</v>
      </c>
      <c r="J33" s="1">
        <f t="shared" si="11"/>
        <v>0.1001674211615598</v>
      </c>
      <c r="K33" s="52">
        <v>5</v>
      </c>
      <c r="L33" s="1">
        <f t="shared" si="12"/>
        <v>0.22551340589813121</v>
      </c>
      <c r="M33" s="1">
        <v>0</v>
      </c>
      <c r="N33" s="1">
        <f t="shared" si="13"/>
        <v>0</v>
      </c>
      <c r="O33" s="4">
        <v>0</v>
      </c>
      <c r="P33" s="1">
        <f t="shared" si="14"/>
        <v>-5</v>
      </c>
      <c r="Q33" s="4">
        <v>0</v>
      </c>
      <c r="R33" s="1">
        <f t="shared" si="15"/>
        <v>-5</v>
      </c>
      <c r="S33" s="4">
        <f t="shared" si="16"/>
        <v>0</v>
      </c>
      <c r="T33" s="1">
        <f t="shared" si="17"/>
        <v>-5</v>
      </c>
      <c r="U33" s="52"/>
      <c r="V33" s="52"/>
      <c r="W33" s="1"/>
      <c r="X33" s="1"/>
    </row>
    <row r="34" spans="1:24" x14ac:dyDescent="0.2">
      <c r="A34" s="1" t="s">
        <v>282</v>
      </c>
      <c r="B34" s="1" t="s">
        <v>25</v>
      </c>
      <c r="C34" s="1">
        <v>2010</v>
      </c>
      <c r="D34" s="52">
        <v>111</v>
      </c>
      <c r="E34" s="1">
        <v>8</v>
      </c>
      <c r="F34" s="1" t="s">
        <v>52</v>
      </c>
      <c r="G34" s="1">
        <v>5</v>
      </c>
      <c r="H34" s="1">
        <f t="shared" si="10"/>
        <v>0.22551340589813121</v>
      </c>
      <c r="I34" s="1">
        <v>13</v>
      </c>
      <c r="J34" s="1">
        <f t="shared" si="11"/>
        <v>0.36886298422662445</v>
      </c>
      <c r="K34" s="52">
        <v>20</v>
      </c>
      <c r="L34" s="1">
        <f t="shared" si="12"/>
        <v>0.46364760900080615</v>
      </c>
      <c r="M34" s="1">
        <v>8</v>
      </c>
      <c r="N34" s="1">
        <f t="shared" si="13"/>
        <v>2.8284271247461903</v>
      </c>
      <c r="O34" s="4">
        <v>4.36E-2</v>
      </c>
      <c r="P34" s="1">
        <f t="shared" si="14"/>
        <v>-1.3604139133265736</v>
      </c>
      <c r="Q34" s="4">
        <v>4.0899999999999999E-2</v>
      </c>
      <c r="R34" s="1">
        <f t="shared" si="15"/>
        <v>-1.3881705205016261</v>
      </c>
      <c r="S34" s="4">
        <f t="shared" si="16"/>
        <v>8.4499999999999992E-2</v>
      </c>
      <c r="T34" s="1">
        <f t="shared" si="17"/>
        <v>-1.0730918982945643</v>
      </c>
      <c r="U34" s="52">
        <f>Q34/S34*100</f>
        <v>48.402366863905328</v>
      </c>
      <c r="V34" s="1">
        <f>ASIN(SQRT(U34/100))</f>
        <v>0.76941911222048898</v>
      </c>
      <c r="W34" s="1"/>
      <c r="X34" s="1"/>
    </row>
    <row r="35" spans="1:24" x14ac:dyDescent="0.2">
      <c r="A35" s="1" t="s">
        <v>282</v>
      </c>
      <c r="B35" s="1" t="s">
        <v>25</v>
      </c>
      <c r="C35" s="1">
        <v>2010</v>
      </c>
      <c r="D35" s="52">
        <v>113</v>
      </c>
      <c r="E35" s="52">
        <v>4</v>
      </c>
      <c r="F35" s="1" t="s">
        <v>33</v>
      </c>
      <c r="G35" s="1">
        <v>4</v>
      </c>
      <c r="H35" s="1">
        <f t="shared" si="10"/>
        <v>0.20135792079033082</v>
      </c>
      <c r="I35" s="1">
        <v>8</v>
      </c>
      <c r="J35" s="1">
        <f t="shared" si="11"/>
        <v>0.28675655221154839</v>
      </c>
      <c r="K35" s="52">
        <v>13</v>
      </c>
      <c r="L35" s="1">
        <f t="shared" si="12"/>
        <v>0.36886298422662445</v>
      </c>
      <c r="M35" s="1">
        <v>0</v>
      </c>
      <c r="N35" s="1">
        <f t="shared" si="13"/>
        <v>0</v>
      </c>
      <c r="O35" s="4">
        <v>0</v>
      </c>
      <c r="P35" s="1">
        <f t="shared" si="14"/>
        <v>-5</v>
      </c>
      <c r="Q35" s="4">
        <v>0</v>
      </c>
      <c r="R35" s="1">
        <f t="shared" si="15"/>
        <v>-5</v>
      </c>
      <c r="S35" s="4">
        <f t="shared" si="16"/>
        <v>0</v>
      </c>
      <c r="T35" s="1">
        <f t="shared" si="17"/>
        <v>-5</v>
      </c>
      <c r="U35" s="52"/>
      <c r="V35" s="52"/>
      <c r="W35" s="1"/>
      <c r="X35" s="1"/>
    </row>
    <row r="36" spans="1:24" x14ac:dyDescent="0.2">
      <c r="A36" s="1" t="s">
        <v>282</v>
      </c>
      <c r="B36" s="1" t="s">
        <v>25</v>
      </c>
      <c r="C36" s="1">
        <v>2010</v>
      </c>
      <c r="D36" s="52">
        <v>114</v>
      </c>
      <c r="E36" s="1">
        <v>2</v>
      </c>
      <c r="F36" s="1" t="s">
        <v>30</v>
      </c>
      <c r="G36" s="1">
        <v>10</v>
      </c>
      <c r="H36" s="1">
        <f t="shared" si="10"/>
        <v>0.32175055439664224</v>
      </c>
      <c r="I36" s="1">
        <v>35</v>
      </c>
      <c r="J36" s="1">
        <f t="shared" si="11"/>
        <v>0.63305183638974949</v>
      </c>
      <c r="K36" s="52">
        <v>57</v>
      </c>
      <c r="L36" s="1">
        <f t="shared" si="12"/>
        <v>0.85562887075237626</v>
      </c>
      <c r="M36" s="1">
        <v>480</v>
      </c>
      <c r="N36" s="1">
        <f t="shared" si="13"/>
        <v>21.908902300206645</v>
      </c>
      <c r="O36" s="4">
        <v>12.485999999999997</v>
      </c>
      <c r="P36" s="1">
        <f t="shared" si="14"/>
        <v>1.0964236784202808</v>
      </c>
      <c r="Q36" s="4">
        <v>2.5339999999999994</v>
      </c>
      <c r="R36" s="1">
        <f t="shared" si="15"/>
        <v>0.40380832441334574</v>
      </c>
      <c r="S36" s="4">
        <f t="shared" si="16"/>
        <v>15.019999999999996</v>
      </c>
      <c r="T36" s="1">
        <f t="shared" si="17"/>
        <v>1.1766702218121823</v>
      </c>
      <c r="U36" s="52">
        <f t="shared" ref="U36:U41" si="20">Q36/S36*100</f>
        <v>16.870838881491345</v>
      </c>
      <c r="V36" s="1">
        <f t="shared" ref="V36:V41" si="21">ASIN(SQRT(U36/100))</f>
        <v>0.42326692786881598</v>
      </c>
      <c r="W36" s="1"/>
      <c r="X36" s="1"/>
    </row>
    <row r="37" spans="1:24" x14ac:dyDescent="0.2">
      <c r="A37" s="1" t="s">
        <v>282</v>
      </c>
      <c r="B37" s="1" t="s">
        <v>25</v>
      </c>
      <c r="C37" s="1">
        <v>2010</v>
      </c>
      <c r="D37" s="52">
        <v>115</v>
      </c>
      <c r="E37" s="52">
        <v>6</v>
      </c>
      <c r="F37" s="1" t="s">
        <v>34</v>
      </c>
      <c r="G37" s="1">
        <v>10</v>
      </c>
      <c r="H37" s="1">
        <f t="shared" si="10"/>
        <v>0.32175055439664224</v>
      </c>
      <c r="I37" s="1">
        <v>15</v>
      </c>
      <c r="J37" s="1">
        <f t="shared" si="11"/>
        <v>0.3976994150920718</v>
      </c>
      <c r="K37" s="52">
        <v>15</v>
      </c>
      <c r="L37" s="1">
        <f t="shared" si="12"/>
        <v>0.3976994150920718</v>
      </c>
      <c r="M37" s="1">
        <v>87</v>
      </c>
      <c r="N37" s="1">
        <f t="shared" si="13"/>
        <v>9.3273790530888157</v>
      </c>
      <c r="O37" s="4">
        <v>1.9478</v>
      </c>
      <c r="P37" s="1">
        <f t="shared" si="14"/>
        <v>0.28954659115863446</v>
      </c>
      <c r="Q37" s="4">
        <v>0.57799999999999996</v>
      </c>
      <c r="R37" s="1">
        <f t="shared" si="15"/>
        <v>-0.23806464789910642</v>
      </c>
      <c r="S37" s="4">
        <f t="shared" si="16"/>
        <v>2.5257999999999998</v>
      </c>
      <c r="T37" s="1">
        <f t="shared" si="17"/>
        <v>0.40240067834320392</v>
      </c>
      <c r="U37" s="52">
        <f t="shared" si="20"/>
        <v>22.883838783751685</v>
      </c>
      <c r="V37" s="1">
        <f t="shared" si="21"/>
        <v>0.49879824672457795</v>
      </c>
      <c r="W37" s="1"/>
      <c r="X37" s="1"/>
    </row>
    <row r="38" spans="1:24" x14ac:dyDescent="0.2">
      <c r="A38" s="1" t="s">
        <v>282</v>
      </c>
      <c r="B38" s="1" t="s">
        <v>25</v>
      </c>
      <c r="C38" s="1">
        <v>2010</v>
      </c>
      <c r="D38" s="52">
        <v>121</v>
      </c>
      <c r="E38" s="1">
        <v>7</v>
      </c>
      <c r="F38" s="1" t="s">
        <v>44</v>
      </c>
      <c r="G38" s="1">
        <v>2</v>
      </c>
      <c r="H38" s="1">
        <f t="shared" si="10"/>
        <v>0.14189705460416391</v>
      </c>
      <c r="I38" s="1">
        <v>5</v>
      </c>
      <c r="J38" s="1">
        <f t="shared" si="11"/>
        <v>0.22551340589813121</v>
      </c>
      <c r="K38" s="52">
        <v>3</v>
      </c>
      <c r="L38" s="1">
        <f t="shared" si="12"/>
        <v>0.17408301063648043</v>
      </c>
      <c r="M38" s="1">
        <v>31</v>
      </c>
      <c r="N38" s="1">
        <f t="shared" si="13"/>
        <v>5.5677643628300215</v>
      </c>
      <c r="O38" s="4">
        <v>1.15E-2</v>
      </c>
      <c r="P38" s="1">
        <f t="shared" si="14"/>
        <v>-1.9389246763702082</v>
      </c>
      <c r="Q38" s="4">
        <v>0.1895</v>
      </c>
      <c r="R38" s="1">
        <f t="shared" si="15"/>
        <v>-0.72236786838596956</v>
      </c>
      <c r="S38" s="4">
        <f t="shared" si="16"/>
        <v>0.20100000000000001</v>
      </c>
      <c r="T38" s="1">
        <f t="shared" si="17"/>
        <v>-0.69678233642633114</v>
      </c>
      <c r="U38" s="52">
        <f t="shared" si="20"/>
        <v>94.278606965174134</v>
      </c>
      <c r="V38" s="1">
        <f t="shared" si="21"/>
        <v>1.3292603109543528</v>
      </c>
      <c r="W38" s="1"/>
      <c r="X38" s="1"/>
    </row>
    <row r="39" spans="1:24" x14ac:dyDescent="0.2">
      <c r="A39" s="1" t="s">
        <v>282</v>
      </c>
      <c r="B39" s="1" t="s">
        <v>25</v>
      </c>
      <c r="C39" s="1">
        <v>2010</v>
      </c>
      <c r="D39" s="52">
        <v>124</v>
      </c>
      <c r="E39" s="1">
        <v>1</v>
      </c>
      <c r="F39" s="1" t="s">
        <v>27</v>
      </c>
      <c r="G39" s="1">
        <v>5</v>
      </c>
      <c r="H39" s="1">
        <f t="shared" si="10"/>
        <v>0.22551340589813121</v>
      </c>
      <c r="I39" s="1">
        <v>18</v>
      </c>
      <c r="J39" s="1">
        <f t="shared" si="11"/>
        <v>0.43814903058417032</v>
      </c>
      <c r="K39" s="52">
        <v>12</v>
      </c>
      <c r="L39" s="1">
        <f t="shared" si="12"/>
        <v>0.35374160588967152</v>
      </c>
      <c r="M39" s="1">
        <v>33</v>
      </c>
      <c r="N39" s="1">
        <f t="shared" si="13"/>
        <v>5.7445626465380286</v>
      </c>
      <c r="O39" s="4">
        <v>1.0106999999999999</v>
      </c>
      <c r="P39" s="1">
        <f t="shared" si="14"/>
        <v>4.6265626467946672E-3</v>
      </c>
      <c r="Q39" s="4">
        <v>0.16639999999999999</v>
      </c>
      <c r="R39" s="1">
        <f t="shared" si="15"/>
        <v>-0.77882057940150207</v>
      </c>
      <c r="S39" s="4">
        <f t="shared" si="16"/>
        <v>1.1770999999999998</v>
      </c>
      <c r="T39" s="1">
        <f t="shared" si="17"/>
        <v>7.0817049216241448E-2</v>
      </c>
      <c r="U39" s="52">
        <f t="shared" si="20"/>
        <v>14.136437006201682</v>
      </c>
      <c r="V39" s="1">
        <f t="shared" si="21"/>
        <v>0.38545903959234651</v>
      </c>
      <c r="W39" s="1"/>
      <c r="X39" s="1"/>
    </row>
    <row r="40" spans="1:24" x14ac:dyDescent="0.2">
      <c r="A40" s="1" t="s">
        <v>282</v>
      </c>
      <c r="B40" s="1" t="s">
        <v>25</v>
      </c>
      <c r="C40" s="1">
        <v>2010</v>
      </c>
      <c r="D40" s="52">
        <v>125</v>
      </c>
      <c r="E40" s="1">
        <v>8</v>
      </c>
      <c r="F40" s="1" t="s">
        <v>52</v>
      </c>
      <c r="G40" s="1">
        <v>7</v>
      </c>
      <c r="H40" s="1">
        <f t="shared" si="10"/>
        <v>0.26776332715719392</v>
      </c>
      <c r="I40" s="1">
        <v>10</v>
      </c>
      <c r="J40" s="1">
        <f t="shared" si="11"/>
        <v>0.32175055439664224</v>
      </c>
      <c r="K40" s="52">
        <v>8</v>
      </c>
      <c r="L40" s="1">
        <f t="shared" si="12"/>
        <v>0.28675655221154839</v>
      </c>
      <c r="M40" s="1">
        <v>5</v>
      </c>
      <c r="N40" s="1">
        <f t="shared" si="13"/>
        <v>2.2360679774997898</v>
      </c>
      <c r="O40" s="4">
        <v>0</v>
      </c>
      <c r="P40" s="1">
        <f t="shared" si="14"/>
        <v>-5</v>
      </c>
      <c r="Q40" s="4">
        <v>7.85E-2</v>
      </c>
      <c r="R40" s="1">
        <f t="shared" si="15"/>
        <v>-1.1050750226404567</v>
      </c>
      <c r="S40" s="4">
        <f t="shared" si="16"/>
        <v>7.85E-2</v>
      </c>
      <c r="T40" s="1">
        <f t="shared" si="17"/>
        <v>-1.1050750226404567</v>
      </c>
      <c r="U40" s="52">
        <f t="shared" si="20"/>
        <v>100</v>
      </c>
      <c r="V40" s="1">
        <f t="shared" si="21"/>
        <v>1.5707963267948966</v>
      </c>
      <c r="W40" s="1"/>
      <c r="X40" s="1"/>
    </row>
    <row r="41" spans="1:24" x14ac:dyDescent="0.2">
      <c r="A41" s="1" t="s">
        <v>282</v>
      </c>
      <c r="B41" s="1" t="s">
        <v>25</v>
      </c>
      <c r="C41" s="1">
        <v>2010</v>
      </c>
      <c r="D41" s="52">
        <v>126</v>
      </c>
      <c r="E41" s="1">
        <v>7</v>
      </c>
      <c r="F41" s="1" t="s">
        <v>44</v>
      </c>
      <c r="G41" s="1">
        <v>18</v>
      </c>
      <c r="H41" s="1">
        <f t="shared" si="10"/>
        <v>0.43814903058417032</v>
      </c>
      <c r="I41" s="1">
        <v>25</v>
      </c>
      <c r="J41" s="1">
        <f t="shared" si="11"/>
        <v>0.52359877559829893</v>
      </c>
      <c r="K41" s="52">
        <v>45</v>
      </c>
      <c r="L41" s="1">
        <f t="shared" si="12"/>
        <v>0.73531445281666841</v>
      </c>
      <c r="M41" s="1">
        <v>258</v>
      </c>
      <c r="N41" s="1">
        <f t="shared" si="13"/>
        <v>16.06237840420901</v>
      </c>
      <c r="O41" s="4">
        <v>2.9363000000000001</v>
      </c>
      <c r="P41" s="1">
        <f t="shared" si="14"/>
        <v>0.46780190416716372</v>
      </c>
      <c r="Q41" s="4">
        <v>2.1934</v>
      </c>
      <c r="R41" s="1">
        <f t="shared" si="15"/>
        <v>0.34111981913519279</v>
      </c>
      <c r="S41" s="4">
        <f t="shared" si="16"/>
        <v>5.1296999999999997</v>
      </c>
      <c r="T41" s="1">
        <f t="shared" si="17"/>
        <v>0.71009281365767463</v>
      </c>
      <c r="U41" s="52">
        <f t="shared" si="20"/>
        <v>42.758835799364483</v>
      </c>
      <c r="V41" s="1">
        <f t="shared" si="21"/>
        <v>0.71273097774256045</v>
      </c>
      <c r="W41" s="1"/>
      <c r="X41" s="1"/>
    </row>
    <row r="42" spans="1:24" x14ac:dyDescent="0.2">
      <c r="A42" s="1" t="s">
        <v>282</v>
      </c>
      <c r="B42" s="1" t="s">
        <v>25</v>
      </c>
      <c r="C42" s="1">
        <v>2010</v>
      </c>
      <c r="D42" s="52">
        <v>128</v>
      </c>
      <c r="E42" s="52">
        <v>6</v>
      </c>
      <c r="F42" s="1" t="s">
        <v>34</v>
      </c>
      <c r="G42" s="1">
        <v>2</v>
      </c>
      <c r="H42" s="1">
        <f t="shared" si="10"/>
        <v>0.14189705460416391</v>
      </c>
      <c r="I42" s="1">
        <v>5</v>
      </c>
      <c r="J42" s="1">
        <f t="shared" si="11"/>
        <v>0.22551340589813121</v>
      </c>
      <c r="K42" s="52">
        <v>6</v>
      </c>
      <c r="L42" s="1">
        <f t="shared" si="12"/>
        <v>0.24746706317044773</v>
      </c>
      <c r="M42" s="1">
        <v>0</v>
      </c>
      <c r="N42" s="1">
        <f t="shared" si="13"/>
        <v>0</v>
      </c>
      <c r="O42" s="4">
        <v>0</v>
      </c>
      <c r="P42" s="1">
        <f t="shared" si="14"/>
        <v>-5</v>
      </c>
      <c r="Q42" s="4">
        <v>0</v>
      </c>
      <c r="R42" s="1">
        <f t="shared" si="15"/>
        <v>-5</v>
      </c>
      <c r="S42" s="4">
        <f t="shared" si="16"/>
        <v>0</v>
      </c>
      <c r="T42" s="1">
        <f t="shared" si="17"/>
        <v>-5</v>
      </c>
      <c r="U42" s="52"/>
      <c r="V42" s="52"/>
      <c r="W42" s="1"/>
      <c r="X42" s="1"/>
    </row>
    <row r="43" spans="1:24" x14ac:dyDescent="0.2">
      <c r="A43" s="1" t="s">
        <v>282</v>
      </c>
      <c r="B43" s="1" t="s">
        <v>25</v>
      </c>
      <c r="C43" s="1">
        <v>2010</v>
      </c>
      <c r="D43" s="52">
        <v>132</v>
      </c>
      <c r="E43" s="1">
        <v>1</v>
      </c>
      <c r="F43" s="1" t="s">
        <v>27</v>
      </c>
      <c r="G43" s="1">
        <v>1</v>
      </c>
      <c r="H43" s="1">
        <f t="shared" si="10"/>
        <v>0.1001674211615598</v>
      </c>
      <c r="I43" s="1">
        <v>15</v>
      </c>
      <c r="J43" s="1">
        <f t="shared" si="11"/>
        <v>0.3976994150920718</v>
      </c>
      <c r="K43" s="52">
        <v>10</v>
      </c>
      <c r="L43" s="1">
        <f t="shared" si="12"/>
        <v>0.32175055439664224</v>
      </c>
      <c r="M43" s="1">
        <v>59</v>
      </c>
      <c r="N43" s="1">
        <f t="shared" si="13"/>
        <v>7.6811457478686078</v>
      </c>
      <c r="O43" s="4">
        <v>1.0119</v>
      </c>
      <c r="P43" s="1">
        <f t="shared" si="14"/>
        <v>5.1418877592046934E-3</v>
      </c>
      <c r="Q43" s="4">
        <v>0.1593</v>
      </c>
      <c r="R43" s="1">
        <f t="shared" si="15"/>
        <v>-0.797756962375194</v>
      </c>
      <c r="S43" s="4">
        <f t="shared" si="16"/>
        <v>1.1712</v>
      </c>
      <c r="T43" s="1">
        <f t="shared" si="17"/>
        <v>6.863477181393976E-2</v>
      </c>
      <c r="U43" s="52">
        <f t="shared" ref="U43:U48" si="22">Q43/S43*100</f>
        <v>13.601434426229508</v>
      </c>
      <c r="V43" s="1">
        <f t="shared" ref="V43:V48" si="23">ASIN(SQRT(U43/100))</f>
        <v>0.37771900395469732</v>
      </c>
      <c r="W43" s="1"/>
      <c r="X43" s="1"/>
    </row>
    <row r="44" spans="1:24" x14ac:dyDescent="0.2">
      <c r="A44" s="1" t="s">
        <v>282</v>
      </c>
      <c r="B44" s="1" t="s">
        <v>25</v>
      </c>
      <c r="C44" s="1">
        <v>2010</v>
      </c>
      <c r="D44" s="52">
        <v>135</v>
      </c>
      <c r="E44" s="52">
        <v>6</v>
      </c>
      <c r="F44" s="1" t="s">
        <v>34</v>
      </c>
      <c r="G44" s="1">
        <v>5</v>
      </c>
      <c r="H44" s="1">
        <f t="shared" si="10"/>
        <v>0.22551340589813121</v>
      </c>
      <c r="I44" s="1">
        <v>10</v>
      </c>
      <c r="J44" s="1">
        <f t="shared" si="11"/>
        <v>0.32175055439664224</v>
      </c>
      <c r="K44" s="52">
        <v>12</v>
      </c>
      <c r="L44" s="1">
        <f t="shared" si="12"/>
        <v>0.35374160588967152</v>
      </c>
      <c r="M44" s="1">
        <v>15</v>
      </c>
      <c r="N44" s="1">
        <f t="shared" si="13"/>
        <v>3.872983346207417</v>
      </c>
      <c r="O44" s="4">
        <v>0.1341</v>
      </c>
      <c r="P44" s="1">
        <f t="shared" si="14"/>
        <v>-0.87253883748846262</v>
      </c>
      <c r="Q44" s="4">
        <v>6.4799999999999996E-2</v>
      </c>
      <c r="R44" s="1">
        <f t="shared" si="15"/>
        <v>-1.188357978546849</v>
      </c>
      <c r="S44" s="4">
        <f t="shared" si="16"/>
        <v>0.19889999999999999</v>
      </c>
      <c r="T44" s="1">
        <f t="shared" si="17"/>
        <v>-0.70134338260885443</v>
      </c>
      <c r="U44" s="52">
        <f t="shared" si="22"/>
        <v>32.579185520361989</v>
      </c>
      <c r="V44" s="1">
        <f t="shared" si="23"/>
        <v>0.60745766723798678</v>
      </c>
      <c r="W44" s="1"/>
      <c r="X44" s="1"/>
    </row>
    <row r="45" spans="1:24" x14ac:dyDescent="0.2">
      <c r="A45" s="1" t="s">
        <v>282</v>
      </c>
      <c r="B45" s="1" t="s">
        <v>25</v>
      </c>
      <c r="C45" s="1">
        <v>2010</v>
      </c>
      <c r="D45" s="52">
        <v>138</v>
      </c>
      <c r="E45" s="1">
        <v>1</v>
      </c>
      <c r="F45" s="1" t="s">
        <v>27</v>
      </c>
      <c r="G45" s="1">
        <v>1</v>
      </c>
      <c r="H45" s="1">
        <f t="shared" si="10"/>
        <v>0.1001674211615598</v>
      </c>
      <c r="I45" s="1">
        <v>3</v>
      </c>
      <c r="J45" s="1">
        <f t="shared" si="11"/>
        <v>0.17408301063648043</v>
      </c>
      <c r="K45" s="52">
        <v>3</v>
      </c>
      <c r="L45" s="1">
        <f t="shared" si="12"/>
        <v>0.17408301063648043</v>
      </c>
      <c r="M45" s="1">
        <v>3</v>
      </c>
      <c r="N45" s="1">
        <f t="shared" si="13"/>
        <v>1.7320508075688772</v>
      </c>
      <c r="O45" s="4">
        <v>3.61E-2</v>
      </c>
      <c r="P45" s="1">
        <f t="shared" si="14"/>
        <v>-1.4423725115731734</v>
      </c>
      <c r="Q45" s="4">
        <v>1.0200000000000001E-2</v>
      </c>
      <c r="R45" s="1">
        <f t="shared" si="15"/>
        <v>-1.9909742579130898</v>
      </c>
      <c r="S45" s="4">
        <f t="shared" si="16"/>
        <v>4.6300000000000001E-2</v>
      </c>
      <c r="T45" s="1">
        <f t="shared" si="17"/>
        <v>-1.3343252190061066</v>
      </c>
      <c r="U45" s="52">
        <f t="shared" si="22"/>
        <v>22.030237580993521</v>
      </c>
      <c r="V45" s="1">
        <f t="shared" si="23"/>
        <v>0.4885701444794876</v>
      </c>
      <c r="W45" s="1"/>
      <c r="X45" s="1"/>
    </row>
    <row r="46" spans="1:24" x14ac:dyDescent="0.2">
      <c r="A46" s="1" t="s">
        <v>282</v>
      </c>
      <c r="B46" s="1" t="s">
        <v>25</v>
      </c>
      <c r="C46" s="1">
        <v>2010</v>
      </c>
      <c r="D46" s="52">
        <v>141</v>
      </c>
      <c r="E46" s="1">
        <v>7</v>
      </c>
      <c r="F46" s="1" t="s">
        <v>44</v>
      </c>
      <c r="G46" s="1">
        <v>12</v>
      </c>
      <c r="H46" s="1">
        <f t="shared" si="10"/>
        <v>0.35374160588967152</v>
      </c>
      <c r="I46" s="1">
        <v>18</v>
      </c>
      <c r="J46" s="1">
        <f t="shared" si="11"/>
        <v>0.43814903058417032</v>
      </c>
      <c r="K46" s="52">
        <v>15</v>
      </c>
      <c r="L46" s="1">
        <f t="shared" si="12"/>
        <v>0.3976994150920718</v>
      </c>
      <c r="M46" s="1">
        <v>92</v>
      </c>
      <c r="N46" s="1">
        <f t="shared" si="13"/>
        <v>9.5916630466254382</v>
      </c>
      <c r="O46" s="53">
        <v>0.59079999999999999</v>
      </c>
      <c r="P46" s="1">
        <f t="shared" si="14"/>
        <v>-0.22855216246627524</v>
      </c>
      <c r="Q46" s="4">
        <v>0.58989999999999998</v>
      </c>
      <c r="R46" s="1">
        <f t="shared" si="15"/>
        <v>-0.22921424172200583</v>
      </c>
      <c r="S46" s="4">
        <f t="shared" si="16"/>
        <v>1.1806999999999999</v>
      </c>
      <c r="T46" s="1">
        <f t="shared" si="17"/>
        <v>7.2143241503844283E-2</v>
      </c>
      <c r="U46" s="52">
        <f t="shared" si="22"/>
        <v>49.961887016176846</v>
      </c>
      <c r="V46" s="1">
        <f t="shared" si="23"/>
        <v>0.78501703352230823</v>
      </c>
      <c r="W46" s="1"/>
      <c r="X46" s="1"/>
    </row>
    <row r="47" spans="1:24" x14ac:dyDescent="0.2">
      <c r="A47" s="1" t="s">
        <v>282</v>
      </c>
      <c r="B47" s="1" t="s">
        <v>25</v>
      </c>
      <c r="C47" s="1">
        <v>2010</v>
      </c>
      <c r="D47" s="52">
        <v>142</v>
      </c>
      <c r="E47" s="1">
        <v>1</v>
      </c>
      <c r="F47" s="1" t="s">
        <v>27</v>
      </c>
      <c r="G47" s="1">
        <v>10</v>
      </c>
      <c r="H47" s="1">
        <f t="shared" si="10"/>
        <v>0.32175055439664224</v>
      </c>
      <c r="I47" s="1">
        <v>15</v>
      </c>
      <c r="J47" s="1">
        <f t="shared" si="11"/>
        <v>0.3976994150920718</v>
      </c>
      <c r="K47" s="52">
        <v>28</v>
      </c>
      <c r="L47" s="1">
        <f t="shared" si="12"/>
        <v>0.55759882669953675</v>
      </c>
      <c r="M47" s="1">
        <v>103</v>
      </c>
      <c r="N47" s="1">
        <f t="shared" si="13"/>
        <v>10.148891565092219</v>
      </c>
      <c r="O47" s="4">
        <v>2.7831000000000001</v>
      </c>
      <c r="P47" s="1">
        <f t="shared" si="14"/>
        <v>0.44453037178460564</v>
      </c>
      <c r="Q47" s="4">
        <v>0.71109999999999995</v>
      </c>
      <c r="R47" s="1">
        <f t="shared" si="15"/>
        <v>-0.14806321404109588</v>
      </c>
      <c r="S47" s="4">
        <f t="shared" si="16"/>
        <v>3.4942000000000002</v>
      </c>
      <c r="T47" s="1">
        <f t="shared" si="17"/>
        <v>0.5433490022784393</v>
      </c>
      <c r="U47" s="52">
        <f t="shared" si="22"/>
        <v>20.35086715127926</v>
      </c>
      <c r="V47" s="1">
        <f t="shared" si="23"/>
        <v>0.46801917126076786</v>
      </c>
      <c r="W47" s="1"/>
      <c r="X47" s="1"/>
    </row>
    <row r="48" spans="1:24" x14ac:dyDescent="0.2">
      <c r="A48" s="1" t="s">
        <v>282</v>
      </c>
      <c r="B48" s="1" t="s">
        <v>25</v>
      </c>
      <c r="C48" s="1">
        <v>2010</v>
      </c>
      <c r="D48" s="52">
        <v>143</v>
      </c>
      <c r="E48" s="1">
        <v>7</v>
      </c>
      <c r="F48" s="1" t="s">
        <v>44</v>
      </c>
      <c r="G48" s="1">
        <v>25</v>
      </c>
      <c r="H48" s="1">
        <f t="shared" si="10"/>
        <v>0.52359877559829893</v>
      </c>
      <c r="I48" s="1">
        <v>60</v>
      </c>
      <c r="J48" s="1">
        <f t="shared" si="11"/>
        <v>0.88607712379261372</v>
      </c>
      <c r="K48" s="52">
        <v>60</v>
      </c>
      <c r="L48" s="1">
        <f t="shared" si="12"/>
        <v>0.88607712379261372</v>
      </c>
      <c r="M48" s="1">
        <v>286</v>
      </c>
      <c r="N48" s="1">
        <f t="shared" si="13"/>
        <v>16.911534525287763</v>
      </c>
      <c r="O48" s="4">
        <v>1.2714000000000001</v>
      </c>
      <c r="P48" s="1">
        <f t="shared" si="14"/>
        <v>0.10428562295706194</v>
      </c>
      <c r="Q48" s="4">
        <v>4.9683999999999999</v>
      </c>
      <c r="R48" s="1">
        <f t="shared" si="15"/>
        <v>0.6962174272229662</v>
      </c>
      <c r="S48" s="4">
        <f t="shared" si="16"/>
        <v>6.2397999999999998</v>
      </c>
      <c r="T48" s="1">
        <f t="shared" si="17"/>
        <v>0.79517136577091119</v>
      </c>
      <c r="U48" s="52">
        <f t="shared" si="22"/>
        <v>79.624346934196609</v>
      </c>
      <c r="V48" s="1">
        <f t="shared" si="23"/>
        <v>1.1024694080018305</v>
      </c>
      <c r="W48" s="1"/>
      <c r="X48" s="1"/>
    </row>
    <row r="49" spans="1:24" x14ac:dyDescent="0.2">
      <c r="A49" s="1" t="s">
        <v>282</v>
      </c>
      <c r="B49" s="1" t="s">
        <v>25</v>
      </c>
      <c r="C49" s="1">
        <v>2010</v>
      </c>
      <c r="D49" s="52">
        <v>144</v>
      </c>
      <c r="E49" s="52">
        <v>5</v>
      </c>
      <c r="F49" s="1" t="s">
        <v>31</v>
      </c>
      <c r="G49" s="1">
        <v>2</v>
      </c>
      <c r="H49" s="1">
        <f t="shared" si="10"/>
        <v>0.14189705460416391</v>
      </c>
      <c r="I49" s="1">
        <v>8</v>
      </c>
      <c r="J49" s="1">
        <f t="shared" si="11"/>
        <v>0.28675655221154839</v>
      </c>
      <c r="K49" s="52">
        <v>8</v>
      </c>
      <c r="L49" s="1">
        <f t="shared" si="12"/>
        <v>0.28675655221154839</v>
      </c>
      <c r="M49" s="1">
        <v>0</v>
      </c>
      <c r="N49" s="1">
        <f t="shared" si="13"/>
        <v>0</v>
      </c>
      <c r="O49" s="4">
        <v>0</v>
      </c>
      <c r="P49" s="1">
        <f t="shared" si="14"/>
        <v>-5</v>
      </c>
      <c r="Q49" s="4">
        <v>0</v>
      </c>
      <c r="R49" s="1">
        <f t="shared" si="15"/>
        <v>-5</v>
      </c>
      <c r="S49" s="4">
        <f t="shared" si="16"/>
        <v>0</v>
      </c>
      <c r="T49" s="1">
        <f t="shared" si="17"/>
        <v>-5</v>
      </c>
      <c r="U49" s="52"/>
      <c r="V49" s="52"/>
      <c r="W49" s="1"/>
      <c r="X49" s="1"/>
    </row>
    <row r="50" spans="1:24" x14ac:dyDescent="0.2">
      <c r="A50" s="1" t="s">
        <v>282</v>
      </c>
      <c r="B50" s="1" t="s">
        <v>25</v>
      </c>
      <c r="C50" s="1">
        <v>2010</v>
      </c>
      <c r="D50" s="52">
        <v>146</v>
      </c>
      <c r="E50" s="1">
        <v>2</v>
      </c>
      <c r="F50" s="1" t="s">
        <v>30</v>
      </c>
      <c r="G50" s="1">
        <v>3</v>
      </c>
      <c r="H50" s="1">
        <f t="shared" si="10"/>
        <v>0.17408301063648043</v>
      </c>
      <c r="I50" s="1">
        <v>15</v>
      </c>
      <c r="J50" s="1">
        <f t="shared" si="11"/>
        <v>0.3976994150920718</v>
      </c>
      <c r="K50" s="52">
        <v>15</v>
      </c>
      <c r="L50" s="1">
        <f t="shared" si="12"/>
        <v>0.3976994150920718</v>
      </c>
      <c r="M50" s="1">
        <v>140</v>
      </c>
      <c r="N50" s="1">
        <f t="shared" si="13"/>
        <v>11.832159566199232</v>
      </c>
      <c r="O50" s="4">
        <v>1.6180000000000001</v>
      </c>
      <c r="P50" s="1">
        <f t="shared" si="14"/>
        <v>0.20898120141185203</v>
      </c>
      <c r="Q50" s="4">
        <v>0.60460000000000003</v>
      </c>
      <c r="R50" s="1">
        <f t="shared" si="15"/>
        <v>-0.21852467404721332</v>
      </c>
      <c r="S50" s="4">
        <f t="shared" si="16"/>
        <v>2.2225999999999999</v>
      </c>
      <c r="T50" s="1">
        <f t="shared" si="17"/>
        <v>0.3468632640003298</v>
      </c>
      <c r="U50" s="52">
        <f>Q50/S50*100</f>
        <v>27.202375596148659</v>
      </c>
      <c r="V50" s="1">
        <f>ASIN(SQRT(U50/100))</f>
        <v>0.5486770996555187</v>
      </c>
      <c r="W50" s="1"/>
      <c r="X50" s="1"/>
    </row>
    <row r="51" spans="1:24" x14ac:dyDescent="0.2">
      <c r="A51" s="1" t="s">
        <v>282</v>
      </c>
      <c r="B51" s="1" t="s">
        <v>25</v>
      </c>
      <c r="C51" s="1">
        <v>2010</v>
      </c>
      <c r="D51" s="52">
        <v>147</v>
      </c>
      <c r="E51" s="1">
        <v>8</v>
      </c>
      <c r="F51" s="1" t="s">
        <v>52</v>
      </c>
      <c r="G51" s="1">
        <v>1</v>
      </c>
      <c r="H51" s="1">
        <f t="shared" si="10"/>
        <v>0.1001674211615598</v>
      </c>
      <c r="I51" s="1">
        <v>1</v>
      </c>
      <c r="J51" s="1">
        <f t="shared" si="11"/>
        <v>0.1001674211615598</v>
      </c>
      <c r="K51" s="52">
        <v>1</v>
      </c>
      <c r="L51" s="1">
        <f t="shared" si="12"/>
        <v>0.1001674211615598</v>
      </c>
      <c r="M51" s="1">
        <v>0</v>
      </c>
      <c r="N51" s="1">
        <f t="shared" si="13"/>
        <v>0</v>
      </c>
      <c r="O51" s="4">
        <v>0</v>
      </c>
      <c r="P51" s="1">
        <f t="shared" si="14"/>
        <v>-5</v>
      </c>
      <c r="Q51" s="4">
        <v>0</v>
      </c>
      <c r="R51" s="1">
        <f t="shared" si="15"/>
        <v>-5</v>
      </c>
      <c r="S51" s="4">
        <f t="shared" si="16"/>
        <v>0</v>
      </c>
      <c r="T51" s="1">
        <f t="shared" si="17"/>
        <v>-5</v>
      </c>
      <c r="U51" s="52"/>
      <c r="V51" s="52"/>
      <c r="W51" s="1"/>
      <c r="X51" s="1"/>
    </row>
    <row r="52" spans="1:24" x14ac:dyDescent="0.2">
      <c r="A52" s="1" t="s">
        <v>282</v>
      </c>
      <c r="B52" s="1" t="s">
        <v>25</v>
      </c>
      <c r="C52" s="1">
        <v>2010</v>
      </c>
      <c r="D52" s="52">
        <v>163</v>
      </c>
      <c r="E52" s="52">
        <v>6</v>
      </c>
      <c r="F52" s="1" t="s">
        <v>34</v>
      </c>
      <c r="G52" s="1">
        <v>9</v>
      </c>
      <c r="H52" s="1">
        <f t="shared" si="10"/>
        <v>0.30469265401539752</v>
      </c>
      <c r="I52" s="1">
        <v>15</v>
      </c>
      <c r="J52" s="1">
        <f t="shared" si="11"/>
        <v>0.3976994150920718</v>
      </c>
      <c r="K52" s="52">
        <v>12</v>
      </c>
      <c r="L52" s="1">
        <f t="shared" si="12"/>
        <v>0.35374160588967152</v>
      </c>
      <c r="M52" s="1">
        <v>15</v>
      </c>
      <c r="N52" s="1">
        <f t="shared" si="13"/>
        <v>3.872983346207417</v>
      </c>
      <c r="O52" s="4">
        <v>0.13020000000000001</v>
      </c>
      <c r="P52" s="1">
        <f t="shared" si="14"/>
        <v>-0.88535566109772068</v>
      </c>
      <c r="Q52" s="4">
        <v>4.7199999999999999E-2</v>
      </c>
      <c r="R52" s="1">
        <f t="shared" si="15"/>
        <v>-1.3259659995687452</v>
      </c>
      <c r="S52" s="4">
        <f t="shared" si="16"/>
        <v>0.1774</v>
      </c>
      <c r="T52" s="1">
        <f t="shared" si="17"/>
        <v>-0.75102190410734648</v>
      </c>
      <c r="U52" s="52">
        <f t="shared" ref="U52:U57" si="24">Q52/S52*100</f>
        <v>26.606538895152198</v>
      </c>
      <c r="V52" s="1">
        <f t="shared" ref="V52:V57" si="25">ASIN(SQRT(U52/100))</f>
        <v>0.54195901279646852</v>
      </c>
      <c r="W52" s="1"/>
      <c r="X52" s="1"/>
    </row>
    <row r="53" spans="1:24" x14ac:dyDescent="0.2">
      <c r="A53" s="1" t="s">
        <v>282</v>
      </c>
      <c r="B53" s="1" t="s">
        <v>25</v>
      </c>
      <c r="C53" s="1">
        <v>2010</v>
      </c>
      <c r="D53" s="52">
        <v>164</v>
      </c>
      <c r="E53" s="1">
        <v>1</v>
      </c>
      <c r="F53" s="1" t="s">
        <v>27</v>
      </c>
      <c r="G53" s="1">
        <v>10</v>
      </c>
      <c r="H53" s="1">
        <f t="shared" si="10"/>
        <v>0.32175055439664224</v>
      </c>
      <c r="I53" s="1">
        <v>18</v>
      </c>
      <c r="J53" s="1">
        <f t="shared" si="11"/>
        <v>0.43814903058417032</v>
      </c>
      <c r="K53" s="52">
        <v>15</v>
      </c>
      <c r="L53" s="1">
        <f t="shared" si="12"/>
        <v>0.3976994150920718</v>
      </c>
      <c r="M53" s="1">
        <v>170</v>
      </c>
      <c r="N53" s="1">
        <f t="shared" si="13"/>
        <v>13.038404810405298</v>
      </c>
      <c r="O53" s="4">
        <v>5.0938999999999997</v>
      </c>
      <c r="P53" s="1">
        <f t="shared" si="14"/>
        <v>0.70705126751242886</v>
      </c>
      <c r="Q53" s="4">
        <v>1.1798</v>
      </c>
      <c r="R53" s="1">
        <f t="shared" si="15"/>
        <v>7.1812072903152335E-2</v>
      </c>
      <c r="S53" s="4">
        <f t="shared" si="16"/>
        <v>6.2736999999999998</v>
      </c>
      <c r="T53" s="1">
        <f t="shared" si="17"/>
        <v>0.79752443971865994</v>
      </c>
      <c r="U53" s="52">
        <f t="shared" si="24"/>
        <v>18.805489583499373</v>
      </c>
      <c r="V53" s="1">
        <f t="shared" si="25"/>
        <v>0.44854282863896044</v>
      </c>
      <c r="W53" s="1"/>
      <c r="X53" s="1"/>
    </row>
    <row r="54" spans="1:24" x14ac:dyDescent="0.2">
      <c r="A54" s="1" t="s">
        <v>282</v>
      </c>
      <c r="B54" s="1" t="s">
        <v>25</v>
      </c>
      <c r="C54" s="1">
        <v>2010</v>
      </c>
      <c r="D54" s="52">
        <v>170</v>
      </c>
      <c r="E54" s="52">
        <v>6</v>
      </c>
      <c r="F54" s="1" t="s">
        <v>34</v>
      </c>
      <c r="G54" s="1">
        <v>15</v>
      </c>
      <c r="H54" s="1">
        <f t="shared" si="10"/>
        <v>0.3976994150920718</v>
      </c>
      <c r="I54" s="1">
        <v>18</v>
      </c>
      <c r="J54" s="1">
        <f t="shared" si="11"/>
        <v>0.43814903058417032</v>
      </c>
      <c r="K54" s="52">
        <v>15</v>
      </c>
      <c r="L54" s="1">
        <f t="shared" si="12"/>
        <v>0.3976994150920718</v>
      </c>
      <c r="M54" s="1">
        <v>116</v>
      </c>
      <c r="N54" s="1">
        <f t="shared" si="13"/>
        <v>10.770329614269007</v>
      </c>
      <c r="O54" s="4">
        <v>0.92030000000000001</v>
      </c>
      <c r="P54" s="1">
        <f t="shared" si="14"/>
        <v>-3.6065858945707185E-2</v>
      </c>
      <c r="Q54" s="4">
        <v>0.43109999999999998</v>
      </c>
      <c r="R54" s="1">
        <f t="shared" si="15"/>
        <v>-0.36541190316223504</v>
      </c>
      <c r="S54" s="4">
        <f t="shared" si="16"/>
        <v>1.3513999999999999</v>
      </c>
      <c r="T54" s="1">
        <f t="shared" si="17"/>
        <v>0.1307871282405404</v>
      </c>
      <c r="U54" s="52">
        <f t="shared" si="24"/>
        <v>31.900251590942723</v>
      </c>
      <c r="V54" s="1">
        <f t="shared" si="25"/>
        <v>0.60019460496044752</v>
      </c>
      <c r="W54" s="1"/>
      <c r="X54" s="1"/>
    </row>
    <row r="55" spans="1:24" x14ac:dyDescent="0.2">
      <c r="A55" s="1" t="s">
        <v>282</v>
      </c>
      <c r="B55" s="1" t="s">
        <v>25</v>
      </c>
      <c r="C55" s="1">
        <v>2010</v>
      </c>
      <c r="D55" s="52">
        <v>177</v>
      </c>
      <c r="E55" s="52">
        <v>5</v>
      </c>
      <c r="F55" s="1" t="s">
        <v>31</v>
      </c>
      <c r="G55" s="1">
        <v>18</v>
      </c>
      <c r="H55" s="1">
        <f t="shared" si="10"/>
        <v>0.43814903058417032</v>
      </c>
      <c r="I55" s="1">
        <v>20</v>
      </c>
      <c r="J55" s="1">
        <f t="shared" si="11"/>
        <v>0.46364760900080615</v>
      </c>
      <c r="K55" s="52">
        <v>30</v>
      </c>
      <c r="L55" s="1">
        <f t="shared" si="12"/>
        <v>0.57963974036370425</v>
      </c>
      <c r="M55" s="1">
        <v>182</v>
      </c>
      <c r="N55" s="1">
        <f t="shared" si="13"/>
        <v>13.490737563232042</v>
      </c>
      <c r="O55" s="4">
        <v>1.9176</v>
      </c>
      <c r="P55" s="1">
        <f t="shared" si="14"/>
        <v>0.28276028580109552</v>
      </c>
      <c r="Q55" s="4">
        <v>1.7871999999999999</v>
      </c>
      <c r="R55" s="1">
        <f t="shared" si="15"/>
        <v>0.25217558579205135</v>
      </c>
      <c r="S55" s="4">
        <f t="shared" si="16"/>
        <v>3.7047999999999996</v>
      </c>
      <c r="T55" s="1">
        <f t="shared" si="17"/>
        <v>0.56876594023237048</v>
      </c>
      <c r="U55" s="52">
        <f t="shared" si="24"/>
        <v>48.240120924206437</v>
      </c>
      <c r="V55" s="1">
        <f t="shared" si="25"/>
        <v>0.76779573684398783</v>
      </c>
      <c r="W55" s="1"/>
      <c r="X55" s="1"/>
    </row>
    <row r="56" spans="1:24" x14ac:dyDescent="0.2">
      <c r="A56" s="1" t="s">
        <v>282</v>
      </c>
      <c r="B56" s="1" t="s">
        <v>25</v>
      </c>
      <c r="C56" s="1">
        <v>2010</v>
      </c>
      <c r="D56" s="52">
        <v>179</v>
      </c>
      <c r="E56" s="52">
        <v>5</v>
      </c>
      <c r="F56" s="1" t="s">
        <v>31</v>
      </c>
      <c r="G56" s="1">
        <v>14</v>
      </c>
      <c r="H56" s="1">
        <f t="shared" si="10"/>
        <v>0.38349700393093333</v>
      </c>
      <c r="I56" s="1">
        <v>13</v>
      </c>
      <c r="J56" s="1">
        <f t="shared" si="11"/>
        <v>0.36886298422662445</v>
      </c>
      <c r="K56" s="52">
        <v>12</v>
      </c>
      <c r="L56" s="1">
        <f t="shared" si="12"/>
        <v>0.35374160588967152</v>
      </c>
      <c r="M56" s="1">
        <v>32</v>
      </c>
      <c r="N56" s="1">
        <f t="shared" si="13"/>
        <v>5.6568542494923806</v>
      </c>
      <c r="O56" s="4">
        <v>0.31319999999999998</v>
      </c>
      <c r="P56" s="1">
        <f t="shared" si="14"/>
        <v>-0.50416438047268719</v>
      </c>
      <c r="Q56" s="4">
        <v>0.41399999999999998</v>
      </c>
      <c r="R56" s="1">
        <f t="shared" si="15"/>
        <v>-0.38298916880091544</v>
      </c>
      <c r="S56" s="4">
        <f t="shared" si="16"/>
        <v>0.72719999999999996</v>
      </c>
      <c r="T56" s="1">
        <f t="shared" si="17"/>
        <v>-0.13834015768081045</v>
      </c>
      <c r="U56" s="52">
        <f t="shared" si="24"/>
        <v>56.930693069306926</v>
      </c>
      <c r="V56" s="1">
        <f t="shared" si="25"/>
        <v>0.85492897689616809</v>
      </c>
      <c r="W56" s="1"/>
      <c r="X56" s="1"/>
    </row>
    <row r="57" spans="1:24" x14ac:dyDescent="0.2">
      <c r="A57" s="1" t="s">
        <v>282</v>
      </c>
      <c r="B57" s="1" t="s">
        <v>25</v>
      </c>
      <c r="C57" s="1">
        <v>2010</v>
      </c>
      <c r="D57" s="52">
        <v>181</v>
      </c>
      <c r="E57" s="52">
        <v>5</v>
      </c>
      <c r="F57" s="1" t="s">
        <v>31</v>
      </c>
      <c r="G57" s="1">
        <v>10</v>
      </c>
      <c r="H57" s="1">
        <f t="shared" si="10"/>
        <v>0.32175055439664224</v>
      </c>
      <c r="I57" s="1">
        <v>30</v>
      </c>
      <c r="J57" s="1">
        <f t="shared" si="11"/>
        <v>0.57963974036370425</v>
      </c>
      <c r="K57" s="52">
        <v>66</v>
      </c>
      <c r="L57" s="1">
        <f t="shared" si="12"/>
        <v>0.94826290704476346</v>
      </c>
      <c r="M57" s="1">
        <v>316</v>
      </c>
      <c r="N57" s="1">
        <f t="shared" si="13"/>
        <v>17.776388834631177</v>
      </c>
      <c r="O57" s="4">
        <v>7.1707000000000001</v>
      </c>
      <c r="P57" s="1">
        <f t="shared" si="14"/>
        <v>0.85556215898944921</v>
      </c>
      <c r="Q57" s="54">
        <v>0.92520000000000002</v>
      </c>
      <c r="R57" s="1">
        <f t="shared" si="15"/>
        <v>-3.3759681866237817E-2</v>
      </c>
      <c r="S57" s="4">
        <f t="shared" si="16"/>
        <v>8.0959000000000003</v>
      </c>
      <c r="T57" s="1">
        <f t="shared" si="17"/>
        <v>0.90826567159050808</v>
      </c>
      <c r="U57" s="52">
        <f t="shared" si="24"/>
        <v>11.42800676885831</v>
      </c>
      <c r="V57" s="1">
        <f t="shared" si="25"/>
        <v>0.34484770300048428</v>
      </c>
      <c r="W57" s="1"/>
      <c r="X57" s="1"/>
    </row>
    <row r="58" spans="1:24" x14ac:dyDescent="0.2">
      <c r="A58" s="1" t="s">
        <v>282</v>
      </c>
      <c r="B58" s="1" t="s">
        <v>25</v>
      </c>
      <c r="C58" s="1">
        <v>2010</v>
      </c>
      <c r="D58" s="52">
        <v>185</v>
      </c>
      <c r="E58" s="52">
        <v>4</v>
      </c>
      <c r="F58" s="1" t="s">
        <v>33</v>
      </c>
      <c r="G58" s="1">
        <v>30</v>
      </c>
      <c r="H58" s="1">
        <f t="shared" si="10"/>
        <v>0.57963974036370425</v>
      </c>
      <c r="I58" s="1">
        <v>65</v>
      </c>
      <c r="J58" s="1">
        <f t="shared" si="11"/>
        <v>0.93774449040514718</v>
      </c>
      <c r="K58" s="52">
        <v>59</v>
      </c>
      <c r="L58" s="1">
        <f t="shared" si="12"/>
        <v>0.87589138902072217</v>
      </c>
      <c r="M58" s="1">
        <v>284</v>
      </c>
      <c r="N58" s="1">
        <f t="shared" si="13"/>
        <v>16.852299546352718</v>
      </c>
      <c r="O58" s="4"/>
      <c r="P58" s="1"/>
      <c r="Q58" s="4"/>
      <c r="R58" s="1"/>
      <c r="S58" s="4"/>
      <c r="T58" s="1"/>
      <c r="U58" s="52"/>
      <c r="V58" s="1"/>
      <c r="W58" s="1"/>
      <c r="X58" s="1" t="s">
        <v>293</v>
      </c>
    </row>
    <row r="59" spans="1:24" x14ac:dyDescent="0.2">
      <c r="A59" s="1" t="s">
        <v>282</v>
      </c>
      <c r="B59" s="1" t="s">
        <v>25</v>
      </c>
      <c r="C59" s="1">
        <v>2010</v>
      </c>
      <c r="D59" s="52">
        <v>186</v>
      </c>
      <c r="E59" s="52">
        <v>4</v>
      </c>
      <c r="F59" s="1" t="s">
        <v>33</v>
      </c>
      <c r="G59" s="1">
        <v>15</v>
      </c>
      <c r="H59" s="1">
        <f t="shared" si="10"/>
        <v>0.3976994150920718</v>
      </c>
      <c r="I59" s="1">
        <v>25</v>
      </c>
      <c r="J59" s="1">
        <f t="shared" si="11"/>
        <v>0.52359877559829893</v>
      </c>
      <c r="K59" s="52">
        <v>21</v>
      </c>
      <c r="L59" s="1">
        <f t="shared" si="12"/>
        <v>0.47603381806132278</v>
      </c>
      <c r="M59" s="1">
        <v>46</v>
      </c>
      <c r="N59" s="1">
        <f t="shared" si="13"/>
        <v>6.7823299831252681</v>
      </c>
      <c r="O59" s="4">
        <v>2.6599999999999999E-2</v>
      </c>
      <c r="P59" s="1">
        <f>LOG10(O59+0.00001)</f>
        <v>-1.5749551254486112</v>
      </c>
      <c r="Q59" s="4">
        <v>0.38690000000000002</v>
      </c>
      <c r="R59" s="1">
        <f>LOG10(Q59+0.00001)</f>
        <v>-0.4123900454436682</v>
      </c>
      <c r="S59" s="4">
        <f>O59+Q59</f>
        <v>0.41350000000000003</v>
      </c>
      <c r="T59" s="1">
        <f>LOG10(S59+0.00001)</f>
        <v>-0.38351398334890624</v>
      </c>
      <c r="U59" s="52">
        <f>Q59/S59*100</f>
        <v>93.567110036275693</v>
      </c>
      <c r="V59" s="1">
        <f>ASIN(SQRT(U59/100))</f>
        <v>1.3143637257280505</v>
      </c>
      <c r="W59" s="1"/>
      <c r="X59" s="1"/>
    </row>
    <row r="60" spans="1:24" x14ac:dyDescent="0.2">
      <c r="A60" s="1" t="s">
        <v>282</v>
      </c>
      <c r="B60" s="1" t="s">
        <v>25</v>
      </c>
      <c r="C60" s="1">
        <v>2010</v>
      </c>
      <c r="D60" s="52">
        <v>187</v>
      </c>
      <c r="E60" s="1">
        <v>2</v>
      </c>
      <c r="F60" s="1" t="s">
        <v>30</v>
      </c>
      <c r="G60" s="1">
        <v>4</v>
      </c>
      <c r="H60" s="1">
        <f t="shared" si="10"/>
        <v>0.20135792079033082</v>
      </c>
      <c r="I60" s="1">
        <v>15</v>
      </c>
      <c r="J60" s="1">
        <f t="shared" si="11"/>
        <v>0.3976994150920718</v>
      </c>
      <c r="K60" s="52">
        <v>10</v>
      </c>
      <c r="L60" s="1">
        <f t="shared" si="12"/>
        <v>0.32175055439664224</v>
      </c>
      <c r="M60" s="1">
        <v>85</v>
      </c>
      <c r="N60" s="1">
        <f t="shared" si="13"/>
        <v>9.2195444572928871</v>
      </c>
      <c r="O60" s="4">
        <v>1.6303000000000001</v>
      </c>
      <c r="P60" s="1">
        <f>LOG10(O60+0.00001)</f>
        <v>0.21227019243380515</v>
      </c>
      <c r="Q60" s="4">
        <v>0.49220000000000003</v>
      </c>
      <c r="R60" s="1">
        <f>LOG10(Q60+0.00001)</f>
        <v>-0.30784956718603634</v>
      </c>
      <c r="S60" s="4">
        <f>O60+Q60</f>
        <v>2.1225000000000001</v>
      </c>
      <c r="T60" s="1">
        <f>LOG10(S60+0.00001)</f>
        <v>0.3268497450571391</v>
      </c>
      <c r="U60" s="52">
        <f>Q60/S60*100</f>
        <v>23.189634864546527</v>
      </c>
      <c r="V60" s="1">
        <f>ASIN(SQRT(U60/100))</f>
        <v>0.50242946061352545</v>
      </c>
      <c r="W60" s="1"/>
      <c r="X60" s="1"/>
    </row>
    <row r="61" spans="1:24" x14ac:dyDescent="0.2">
      <c r="A61" s="1" t="s">
        <v>282</v>
      </c>
      <c r="B61" s="1" t="s">
        <v>25</v>
      </c>
      <c r="C61" s="1">
        <v>2010</v>
      </c>
      <c r="D61" s="52">
        <v>188</v>
      </c>
      <c r="E61" s="52">
        <v>5</v>
      </c>
      <c r="F61" s="1" t="s">
        <v>31</v>
      </c>
      <c r="G61" s="1">
        <v>15</v>
      </c>
      <c r="H61" s="1">
        <f t="shared" si="10"/>
        <v>0.3976994150920718</v>
      </c>
      <c r="I61" s="1">
        <v>32</v>
      </c>
      <c r="J61" s="1">
        <f t="shared" si="11"/>
        <v>0.60126421667912822</v>
      </c>
      <c r="K61" s="52">
        <v>20</v>
      </c>
      <c r="L61" s="1">
        <f t="shared" si="12"/>
        <v>0.46364760900080615</v>
      </c>
      <c r="M61" s="1">
        <v>207</v>
      </c>
      <c r="N61" s="1">
        <f t="shared" si="13"/>
        <v>14.387494569938159</v>
      </c>
      <c r="O61" s="4">
        <v>3.1446999999999998</v>
      </c>
      <c r="P61" s="1">
        <f>LOG10(O61+0.00001)</f>
        <v>0.49758060170280993</v>
      </c>
      <c r="Q61" s="4">
        <v>0.78990000000000005</v>
      </c>
      <c r="R61" s="1">
        <f>LOG10(Q61+0.00001)</f>
        <v>-0.10242238811460515</v>
      </c>
      <c r="S61" s="4">
        <f>O61+Q61</f>
        <v>3.9345999999999997</v>
      </c>
      <c r="T61" s="1">
        <f>LOG10(S61+0.00001)</f>
        <v>0.59490169139853599</v>
      </c>
      <c r="U61" s="52">
        <f>Q61/S61*100</f>
        <v>20.075738321557466</v>
      </c>
      <c r="V61" s="1">
        <f>ASIN(SQRT(U61/100))</f>
        <v>0.46459366731522195</v>
      </c>
      <c r="W61" s="1"/>
      <c r="X61" s="1"/>
    </row>
    <row r="62" spans="1:24" x14ac:dyDescent="0.2">
      <c r="A62" s="1" t="s">
        <v>282</v>
      </c>
      <c r="B62" s="1" t="s">
        <v>25</v>
      </c>
      <c r="C62" s="1">
        <v>2010</v>
      </c>
      <c r="D62" s="52">
        <v>193</v>
      </c>
      <c r="E62" s="52">
        <v>3</v>
      </c>
      <c r="F62" s="1" t="s">
        <v>32</v>
      </c>
      <c r="G62" s="1">
        <v>4</v>
      </c>
      <c r="H62" s="1">
        <f t="shared" si="10"/>
        <v>0.20135792079033082</v>
      </c>
      <c r="I62" s="1">
        <v>5</v>
      </c>
      <c r="J62" s="1">
        <f t="shared" si="11"/>
        <v>0.22551340589813121</v>
      </c>
      <c r="K62" s="52">
        <v>5</v>
      </c>
      <c r="L62" s="1">
        <f t="shared" si="12"/>
        <v>0.22551340589813121</v>
      </c>
      <c r="M62" s="1">
        <v>17</v>
      </c>
      <c r="N62" s="1">
        <f t="shared" si="13"/>
        <v>4.1231056256176606</v>
      </c>
      <c r="O62" s="4">
        <v>4.1000000000000003E-3</v>
      </c>
      <c r="P62" s="1">
        <f>LOG10(O62+0.00001)</f>
        <v>-2.3861581781239307</v>
      </c>
      <c r="Q62" s="4">
        <v>0.3896</v>
      </c>
      <c r="R62" s="1">
        <f>LOG10(Q62+0.00001)</f>
        <v>-0.4093699047475185</v>
      </c>
      <c r="S62" s="4">
        <f>O62+Q62</f>
        <v>0.39369999999999999</v>
      </c>
      <c r="T62" s="1">
        <f>LOG10(S62+0.00001)</f>
        <v>-0.40482355424796079</v>
      </c>
      <c r="U62" s="52">
        <f>Q62/S62*100</f>
        <v>98.958597917195831</v>
      </c>
      <c r="V62" s="1">
        <f>ASIN(SQRT(U62/100))</f>
        <v>1.4685692580805592</v>
      </c>
      <c r="W62" s="1"/>
      <c r="X62" s="1"/>
    </row>
    <row r="63" spans="1:24" x14ac:dyDescent="0.2">
      <c r="A63" s="1" t="s">
        <v>282</v>
      </c>
      <c r="B63" s="1" t="s">
        <v>25</v>
      </c>
      <c r="C63" s="1">
        <v>2010</v>
      </c>
      <c r="D63" s="52">
        <v>198</v>
      </c>
      <c r="E63" s="1">
        <v>8</v>
      </c>
      <c r="F63" s="1" t="s">
        <v>52</v>
      </c>
      <c r="G63" s="1">
        <v>2</v>
      </c>
      <c r="H63" s="1">
        <f t="shared" si="10"/>
        <v>0.14189705460416391</v>
      </c>
      <c r="I63" s="1">
        <v>4</v>
      </c>
      <c r="J63" s="1">
        <f t="shared" si="11"/>
        <v>0.20135792079033082</v>
      </c>
      <c r="K63" s="52">
        <v>6</v>
      </c>
      <c r="L63" s="1">
        <f t="shared" si="12"/>
        <v>0.24746706317044773</v>
      </c>
      <c r="M63" s="1">
        <v>0</v>
      </c>
      <c r="N63" s="1">
        <f t="shared" si="13"/>
        <v>0</v>
      </c>
      <c r="O63" s="4">
        <v>0</v>
      </c>
      <c r="P63" s="1">
        <f>LOG10(O63+0.00001)</f>
        <v>-5</v>
      </c>
      <c r="Q63" s="4">
        <v>0</v>
      </c>
      <c r="R63" s="1">
        <f>LOG10(Q63+0.00001)</f>
        <v>-5</v>
      </c>
      <c r="S63" s="4">
        <f>O63+Q63</f>
        <v>0</v>
      </c>
      <c r="T63" s="1">
        <f>LOG10(S63+0.00001)</f>
        <v>-5</v>
      </c>
      <c r="U63" s="52"/>
      <c r="V63" s="52"/>
      <c r="W63" s="1"/>
      <c r="X63" s="1"/>
    </row>
    <row r="64" spans="1:24" x14ac:dyDescent="0.2">
      <c r="A64" s="1" t="s">
        <v>282</v>
      </c>
      <c r="B64" s="1" t="s">
        <v>25</v>
      </c>
      <c r="C64" s="1">
        <v>2010</v>
      </c>
      <c r="D64" s="52">
        <v>199</v>
      </c>
      <c r="E64" s="52">
        <v>5</v>
      </c>
      <c r="F64" s="1" t="s">
        <v>31</v>
      </c>
      <c r="G64" s="1"/>
      <c r="H64" s="1"/>
      <c r="I64" s="1"/>
      <c r="J64" s="1"/>
      <c r="K64" s="52"/>
      <c r="L64" s="1"/>
      <c r="M64" s="1"/>
      <c r="N64" s="1"/>
      <c r="O64" s="4"/>
      <c r="P64" s="1"/>
      <c r="Q64" s="4"/>
      <c r="R64" s="1"/>
      <c r="S64" s="4"/>
      <c r="T64" s="1"/>
      <c r="U64" s="52"/>
      <c r="V64" s="52"/>
      <c r="W64" s="1"/>
      <c r="X64" s="1" t="s">
        <v>294</v>
      </c>
    </row>
    <row r="65" spans="1:24" x14ac:dyDescent="0.2">
      <c r="A65" s="1" t="s">
        <v>282</v>
      </c>
      <c r="B65" s="1" t="s">
        <v>25</v>
      </c>
      <c r="C65" s="1">
        <v>2010</v>
      </c>
      <c r="D65" s="52">
        <v>200</v>
      </c>
      <c r="E65" s="52">
        <v>6</v>
      </c>
      <c r="F65" s="1" t="s">
        <v>34</v>
      </c>
      <c r="G65" s="1">
        <v>5</v>
      </c>
      <c r="H65" s="1">
        <f t="shared" ref="H65:H128" si="26">ASIN(SQRT(G65/100))</f>
        <v>0.22551340589813121</v>
      </c>
      <c r="I65" s="1">
        <v>15</v>
      </c>
      <c r="J65" s="1">
        <f t="shared" ref="J65:J128" si="27">ASIN(SQRT(I65/100))</f>
        <v>0.3976994150920718</v>
      </c>
      <c r="K65" s="52">
        <v>25</v>
      </c>
      <c r="L65" s="1">
        <f t="shared" ref="L65:L128" si="28">ASIN(SQRT(K65/100))</f>
        <v>0.52359877559829893</v>
      </c>
      <c r="M65" s="1">
        <v>75</v>
      </c>
      <c r="N65" s="1">
        <f t="shared" ref="N65:N122" si="29">SQRT(M65)</f>
        <v>8.6602540378443873</v>
      </c>
      <c r="O65" s="4">
        <v>0.99580000000000002</v>
      </c>
      <c r="P65" s="1">
        <f t="shared" ref="P65:P122" si="30">LOG10(O65+0.00001)</f>
        <v>-1.8235168203375076E-3</v>
      </c>
      <c r="Q65" s="4">
        <v>0.67310000000000003</v>
      </c>
      <c r="R65" s="1">
        <f t="shared" ref="R65:R122" si="31">LOG10(Q65+0.00001)</f>
        <v>-0.17191395733723927</v>
      </c>
      <c r="S65" s="4">
        <f t="shared" ref="S65:S122" si="32">O65+Q65</f>
        <v>1.6689000000000001</v>
      </c>
      <c r="T65" s="1">
        <f t="shared" ref="T65:T122" si="33">LOG10(S65+0.00001)</f>
        <v>0.22243291693253053</v>
      </c>
      <c r="U65" s="52">
        <f t="shared" ref="U65:U76" si="34">Q65/S65*100</f>
        <v>40.331955180058721</v>
      </c>
      <c r="V65" s="1">
        <f t="shared" ref="V65:V76" si="35">ASIN(SQRT(U65/100))</f>
        <v>0.68810489240042572</v>
      </c>
      <c r="W65" s="1"/>
      <c r="X65" s="1"/>
    </row>
    <row r="66" spans="1:24" x14ac:dyDescent="0.2">
      <c r="A66" s="1" t="s">
        <v>282</v>
      </c>
      <c r="B66" s="1" t="s">
        <v>43</v>
      </c>
      <c r="C66" s="1">
        <v>2010</v>
      </c>
      <c r="D66" s="1">
        <v>206</v>
      </c>
      <c r="E66" s="1">
        <v>7</v>
      </c>
      <c r="F66" s="1" t="s">
        <v>44</v>
      </c>
      <c r="G66" s="1">
        <v>25</v>
      </c>
      <c r="H66" s="1">
        <f t="shared" si="26"/>
        <v>0.52359877559829893</v>
      </c>
      <c r="I66" s="1">
        <v>18</v>
      </c>
      <c r="J66" s="1">
        <f t="shared" si="27"/>
        <v>0.43814903058417032</v>
      </c>
      <c r="K66" s="52">
        <v>28</v>
      </c>
      <c r="L66" s="1">
        <f t="shared" si="28"/>
        <v>0.55759882669953675</v>
      </c>
      <c r="M66" s="1">
        <v>163</v>
      </c>
      <c r="N66" s="1">
        <f t="shared" si="29"/>
        <v>12.767145334803704</v>
      </c>
      <c r="O66" s="4">
        <v>0.13980000000000001</v>
      </c>
      <c r="P66" s="1">
        <f t="shared" si="30"/>
        <v>-0.85446176428776677</v>
      </c>
      <c r="Q66" s="4">
        <v>4.1928000000000001</v>
      </c>
      <c r="R66" s="1">
        <f t="shared" si="31"/>
        <v>0.62250518250345699</v>
      </c>
      <c r="S66" s="4">
        <f t="shared" si="32"/>
        <v>4.3326000000000002</v>
      </c>
      <c r="T66" s="1">
        <f t="shared" si="33"/>
        <v>0.6367495977648493</v>
      </c>
      <c r="U66" s="52">
        <f t="shared" si="34"/>
        <v>96.773300096939479</v>
      </c>
      <c r="V66" s="1">
        <f t="shared" si="35"/>
        <v>1.3901858305148678</v>
      </c>
      <c r="W66" s="1" t="s">
        <v>38</v>
      </c>
      <c r="X66" s="1"/>
    </row>
    <row r="67" spans="1:24" x14ac:dyDescent="0.2">
      <c r="A67" s="1" t="s">
        <v>282</v>
      </c>
      <c r="B67" s="1" t="s">
        <v>43</v>
      </c>
      <c r="C67" s="1">
        <v>2010</v>
      </c>
      <c r="D67" s="1">
        <v>210</v>
      </c>
      <c r="E67" s="1">
        <v>4</v>
      </c>
      <c r="F67" s="1" t="s">
        <v>33</v>
      </c>
      <c r="G67" s="1">
        <v>10</v>
      </c>
      <c r="H67" s="1">
        <f t="shared" si="26"/>
        <v>0.32175055439664224</v>
      </c>
      <c r="I67" s="1">
        <v>8</v>
      </c>
      <c r="J67" s="1">
        <f t="shared" si="27"/>
        <v>0.28675655221154839</v>
      </c>
      <c r="K67" s="52">
        <v>7</v>
      </c>
      <c r="L67" s="1">
        <f t="shared" si="28"/>
        <v>0.26776332715719392</v>
      </c>
      <c r="M67" s="1">
        <v>16</v>
      </c>
      <c r="N67" s="1">
        <f t="shared" si="29"/>
        <v>4</v>
      </c>
      <c r="O67" s="4">
        <v>0</v>
      </c>
      <c r="P67" s="1">
        <f t="shared" si="30"/>
        <v>-5</v>
      </c>
      <c r="Q67" s="4">
        <v>0.1198</v>
      </c>
      <c r="R67" s="1">
        <f t="shared" si="31"/>
        <v>-0.92150693183342702</v>
      </c>
      <c r="S67" s="4">
        <f t="shared" si="32"/>
        <v>0.1198</v>
      </c>
      <c r="T67" s="1">
        <f t="shared" si="33"/>
        <v>-0.92150693183342702</v>
      </c>
      <c r="U67" s="52">
        <f t="shared" si="34"/>
        <v>100</v>
      </c>
      <c r="V67" s="1">
        <f t="shared" si="35"/>
        <v>1.5707963267948966</v>
      </c>
      <c r="W67" s="1" t="s">
        <v>38</v>
      </c>
      <c r="X67" s="1"/>
    </row>
    <row r="68" spans="1:24" x14ac:dyDescent="0.2">
      <c r="A68" s="1" t="s">
        <v>282</v>
      </c>
      <c r="B68" s="1" t="s">
        <v>43</v>
      </c>
      <c r="C68" s="1">
        <v>2010</v>
      </c>
      <c r="D68" s="1">
        <v>217</v>
      </c>
      <c r="E68" s="1">
        <v>6</v>
      </c>
      <c r="F68" s="1" t="s">
        <v>34</v>
      </c>
      <c r="G68" s="1">
        <v>20</v>
      </c>
      <c r="H68" s="1">
        <f t="shared" si="26"/>
        <v>0.46364760900080615</v>
      </c>
      <c r="I68" s="1">
        <v>18</v>
      </c>
      <c r="J68" s="1">
        <f t="shared" si="27"/>
        <v>0.43814903058417032</v>
      </c>
      <c r="K68" s="52">
        <v>26</v>
      </c>
      <c r="L68" s="1">
        <f t="shared" si="28"/>
        <v>0.53507080719515432</v>
      </c>
      <c r="M68" s="1">
        <v>19</v>
      </c>
      <c r="N68" s="1">
        <f t="shared" si="29"/>
        <v>4.358898943540674</v>
      </c>
      <c r="O68" s="4">
        <v>0.14779999999999999</v>
      </c>
      <c r="P68" s="1">
        <f t="shared" si="30"/>
        <v>-0.83029618300542851</v>
      </c>
      <c r="Q68" s="4">
        <v>0.2175</v>
      </c>
      <c r="R68" s="1">
        <f t="shared" si="31"/>
        <v>-0.6625207716059679</v>
      </c>
      <c r="S68" s="4">
        <f t="shared" si="32"/>
        <v>0.36529999999999996</v>
      </c>
      <c r="T68" s="1">
        <f t="shared" si="33"/>
        <v>-0.43733843924338978</v>
      </c>
      <c r="U68" s="52">
        <f t="shared" si="34"/>
        <v>59.540104024089793</v>
      </c>
      <c r="V68" s="1">
        <f t="shared" si="35"/>
        <v>0.88138775010018544</v>
      </c>
      <c r="W68" s="1"/>
      <c r="X68" s="1"/>
    </row>
    <row r="69" spans="1:24" x14ac:dyDescent="0.2">
      <c r="A69" s="1" t="s">
        <v>282</v>
      </c>
      <c r="B69" s="1" t="s">
        <v>43</v>
      </c>
      <c r="C69" s="1">
        <v>2010</v>
      </c>
      <c r="D69" s="1">
        <v>224</v>
      </c>
      <c r="E69" s="1">
        <v>3</v>
      </c>
      <c r="F69" s="1" t="s">
        <v>32</v>
      </c>
      <c r="G69" s="1">
        <v>9</v>
      </c>
      <c r="H69" s="1">
        <f t="shared" si="26"/>
        <v>0.30469265401539752</v>
      </c>
      <c r="I69" s="1">
        <v>10</v>
      </c>
      <c r="J69" s="1">
        <f t="shared" si="27"/>
        <v>0.32175055439664224</v>
      </c>
      <c r="K69" s="52">
        <v>5</v>
      </c>
      <c r="L69" s="1">
        <f t="shared" si="28"/>
        <v>0.22551340589813121</v>
      </c>
      <c r="M69" s="1">
        <v>123</v>
      </c>
      <c r="N69" s="1">
        <f t="shared" si="29"/>
        <v>11.090536506409418</v>
      </c>
      <c r="O69" s="4">
        <v>2.2843</v>
      </c>
      <c r="P69" s="1">
        <f t="shared" si="30"/>
        <v>0.35875504097209415</v>
      </c>
      <c r="Q69" s="4">
        <v>0.70499999999999996</v>
      </c>
      <c r="R69" s="1">
        <f t="shared" si="31"/>
        <v>-0.15180472284687327</v>
      </c>
      <c r="S69" s="4">
        <f t="shared" si="32"/>
        <v>2.9893000000000001</v>
      </c>
      <c r="T69" s="1">
        <f t="shared" si="33"/>
        <v>0.47557095495507989</v>
      </c>
      <c r="U69" s="52">
        <f t="shared" si="34"/>
        <v>23.584116682835447</v>
      </c>
      <c r="V69" s="1">
        <f t="shared" si="35"/>
        <v>0.5070892119364474</v>
      </c>
      <c r="W69" s="1"/>
      <c r="X69" s="1"/>
    </row>
    <row r="70" spans="1:24" x14ac:dyDescent="0.2">
      <c r="A70" s="1" t="s">
        <v>282</v>
      </c>
      <c r="B70" s="1" t="s">
        <v>43</v>
      </c>
      <c r="C70" s="1">
        <v>2010</v>
      </c>
      <c r="D70" s="1">
        <v>225</v>
      </c>
      <c r="E70" s="1">
        <v>2</v>
      </c>
      <c r="F70" s="1" t="s">
        <v>30</v>
      </c>
      <c r="G70" s="1">
        <v>17</v>
      </c>
      <c r="H70" s="1">
        <f t="shared" si="26"/>
        <v>0.4249887829624035</v>
      </c>
      <c r="I70" s="1">
        <v>25</v>
      </c>
      <c r="J70" s="1">
        <f t="shared" si="27"/>
        <v>0.52359877559829893</v>
      </c>
      <c r="K70" s="52">
        <v>35</v>
      </c>
      <c r="L70" s="1">
        <f t="shared" si="28"/>
        <v>0.63305183638974949</v>
      </c>
      <c r="M70" s="1">
        <v>109</v>
      </c>
      <c r="N70" s="1">
        <f t="shared" si="29"/>
        <v>10.440306508910551</v>
      </c>
      <c r="O70" s="4">
        <v>2.9081000000000001</v>
      </c>
      <c r="P70" s="1">
        <f t="shared" si="30"/>
        <v>0.46361082979686841</v>
      </c>
      <c r="Q70" s="4">
        <v>0.4486</v>
      </c>
      <c r="R70" s="1">
        <f t="shared" si="31"/>
        <v>-0.3481310497534652</v>
      </c>
      <c r="S70" s="4">
        <f t="shared" si="32"/>
        <v>3.3567</v>
      </c>
      <c r="T70" s="1">
        <f t="shared" si="33"/>
        <v>0.52591382237995588</v>
      </c>
      <c r="U70" s="52">
        <f t="shared" si="34"/>
        <v>13.36431614383174</v>
      </c>
      <c r="V70" s="1">
        <f t="shared" si="35"/>
        <v>0.37424766828652611</v>
      </c>
      <c r="W70" s="1"/>
      <c r="X70" s="1"/>
    </row>
    <row r="71" spans="1:24" x14ac:dyDescent="0.2">
      <c r="A71" s="1" t="s">
        <v>282</v>
      </c>
      <c r="B71" s="1" t="s">
        <v>43</v>
      </c>
      <c r="C71" s="1">
        <v>2010</v>
      </c>
      <c r="D71" s="1">
        <v>255</v>
      </c>
      <c r="E71" s="1">
        <v>6</v>
      </c>
      <c r="F71" s="1" t="s">
        <v>34</v>
      </c>
      <c r="G71" s="1">
        <v>28</v>
      </c>
      <c r="H71" s="1">
        <f t="shared" si="26"/>
        <v>0.55759882669953675</v>
      </c>
      <c r="I71" s="1">
        <v>45</v>
      </c>
      <c r="J71" s="1">
        <f t="shared" si="27"/>
        <v>0.73531445281666841</v>
      </c>
      <c r="K71" s="52">
        <v>43</v>
      </c>
      <c r="L71" s="1">
        <f t="shared" si="28"/>
        <v>0.71516745604252041</v>
      </c>
      <c r="M71" s="1">
        <v>94</v>
      </c>
      <c r="N71" s="1">
        <f t="shared" si="29"/>
        <v>9.6953597148326587</v>
      </c>
      <c r="O71" s="4">
        <v>1.3720000000000001</v>
      </c>
      <c r="P71" s="1">
        <f t="shared" si="30"/>
        <v>0.13735727677087292</v>
      </c>
      <c r="Q71" s="4">
        <v>2.6053000000000002</v>
      </c>
      <c r="R71" s="1">
        <f t="shared" si="31"/>
        <v>0.41585940643759112</v>
      </c>
      <c r="S71" s="4">
        <f t="shared" si="32"/>
        <v>3.9773000000000005</v>
      </c>
      <c r="T71" s="1">
        <f t="shared" si="33"/>
        <v>0.5995894421407526</v>
      </c>
      <c r="U71" s="52">
        <f t="shared" si="34"/>
        <v>65.504236542377996</v>
      </c>
      <c r="V71" s="1">
        <f t="shared" si="35"/>
        <v>0.94303924089939029</v>
      </c>
      <c r="W71" s="1"/>
      <c r="X71" s="1"/>
    </row>
    <row r="72" spans="1:24" x14ac:dyDescent="0.2">
      <c r="A72" s="1" t="s">
        <v>282</v>
      </c>
      <c r="B72" s="1" t="s">
        <v>43</v>
      </c>
      <c r="C72" s="1">
        <v>2010</v>
      </c>
      <c r="D72" s="1">
        <v>258</v>
      </c>
      <c r="E72" s="1">
        <v>1</v>
      </c>
      <c r="F72" s="1" t="s">
        <v>27</v>
      </c>
      <c r="G72" s="1">
        <v>23</v>
      </c>
      <c r="H72" s="1">
        <f t="shared" si="26"/>
        <v>0.50017960869748734</v>
      </c>
      <c r="I72" s="1">
        <v>55</v>
      </c>
      <c r="J72" s="1">
        <f t="shared" si="27"/>
        <v>0.83548187397822815</v>
      </c>
      <c r="K72" s="52">
        <v>50</v>
      </c>
      <c r="L72" s="1">
        <f t="shared" si="28"/>
        <v>0.78539816339744839</v>
      </c>
      <c r="M72" s="1">
        <v>259</v>
      </c>
      <c r="N72" s="1">
        <f t="shared" si="29"/>
        <v>16.093476939431081</v>
      </c>
      <c r="O72" s="4">
        <v>2.8755000000000002</v>
      </c>
      <c r="P72" s="1">
        <f t="shared" si="30"/>
        <v>0.45871488225795443</v>
      </c>
      <c r="Q72" s="4">
        <v>2.3311999999999999</v>
      </c>
      <c r="R72" s="1">
        <f t="shared" si="31"/>
        <v>0.36758139738726714</v>
      </c>
      <c r="S72" s="4">
        <f t="shared" si="32"/>
        <v>5.2066999999999997</v>
      </c>
      <c r="T72" s="1">
        <f t="shared" si="33"/>
        <v>0.71656338929330321</v>
      </c>
      <c r="U72" s="52">
        <f t="shared" si="34"/>
        <v>44.773080838150847</v>
      </c>
      <c r="V72" s="1">
        <f t="shared" si="35"/>
        <v>0.73303329852935706</v>
      </c>
      <c r="W72" s="1" t="s">
        <v>38</v>
      </c>
      <c r="X72" s="1"/>
    </row>
    <row r="73" spans="1:24" x14ac:dyDescent="0.2">
      <c r="A73" s="1" t="s">
        <v>282</v>
      </c>
      <c r="B73" s="1" t="s">
        <v>43</v>
      </c>
      <c r="C73" s="1">
        <v>2010</v>
      </c>
      <c r="D73" s="1">
        <v>260</v>
      </c>
      <c r="E73" s="1">
        <v>2</v>
      </c>
      <c r="F73" s="1" t="s">
        <v>30</v>
      </c>
      <c r="G73" s="1">
        <v>42</v>
      </c>
      <c r="H73" s="1">
        <f t="shared" si="26"/>
        <v>0.7050528369214929</v>
      </c>
      <c r="I73" s="1">
        <v>85</v>
      </c>
      <c r="J73" s="1">
        <f t="shared" si="27"/>
        <v>1.1730969117028249</v>
      </c>
      <c r="K73" s="52">
        <v>84</v>
      </c>
      <c r="L73" s="1">
        <f t="shared" si="28"/>
        <v>1.1592794807274087</v>
      </c>
      <c r="M73" s="1">
        <v>668</v>
      </c>
      <c r="N73" s="1">
        <f t="shared" si="29"/>
        <v>25.845695966640172</v>
      </c>
      <c r="O73" s="4">
        <v>14.934900000000001</v>
      </c>
      <c r="P73" s="1">
        <f t="shared" si="30"/>
        <v>1.1742026098245701</v>
      </c>
      <c r="Q73" s="4">
        <v>3.5385</v>
      </c>
      <c r="R73" s="1">
        <f t="shared" si="31"/>
        <v>0.54882042728017233</v>
      </c>
      <c r="S73" s="4">
        <f t="shared" si="32"/>
        <v>18.473400000000002</v>
      </c>
      <c r="T73" s="1">
        <f t="shared" si="33"/>
        <v>1.2665470690997653</v>
      </c>
      <c r="U73" s="52">
        <f t="shared" si="34"/>
        <v>19.154568189937962</v>
      </c>
      <c r="V73" s="1">
        <f t="shared" si="35"/>
        <v>0.45299378039758365</v>
      </c>
      <c r="W73" s="1"/>
      <c r="X73" s="1"/>
    </row>
    <row r="74" spans="1:24" x14ac:dyDescent="0.2">
      <c r="A74" s="1" t="s">
        <v>282</v>
      </c>
      <c r="B74" s="1" t="s">
        <v>43</v>
      </c>
      <c r="C74" s="1">
        <v>2010</v>
      </c>
      <c r="D74" s="1">
        <v>261</v>
      </c>
      <c r="E74" s="1">
        <v>4</v>
      </c>
      <c r="F74" s="1" t="s">
        <v>33</v>
      </c>
      <c r="G74" s="1">
        <v>6</v>
      </c>
      <c r="H74" s="1">
        <f t="shared" si="26"/>
        <v>0.24746706317044773</v>
      </c>
      <c r="I74" s="1">
        <v>6</v>
      </c>
      <c r="J74" s="1">
        <f t="shared" si="27"/>
        <v>0.24746706317044773</v>
      </c>
      <c r="K74" s="52">
        <v>5</v>
      </c>
      <c r="L74" s="1">
        <f t="shared" si="28"/>
        <v>0.22551340589813121</v>
      </c>
      <c r="M74" s="1">
        <v>16</v>
      </c>
      <c r="N74" s="1">
        <f t="shared" si="29"/>
        <v>4</v>
      </c>
      <c r="O74" s="4">
        <v>1.12E-2</v>
      </c>
      <c r="P74" s="1">
        <f t="shared" si="30"/>
        <v>-1.9503943874050269</v>
      </c>
      <c r="Q74" s="4">
        <v>0.13400000000000001</v>
      </c>
      <c r="R74" s="1">
        <f t="shared" si="31"/>
        <v>-0.87286279280849888</v>
      </c>
      <c r="S74" s="4">
        <f t="shared" si="32"/>
        <v>0.1452</v>
      </c>
      <c r="T74" s="1">
        <f t="shared" si="33"/>
        <v>-0.8380034745775542</v>
      </c>
      <c r="U74" s="52">
        <f t="shared" si="34"/>
        <v>92.286501377410474</v>
      </c>
      <c r="V74" s="1">
        <f t="shared" si="35"/>
        <v>1.2893640518068534</v>
      </c>
      <c r="W74" s="1"/>
      <c r="X74" s="1"/>
    </row>
    <row r="75" spans="1:24" x14ac:dyDescent="0.2">
      <c r="A75" s="1" t="s">
        <v>282</v>
      </c>
      <c r="B75" s="1" t="s">
        <v>43</v>
      </c>
      <c r="C75" s="1">
        <v>2010</v>
      </c>
      <c r="D75" s="1">
        <v>265</v>
      </c>
      <c r="E75" s="1">
        <v>5</v>
      </c>
      <c r="F75" s="1" t="s">
        <v>31</v>
      </c>
      <c r="G75" s="1">
        <v>10</v>
      </c>
      <c r="H75" s="1">
        <f t="shared" si="26"/>
        <v>0.32175055439664224</v>
      </c>
      <c r="I75" s="1">
        <v>23</v>
      </c>
      <c r="J75" s="1">
        <f t="shared" si="27"/>
        <v>0.50017960869748734</v>
      </c>
      <c r="K75" s="52">
        <v>17</v>
      </c>
      <c r="L75" s="1">
        <f t="shared" si="28"/>
        <v>0.4249887829624035</v>
      </c>
      <c r="M75" s="1">
        <v>62</v>
      </c>
      <c r="N75" s="1">
        <f t="shared" si="29"/>
        <v>7.8740078740118111</v>
      </c>
      <c r="O75" s="4">
        <v>0.93720000000000003</v>
      </c>
      <c r="P75" s="1">
        <f t="shared" si="30"/>
        <v>-2.8163086142457043E-2</v>
      </c>
      <c r="Q75" s="4">
        <v>0.27460000000000001</v>
      </c>
      <c r="R75" s="1">
        <f t="shared" si="31"/>
        <v>-0.56128365185620721</v>
      </c>
      <c r="S75" s="4">
        <f t="shared" si="32"/>
        <v>1.2118</v>
      </c>
      <c r="T75" s="1">
        <f t="shared" si="33"/>
        <v>8.3434532024927371E-2</v>
      </c>
      <c r="U75" s="52">
        <f t="shared" si="34"/>
        <v>22.660505033833967</v>
      </c>
      <c r="V75" s="1">
        <f t="shared" si="35"/>
        <v>0.49613545997448277</v>
      </c>
      <c r="W75" s="1"/>
      <c r="X75" s="1"/>
    </row>
    <row r="76" spans="1:24" x14ac:dyDescent="0.2">
      <c r="A76" s="1" t="s">
        <v>282</v>
      </c>
      <c r="B76" s="1" t="s">
        <v>43</v>
      </c>
      <c r="C76" s="1">
        <v>2010</v>
      </c>
      <c r="D76" s="1">
        <v>274</v>
      </c>
      <c r="E76" s="1">
        <v>3</v>
      </c>
      <c r="F76" s="1" t="s">
        <v>32</v>
      </c>
      <c r="G76" s="1">
        <v>2</v>
      </c>
      <c r="H76" s="1">
        <f t="shared" si="26"/>
        <v>0.14189705460416391</v>
      </c>
      <c r="I76" s="1">
        <v>4</v>
      </c>
      <c r="J76" s="1">
        <f t="shared" si="27"/>
        <v>0.20135792079033082</v>
      </c>
      <c r="K76" s="52">
        <v>7</v>
      </c>
      <c r="L76" s="1">
        <f t="shared" si="28"/>
        <v>0.26776332715719392</v>
      </c>
      <c r="M76" s="1">
        <v>6</v>
      </c>
      <c r="N76" s="1">
        <f t="shared" si="29"/>
        <v>2.4494897427831779</v>
      </c>
      <c r="O76" s="4">
        <v>0</v>
      </c>
      <c r="P76" s="1">
        <f t="shared" si="30"/>
        <v>-5</v>
      </c>
      <c r="Q76" s="4">
        <v>3.6600000000000001E-2</v>
      </c>
      <c r="R76" s="1">
        <f t="shared" si="31"/>
        <v>-1.4364002711184689</v>
      </c>
      <c r="S76" s="4">
        <f t="shared" si="32"/>
        <v>3.6600000000000001E-2</v>
      </c>
      <c r="T76" s="1">
        <f t="shared" si="33"/>
        <v>-1.4364002711184689</v>
      </c>
      <c r="U76" s="52">
        <f t="shared" si="34"/>
        <v>100</v>
      </c>
      <c r="V76" s="1">
        <f t="shared" si="35"/>
        <v>1.5707963267948966</v>
      </c>
      <c r="W76" s="1"/>
      <c r="X76" s="1"/>
    </row>
    <row r="77" spans="1:24" x14ac:dyDescent="0.2">
      <c r="A77" s="1" t="s">
        <v>282</v>
      </c>
      <c r="B77" s="1" t="s">
        <v>43</v>
      </c>
      <c r="C77" s="1">
        <v>2010</v>
      </c>
      <c r="D77" s="1">
        <v>275</v>
      </c>
      <c r="E77" s="1">
        <v>4</v>
      </c>
      <c r="F77" s="1" t="s">
        <v>33</v>
      </c>
      <c r="G77" s="1">
        <v>12</v>
      </c>
      <c r="H77" s="1">
        <f t="shared" si="26"/>
        <v>0.35374160588967152</v>
      </c>
      <c r="I77" s="1">
        <v>16</v>
      </c>
      <c r="J77" s="1">
        <f t="shared" si="27"/>
        <v>0.41151684606748801</v>
      </c>
      <c r="K77" s="52">
        <v>13</v>
      </c>
      <c r="L77" s="1">
        <f t="shared" si="28"/>
        <v>0.36886298422662445</v>
      </c>
      <c r="M77" s="1">
        <v>0</v>
      </c>
      <c r="N77" s="1">
        <f t="shared" si="29"/>
        <v>0</v>
      </c>
      <c r="O77" s="4">
        <v>0</v>
      </c>
      <c r="P77" s="1">
        <f t="shared" si="30"/>
        <v>-5</v>
      </c>
      <c r="Q77" s="4">
        <v>0</v>
      </c>
      <c r="R77" s="1">
        <f t="shared" si="31"/>
        <v>-5</v>
      </c>
      <c r="S77" s="4">
        <f t="shared" si="32"/>
        <v>0</v>
      </c>
      <c r="T77" s="1">
        <f t="shared" si="33"/>
        <v>-5</v>
      </c>
      <c r="U77" s="52"/>
      <c r="V77" s="52"/>
      <c r="W77" s="1"/>
      <c r="X77" s="1"/>
    </row>
    <row r="78" spans="1:24" x14ac:dyDescent="0.2">
      <c r="A78" s="1" t="s">
        <v>282</v>
      </c>
      <c r="B78" s="1" t="s">
        <v>43</v>
      </c>
      <c r="C78" s="1">
        <v>2010</v>
      </c>
      <c r="D78" s="1">
        <v>278</v>
      </c>
      <c r="E78" s="1">
        <v>4</v>
      </c>
      <c r="F78" s="1" t="s">
        <v>33</v>
      </c>
      <c r="G78" s="1">
        <v>2</v>
      </c>
      <c r="H78" s="1">
        <f t="shared" si="26"/>
        <v>0.14189705460416391</v>
      </c>
      <c r="I78" s="1">
        <v>2</v>
      </c>
      <c r="J78" s="1">
        <f t="shared" si="27"/>
        <v>0.14189705460416391</v>
      </c>
      <c r="K78" s="52">
        <v>1</v>
      </c>
      <c r="L78" s="1">
        <f t="shared" si="28"/>
        <v>0.1001674211615598</v>
      </c>
      <c r="M78" s="1">
        <v>0</v>
      </c>
      <c r="N78" s="1">
        <f t="shared" si="29"/>
        <v>0</v>
      </c>
      <c r="O78" s="4">
        <v>0</v>
      </c>
      <c r="P78" s="1">
        <f t="shared" si="30"/>
        <v>-5</v>
      </c>
      <c r="Q78" s="4">
        <v>0</v>
      </c>
      <c r="R78" s="1">
        <f t="shared" si="31"/>
        <v>-5</v>
      </c>
      <c r="S78" s="4">
        <f t="shared" si="32"/>
        <v>0</v>
      </c>
      <c r="T78" s="1">
        <f t="shared" si="33"/>
        <v>-5</v>
      </c>
      <c r="U78" s="52"/>
      <c r="V78" s="52"/>
      <c r="W78" s="1"/>
      <c r="X78" s="1"/>
    </row>
    <row r="79" spans="1:24" x14ac:dyDescent="0.2">
      <c r="A79" s="1" t="s">
        <v>282</v>
      </c>
      <c r="B79" s="1" t="s">
        <v>43</v>
      </c>
      <c r="C79" s="1">
        <v>2010</v>
      </c>
      <c r="D79" s="1">
        <v>281</v>
      </c>
      <c r="E79" s="1">
        <v>6</v>
      </c>
      <c r="F79" s="1" t="s">
        <v>34</v>
      </c>
      <c r="G79" s="1">
        <v>12</v>
      </c>
      <c r="H79" s="1">
        <f t="shared" si="26"/>
        <v>0.35374160588967152</v>
      </c>
      <c r="I79" s="1">
        <v>17</v>
      </c>
      <c r="J79" s="1">
        <f t="shared" si="27"/>
        <v>0.4249887829624035</v>
      </c>
      <c r="K79" s="52">
        <v>14</v>
      </c>
      <c r="L79" s="1">
        <f t="shared" si="28"/>
        <v>0.38349700393093333</v>
      </c>
      <c r="M79" s="1">
        <v>20</v>
      </c>
      <c r="N79" s="1">
        <f t="shared" si="29"/>
        <v>4.4721359549995796</v>
      </c>
      <c r="O79" s="4">
        <v>4.0300000000000002E-2</v>
      </c>
      <c r="P79" s="1">
        <f t="shared" si="30"/>
        <v>-1.3945872018469487</v>
      </c>
      <c r="Q79" s="4">
        <v>0.1075</v>
      </c>
      <c r="R79" s="1">
        <f t="shared" si="31"/>
        <v>-0.96855113814061655</v>
      </c>
      <c r="S79" s="4">
        <f t="shared" si="32"/>
        <v>0.14779999999999999</v>
      </c>
      <c r="T79" s="1">
        <f t="shared" si="33"/>
        <v>-0.83029618300542851</v>
      </c>
      <c r="U79" s="52">
        <f>Q79/S79*100</f>
        <v>72.733423545331533</v>
      </c>
      <c r="V79" s="1">
        <f>ASIN(SQRT(U79/100))</f>
        <v>1.0213981386473949</v>
      </c>
      <c r="W79" s="1" t="s">
        <v>38</v>
      </c>
      <c r="X79" s="1"/>
    </row>
    <row r="80" spans="1:24" x14ac:dyDescent="0.2">
      <c r="A80" s="1" t="s">
        <v>282</v>
      </c>
      <c r="B80" s="1" t="s">
        <v>43</v>
      </c>
      <c r="C80" s="1">
        <v>2010</v>
      </c>
      <c r="D80" s="1">
        <v>287</v>
      </c>
      <c r="E80" s="1">
        <v>7</v>
      </c>
      <c r="F80" s="1" t="s">
        <v>44</v>
      </c>
      <c r="G80" s="1">
        <v>2</v>
      </c>
      <c r="H80" s="1">
        <f t="shared" si="26"/>
        <v>0.14189705460416391</v>
      </c>
      <c r="I80" s="1">
        <v>5</v>
      </c>
      <c r="J80" s="1">
        <f t="shared" si="27"/>
        <v>0.22551340589813121</v>
      </c>
      <c r="K80" s="52">
        <v>4</v>
      </c>
      <c r="L80" s="1">
        <f t="shared" si="28"/>
        <v>0.20135792079033082</v>
      </c>
      <c r="M80" s="1">
        <v>7</v>
      </c>
      <c r="N80" s="1">
        <f t="shared" si="29"/>
        <v>2.6457513110645907</v>
      </c>
      <c r="O80" s="4">
        <v>0</v>
      </c>
      <c r="P80" s="1">
        <f t="shared" si="30"/>
        <v>-5</v>
      </c>
      <c r="Q80" s="4">
        <v>3.3500000000000002E-2</v>
      </c>
      <c r="R80" s="1">
        <f t="shared" si="31"/>
        <v>-1.4748255721647285</v>
      </c>
      <c r="S80" s="4">
        <f t="shared" si="32"/>
        <v>3.3500000000000002E-2</v>
      </c>
      <c r="T80" s="1">
        <f t="shared" si="33"/>
        <v>-1.4748255721647285</v>
      </c>
      <c r="U80" s="52">
        <f>Q80/S80*100</f>
        <v>100</v>
      </c>
      <c r="V80" s="1">
        <f>ASIN(SQRT(U80/100))</f>
        <v>1.5707963267948966</v>
      </c>
      <c r="W80" s="1"/>
      <c r="X80" s="1"/>
    </row>
    <row r="81" spans="1:24" x14ac:dyDescent="0.2">
      <c r="A81" s="1" t="s">
        <v>282</v>
      </c>
      <c r="B81" s="1" t="s">
        <v>43</v>
      </c>
      <c r="C81" s="1">
        <v>2010</v>
      </c>
      <c r="D81" s="1">
        <v>297</v>
      </c>
      <c r="E81" s="1">
        <v>6</v>
      </c>
      <c r="F81" s="1" t="s">
        <v>34</v>
      </c>
      <c r="G81" s="1">
        <v>1</v>
      </c>
      <c r="H81" s="1">
        <f t="shared" si="26"/>
        <v>0.1001674211615598</v>
      </c>
      <c r="I81" s="1">
        <v>1</v>
      </c>
      <c r="J81" s="1">
        <f t="shared" si="27"/>
        <v>0.1001674211615598</v>
      </c>
      <c r="K81" s="52">
        <v>1</v>
      </c>
      <c r="L81" s="1">
        <f t="shared" si="28"/>
        <v>0.1001674211615598</v>
      </c>
      <c r="M81" s="1">
        <v>0</v>
      </c>
      <c r="N81" s="1">
        <f t="shared" si="29"/>
        <v>0</v>
      </c>
      <c r="O81" s="4">
        <v>0</v>
      </c>
      <c r="P81" s="1">
        <f t="shared" si="30"/>
        <v>-5</v>
      </c>
      <c r="Q81" s="4">
        <v>0</v>
      </c>
      <c r="R81" s="1">
        <f t="shared" si="31"/>
        <v>-5</v>
      </c>
      <c r="S81" s="4">
        <f t="shared" si="32"/>
        <v>0</v>
      </c>
      <c r="T81" s="1">
        <f t="shared" si="33"/>
        <v>-5</v>
      </c>
      <c r="U81" s="52"/>
      <c r="V81" s="52"/>
      <c r="W81" s="1" t="s">
        <v>38</v>
      </c>
      <c r="X81" s="1"/>
    </row>
    <row r="82" spans="1:24" x14ac:dyDescent="0.2">
      <c r="A82" s="1" t="s">
        <v>282</v>
      </c>
      <c r="B82" s="1" t="s">
        <v>43</v>
      </c>
      <c r="C82" s="1">
        <v>2010</v>
      </c>
      <c r="D82" s="1">
        <v>300</v>
      </c>
      <c r="E82" s="1">
        <v>2</v>
      </c>
      <c r="F82" s="1" t="s">
        <v>30</v>
      </c>
      <c r="G82" s="1">
        <v>5</v>
      </c>
      <c r="H82" s="1">
        <f t="shared" si="26"/>
        <v>0.22551340589813121</v>
      </c>
      <c r="I82" s="1">
        <v>7</v>
      </c>
      <c r="J82" s="1">
        <f t="shared" si="27"/>
        <v>0.26776332715719392</v>
      </c>
      <c r="K82" s="52">
        <v>5</v>
      </c>
      <c r="L82" s="1">
        <f t="shared" si="28"/>
        <v>0.22551340589813121</v>
      </c>
      <c r="M82" s="1">
        <v>12</v>
      </c>
      <c r="N82" s="1">
        <f t="shared" si="29"/>
        <v>3.4641016151377544</v>
      </c>
      <c r="O82" s="4">
        <v>0.06</v>
      </c>
      <c r="P82" s="1">
        <f t="shared" si="30"/>
        <v>-1.2217763732339035</v>
      </c>
      <c r="Q82" s="4">
        <v>4.9500000000000002E-2</v>
      </c>
      <c r="R82" s="1">
        <f t="shared" si="31"/>
        <v>-1.3053070736685159</v>
      </c>
      <c r="S82" s="4">
        <f t="shared" si="32"/>
        <v>0.1095</v>
      </c>
      <c r="T82" s="1">
        <f t="shared" si="33"/>
        <v>-0.96054622103826359</v>
      </c>
      <c r="U82" s="52">
        <f t="shared" ref="U82:U103" si="36">Q82/S82*100</f>
        <v>45.205479452054796</v>
      </c>
      <c r="V82" s="1">
        <f t="shared" ref="V82:V103" si="37">ASIN(SQRT(U82/100))</f>
        <v>0.73737917642504924</v>
      </c>
      <c r="W82" s="1"/>
      <c r="X82" s="1"/>
    </row>
    <row r="83" spans="1:24" x14ac:dyDescent="0.2">
      <c r="A83" s="1" t="s">
        <v>282</v>
      </c>
      <c r="B83" s="1" t="s">
        <v>43</v>
      </c>
      <c r="C83" s="1">
        <v>2010</v>
      </c>
      <c r="D83" s="1">
        <v>301</v>
      </c>
      <c r="E83" s="1">
        <v>5</v>
      </c>
      <c r="F83" s="1" t="s">
        <v>31</v>
      </c>
      <c r="G83" s="1">
        <v>10</v>
      </c>
      <c r="H83" s="1">
        <f t="shared" si="26"/>
        <v>0.32175055439664224</v>
      </c>
      <c r="I83" s="1">
        <v>15</v>
      </c>
      <c r="J83" s="1">
        <f t="shared" si="27"/>
        <v>0.3976994150920718</v>
      </c>
      <c r="K83" s="52">
        <v>25</v>
      </c>
      <c r="L83" s="1">
        <f t="shared" si="28"/>
        <v>0.52359877559829893</v>
      </c>
      <c r="M83" s="1">
        <v>200</v>
      </c>
      <c r="N83" s="1">
        <f t="shared" si="29"/>
        <v>14.142135623730951</v>
      </c>
      <c r="O83" s="4">
        <v>2.3969999999999998</v>
      </c>
      <c r="P83" s="1">
        <f t="shared" si="30"/>
        <v>0.37966984585499713</v>
      </c>
      <c r="Q83" s="4">
        <v>1.4401999999999999</v>
      </c>
      <c r="R83" s="1">
        <f t="shared" si="31"/>
        <v>0.15842582208949402</v>
      </c>
      <c r="S83" s="4">
        <f t="shared" si="32"/>
        <v>3.8371999999999997</v>
      </c>
      <c r="T83" s="1">
        <f t="shared" si="33"/>
        <v>0.58401556759694562</v>
      </c>
      <c r="U83" s="52">
        <f t="shared" si="36"/>
        <v>37.53257583654748</v>
      </c>
      <c r="V83" s="1">
        <f t="shared" si="37"/>
        <v>0.65939444842370243</v>
      </c>
      <c r="W83" s="1"/>
      <c r="X83" s="1"/>
    </row>
    <row r="84" spans="1:24" x14ac:dyDescent="0.2">
      <c r="A84" s="1" t="s">
        <v>282</v>
      </c>
      <c r="B84" s="1" t="s">
        <v>43</v>
      </c>
      <c r="C84" s="1">
        <v>2010</v>
      </c>
      <c r="D84" s="1">
        <v>302</v>
      </c>
      <c r="E84" s="1">
        <v>3</v>
      </c>
      <c r="F84" s="1" t="s">
        <v>32</v>
      </c>
      <c r="G84" s="1">
        <v>42</v>
      </c>
      <c r="H84" s="1">
        <f t="shared" si="26"/>
        <v>0.7050528369214929</v>
      </c>
      <c r="I84" s="1">
        <v>65</v>
      </c>
      <c r="J84" s="1">
        <f t="shared" si="27"/>
        <v>0.93774449040514718</v>
      </c>
      <c r="K84" s="52">
        <v>60</v>
      </c>
      <c r="L84" s="1">
        <f t="shared" si="28"/>
        <v>0.88607712379261372</v>
      </c>
      <c r="M84" s="1">
        <v>513</v>
      </c>
      <c r="N84" s="1">
        <f t="shared" si="29"/>
        <v>22.649503305812249</v>
      </c>
      <c r="O84" s="4">
        <v>0.52149999999999996</v>
      </c>
      <c r="P84" s="1">
        <f t="shared" si="30"/>
        <v>-0.28273735952281837</v>
      </c>
      <c r="Q84" s="4">
        <v>8.7729999999999997</v>
      </c>
      <c r="R84" s="1">
        <f t="shared" si="31"/>
        <v>0.94314862439359581</v>
      </c>
      <c r="S84" s="4">
        <f t="shared" si="32"/>
        <v>9.2944999999999993</v>
      </c>
      <c r="T84" s="1">
        <f t="shared" si="33"/>
        <v>0.96822649901319113</v>
      </c>
      <c r="U84" s="52">
        <f t="shared" si="36"/>
        <v>94.389154876539891</v>
      </c>
      <c r="V84" s="1">
        <f t="shared" si="37"/>
        <v>1.331651141657676</v>
      </c>
      <c r="W84" s="1"/>
      <c r="X84" s="1"/>
    </row>
    <row r="85" spans="1:24" x14ac:dyDescent="0.2">
      <c r="A85" s="1" t="s">
        <v>282</v>
      </c>
      <c r="B85" s="1" t="s">
        <v>43</v>
      </c>
      <c r="C85" s="1">
        <v>2010</v>
      </c>
      <c r="D85" s="1">
        <v>303</v>
      </c>
      <c r="E85" s="1">
        <v>7</v>
      </c>
      <c r="F85" s="1" t="s">
        <v>44</v>
      </c>
      <c r="G85" s="1">
        <v>10</v>
      </c>
      <c r="H85" s="1">
        <f t="shared" si="26"/>
        <v>0.32175055439664224</v>
      </c>
      <c r="I85" s="1">
        <v>5</v>
      </c>
      <c r="J85" s="1">
        <f t="shared" si="27"/>
        <v>0.22551340589813121</v>
      </c>
      <c r="K85" s="52">
        <v>7</v>
      </c>
      <c r="L85" s="1">
        <f t="shared" si="28"/>
        <v>0.26776332715719392</v>
      </c>
      <c r="M85" s="1">
        <v>4</v>
      </c>
      <c r="N85" s="1">
        <f t="shared" si="29"/>
        <v>2</v>
      </c>
      <c r="O85" s="4">
        <v>0</v>
      </c>
      <c r="P85" s="1">
        <f t="shared" si="30"/>
        <v>-5</v>
      </c>
      <c r="Q85" s="4">
        <v>2.1700000000000001E-2</v>
      </c>
      <c r="R85" s="1">
        <f t="shared" si="31"/>
        <v>-1.66334017654558</v>
      </c>
      <c r="S85" s="4">
        <f t="shared" si="32"/>
        <v>2.1700000000000001E-2</v>
      </c>
      <c r="T85" s="1">
        <f t="shared" si="33"/>
        <v>-1.66334017654558</v>
      </c>
      <c r="U85" s="52">
        <f t="shared" si="36"/>
        <v>100</v>
      </c>
      <c r="V85" s="1">
        <f t="shared" si="37"/>
        <v>1.5707963267948966</v>
      </c>
      <c r="W85" s="1"/>
      <c r="X85" s="1"/>
    </row>
    <row r="86" spans="1:24" x14ac:dyDescent="0.2">
      <c r="A86" s="1" t="s">
        <v>282</v>
      </c>
      <c r="B86" s="1" t="s">
        <v>43</v>
      </c>
      <c r="C86" s="1">
        <v>2010</v>
      </c>
      <c r="D86" s="1">
        <v>304</v>
      </c>
      <c r="E86" s="1">
        <v>6</v>
      </c>
      <c r="F86" s="1" t="s">
        <v>34</v>
      </c>
      <c r="G86" s="1">
        <v>23</v>
      </c>
      <c r="H86" s="1">
        <f t="shared" si="26"/>
        <v>0.50017960869748734</v>
      </c>
      <c r="I86" s="1">
        <v>20</v>
      </c>
      <c r="J86" s="1">
        <f t="shared" si="27"/>
        <v>0.46364760900080615</v>
      </c>
      <c r="K86" s="52">
        <v>10</v>
      </c>
      <c r="L86" s="1">
        <f t="shared" si="28"/>
        <v>0.32175055439664224</v>
      </c>
      <c r="M86" s="1">
        <v>16</v>
      </c>
      <c r="N86" s="1">
        <f t="shared" si="29"/>
        <v>4</v>
      </c>
      <c r="O86" s="4">
        <v>4.1599999999999998E-2</v>
      </c>
      <c r="P86" s="1">
        <f t="shared" si="30"/>
        <v>-1.3808022842070526</v>
      </c>
      <c r="Q86" s="4">
        <v>0.21479999999999999</v>
      </c>
      <c r="R86" s="1">
        <f t="shared" si="31"/>
        <v>-0.66794550489180504</v>
      </c>
      <c r="S86" s="4">
        <f t="shared" si="32"/>
        <v>0.25639999999999996</v>
      </c>
      <c r="T86" s="1">
        <f t="shared" si="33"/>
        <v>-0.5910650413211983</v>
      </c>
      <c r="U86" s="52">
        <f t="shared" si="36"/>
        <v>83.775351014040567</v>
      </c>
      <c r="V86" s="1">
        <f t="shared" si="37"/>
        <v>1.156224217136421</v>
      </c>
      <c r="W86" s="1"/>
      <c r="X86" s="1"/>
    </row>
    <row r="87" spans="1:24" x14ac:dyDescent="0.2">
      <c r="A87" s="1" t="s">
        <v>282</v>
      </c>
      <c r="B87" s="1" t="s">
        <v>43</v>
      </c>
      <c r="C87" s="1">
        <v>2010</v>
      </c>
      <c r="D87" s="1">
        <v>305</v>
      </c>
      <c r="E87" s="1">
        <v>7</v>
      </c>
      <c r="F87" s="1" t="s">
        <v>44</v>
      </c>
      <c r="G87" s="1">
        <v>9</v>
      </c>
      <c r="H87" s="1">
        <f t="shared" si="26"/>
        <v>0.30469265401539752</v>
      </c>
      <c r="I87" s="1">
        <v>16</v>
      </c>
      <c r="J87" s="1">
        <f t="shared" si="27"/>
        <v>0.41151684606748801</v>
      </c>
      <c r="K87" s="52">
        <v>13</v>
      </c>
      <c r="L87" s="1">
        <f t="shared" si="28"/>
        <v>0.36886298422662445</v>
      </c>
      <c r="M87" s="1">
        <v>14</v>
      </c>
      <c r="N87" s="1">
        <f t="shared" si="29"/>
        <v>3.7416573867739413</v>
      </c>
      <c r="O87" s="4">
        <v>2.86E-2</v>
      </c>
      <c r="P87" s="1">
        <f t="shared" si="30"/>
        <v>-1.5434821421947373</v>
      </c>
      <c r="Q87" s="4">
        <v>9.4399999999999998E-2</v>
      </c>
      <c r="R87" s="1">
        <f t="shared" si="31"/>
        <v>-1.0249820023671172</v>
      </c>
      <c r="S87" s="4">
        <f t="shared" si="32"/>
        <v>0.123</v>
      </c>
      <c r="T87" s="1">
        <f t="shared" si="33"/>
        <v>-0.91005958150136523</v>
      </c>
      <c r="U87" s="52">
        <f t="shared" si="36"/>
        <v>76.747967479674799</v>
      </c>
      <c r="V87" s="1">
        <f t="shared" si="37"/>
        <v>1.0676279796241046</v>
      </c>
      <c r="W87" s="1"/>
      <c r="X87" s="1"/>
    </row>
    <row r="88" spans="1:24" x14ac:dyDescent="0.2">
      <c r="A88" s="1" t="s">
        <v>282</v>
      </c>
      <c r="B88" s="1" t="s">
        <v>43</v>
      </c>
      <c r="C88" s="1">
        <v>2010</v>
      </c>
      <c r="D88" s="1">
        <v>306</v>
      </c>
      <c r="E88" s="1">
        <v>5</v>
      </c>
      <c r="F88" s="1" t="s">
        <v>31</v>
      </c>
      <c r="G88" s="1">
        <v>27</v>
      </c>
      <c r="H88" s="1">
        <f t="shared" si="26"/>
        <v>0.54640056413797222</v>
      </c>
      <c r="I88" s="1">
        <v>50</v>
      </c>
      <c r="J88" s="1">
        <f t="shared" si="27"/>
        <v>0.78539816339744839</v>
      </c>
      <c r="K88" s="52">
        <v>55</v>
      </c>
      <c r="L88" s="1">
        <f t="shared" si="28"/>
        <v>0.83548187397822815</v>
      </c>
      <c r="M88" s="1">
        <v>542</v>
      </c>
      <c r="N88" s="1">
        <f t="shared" si="29"/>
        <v>23.280893453645632</v>
      </c>
      <c r="O88" s="4">
        <v>3.5943000000000001</v>
      </c>
      <c r="P88" s="1">
        <f t="shared" si="30"/>
        <v>0.55561553117123597</v>
      </c>
      <c r="Q88" s="4">
        <v>5.681</v>
      </c>
      <c r="R88" s="1">
        <f t="shared" si="31"/>
        <v>0.75442555374495734</v>
      </c>
      <c r="S88" s="4">
        <f t="shared" si="32"/>
        <v>9.2752999999999997</v>
      </c>
      <c r="T88" s="1">
        <f t="shared" si="33"/>
        <v>0.96732843354741094</v>
      </c>
      <c r="U88" s="52">
        <f t="shared" si="36"/>
        <v>61.248692764654514</v>
      </c>
      <c r="V88" s="1">
        <f t="shared" si="37"/>
        <v>0.89885626516261208</v>
      </c>
      <c r="W88" s="1"/>
      <c r="X88" s="1"/>
    </row>
    <row r="89" spans="1:24" x14ac:dyDescent="0.2">
      <c r="A89" s="1" t="s">
        <v>282</v>
      </c>
      <c r="B89" s="1" t="s">
        <v>43</v>
      </c>
      <c r="C89" s="1">
        <v>2010</v>
      </c>
      <c r="D89" s="1">
        <v>311</v>
      </c>
      <c r="E89" s="1">
        <v>3</v>
      </c>
      <c r="F89" s="1" t="s">
        <v>32</v>
      </c>
      <c r="G89" s="1">
        <v>37</v>
      </c>
      <c r="H89" s="1">
        <f t="shared" si="26"/>
        <v>0.65388706194321378</v>
      </c>
      <c r="I89" s="1">
        <v>60</v>
      </c>
      <c r="J89" s="1">
        <f t="shared" si="27"/>
        <v>0.88607712379261372</v>
      </c>
      <c r="K89" s="52">
        <v>65</v>
      </c>
      <c r="L89" s="1">
        <f t="shared" si="28"/>
        <v>0.93774449040514718</v>
      </c>
      <c r="M89" s="1">
        <v>425</v>
      </c>
      <c r="N89" s="1">
        <f t="shared" si="29"/>
        <v>20.615528128088304</v>
      </c>
      <c r="O89" s="4">
        <v>0.88180000000000003</v>
      </c>
      <c r="P89" s="1">
        <f t="shared" si="30"/>
        <v>-5.4624980447104066E-2</v>
      </c>
      <c r="Q89" s="4">
        <v>8.1319999999999997</v>
      </c>
      <c r="R89" s="1">
        <f t="shared" si="31"/>
        <v>0.91019790402184808</v>
      </c>
      <c r="S89" s="4">
        <f t="shared" si="32"/>
        <v>9.0137999999999998</v>
      </c>
      <c r="T89" s="1">
        <f t="shared" si="33"/>
        <v>0.95490839943928274</v>
      </c>
      <c r="U89" s="52">
        <f t="shared" si="36"/>
        <v>90.217222481084562</v>
      </c>
      <c r="V89" s="1">
        <f t="shared" si="37"/>
        <v>1.2526838263546638</v>
      </c>
      <c r="W89" s="1"/>
      <c r="X89" s="1"/>
    </row>
    <row r="90" spans="1:24" x14ac:dyDescent="0.2">
      <c r="A90" s="1" t="s">
        <v>282</v>
      </c>
      <c r="B90" s="1" t="s">
        <v>43</v>
      </c>
      <c r="C90" s="1">
        <v>2010</v>
      </c>
      <c r="D90" s="1">
        <v>314</v>
      </c>
      <c r="E90" s="1">
        <v>3</v>
      </c>
      <c r="F90" s="1" t="s">
        <v>32</v>
      </c>
      <c r="G90" s="1">
        <v>20</v>
      </c>
      <c r="H90" s="1">
        <f t="shared" si="26"/>
        <v>0.46364760900080615</v>
      </c>
      <c r="I90" s="1">
        <v>28</v>
      </c>
      <c r="J90" s="1">
        <f t="shared" si="27"/>
        <v>0.55759882669953675</v>
      </c>
      <c r="K90" s="52">
        <v>30</v>
      </c>
      <c r="L90" s="1">
        <f t="shared" si="28"/>
        <v>0.57963974036370425</v>
      </c>
      <c r="M90" s="1">
        <v>406</v>
      </c>
      <c r="N90" s="1">
        <f t="shared" si="29"/>
        <v>20.149441679609886</v>
      </c>
      <c r="O90" s="4">
        <v>0.6593</v>
      </c>
      <c r="P90" s="1">
        <f t="shared" si="30"/>
        <v>-0.18091033710039967</v>
      </c>
      <c r="Q90" s="4">
        <v>6.8841000000000001</v>
      </c>
      <c r="R90" s="1">
        <f t="shared" si="31"/>
        <v>0.83784780122718649</v>
      </c>
      <c r="S90" s="4">
        <f t="shared" si="32"/>
        <v>7.5434000000000001</v>
      </c>
      <c r="T90" s="1">
        <f t="shared" si="33"/>
        <v>0.87756771316450655</v>
      </c>
      <c r="U90" s="52">
        <f t="shared" si="36"/>
        <v>91.259909324707692</v>
      </c>
      <c r="V90" s="1">
        <f t="shared" si="37"/>
        <v>1.2706746533589468</v>
      </c>
      <c r="W90" s="1"/>
      <c r="X90" s="1"/>
    </row>
    <row r="91" spans="1:24" x14ac:dyDescent="0.2">
      <c r="A91" s="1" t="s">
        <v>282</v>
      </c>
      <c r="B91" s="1" t="s">
        <v>43</v>
      </c>
      <c r="C91" s="1">
        <v>2010</v>
      </c>
      <c r="D91" s="1">
        <v>315</v>
      </c>
      <c r="E91" s="1">
        <v>4</v>
      </c>
      <c r="F91" s="1" t="s">
        <v>33</v>
      </c>
      <c r="G91" s="1">
        <v>45</v>
      </c>
      <c r="H91" s="1">
        <f t="shared" si="26"/>
        <v>0.73531445281666841</v>
      </c>
      <c r="I91" s="1">
        <v>62</v>
      </c>
      <c r="J91" s="1">
        <f t="shared" si="27"/>
        <v>0.9065810889169299</v>
      </c>
      <c r="K91" s="52">
        <v>54</v>
      </c>
      <c r="L91" s="1">
        <f t="shared" si="28"/>
        <v>0.82544095341427781</v>
      </c>
      <c r="M91" s="1">
        <v>336</v>
      </c>
      <c r="N91" s="1">
        <f t="shared" si="29"/>
        <v>18.330302779823359</v>
      </c>
      <c r="O91" s="4">
        <v>0.63839999999999997</v>
      </c>
      <c r="P91" s="1">
        <f t="shared" si="30"/>
        <v>-0.1949003188521812</v>
      </c>
      <c r="Q91" s="4">
        <v>4.7751999999999999</v>
      </c>
      <c r="R91" s="1">
        <f t="shared" si="31"/>
        <v>0.67899247536181184</v>
      </c>
      <c r="S91" s="4">
        <f t="shared" si="32"/>
        <v>5.4135999999999997</v>
      </c>
      <c r="T91" s="1">
        <f t="shared" si="33"/>
        <v>0.73348696570328453</v>
      </c>
      <c r="U91" s="52">
        <f t="shared" si="36"/>
        <v>88.207477464164327</v>
      </c>
      <c r="V91" s="1">
        <f t="shared" si="37"/>
        <v>1.2202590886506601</v>
      </c>
      <c r="W91" s="1"/>
      <c r="X91" s="1"/>
    </row>
    <row r="92" spans="1:24" x14ac:dyDescent="0.2">
      <c r="A92" s="1" t="s">
        <v>282</v>
      </c>
      <c r="B92" s="1" t="s">
        <v>43</v>
      </c>
      <c r="C92" s="1">
        <v>2010</v>
      </c>
      <c r="D92" s="1">
        <v>318</v>
      </c>
      <c r="E92" s="1">
        <v>1</v>
      </c>
      <c r="F92" s="1" t="s">
        <v>27</v>
      </c>
      <c r="G92" s="1">
        <v>45</v>
      </c>
      <c r="H92" s="1">
        <f t="shared" si="26"/>
        <v>0.73531445281666841</v>
      </c>
      <c r="I92" s="1">
        <v>46</v>
      </c>
      <c r="J92" s="1">
        <f t="shared" si="27"/>
        <v>0.74535537338061875</v>
      </c>
      <c r="K92" s="52">
        <v>68</v>
      </c>
      <c r="L92" s="1">
        <f t="shared" si="28"/>
        <v>0.96953211011576834</v>
      </c>
      <c r="M92" s="1">
        <v>899</v>
      </c>
      <c r="N92" s="1">
        <f t="shared" si="29"/>
        <v>29.983328701129899</v>
      </c>
      <c r="O92" s="4">
        <v>31.4147</v>
      </c>
      <c r="P92" s="1">
        <f t="shared" si="30"/>
        <v>1.4971330549486292</v>
      </c>
      <c r="Q92" s="4">
        <v>5.7248000000000001</v>
      </c>
      <c r="R92" s="1">
        <f t="shared" si="31"/>
        <v>0.75776107750609989</v>
      </c>
      <c r="S92" s="4">
        <f t="shared" si="32"/>
        <v>37.139499999999998</v>
      </c>
      <c r="T92" s="1">
        <f t="shared" si="33"/>
        <v>1.5698361695787766</v>
      </c>
      <c r="U92" s="52">
        <f t="shared" si="36"/>
        <v>15.414316293972727</v>
      </c>
      <c r="V92" s="1">
        <f t="shared" si="37"/>
        <v>0.40346850869141876</v>
      </c>
      <c r="W92" s="1"/>
      <c r="X92" s="1"/>
    </row>
    <row r="93" spans="1:24" x14ac:dyDescent="0.2">
      <c r="A93" s="1" t="s">
        <v>282</v>
      </c>
      <c r="B93" s="1" t="s">
        <v>43</v>
      </c>
      <c r="C93" s="1">
        <v>2010</v>
      </c>
      <c r="D93" s="1">
        <v>321</v>
      </c>
      <c r="E93" s="1">
        <v>1</v>
      </c>
      <c r="F93" s="1" t="s">
        <v>27</v>
      </c>
      <c r="G93" s="1">
        <v>18</v>
      </c>
      <c r="H93" s="1">
        <f t="shared" si="26"/>
        <v>0.43814903058417032</v>
      </c>
      <c r="I93" s="1">
        <v>30</v>
      </c>
      <c r="J93" s="1">
        <f t="shared" si="27"/>
        <v>0.57963974036370425</v>
      </c>
      <c r="K93" s="52">
        <v>26</v>
      </c>
      <c r="L93" s="1">
        <f t="shared" si="28"/>
        <v>0.53507080719515432</v>
      </c>
      <c r="M93" s="1">
        <v>175</v>
      </c>
      <c r="N93" s="1">
        <f t="shared" si="29"/>
        <v>13.228756555322953</v>
      </c>
      <c r="O93" s="4">
        <v>5.2962000000000007</v>
      </c>
      <c r="P93" s="1">
        <f t="shared" si="30"/>
        <v>0.72396519698169148</v>
      </c>
      <c r="Q93" s="4">
        <v>0.93659999999999988</v>
      </c>
      <c r="R93" s="1">
        <f t="shared" si="31"/>
        <v>-2.8441209652770281E-2</v>
      </c>
      <c r="S93" s="4">
        <f t="shared" si="32"/>
        <v>6.232800000000001</v>
      </c>
      <c r="T93" s="1">
        <f t="shared" si="33"/>
        <v>0.79468388812908342</v>
      </c>
      <c r="U93" s="52">
        <f t="shared" si="36"/>
        <v>15.02695417789757</v>
      </c>
      <c r="V93" s="1">
        <f t="shared" si="37"/>
        <v>0.39807670958077934</v>
      </c>
      <c r="W93" s="1"/>
      <c r="X93" s="1"/>
    </row>
    <row r="94" spans="1:24" x14ac:dyDescent="0.2">
      <c r="A94" s="1" t="s">
        <v>282</v>
      </c>
      <c r="B94" s="1" t="s">
        <v>43</v>
      </c>
      <c r="C94" s="1">
        <v>2010</v>
      </c>
      <c r="D94" s="1">
        <v>324</v>
      </c>
      <c r="E94" s="1">
        <v>5</v>
      </c>
      <c r="F94" s="1" t="s">
        <v>31</v>
      </c>
      <c r="G94" s="1">
        <v>12</v>
      </c>
      <c r="H94" s="1">
        <f t="shared" si="26"/>
        <v>0.35374160588967152</v>
      </c>
      <c r="I94" s="1">
        <v>23</v>
      </c>
      <c r="J94" s="1">
        <f t="shared" si="27"/>
        <v>0.50017960869748734</v>
      </c>
      <c r="K94" s="52">
        <v>24</v>
      </c>
      <c r="L94" s="1">
        <f t="shared" si="28"/>
        <v>0.51197268804947627</v>
      </c>
      <c r="M94" s="1">
        <v>56</v>
      </c>
      <c r="N94" s="1">
        <f t="shared" si="29"/>
        <v>7.4833147735478827</v>
      </c>
      <c r="O94" s="4">
        <v>1.0723</v>
      </c>
      <c r="P94" s="1">
        <f t="shared" si="30"/>
        <v>3.0320356090766339E-2</v>
      </c>
      <c r="Q94" s="4">
        <v>0.33600000000000008</v>
      </c>
      <c r="R94" s="1">
        <f t="shared" si="31"/>
        <v>-0.47364779737148571</v>
      </c>
      <c r="S94" s="4">
        <f t="shared" si="32"/>
        <v>1.4083000000000001</v>
      </c>
      <c r="T94" s="1">
        <f t="shared" si="33"/>
        <v>0.14869826309490666</v>
      </c>
      <c r="U94" s="52">
        <f t="shared" si="36"/>
        <v>23.858552865156575</v>
      </c>
      <c r="V94" s="1">
        <f t="shared" si="37"/>
        <v>0.51031504497367008</v>
      </c>
      <c r="W94" s="1"/>
      <c r="X94" s="1"/>
    </row>
    <row r="95" spans="1:24" x14ac:dyDescent="0.2">
      <c r="A95" s="1" t="s">
        <v>282</v>
      </c>
      <c r="B95" s="1" t="s">
        <v>43</v>
      </c>
      <c r="C95" s="1">
        <v>2010</v>
      </c>
      <c r="D95" s="1">
        <v>325</v>
      </c>
      <c r="E95" s="1">
        <v>6</v>
      </c>
      <c r="F95" s="1" t="s">
        <v>34</v>
      </c>
      <c r="G95" s="1">
        <v>18</v>
      </c>
      <c r="H95" s="1">
        <f t="shared" si="26"/>
        <v>0.43814903058417032</v>
      </c>
      <c r="I95" s="1">
        <v>27</v>
      </c>
      <c r="J95" s="1">
        <f t="shared" si="27"/>
        <v>0.54640056413797222</v>
      </c>
      <c r="K95" s="52">
        <v>25</v>
      </c>
      <c r="L95" s="1">
        <f t="shared" si="28"/>
        <v>0.52359877559829893</v>
      </c>
      <c r="M95" s="1">
        <v>50</v>
      </c>
      <c r="N95" s="1">
        <f t="shared" si="29"/>
        <v>7.0710678118654755</v>
      </c>
      <c r="O95" s="4">
        <v>9.3899999999999997E-2</v>
      </c>
      <c r="P95" s="1">
        <f t="shared" si="30"/>
        <v>-1.0272881594529335</v>
      </c>
      <c r="Q95" s="4">
        <v>0.374</v>
      </c>
      <c r="R95" s="1">
        <f t="shared" si="31"/>
        <v>-0.42711678580283718</v>
      </c>
      <c r="S95" s="4">
        <f t="shared" si="32"/>
        <v>0.46789999999999998</v>
      </c>
      <c r="T95" s="1">
        <f t="shared" si="33"/>
        <v>-0.32983767312709572</v>
      </c>
      <c r="U95" s="52">
        <f t="shared" si="36"/>
        <v>79.931609318230386</v>
      </c>
      <c r="V95" s="1">
        <f t="shared" si="37"/>
        <v>1.1062943812742889</v>
      </c>
      <c r="W95" s="1"/>
      <c r="X95" s="1"/>
    </row>
    <row r="96" spans="1:24" x14ac:dyDescent="0.2">
      <c r="A96" s="1" t="s">
        <v>282</v>
      </c>
      <c r="B96" s="1" t="s">
        <v>43</v>
      </c>
      <c r="C96" s="1">
        <v>2010</v>
      </c>
      <c r="D96" s="1">
        <v>326</v>
      </c>
      <c r="E96" s="1">
        <v>2</v>
      </c>
      <c r="F96" s="1" t="s">
        <v>30</v>
      </c>
      <c r="G96" s="1">
        <v>48</v>
      </c>
      <c r="H96" s="1">
        <f t="shared" si="26"/>
        <v>0.76539282622045379</v>
      </c>
      <c r="I96" s="1">
        <v>60</v>
      </c>
      <c r="J96" s="1">
        <f t="shared" si="27"/>
        <v>0.88607712379261372</v>
      </c>
      <c r="K96" s="52">
        <v>60</v>
      </c>
      <c r="L96" s="1">
        <f t="shared" si="28"/>
        <v>0.88607712379261372</v>
      </c>
      <c r="M96" s="1">
        <v>702</v>
      </c>
      <c r="N96" s="1">
        <f t="shared" si="29"/>
        <v>26.49528259898354</v>
      </c>
      <c r="O96" s="4">
        <v>18.709</v>
      </c>
      <c r="P96" s="1">
        <f t="shared" si="30"/>
        <v>1.2720508071198671</v>
      </c>
      <c r="Q96" s="4">
        <v>2.0240999999999998</v>
      </c>
      <c r="R96" s="1">
        <f t="shared" si="31"/>
        <v>0.30623411048737292</v>
      </c>
      <c r="S96" s="4">
        <f t="shared" si="32"/>
        <v>20.7331</v>
      </c>
      <c r="T96" s="1">
        <f t="shared" si="33"/>
        <v>1.3166644518542745</v>
      </c>
      <c r="U96" s="52">
        <f t="shared" si="36"/>
        <v>9.7626500619781886</v>
      </c>
      <c r="V96" s="1">
        <f t="shared" si="37"/>
        <v>0.31777359196699911</v>
      </c>
      <c r="W96" s="1"/>
      <c r="X96" s="1"/>
    </row>
    <row r="97" spans="1:24" x14ac:dyDescent="0.2">
      <c r="A97" s="1" t="s">
        <v>282</v>
      </c>
      <c r="B97" s="1" t="s">
        <v>43</v>
      </c>
      <c r="C97" s="1">
        <v>2010</v>
      </c>
      <c r="D97" s="1">
        <v>328</v>
      </c>
      <c r="E97" s="1">
        <v>2</v>
      </c>
      <c r="F97" s="1" t="s">
        <v>30</v>
      </c>
      <c r="G97" s="1">
        <v>12</v>
      </c>
      <c r="H97" s="1">
        <f t="shared" si="26"/>
        <v>0.35374160588967152</v>
      </c>
      <c r="I97" s="1">
        <v>15</v>
      </c>
      <c r="J97" s="1">
        <f t="shared" si="27"/>
        <v>0.3976994150920718</v>
      </c>
      <c r="K97" s="52">
        <v>15</v>
      </c>
      <c r="L97" s="1">
        <f t="shared" si="28"/>
        <v>0.3976994150920718</v>
      </c>
      <c r="M97" s="1">
        <v>17</v>
      </c>
      <c r="N97" s="1">
        <f t="shared" si="29"/>
        <v>4.1231056256176606</v>
      </c>
      <c r="O97" s="4">
        <v>0.28760000000000002</v>
      </c>
      <c r="P97" s="1">
        <f t="shared" si="30"/>
        <v>-0.54119601790905214</v>
      </c>
      <c r="Q97" s="4">
        <v>4.0800000000000003E-2</v>
      </c>
      <c r="R97" s="1">
        <f t="shared" si="31"/>
        <v>-1.389233405226729</v>
      </c>
      <c r="S97" s="4">
        <f t="shared" si="32"/>
        <v>0.32840000000000003</v>
      </c>
      <c r="T97" s="1">
        <f t="shared" si="33"/>
        <v>-0.48358362719602682</v>
      </c>
      <c r="U97" s="52">
        <f t="shared" si="36"/>
        <v>12.423873325213155</v>
      </c>
      <c r="V97" s="1">
        <f t="shared" si="37"/>
        <v>0.36021468981753663</v>
      </c>
      <c r="W97" s="1"/>
      <c r="X97" s="1"/>
    </row>
    <row r="98" spans="1:24" x14ac:dyDescent="0.2">
      <c r="A98" s="1" t="s">
        <v>282</v>
      </c>
      <c r="B98" s="1" t="s">
        <v>43</v>
      </c>
      <c r="C98" s="1">
        <v>2010</v>
      </c>
      <c r="D98" s="1">
        <v>329</v>
      </c>
      <c r="E98" s="1">
        <v>6</v>
      </c>
      <c r="F98" s="1" t="s">
        <v>34</v>
      </c>
      <c r="G98" s="1">
        <v>7</v>
      </c>
      <c r="H98" s="1">
        <f t="shared" si="26"/>
        <v>0.26776332715719392</v>
      </c>
      <c r="I98" s="1">
        <v>5</v>
      </c>
      <c r="J98" s="1">
        <f t="shared" si="27"/>
        <v>0.22551340589813121</v>
      </c>
      <c r="K98" s="52">
        <v>4</v>
      </c>
      <c r="L98" s="1">
        <f t="shared" si="28"/>
        <v>0.20135792079033082</v>
      </c>
      <c r="M98" s="1">
        <v>11</v>
      </c>
      <c r="N98" s="1">
        <f t="shared" si="29"/>
        <v>3.3166247903553998</v>
      </c>
      <c r="O98" s="4">
        <v>0</v>
      </c>
      <c r="P98" s="1">
        <f t="shared" si="30"/>
        <v>-5</v>
      </c>
      <c r="Q98" s="4">
        <v>0.18429999999999999</v>
      </c>
      <c r="R98" s="1">
        <f t="shared" si="31"/>
        <v>-0.73445110087967502</v>
      </c>
      <c r="S98" s="4">
        <f t="shared" si="32"/>
        <v>0.18429999999999999</v>
      </c>
      <c r="T98" s="1">
        <f t="shared" si="33"/>
        <v>-0.73445110087967502</v>
      </c>
      <c r="U98" s="52">
        <f t="shared" si="36"/>
        <v>100</v>
      </c>
      <c r="V98" s="1">
        <f t="shared" si="37"/>
        <v>1.5707963267948966</v>
      </c>
      <c r="W98" s="1"/>
      <c r="X98" s="1"/>
    </row>
    <row r="99" spans="1:24" x14ac:dyDescent="0.2">
      <c r="A99" s="1" t="s">
        <v>282</v>
      </c>
      <c r="B99" s="1" t="s">
        <v>43</v>
      </c>
      <c r="C99" s="1">
        <v>2010</v>
      </c>
      <c r="D99" s="1">
        <v>330</v>
      </c>
      <c r="E99" s="1">
        <v>2</v>
      </c>
      <c r="F99" s="1" t="s">
        <v>30</v>
      </c>
      <c r="G99" s="1">
        <v>4</v>
      </c>
      <c r="H99" s="1">
        <f t="shared" si="26"/>
        <v>0.20135792079033082</v>
      </c>
      <c r="I99" s="1">
        <v>4</v>
      </c>
      <c r="J99" s="1">
        <f t="shared" si="27"/>
        <v>0.20135792079033082</v>
      </c>
      <c r="K99" s="52">
        <v>3</v>
      </c>
      <c r="L99" s="1">
        <f t="shared" si="28"/>
        <v>0.17408301063648043</v>
      </c>
      <c r="M99" s="1">
        <v>14</v>
      </c>
      <c r="N99" s="1">
        <f t="shared" si="29"/>
        <v>3.7416573867739413</v>
      </c>
      <c r="O99" s="4">
        <v>0.27379999999999999</v>
      </c>
      <c r="P99" s="1">
        <f t="shared" si="30"/>
        <v>-0.56255069475019437</v>
      </c>
      <c r="Q99" s="4">
        <v>2.4299999999999999E-2</v>
      </c>
      <c r="R99" s="1">
        <f t="shared" si="31"/>
        <v>-1.6142150411566643</v>
      </c>
      <c r="S99" s="4">
        <f t="shared" si="32"/>
        <v>0.29809999999999998</v>
      </c>
      <c r="T99" s="1">
        <f t="shared" si="33"/>
        <v>-0.52562345546023437</v>
      </c>
      <c r="U99" s="52">
        <f t="shared" si="36"/>
        <v>8.1516269708151619</v>
      </c>
      <c r="V99" s="1">
        <f t="shared" si="37"/>
        <v>0.28953910214469297</v>
      </c>
      <c r="W99" s="1"/>
      <c r="X99" s="1"/>
    </row>
    <row r="100" spans="1:24" x14ac:dyDescent="0.2">
      <c r="A100" s="1" t="s">
        <v>282</v>
      </c>
      <c r="B100" s="1" t="s">
        <v>43</v>
      </c>
      <c r="C100" s="1">
        <v>2010</v>
      </c>
      <c r="D100" s="1">
        <v>331</v>
      </c>
      <c r="E100" s="1">
        <v>5</v>
      </c>
      <c r="F100" s="1" t="s">
        <v>31</v>
      </c>
      <c r="G100" s="1">
        <v>18</v>
      </c>
      <c r="H100" s="1">
        <f t="shared" si="26"/>
        <v>0.43814903058417032</v>
      </c>
      <c r="I100" s="1">
        <v>45</v>
      </c>
      <c r="J100" s="1">
        <f t="shared" si="27"/>
        <v>0.73531445281666841</v>
      </c>
      <c r="K100" s="52">
        <v>10</v>
      </c>
      <c r="L100" s="1">
        <f t="shared" si="28"/>
        <v>0.32175055439664224</v>
      </c>
      <c r="M100" s="1">
        <v>91</v>
      </c>
      <c r="N100" s="1">
        <f t="shared" si="29"/>
        <v>9.5393920141694561</v>
      </c>
      <c r="O100" s="4">
        <v>1.1474</v>
      </c>
      <c r="P100" s="1">
        <f t="shared" si="30"/>
        <v>5.9718630561145923E-2</v>
      </c>
      <c r="Q100" s="4">
        <v>0.66539999999999999</v>
      </c>
      <c r="R100" s="1">
        <f t="shared" si="31"/>
        <v>-0.17691067669805707</v>
      </c>
      <c r="S100" s="4">
        <f t="shared" si="32"/>
        <v>1.8128</v>
      </c>
      <c r="T100" s="1">
        <f t="shared" si="33"/>
        <v>0.25835228822366918</v>
      </c>
      <c r="U100" s="52">
        <f t="shared" si="36"/>
        <v>36.705648720211826</v>
      </c>
      <c r="V100" s="1">
        <f t="shared" si="37"/>
        <v>0.65083618702503443</v>
      </c>
      <c r="W100" s="1"/>
      <c r="X100" s="1"/>
    </row>
    <row r="101" spans="1:24" x14ac:dyDescent="0.2">
      <c r="A101" s="1" t="s">
        <v>282</v>
      </c>
      <c r="B101" s="1" t="s">
        <v>43</v>
      </c>
      <c r="C101" s="1">
        <v>2010</v>
      </c>
      <c r="D101" s="1">
        <v>334</v>
      </c>
      <c r="E101" s="1">
        <v>4</v>
      </c>
      <c r="F101" s="1" t="s">
        <v>33</v>
      </c>
      <c r="G101" s="1">
        <v>17</v>
      </c>
      <c r="H101" s="1">
        <f t="shared" si="26"/>
        <v>0.4249887829624035</v>
      </c>
      <c r="I101" s="1">
        <v>27</v>
      </c>
      <c r="J101" s="1">
        <f t="shared" si="27"/>
        <v>0.54640056413797222</v>
      </c>
      <c r="K101" s="52">
        <v>27</v>
      </c>
      <c r="L101" s="1">
        <f t="shared" si="28"/>
        <v>0.54640056413797222</v>
      </c>
      <c r="M101" s="1">
        <v>120</v>
      </c>
      <c r="N101" s="1">
        <f t="shared" si="29"/>
        <v>10.954451150103322</v>
      </c>
      <c r="O101" s="4">
        <v>4.6600000000000003E-2</v>
      </c>
      <c r="P101" s="1">
        <f t="shared" si="30"/>
        <v>-1.3315208970674144</v>
      </c>
      <c r="Q101" s="4">
        <v>1.7889999999999999</v>
      </c>
      <c r="R101" s="1">
        <f t="shared" si="31"/>
        <v>0.25261276814293543</v>
      </c>
      <c r="S101" s="4">
        <f t="shared" si="32"/>
        <v>1.8355999999999999</v>
      </c>
      <c r="T101" s="1">
        <f t="shared" si="33"/>
        <v>0.26378041496999005</v>
      </c>
      <c r="U101" s="52">
        <f t="shared" si="36"/>
        <v>97.461320549139259</v>
      </c>
      <c r="V101" s="1">
        <f t="shared" si="37"/>
        <v>1.4107820107300417</v>
      </c>
      <c r="W101" s="1"/>
      <c r="X101" s="1"/>
    </row>
    <row r="102" spans="1:24" x14ac:dyDescent="0.2">
      <c r="A102" s="1" t="s">
        <v>282</v>
      </c>
      <c r="B102" s="1" t="s">
        <v>43</v>
      </c>
      <c r="C102" s="1">
        <v>2010</v>
      </c>
      <c r="D102" s="1">
        <v>335</v>
      </c>
      <c r="E102" s="1">
        <v>3</v>
      </c>
      <c r="F102" s="1" t="s">
        <v>32</v>
      </c>
      <c r="G102" s="1">
        <v>28</v>
      </c>
      <c r="H102" s="1">
        <f t="shared" si="26"/>
        <v>0.55759882669953675</v>
      </c>
      <c r="I102" s="1">
        <v>35</v>
      </c>
      <c r="J102" s="1">
        <f t="shared" si="27"/>
        <v>0.63305183638974949</v>
      </c>
      <c r="K102" s="52">
        <v>33</v>
      </c>
      <c r="L102" s="1">
        <f t="shared" si="28"/>
        <v>0.61193971463386743</v>
      </c>
      <c r="M102" s="1">
        <v>300</v>
      </c>
      <c r="N102" s="1">
        <f t="shared" si="29"/>
        <v>17.320508075688775</v>
      </c>
      <c r="O102" s="4">
        <v>1.3355999999999999</v>
      </c>
      <c r="P102" s="1">
        <f t="shared" si="30"/>
        <v>0.12567966205091707</v>
      </c>
      <c r="Q102" s="4">
        <v>3.6768000000000001</v>
      </c>
      <c r="R102" s="1">
        <f t="shared" si="31"/>
        <v>0.56547118818174236</v>
      </c>
      <c r="S102" s="4">
        <f t="shared" si="32"/>
        <v>5.0123999999999995</v>
      </c>
      <c r="T102" s="1">
        <f t="shared" si="33"/>
        <v>0.70004658775207373</v>
      </c>
      <c r="U102" s="52">
        <f t="shared" si="36"/>
        <v>73.354081876945187</v>
      </c>
      <c r="V102" s="1">
        <f t="shared" si="37"/>
        <v>1.0283918506484826</v>
      </c>
      <c r="W102" s="1"/>
      <c r="X102" s="1"/>
    </row>
    <row r="103" spans="1:24" x14ac:dyDescent="0.2">
      <c r="A103" s="1" t="s">
        <v>282</v>
      </c>
      <c r="B103" s="1" t="s">
        <v>43</v>
      </c>
      <c r="C103" s="1">
        <v>2010</v>
      </c>
      <c r="D103" s="1">
        <v>341</v>
      </c>
      <c r="E103" s="1">
        <v>8</v>
      </c>
      <c r="F103" s="1" t="s">
        <v>52</v>
      </c>
      <c r="G103" s="1">
        <v>23</v>
      </c>
      <c r="H103" s="1">
        <f t="shared" si="26"/>
        <v>0.50017960869748734</v>
      </c>
      <c r="I103" s="1">
        <v>30</v>
      </c>
      <c r="J103" s="1">
        <f t="shared" si="27"/>
        <v>0.57963974036370425</v>
      </c>
      <c r="K103" s="52">
        <v>25</v>
      </c>
      <c r="L103" s="1">
        <f t="shared" si="28"/>
        <v>0.52359877559829893</v>
      </c>
      <c r="M103" s="1">
        <v>8</v>
      </c>
      <c r="N103" s="1">
        <f t="shared" si="29"/>
        <v>2.8284271247461903</v>
      </c>
      <c r="O103" s="4">
        <v>0</v>
      </c>
      <c r="P103" s="1">
        <f t="shared" si="30"/>
        <v>-5</v>
      </c>
      <c r="Q103" s="4">
        <v>0.12559999999999999</v>
      </c>
      <c r="R103" s="1">
        <f t="shared" si="31"/>
        <v>-0.90097578438910708</v>
      </c>
      <c r="S103" s="4">
        <f t="shared" si="32"/>
        <v>0.12559999999999999</v>
      </c>
      <c r="T103" s="1">
        <f t="shared" si="33"/>
        <v>-0.90097578438910708</v>
      </c>
      <c r="U103" s="52">
        <f t="shared" si="36"/>
        <v>100</v>
      </c>
      <c r="V103" s="1">
        <f t="shared" si="37"/>
        <v>1.5707963267948966</v>
      </c>
      <c r="W103" s="1"/>
      <c r="X103" s="1"/>
    </row>
    <row r="104" spans="1:24" x14ac:dyDescent="0.2">
      <c r="A104" s="1" t="s">
        <v>282</v>
      </c>
      <c r="B104" s="1" t="s">
        <v>43</v>
      </c>
      <c r="C104" s="1">
        <v>2010</v>
      </c>
      <c r="D104" s="1">
        <v>347</v>
      </c>
      <c r="E104" s="1">
        <v>8</v>
      </c>
      <c r="F104" s="1" t="s">
        <v>52</v>
      </c>
      <c r="G104" s="1">
        <v>10</v>
      </c>
      <c r="H104" s="1">
        <f t="shared" si="26"/>
        <v>0.32175055439664224</v>
      </c>
      <c r="I104" s="1">
        <v>10</v>
      </c>
      <c r="J104" s="1">
        <f t="shared" si="27"/>
        <v>0.32175055439664224</v>
      </c>
      <c r="K104" s="52">
        <v>8</v>
      </c>
      <c r="L104" s="1">
        <f t="shared" si="28"/>
        <v>0.28675655221154839</v>
      </c>
      <c r="M104" s="1">
        <v>0</v>
      </c>
      <c r="N104" s="1">
        <f t="shared" si="29"/>
        <v>0</v>
      </c>
      <c r="O104" s="4">
        <v>0</v>
      </c>
      <c r="P104" s="1">
        <f t="shared" si="30"/>
        <v>-5</v>
      </c>
      <c r="Q104" s="4">
        <v>0</v>
      </c>
      <c r="R104" s="1">
        <f t="shared" si="31"/>
        <v>-5</v>
      </c>
      <c r="S104" s="4">
        <f t="shared" si="32"/>
        <v>0</v>
      </c>
      <c r="T104" s="1">
        <f t="shared" si="33"/>
        <v>-5</v>
      </c>
      <c r="U104" s="52"/>
      <c r="V104" s="52"/>
      <c r="W104" s="1"/>
      <c r="X104" s="1"/>
    </row>
    <row r="105" spans="1:24" x14ac:dyDescent="0.2">
      <c r="A105" s="1" t="s">
        <v>282</v>
      </c>
      <c r="B105" s="1" t="s">
        <v>43</v>
      </c>
      <c r="C105" s="1">
        <v>2010</v>
      </c>
      <c r="D105" s="1">
        <v>351</v>
      </c>
      <c r="E105" s="1">
        <v>5</v>
      </c>
      <c r="F105" s="1" t="s">
        <v>31</v>
      </c>
      <c r="G105" s="1">
        <v>27</v>
      </c>
      <c r="H105" s="1">
        <f t="shared" si="26"/>
        <v>0.54640056413797222</v>
      </c>
      <c r="I105" s="1">
        <v>48</v>
      </c>
      <c r="J105" s="1">
        <f t="shared" si="27"/>
        <v>0.76539282622045379</v>
      </c>
      <c r="K105" s="52">
        <v>28</v>
      </c>
      <c r="L105" s="1">
        <f t="shared" si="28"/>
        <v>0.55759882669953675</v>
      </c>
      <c r="M105" s="1">
        <v>229</v>
      </c>
      <c r="N105" s="1">
        <f t="shared" si="29"/>
        <v>15.132745950421556</v>
      </c>
      <c r="O105" s="4">
        <v>2.1408999999999998</v>
      </c>
      <c r="P105" s="1">
        <f t="shared" si="30"/>
        <v>0.33059841072044349</v>
      </c>
      <c r="Q105" s="4">
        <v>1.1165</v>
      </c>
      <c r="R105" s="1">
        <f t="shared" si="31"/>
        <v>4.7862617174917826E-2</v>
      </c>
      <c r="S105" s="4">
        <f t="shared" si="32"/>
        <v>3.2573999999999996</v>
      </c>
      <c r="T105" s="1">
        <f t="shared" si="33"/>
        <v>0.51287242529227139</v>
      </c>
      <c r="U105" s="52">
        <f t="shared" ref="U105:U122" si="38">Q105/S105*100</f>
        <v>34.275802787499238</v>
      </c>
      <c r="V105" s="1">
        <f t="shared" ref="V105:V122" si="39">ASIN(SQRT(U105/100))</f>
        <v>0.62544168009164347</v>
      </c>
      <c r="W105" s="1"/>
      <c r="X105" s="1"/>
    </row>
    <row r="106" spans="1:24" x14ac:dyDescent="0.2">
      <c r="A106" s="1" t="s">
        <v>282</v>
      </c>
      <c r="B106" s="1" t="s">
        <v>43</v>
      </c>
      <c r="C106" s="1">
        <v>2010</v>
      </c>
      <c r="D106" s="1">
        <v>352</v>
      </c>
      <c r="E106" s="1">
        <v>1</v>
      </c>
      <c r="F106" s="1" t="s">
        <v>27</v>
      </c>
      <c r="G106" s="1">
        <v>10</v>
      </c>
      <c r="H106" s="1">
        <f t="shared" si="26"/>
        <v>0.32175055439664224</v>
      </c>
      <c r="I106" s="1">
        <v>12</v>
      </c>
      <c r="J106" s="1">
        <f t="shared" si="27"/>
        <v>0.35374160588967152</v>
      </c>
      <c r="K106" s="52">
        <v>10</v>
      </c>
      <c r="L106" s="1">
        <f t="shared" si="28"/>
        <v>0.32175055439664224</v>
      </c>
      <c r="M106" s="1">
        <v>86</v>
      </c>
      <c r="N106" s="1">
        <f t="shared" si="29"/>
        <v>9.2736184954957039</v>
      </c>
      <c r="O106" s="4">
        <v>3.4434</v>
      </c>
      <c r="P106" s="1">
        <f t="shared" si="30"/>
        <v>0.53698873636615774</v>
      </c>
      <c r="Q106" s="4">
        <v>0.26450000000000001</v>
      </c>
      <c r="R106" s="1">
        <f t="shared" si="31"/>
        <v>-0.57755790448806255</v>
      </c>
      <c r="S106" s="4">
        <f t="shared" si="32"/>
        <v>3.7079</v>
      </c>
      <c r="T106" s="1">
        <f t="shared" si="33"/>
        <v>0.56912918421632952</v>
      </c>
      <c r="U106" s="52">
        <f t="shared" si="38"/>
        <v>7.1334178375900112</v>
      </c>
      <c r="V106" s="1">
        <f t="shared" si="39"/>
        <v>0.27036644759621276</v>
      </c>
      <c r="W106" s="1"/>
      <c r="X106" s="1"/>
    </row>
    <row r="107" spans="1:24" x14ac:dyDescent="0.2">
      <c r="A107" s="1" t="s">
        <v>282</v>
      </c>
      <c r="B107" s="1" t="s">
        <v>43</v>
      </c>
      <c r="C107" s="1">
        <v>2010</v>
      </c>
      <c r="D107" s="1">
        <v>353</v>
      </c>
      <c r="E107" s="1">
        <v>1</v>
      </c>
      <c r="F107" s="1" t="s">
        <v>27</v>
      </c>
      <c r="G107" s="1">
        <v>16</v>
      </c>
      <c r="H107" s="1">
        <f t="shared" si="26"/>
        <v>0.41151684606748801</v>
      </c>
      <c r="I107" s="1">
        <v>32</v>
      </c>
      <c r="J107" s="1">
        <f t="shared" si="27"/>
        <v>0.60126421667912822</v>
      </c>
      <c r="K107" s="52">
        <v>30</v>
      </c>
      <c r="L107" s="1">
        <f t="shared" si="28"/>
        <v>0.57963974036370425</v>
      </c>
      <c r="M107" s="1">
        <v>320</v>
      </c>
      <c r="N107" s="1">
        <f t="shared" si="29"/>
        <v>17.888543819998318</v>
      </c>
      <c r="O107" s="4">
        <v>4.7618</v>
      </c>
      <c r="P107" s="1">
        <f t="shared" si="30"/>
        <v>0.67777206271989721</v>
      </c>
      <c r="Q107" s="4">
        <v>3.4081000000000001</v>
      </c>
      <c r="R107" s="1">
        <f t="shared" si="31"/>
        <v>0.53251360358939592</v>
      </c>
      <c r="S107" s="4">
        <f t="shared" si="32"/>
        <v>8.1699000000000002</v>
      </c>
      <c r="T107" s="1">
        <f t="shared" si="33"/>
        <v>0.91221727235632499</v>
      </c>
      <c r="U107" s="52">
        <f t="shared" si="38"/>
        <v>41.715320872960504</v>
      </c>
      <c r="V107" s="1">
        <f t="shared" si="39"/>
        <v>0.70216752643128799</v>
      </c>
      <c r="W107" s="1"/>
      <c r="X107" s="1"/>
    </row>
    <row r="108" spans="1:24" x14ac:dyDescent="0.2">
      <c r="A108" s="1" t="s">
        <v>282</v>
      </c>
      <c r="B108" s="1" t="s">
        <v>43</v>
      </c>
      <c r="C108" s="1">
        <v>2010</v>
      </c>
      <c r="D108" s="1">
        <v>354</v>
      </c>
      <c r="E108" s="1">
        <v>4</v>
      </c>
      <c r="F108" s="1" t="s">
        <v>33</v>
      </c>
      <c r="G108" s="1">
        <v>25</v>
      </c>
      <c r="H108" s="1">
        <f t="shared" si="26"/>
        <v>0.52359877559829893</v>
      </c>
      <c r="I108" s="1">
        <v>38</v>
      </c>
      <c r="J108" s="1">
        <f t="shared" si="27"/>
        <v>0.66421523787796666</v>
      </c>
      <c r="K108" s="52">
        <v>37</v>
      </c>
      <c r="L108" s="1">
        <f t="shared" si="28"/>
        <v>0.65388706194321378</v>
      </c>
      <c r="M108" s="1">
        <v>179</v>
      </c>
      <c r="N108" s="1">
        <f t="shared" si="29"/>
        <v>13.379088160259652</v>
      </c>
      <c r="O108" s="4">
        <v>0.1046</v>
      </c>
      <c r="P108" s="1">
        <f t="shared" si="30"/>
        <v>-0.98042679790436105</v>
      </c>
      <c r="Q108" s="4">
        <v>1.4578</v>
      </c>
      <c r="R108" s="1">
        <f t="shared" si="31"/>
        <v>0.16370092499115849</v>
      </c>
      <c r="S108" s="4">
        <f t="shared" si="32"/>
        <v>1.5624</v>
      </c>
      <c r="T108" s="1">
        <f t="shared" si="33"/>
        <v>0.19379500993348511</v>
      </c>
      <c r="U108" s="52">
        <f t="shared" si="38"/>
        <v>93.305171530977987</v>
      </c>
      <c r="V108" s="1">
        <f t="shared" si="39"/>
        <v>1.3090749763790854</v>
      </c>
      <c r="W108" s="1"/>
      <c r="X108" s="1"/>
    </row>
    <row r="109" spans="1:24" x14ac:dyDescent="0.2">
      <c r="A109" s="1" t="s">
        <v>282</v>
      </c>
      <c r="B109" s="1" t="s">
        <v>43</v>
      </c>
      <c r="C109" s="1">
        <v>2010</v>
      </c>
      <c r="D109" s="1">
        <v>355</v>
      </c>
      <c r="E109" s="1">
        <v>7</v>
      </c>
      <c r="F109" s="1" t="s">
        <v>44</v>
      </c>
      <c r="G109" s="1">
        <v>8</v>
      </c>
      <c r="H109" s="1">
        <f t="shared" si="26"/>
        <v>0.28675655221154839</v>
      </c>
      <c r="I109" s="1">
        <v>10</v>
      </c>
      <c r="J109" s="1">
        <f t="shared" si="27"/>
        <v>0.32175055439664224</v>
      </c>
      <c r="K109" s="52">
        <v>18</v>
      </c>
      <c r="L109" s="1">
        <f t="shared" si="28"/>
        <v>0.43814903058417032</v>
      </c>
      <c r="M109" s="1">
        <v>194</v>
      </c>
      <c r="N109" s="1">
        <f t="shared" si="29"/>
        <v>13.928388277184119</v>
      </c>
      <c r="O109" s="4">
        <v>1.8425</v>
      </c>
      <c r="P109" s="1">
        <f t="shared" si="30"/>
        <v>0.26540985361821723</v>
      </c>
      <c r="Q109" s="4">
        <v>1.2895000000000001</v>
      </c>
      <c r="R109" s="1">
        <f t="shared" si="31"/>
        <v>0.11042471439018704</v>
      </c>
      <c r="S109" s="4">
        <f t="shared" si="32"/>
        <v>3.1320000000000001</v>
      </c>
      <c r="T109" s="1">
        <f t="shared" si="33"/>
        <v>0.49582314001996897</v>
      </c>
      <c r="U109" s="52">
        <f t="shared" si="38"/>
        <v>41.17177522349936</v>
      </c>
      <c r="V109" s="1">
        <f t="shared" si="39"/>
        <v>0.6966506584779798</v>
      </c>
      <c r="W109" s="1"/>
      <c r="X109" s="1"/>
    </row>
    <row r="110" spans="1:24" x14ac:dyDescent="0.2">
      <c r="A110" s="1" t="s">
        <v>282</v>
      </c>
      <c r="B110" s="1" t="s">
        <v>43</v>
      </c>
      <c r="C110" s="1">
        <v>2010</v>
      </c>
      <c r="D110" s="1">
        <v>356</v>
      </c>
      <c r="E110" s="1">
        <v>1</v>
      </c>
      <c r="F110" s="1" t="s">
        <v>27</v>
      </c>
      <c r="G110" s="1">
        <v>12</v>
      </c>
      <c r="H110" s="1">
        <f t="shared" si="26"/>
        <v>0.35374160588967152</v>
      </c>
      <c r="I110" s="1">
        <v>20</v>
      </c>
      <c r="J110" s="1">
        <f t="shared" si="27"/>
        <v>0.46364760900080615</v>
      </c>
      <c r="K110" s="52">
        <v>10</v>
      </c>
      <c r="L110" s="1">
        <f t="shared" si="28"/>
        <v>0.32175055439664224</v>
      </c>
      <c r="M110" s="1">
        <v>78</v>
      </c>
      <c r="N110" s="1">
        <f t="shared" si="29"/>
        <v>8.8317608663278477</v>
      </c>
      <c r="O110" s="4">
        <v>3.1617999999999999</v>
      </c>
      <c r="P110" s="1">
        <f t="shared" si="30"/>
        <v>0.49993576868575607</v>
      </c>
      <c r="Q110" s="4">
        <v>0.1323</v>
      </c>
      <c r="R110" s="1">
        <f t="shared" si="31"/>
        <v>-0.87840733056159315</v>
      </c>
      <c r="S110" s="4">
        <f t="shared" si="32"/>
        <v>3.2940999999999998</v>
      </c>
      <c r="T110" s="1">
        <f t="shared" si="33"/>
        <v>0.51773809744313759</v>
      </c>
      <c r="U110" s="52">
        <f t="shared" si="38"/>
        <v>4.0162715157402635</v>
      </c>
      <c r="V110" s="1">
        <f t="shared" si="39"/>
        <v>0.20177269315086077</v>
      </c>
      <c r="W110" s="1"/>
      <c r="X110" s="1"/>
    </row>
    <row r="111" spans="1:24" x14ac:dyDescent="0.2">
      <c r="A111" s="1" t="s">
        <v>282</v>
      </c>
      <c r="B111" s="1" t="s">
        <v>43</v>
      </c>
      <c r="C111" s="1">
        <v>2010</v>
      </c>
      <c r="D111" s="1">
        <v>360</v>
      </c>
      <c r="E111" s="1">
        <v>8</v>
      </c>
      <c r="F111" s="1" t="s">
        <v>52</v>
      </c>
      <c r="G111" s="1">
        <v>8</v>
      </c>
      <c r="H111" s="1">
        <f t="shared" si="26"/>
        <v>0.28675655221154839</v>
      </c>
      <c r="I111" s="1">
        <v>5</v>
      </c>
      <c r="J111" s="1">
        <f t="shared" si="27"/>
        <v>0.22551340589813121</v>
      </c>
      <c r="K111" s="52">
        <v>7</v>
      </c>
      <c r="L111" s="1">
        <f t="shared" si="28"/>
        <v>0.26776332715719392</v>
      </c>
      <c r="M111" s="1">
        <v>37</v>
      </c>
      <c r="N111" s="1">
        <f t="shared" si="29"/>
        <v>6.0827625302982193</v>
      </c>
      <c r="O111" s="4">
        <v>0.17899999999999999</v>
      </c>
      <c r="P111" s="1">
        <f t="shared" si="30"/>
        <v>-0.74712270743623954</v>
      </c>
      <c r="Q111" s="4">
        <v>0.32079999999999997</v>
      </c>
      <c r="R111" s="1">
        <f t="shared" si="31"/>
        <v>-0.4937521027409566</v>
      </c>
      <c r="S111" s="4">
        <f t="shared" si="32"/>
        <v>0.49979999999999997</v>
      </c>
      <c r="T111" s="1">
        <f t="shared" si="33"/>
        <v>-0.30119505893111187</v>
      </c>
      <c r="U111" s="52">
        <f t="shared" si="38"/>
        <v>64.185674269707889</v>
      </c>
      <c r="V111" s="1">
        <f t="shared" si="39"/>
        <v>0.92923042210396556</v>
      </c>
      <c r="W111" s="1"/>
      <c r="X111" s="1"/>
    </row>
    <row r="112" spans="1:24" x14ac:dyDescent="0.2">
      <c r="A112" s="1" t="s">
        <v>282</v>
      </c>
      <c r="B112" s="1" t="s">
        <v>43</v>
      </c>
      <c r="C112" s="1">
        <v>2010</v>
      </c>
      <c r="D112" s="1">
        <v>361</v>
      </c>
      <c r="E112" s="1">
        <v>8</v>
      </c>
      <c r="F112" s="1" t="s">
        <v>52</v>
      </c>
      <c r="G112" s="1">
        <v>22</v>
      </c>
      <c r="H112" s="1">
        <f t="shared" si="26"/>
        <v>0.48820526339691722</v>
      </c>
      <c r="I112" s="1">
        <v>30</v>
      </c>
      <c r="J112" s="1">
        <f t="shared" si="27"/>
        <v>0.57963974036370425</v>
      </c>
      <c r="K112" s="52">
        <v>38</v>
      </c>
      <c r="L112" s="1">
        <f t="shared" si="28"/>
        <v>0.66421523787796666</v>
      </c>
      <c r="M112" s="1">
        <v>175</v>
      </c>
      <c r="N112" s="1">
        <f t="shared" si="29"/>
        <v>13.228756555322953</v>
      </c>
      <c r="O112" s="4">
        <v>0.42</v>
      </c>
      <c r="P112" s="1">
        <f t="shared" si="30"/>
        <v>-0.37674036938038968</v>
      </c>
      <c r="Q112" s="4">
        <v>2.2629000000000001</v>
      </c>
      <c r="R112" s="1">
        <f t="shared" si="31"/>
        <v>0.35466728162568256</v>
      </c>
      <c r="S112" s="4">
        <f t="shared" si="32"/>
        <v>2.6829000000000001</v>
      </c>
      <c r="T112" s="1">
        <f t="shared" si="33"/>
        <v>0.42860610421910439</v>
      </c>
      <c r="U112" s="52">
        <f t="shared" si="38"/>
        <v>84.345297998434532</v>
      </c>
      <c r="V112" s="1">
        <f t="shared" si="39"/>
        <v>1.1640096897194847</v>
      </c>
      <c r="W112" s="1"/>
      <c r="X112" s="1"/>
    </row>
    <row r="113" spans="1:24" x14ac:dyDescent="0.2">
      <c r="A113" s="1" t="s">
        <v>282</v>
      </c>
      <c r="B113" s="1" t="s">
        <v>43</v>
      </c>
      <c r="C113" s="1">
        <v>2010</v>
      </c>
      <c r="D113" s="1">
        <v>362</v>
      </c>
      <c r="E113" s="1">
        <v>7</v>
      </c>
      <c r="F113" s="1" t="s">
        <v>44</v>
      </c>
      <c r="G113" s="1">
        <v>25</v>
      </c>
      <c r="H113" s="1">
        <f t="shared" si="26"/>
        <v>0.52359877559829893</v>
      </c>
      <c r="I113" s="1">
        <v>35</v>
      </c>
      <c r="J113" s="1">
        <f t="shared" si="27"/>
        <v>0.63305183638974949</v>
      </c>
      <c r="K113" s="52">
        <v>28</v>
      </c>
      <c r="L113" s="1">
        <f t="shared" si="28"/>
        <v>0.55759882669953675</v>
      </c>
      <c r="M113" s="1">
        <v>184</v>
      </c>
      <c r="N113" s="1">
        <f t="shared" si="29"/>
        <v>13.564659966250536</v>
      </c>
      <c r="O113" s="4">
        <v>0.36409999999999998</v>
      </c>
      <c r="P113" s="1">
        <f t="shared" si="30"/>
        <v>-0.43876739333966053</v>
      </c>
      <c r="Q113" s="4">
        <v>3.0091999999999999</v>
      </c>
      <c r="R113" s="1">
        <f t="shared" si="31"/>
        <v>0.47845249636714299</v>
      </c>
      <c r="S113" s="4">
        <f t="shared" si="32"/>
        <v>3.3733</v>
      </c>
      <c r="T113" s="1">
        <f t="shared" si="33"/>
        <v>0.52805625376051368</v>
      </c>
      <c r="U113" s="52">
        <f t="shared" si="38"/>
        <v>89.20641508315299</v>
      </c>
      <c r="V113" s="1">
        <f t="shared" si="39"/>
        <v>1.2360432980786287</v>
      </c>
      <c r="W113" s="1"/>
      <c r="X113" s="1"/>
    </row>
    <row r="114" spans="1:24" x14ac:dyDescent="0.2">
      <c r="A114" s="1" t="s">
        <v>282</v>
      </c>
      <c r="B114" s="1" t="s">
        <v>43</v>
      </c>
      <c r="C114" s="1">
        <v>2010</v>
      </c>
      <c r="D114" s="1">
        <v>363</v>
      </c>
      <c r="E114" s="1">
        <v>1</v>
      </c>
      <c r="F114" s="1" t="s">
        <v>27</v>
      </c>
      <c r="G114" s="1">
        <v>38</v>
      </c>
      <c r="H114" s="1">
        <f t="shared" si="26"/>
        <v>0.66421523787796666</v>
      </c>
      <c r="I114" s="1">
        <v>57</v>
      </c>
      <c r="J114" s="1">
        <f t="shared" si="27"/>
        <v>0.85562887075237626</v>
      </c>
      <c r="K114" s="52">
        <v>41</v>
      </c>
      <c r="L114" s="1">
        <f t="shared" si="28"/>
        <v>0.6949049377741745</v>
      </c>
      <c r="M114" s="1">
        <v>324</v>
      </c>
      <c r="N114" s="1">
        <f t="shared" si="29"/>
        <v>18</v>
      </c>
      <c r="O114" s="4">
        <v>8.6630000000000003</v>
      </c>
      <c r="P114" s="1">
        <f t="shared" si="30"/>
        <v>0.93766881571983074</v>
      </c>
      <c r="Q114" s="4">
        <v>1.9258999999999999</v>
      </c>
      <c r="R114" s="1">
        <f t="shared" si="31"/>
        <v>0.28463598817967056</v>
      </c>
      <c r="S114" s="4">
        <f t="shared" si="32"/>
        <v>10.588900000000001</v>
      </c>
      <c r="T114" s="1">
        <f t="shared" si="33"/>
        <v>1.0248512570528243</v>
      </c>
      <c r="U114" s="52">
        <f t="shared" si="38"/>
        <v>18.187913758747364</v>
      </c>
      <c r="V114" s="1">
        <f t="shared" si="39"/>
        <v>0.44058967862376325</v>
      </c>
      <c r="W114" s="1"/>
      <c r="X114" s="1"/>
    </row>
    <row r="115" spans="1:24" x14ac:dyDescent="0.2">
      <c r="A115" s="1" t="s">
        <v>282</v>
      </c>
      <c r="B115" s="1" t="s">
        <v>43</v>
      </c>
      <c r="C115" s="1">
        <v>2010</v>
      </c>
      <c r="D115" s="1">
        <v>364</v>
      </c>
      <c r="E115" s="1">
        <v>6</v>
      </c>
      <c r="F115" s="1" t="s">
        <v>34</v>
      </c>
      <c r="G115" s="1">
        <v>33</v>
      </c>
      <c r="H115" s="1">
        <f t="shared" si="26"/>
        <v>0.61193971463386743</v>
      </c>
      <c r="I115" s="1">
        <v>35</v>
      </c>
      <c r="J115" s="1">
        <f t="shared" si="27"/>
        <v>0.63305183638974949</v>
      </c>
      <c r="K115" s="52">
        <v>35</v>
      </c>
      <c r="L115" s="1">
        <f t="shared" si="28"/>
        <v>0.63305183638974949</v>
      </c>
      <c r="M115" s="1">
        <v>126</v>
      </c>
      <c r="N115" s="1">
        <f t="shared" si="29"/>
        <v>11.224972160321824</v>
      </c>
      <c r="O115" s="4">
        <v>1.2183999999999999</v>
      </c>
      <c r="P115" s="1">
        <f t="shared" si="30"/>
        <v>8.5793454778902781E-2</v>
      </c>
      <c r="Q115" s="4">
        <v>1.2036</v>
      </c>
      <c r="R115" s="1">
        <f t="shared" si="31"/>
        <v>8.0485787348848606E-2</v>
      </c>
      <c r="S115" s="4">
        <f t="shared" si="32"/>
        <v>2.4219999999999997</v>
      </c>
      <c r="T115" s="1">
        <f t="shared" si="33"/>
        <v>0.38417593192670862</v>
      </c>
      <c r="U115" s="52">
        <f t="shared" si="38"/>
        <v>49.694467382328661</v>
      </c>
      <c r="V115" s="1">
        <f t="shared" si="39"/>
        <v>0.78234281820606544</v>
      </c>
      <c r="W115" s="1"/>
      <c r="X115" s="1"/>
    </row>
    <row r="116" spans="1:24" x14ac:dyDescent="0.2">
      <c r="A116" s="1" t="s">
        <v>282</v>
      </c>
      <c r="B116" s="1" t="s">
        <v>43</v>
      </c>
      <c r="C116" s="1">
        <v>2010</v>
      </c>
      <c r="D116" s="1">
        <v>365</v>
      </c>
      <c r="E116" s="1">
        <v>5</v>
      </c>
      <c r="F116" s="1" t="s">
        <v>31</v>
      </c>
      <c r="G116" s="1">
        <v>12</v>
      </c>
      <c r="H116" s="1">
        <f t="shared" si="26"/>
        <v>0.35374160588967152</v>
      </c>
      <c r="I116" s="1">
        <v>15</v>
      </c>
      <c r="J116" s="1">
        <f t="shared" si="27"/>
        <v>0.3976994150920718</v>
      </c>
      <c r="K116" s="52">
        <v>10</v>
      </c>
      <c r="L116" s="1">
        <f t="shared" si="28"/>
        <v>0.32175055439664224</v>
      </c>
      <c r="M116" s="1">
        <v>28</v>
      </c>
      <c r="N116" s="1">
        <f t="shared" si="29"/>
        <v>5.2915026221291814</v>
      </c>
      <c r="O116" s="4">
        <v>0.1638</v>
      </c>
      <c r="P116" s="1">
        <f t="shared" si="30"/>
        <v>-0.78565958968026506</v>
      </c>
      <c r="Q116" s="4">
        <v>0.17169999999999999</v>
      </c>
      <c r="R116" s="1">
        <f t="shared" si="31"/>
        <v>-0.7652044117793575</v>
      </c>
      <c r="S116" s="4">
        <f t="shared" si="32"/>
        <v>0.33550000000000002</v>
      </c>
      <c r="T116" s="1">
        <f t="shared" si="33"/>
        <v>-0.47429453099395524</v>
      </c>
      <c r="U116" s="52">
        <f t="shared" si="38"/>
        <v>51.177347242921009</v>
      </c>
      <c r="V116" s="1">
        <f t="shared" si="39"/>
        <v>0.79717272408207085</v>
      </c>
      <c r="W116" s="1"/>
      <c r="X116" s="1"/>
    </row>
    <row r="117" spans="1:24" x14ac:dyDescent="0.2">
      <c r="A117" s="1" t="s">
        <v>282</v>
      </c>
      <c r="B117" s="1" t="s">
        <v>43</v>
      </c>
      <c r="C117" s="1">
        <v>2010</v>
      </c>
      <c r="D117" s="1">
        <v>368</v>
      </c>
      <c r="E117" s="1">
        <v>5</v>
      </c>
      <c r="F117" s="1" t="s">
        <v>31</v>
      </c>
      <c r="G117" s="1">
        <v>19</v>
      </c>
      <c r="H117" s="1">
        <f t="shared" si="26"/>
        <v>0.45102681179626242</v>
      </c>
      <c r="I117" s="1">
        <v>46</v>
      </c>
      <c r="J117" s="1">
        <f t="shared" si="27"/>
        <v>0.74535537338061875</v>
      </c>
      <c r="K117" s="52">
        <v>14</v>
      </c>
      <c r="L117" s="1">
        <f t="shared" si="28"/>
        <v>0.38349700393093333</v>
      </c>
      <c r="M117" s="1">
        <f>116+29+62</f>
        <v>207</v>
      </c>
      <c r="N117" s="1">
        <f t="shared" si="29"/>
        <v>14.387494569938159</v>
      </c>
      <c r="O117" s="4">
        <v>3.5392000000000001</v>
      </c>
      <c r="P117" s="1">
        <f t="shared" si="30"/>
        <v>0.54890633238473252</v>
      </c>
      <c r="Q117" s="4">
        <v>2.1619000000000002</v>
      </c>
      <c r="R117" s="1">
        <f t="shared" si="31"/>
        <v>0.33483761037726256</v>
      </c>
      <c r="S117" s="4">
        <f t="shared" si="32"/>
        <v>5.7011000000000003</v>
      </c>
      <c r="T117" s="1">
        <f t="shared" si="33"/>
        <v>0.75595942057475718</v>
      </c>
      <c r="U117" s="52">
        <f t="shared" si="38"/>
        <v>37.920752135552789</v>
      </c>
      <c r="V117" s="1">
        <f t="shared" si="39"/>
        <v>0.663398734853334</v>
      </c>
      <c r="W117" s="1"/>
      <c r="X117" s="1"/>
    </row>
    <row r="118" spans="1:24" x14ac:dyDescent="0.2">
      <c r="A118" s="1" t="s">
        <v>282</v>
      </c>
      <c r="B118" s="1" t="s">
        <v>43</v>
      </c>
      <c r="C118" s="1">
        <v>2010</v>
      </c>
      <c r="D118" s="1">
        <v>371</v>
      </c>
      <c r="E118" s="1">
        <v>7</v>
      </c>
      <c r="F118" s="1" t="s">
        <v>44</v>
      </c>
      <c r="G118" s="1">
        <v>15</v>
      </c>
      <c r="H118" s="1">
        <f t="shared" si="26"/>
        <v>0.3976994150920718</v>
      </c>
      <c r="I118" s="1">
        <v>18</v>
      </c>
      <c r="J118" s="1">
        <f t="shared" si="27"/>
        <v>0.43814903058417032</v>
      </c>
      <c r="K118" s="52">
        <v>9</v>
      </c>
      <c r="L118" s="1">
        <f t="shared" si="28"/>
        <v>0.30469265401539752</v>
      </c>
      <c r="M118" s="1">
        <f>167+123+78</f>
        <v>368</v>
      </c>
      <c r="N118" s="1">
        <f t="shared" si="29"/>
        <v>19.183326093250876</v>
      </c>
      <c r="O118" s="4">
        <v>1.3164</v>
      </c>
      <c r="P118" s="1">
        <f t="shared" si="30"/>
        <v>0.11939117271708194</v>
      </c>
      <c r="Q118" s="4">
        <v>6.2051999999999996</v>
      </c>
      <c r="R118" s="1">
        <f t="shared" si="31"/>
        <v>0.79275648370709861</v>
      </c>
      <c r="S118" s="4">
        <f t="shared" si="32"/>
        <v>7.5215999999999994</v>
      </c>
      <c r="T118" s="1">
        <f t="shared" si="33"/>
        <v>0.87631081124020105</v>
      </c>
      <c r="U118" s="52">
        <f t="shared" si="38"/>
        <v>82.498404594767067</v>
      </c>
      <c r="V118" s="1">
        <f t="shared" si="39"/>
        <v>1.1391693881455514</v>
      </c>
      <c r="W118" s="1"/>
      <c r="X118" s="1"/>
    </row>
    <row r="119" spans="1:24" x14ac:dyDescent="0.2">
      <c r="A119" s="1" t="s">
        <v>282</v>
      </c>
      <c r="B119" s="1" t="s">
        <v>43</v>
      </c>
      <c r="C119" s="1">
        <v>2010</v>
      </c>
      <c r="D119" s="1">
        <v>374</v>
      </c>
      <c r="E119" s="1">
        <v>8</v>
      </c>
      <c r="F119" s="1" t="s">
        <v>52</v>
      </c>
      <c r="G119" s="1">
        <v>17</v>
      </c>
      <c r="H119" s="1">
        <f t="shared" si="26"/>
        <v>0.4249887829624035</v>
      </c>
      <c r="I119" s="1">
        <v>23</v>
      </c>
      <c r="J119" s="1">
        <f t="shared" si="27"/>
        <v>0.50017960869748734</v>
      </c>
      <c r="K119" s="52">
        <v>25</v>
      </c>
      <c r="L119" s="1">
        <f t="shared" si="28"/>
        <v>0.52359877559829893</v>
      </c>
      <c r="M119" s="1">
        <v>57</v>
      </c>
      <c r="N119" s="1">
        <f t="shared" si="29"/>
        <v>7.5498344352707498</v>
      </c>
      <c r="O119" s="4">
        <v>0.31559999999999999</v>
      </c>
      <c r="P119" s="1">
        <f t="shared" si="30"/>
        <v>-0.50084924476548198</v>
      </c>
      <c r="Q119" s="4">
        <v>0.74919999999999998</v>
      </c>
      <c r="R119" s="1">
        <f t="shared" si="31"/>
        <v>-0.12539643455916627</v>
      </c>
      <c r="S119" s="4">
        <f t="shared" si="32"/>
        <v>1.0648</v>
      </c>
      <c r="T119" s="1">
        <f t="shared" si="33"/>
        <v>2.7272121095869208E-2</v>
      </c>
      <c r="U119" s="52">
        <f t="shared" si="38"/>
        <v>70.360631104432755</v>
      </c>
      <c r="V119" s="1">
        <f t="shared" si="39"/>
        <v>0.9950982158193129</v>
      </c>
      <c r="W119" s="1"/>
      <c r="X119" s="1"/>
    </row>
    <row r="120" spans="1:24" x14ac:dyDescent="0.2">
      <c r="A120" s="1" t="s">
        <v>282</v>
      </c>
      <c r="B120" s="1" t="s">
        <v>43</v>
      </c>
      <c r="C120" s="1">
        <v>2010</v>
      </c>
      <c r="D120" s="1">
        <v>375</v>
      </c>
      <c r="E120" s="1">
        <v>3</v>
      </c>
      <c r="F120" s="1" t="s">
        <v>32</v>
      </c>
      <c r="G120" s="1">
        <v>25</v>
      </c>
      <c r="H120" s="1">
        <f t="shared" si="26"/>
        <v>0.52359877559829893</v>
      </c>
      <c r="I120" s="1">
        <v>31</v>
      </c>
      <c r="J120" s="1">
        <f t="shared" si="27"/>
        <v>0.59050001516031803</v>
      </c>
      <c r="K120" s="52">
        <v>30</v>
      </c>
      <c r="L120" s="1">
        <f t="shared" si="28"/>
        <v>0.57963974036370425</v>
      </c>
      <c r="M120" s="1">
        <f>148+223+139</f>
        <v>510</v>
      </c>
      <c r="N120" s="1">
        <f t="shared" si="29"/>
        <v>22.583179581272429</v>
      </c>
      <c r="O120" s="4">
        <v>2.5163000000000002</v>
      </c>
      <c r="P120" s="1">
        <f t="shared" si="30"/>
        <v>0.40076414352840356</v>
      </c>
      <c r="Q120" s="4">
        <v>7.4866999999999999</v>
      </c>
      <c r="R120" s="1">
        <f t="shared" si="31"/>
        <v>0.87429101092435424</v>
      </c>
      <c r="S120" s="4">
        <f t="shared" si="32"/>
        <v>10.003</v>
      </c>
      <c r="T120" s="1">
        <f t="shared" si="33"/>
        <v>1.0001307029692426</v>
      </c>
      <c r="U120" s="52">
        <f t="shared" si="38"/>
        <v>74.844546636009184</v>
      </c>
      <c r="V120" s="1">
        <f t="shared" si="39"/>
        <v>1.045404382962043</v>
      </c>
      <c r="W120" s="1"/>
      <c r="X120" s="1"/>
    </row>
    <row r="121" spans="1:24" x14ac:dyDescent="0.2">
      <c r="A121" s="1" t="s">
        <v>282</v>
      </c>
      <c r="B121" s="1" t="s">
        <v>43</v>
      </c>
      <c r="C121" s="1">
        <v>2010</v>
      </c>
      <c r="D121" s="1">
        <v>377</v>
      </c>
      <c r="E121" s="1">
        <v>4</v>
      </c>
      <c r="F121" s="1" t="s">
        <v>33</v>
      </c>
      <c r="G121" s="1">
        <v>33</v>
      </c>
      <c r="H121" s="1">
        <f t="shared" si="26"/>
        <v>0.61193971463386743</v>
      </c>
      <c r="I121" s="1">
        <v>55</v>
      </c>
      <c r="J121" s="1">
        <f t="shared" si="27"/>
        <v>0.83548187397822815</v>
      </c>
      <c r="K121" s="52">
        <v>65</v>
      </c>
      <c r="L121" s="1">
        <f t="shared" si="28"/>
        <v>0.93774449040514718</v>
      </c>
      <c r="M121" s="1">
        <f>156+51+187+133+17</f>
        <v>544</v>
      </c>
      <c r="N121" s="1">
        <f t="shared" si="29"/>
        <v>23.323807579381203</v>
      </c>
      <c r="O121" s="4">
        <v>5.0468000000000002</v>
      </c>
      <c r="P121" s="1">
        <f t="shared" si="30"/>
        <v>0.70301695492096472</v>
      </c>
      <c r="Q121" s="55">
        <v>5.1515000000000004</v>
      </c>
      <c r="R121" s="1">
        <f t="shared" si="31"/>
        <v>0.71193454720568738</v>
      </c>
      <c r="S121" s="4">
        <f t="shared" si="32"/>
        <v>10.1983</v>
      </c>
      <c r="T121" s="1">
        <f t="shared" si="33"/>
        <v>1.0085282091653989</v>
      </c>
      <c r="U121" s="52">
        <f t="shared" si="38"/>
        <v>50.513320847592247</v>
      </c>
      <c r="V121" s="1">
        <f t="shared" si="39"/>
        <v>0.79053146205042579</v>
      </c>
      <c r="W121" s="1"/>
      <c r="X121" s="1"/>
    </row>
    <row r="122" spans="1:24" x14ac:dyDescent="0.2">
      <c r="A122" s="1" t="s">
        <v>282</v>
      </c>
      <c r="B122" s="1" t="s">
        <v>43</v>
      </c>
      <c r="C122" s="1">
        <v>2010</v>
      </c>
      <c r="D122" s="1">
        <v>379</v>
      </c>
      <c r="E122" s="1">
        <v>2</v>
      </c>
      <c r="F122" s="1" t="s">
        <v>30</v>
      </c>
      <c r="G122" s="1">
        <v>16</v>
      </c>
      <c r="H122" s="1">
        <f t="shared" si="26"/>
        <v>0.41151684606748801</v>
      </c>
      <c r="I122" s="1">
        <v>25</v>
      </c>
      <c r="J122" s="1">
        <f t="shared" si="27"/>
        <v>0.52359877559829893</v>
      </c>
      <c r="K122" s="52">
        <v>27</v>
      </c>
      <c r="L122" s="1">
        <f t="shared" si="28"/>
        <v>0.54640056413797222</v>
      </c>
      <c r="M122" s="1">
        <v>230</v>
      </c>
      <c r="N122" s="1">
        <f t="shared" si="29"/>
        <v>15.165750888103101</v>
      </c>
      <c r="O122" s="4">
        <v>6.7270000000000003</v>
      </c>
      <c r="P122" s="1">
        <f t="shared" si="30"/>
        <v>0.8278220732813738</v>
      </c>
      <c r="Q122" s="4">
        <v>0.7369</v>
      </c>
      <c r="R122" s="1">
        <f t="shared" si="31"/>
        <v>-0.13258554998372032</v>
      </c>
      <c r="S122" s="4">
        <f t="shared" si="32"/>
        <v>7.4639000000000006</v>
      </c>
      <c r="T122" s="1">
        <f t="shared" si="33"/>
        <v>0.87296639403707388</v>
      </c>
      <c r="U122" s="52">
        <f t="shared" si="38"/>
        <v>9.8728546738300338</v>
      </c>
      <c r="V122" s="1">
        <f t="shared" si="39"/>
        <v>0.319625437743639</v>
      </c>
      <c r="W122" s="1"/>
      <c r="X122" s="1"/>
    </row>
    <row r="123" spans="1:24" x14ac:dyDescent="0.2">
      <c r="A123" s="1" t="s">
        <v>282</v>
      </c>
      <c r="B123" s="1" t="s">
        <v>43</v>
      </c>
      <c r="C123" s="1">
        <v>2010</v>
      </c>
      <c r="D123" s="1">
        <v>380</v>
      </c>
      <c r="E123" s="1">
        <v>7</v>
      </c>
      <c r="F123" s="1" t="s">
        <v>44</v>
      </c>
      <c r="G123" s="1">
        <v>30</v>
      </c>
      <c r="H123" s="1">
        <f t="shared" si="26"/>
        <v>0.57963974036370425</v>
      </c>
      <c r="I123" s="1">
        <v>45</v>
      </c>
      <c r="J123" s="1">
        <f t="shared" si="27"/>
        <v>0.73531445281666841</v>
      </c>
      <c r="K123" s="52">
        <v>48</v>
      </c>
      <c r="L123" s="1">
        <f t="shared" si="28"/>
        <v>0.76539282622045379</v>
      </c>
      <c r="M123" s="1"/>
      <c r="N123" s="1"/>
      <c r="O123" s="4"/>
      <c r="P123" s="1"/>
      <c r="Q123" s="4"/>
      <c r="R123" s="1"/>
      <c r="S123" s="4"/>
      <c r="T123" s="1"/>
      <c r="U123" s="52"/>
      <c r="V123" s="1"/>
      <c r="W123" s="1"/>
      <c r="X123" s="1" t="s">
        <v>291</v>
      </c>
    </row>
    <row r="124" spans="1:24" x14ac:dyDescent="0.2">
      <c r="A124" s="1" t="s">
        <v>282</v>
      </c>
      <c r="B124" s="1" t="s">
        <v>43</v>
      </c>
      <c r="C124" s="1">
        <v>2010</v>
      </c>
      <c r="D124" s="1">
        <v>381</v>
      </c>
      <c r="E124" s="1">
        <v>8</v>
      </c>
      <c r="F124" s="1" t="s">
        <v>52</v>
      </c>
      <c r="G124" s="1">
        <v>14</v>
      </c>
      <c r="H124" s="1">
        <f t="shared" si="26"/>
        <v>0.38349700393093333</v>
      </c>
      <c r="I124" s="1">
        <v>10</v>
      </c>
      <c r="J124" s="1">
        <f t="shared" si="27"/>
        <v>0.32175055439664224</v>
      </c>
      <c r="K124" s="52">
        <v>15</v>
      </c>
      <c r="L124" s="1">
        <f t="shared" si="28"/>
        <v>0.3976994150920718</v>
      </c>
      <c r="M124" s="1">
        <v>30</v>
      </c>
      <c r="N124" s="1">
        <f>SQRT(M124)</f>
        <v>5.4772255750516612</v>
      </c>
      <c r="O124" s="4">
        <v>7.0400000000000004E-2</v>
      </c>
      <c r="P124" s="1">
        <f>LOG10(O124+0.00001)</f>
        <v>-1.152365655681745</v>
      </c>
      <c r="Q124" s="4">
        <v>0.25459999999999999</v>
      </c>
      <c r="R124" s="1">
        <f>LOG10(Q124+0.00001)</f>
        <v>-0.59412454310368434</v>
      </c>
      <c r="S124" s="4">
        <f>O124+Q124</f>
        <v>0.32500000000000001</v>
      </c>
      <c r="T124" s="1">
        <f>LOG10(S124+0.00001)</f>
        <v>-0.48810327631956907</v>
      </c>
      <c r="U124" s="52">
        <f>Q124/S124*100</f>
        <v>78.33846153846153</v>
      </c>
      <c r="V124" s="1">
        <f>ASIN(SQRT(U124/100))</f>
        <v>1.0866877222463438</v>
      </c>
      <c r="W124" s="1"/>
      <c r="X124" s="1"/>
    </row>
    <row r="125" spans="1:24" x14ac:dyDescent="0.2">
      <c r="A125" s="1" t="s">
        <v>282</v>
      </c>
      <c r="B125" s="1" t="s">
        <v>43</v>
      </c>
      <c r="C125" s="1">
        <v>2010</v>
      </c>
      <c r="D125" s="1">
        <v>382</v>
      </c>
      <c r="E125" s="1">
        <v>8</v>
      </c>
      <c r="F125" s="1" t="s">
        <v>52</v>
      </c>
      <c r="G125" s="1">
        <v>25</v>
      </c>
      <c r="H125" s="1">
        <f t="shared" si="26"/>
        <v>0.52359877559829893</v>
      </c>
      <c r="I125" s="1">
        <v>50</v>
      </c>
      <c r="J125" s="1">
        <f t="shared" si="27"/>
        <v>0.78539816339744839</v>
      </c>
      <c r="K125" s="52">
        <v>53</v>
      </c>
      <c r="L125" s="1">
        <f t="shared" si="28"/>
        <v>0.81541619262008747</v>
      </c>
      <c r="M125" s="1">
        <v>163</v>
      </c>
      <c r="N125" s="1">
        <f>SQRT(M125)</f>
        <v>12.767145334803704</v>
      </c>
      <c r="O125" s="4">
        <v>0.7591</v>
      </c>
      <c r="P125" s="1">
        <f>LOG10(O125+0.00001)</f>
        <v>-0.11969528743577634</v>
      </c>
      <c r="Q125" s="4">
        <v>1.5414000000000001</v>
      </c>
      <c r="R125" s="1">
        <f>LOG10(Q125+0.00001)</f>
        <v>0.18791817217349538</v>
      </c>
      <c r="S125" s="4">
        <f>O125+Q125</f>
        <v>2.3005</v>
      </c>
      <c r="T125" s="1">
        <f>LOG10(S125+0.00001)</f>
        <v>0.3618241254231927</v>
      </c>
      <c r="U125" s="52">
        <f>Q125/S125*100</f>
        <v>67.00282547272333</v>
      </c>
      <c r="V125" s="1">
        <f>ASIN(SQRT(U125/100))</f>
        <v>0.95888665710993948</v>
      </c>
      <c r="W125" s="1"/>
      <c r="X125" s="1"/>
    </row>
    <row r="126" spans="1:24" x14ac:dyDescent="0.2">
      <c r="A126" s="1" t="s">
        <v>282</v>
      </c>
      <c r="B126" s="1" t="s">
        <v>43</v>
      </c>
      <c r="C126" s="1">
        <v>2010</v>
      </c>
      <c r="D126" s="1">
        <v>384</v>
      </c>
      <c r="E126" s="1">
        <v>1</v>
      </c>
      <c r="F126" s="1" t="s">
        <v>27</v>
      </c>
      <c r="G126" s="1">
        <v>12</v>
      </c>
      <c r="H126" s="1">
        <f t="shared" si="26"/>
        <v>0.35374160588967152</v>
      </c>
      <c r="I126" s="1">
        <v>25</v>
      </c>
      <c r="J126" s="1">
        <f t="shared" si="27"/>
        <v>0.52359877559829893</v>
      </c>
      <c r="K126" s="52">
        <v>28</v>
      </c>
      <c r="L126" s="1">
        <f t="shared" si="28"/>
        <v>0.55759882669953675</v>
      </c>
      <c r="M126" s="1">
        <v>104</v>
      </c>
      <c r="N126" s="1">
        <f>SQRT(M126)</f>
        <v>10.198039027185569</v>
      </c>
      <c r="O126" s="4">
        <v>0.1285</v>
      </c>
      <c r="P126" s="1">
        <f>LOG10(O126+0.00001)</f>
        <v>-0.89106307641174021</v>
      </c>
      <c r="Q126" s="4">
        <v>1.3153999999999999</v>
      </c>
      <c r="R126" s="1">
        <f>LOG10(Q126+0.00001)</f>
        <v>0.11906113912602821</v>
      </c>
      <c r="S126" s="4">
        <f>O126+Q126</f>
        <v>1.4439</v>
      </c>
      <c r="T126" s="1">
        <f>LOG10(S126+0.00001)</f>
        <v>0.1595401241744156</v>
      </c>
      <c r="U126" s="52">
        <f>Q126/S126*100</f>
        <v>91.100491723803572</v>
      </c>
      <c r="V126" s="1">
        <f>ASIN(SQRT(U126/100))</f>
        <v>1.2678638475918329</v>
      </c>
      <c r="W126" s="1"/>
      <c r="X126" s="1"/>
    </row>
    <row r="127" spans="1:24" x14ac:dyDescent="0.2">
      <c r="A127" s="1" t="s">
        <v>282</v>
      </c>
      <c r="B127" s="1" t="s">
        <v>43</v>
      </c>
      <c r="C127" s="1">
        <v>2010</v>
      </c>
      <c r="D127" s="1">
        <v>388</v>
      </c>
      <c r="E127" s="1">
        <v>3</v>
      </c>
      <c r="F127" s="1" t="s">
        <v>32</v>
      </c>
      <c r="G127" s="1">
        <v>15</v>
      </c>
      <c r="H127" s="1">
        <f t="shared" si="26"/>
        <v>0.3976994150920718</v>
      </c>
      <c r="I127" s="1">
        <v>20</v>
      </c>
      <c r="J127" s="1">
        <f t="shared" si="27"/>
        <v>0.46364760900080615</v>
      </c>
      <c r="K127" s="52">
        <v>26</v>
      </c>
      <c r="L127" s="1">
        <f t="shared" si="28"/>
        <v>0.53507080719515432</v>
      </c>
      <c r="M127" s="1"/>
      <c r="N127" s="1"/>
      <c r="O127" s="4"/>
      <c r="P127" s="1"/>
      <c r="Q127" s="4"/>
      <c r="R127" s="1"/>
      <c r="S127" s="4"/>
      <c r="T127" s="1"/>
      <c r="U127" s="52"/>
      <c r="V127" s="1"/>
      <c r="W127" s="1"/>
      <c r="X127" s="1" t="s">
        <v>291</v>
      </c>
    </row>
    <row r="128" spans="1:24" x14ac:dyDescent="0.2">
      <c r="A128" s="1" t="s">
        <v>282</v>
      </c>
      <c r="B128" s="1" t="s">
        <v>43</v>
      </c>
      <c r="C128" s="1">
        <v>2010</v>
      </c>
      <c r="D128" s="1">
        <v>399</v>
      </c>
      <c r="E128" s="1">
        <v>8</v>
      </c>
      <c r="F128" s="1" t="s">
        <v>52</v>
      </c>
      <c r="G128" s="1">
        <v>20</v>
      </c>
      <c r="H128" s="1">
        <f t="shared" si="26"/>
        <v>0.46364760900080615</v>
      </c>
      <c r="I128" s="1">
        <v>22</v>
      </c>
      <c r="J128" s="1">
        <f t="shared" si="27"/>
        <v>0.48820526339691722</v>
      </c>
      <c r="K128" s="52">
        <v>26</v>
      </c>
      <c r="L128" s="1">
        <f t="shared" si="28"/>
        <v>0.53507080719515432</v>
      </c>
      <c r="M128" s="1">
        <v>29</v>
      </c>
      <c r="N128" s="1">
        <f>SQRT(M128)</f>
        <v>5.3851648071345037</v>
      </c>
      <c r="O128" s="4">
        <v>8.4500000000000006E-2</v>
      </c>
      <c r="P128" s="1">
        <f>LOG10(O128+0.00001)</f>
        <v>-1.0730918982945641</v>
      </c>
      <c r="Q128" s="4">
        <v>0.28899999999999998</v>
      </c>
      <c r="R128" s="1">
        <f>LOG10(Q128+0.00001)</f>
        <v>-0.53908713001271402</v>
      </c>
      <c r="S128" s="4">
        <f>O128+Q128</f>
        <v>0.3735</v>
      </c>
      <c r="T128" s="1">
        <f>LOG10(S128+0.00001)</f>
        <v>-0.42769776630726625</v>
      </c>
      <c r="U128" s="52">
        <f>Q128/S128*100</f>
        <v>77.376171352074962</v>
      </c>
      <c r="V128" s="1">
        <f>ASIN(SQRT(U128/100))</f>
        <v>1.0750990396342019</v>
      </c>
      <c r="W128" s="1"/>
      <c r="X128" s="1"/>
    </row>
    <row r="129" spans="1:24" x14ac:dyDescent="0.2">
      <c r="A129" s="1" t="s">
        <v>282</v>
      </c>
      <c r="B129" s="1" t="s">
        <v>43</v>
      </c>
      <c r="C129" s="1">
        <v>2010</v>
      </c>
      <c r="D129" s="1">
        <v>400</v>
      </c>
      <c r="E129" s="1">
        <v>2</v>
      </c>
      <c r="F129" s="1" t="s">
        <v>30</v>
      </c>
      <c r="G129" s="1">
        <v>23</v>
      </c>
      <c r="H129" s="1">
        <f>ASIN(SQRT(G129/100))</f>
        <v>0.50017960869748734</v>
      </c>
      <c r="I129" s="1">
        <v>35</v>
      </c>
      <c r="J129" s="1">
        <f>ASIN(SQRT(I129/100))</f>
        <v>0.63305183638974949</v>
      </c>
      <c r="K129" s="52">
        <v>30</v>
      </c>
      <c r="L129" s="1">
        <f>ASIN(SQRT(K129/100))</f>
        <v>0.57963974036370425</v>
      </c>
      <c r="M129" s="1">
        <v>522</v>
      </c>
      <c r="N129" s="1">
        <f>SQRT(M129)</f>
        <v>22.847319317591726</v>
      </c>
      <c r="O129" s="4">
        <v>11.246</v>
      </c>
      <c r="P129" s="1">
        <f>LOG10(O129+0.00001)</f>
        <v>1.0509984653500593</v>
      </c>
      <c r="Q129" s="4">
        <v>4.7877999999999998</v>
      </c>
      <c r="R129" s="1">
        <f>LOG10(Q129+0.00001)</f>
        <v>0.68013690748440936</v>
      </c>
      <c r="S129" s="4">
        <f>O129+Q129</f>
        <v>16.033799999999999</v>
      </c>
      <c r="T129" s="1">
        <f>LOG10(S129+0.00001)</f>
        <v>1.2050367329198162</v>
      </c>
      <c r="U129" s="52">
        <f>Q129/S129*100</f>
        <v>29.860669336027641</v>
      </c>
      <c r="V129" s="1">
        <f>ASIN(SQRT(U129/100))</f>
        <v>0.57811850586092151</v>
      </c>
      <c r="W129" s="1"/>
      <c r="X1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5DD8-47E5-A144-9073-2C027A9ED098}">
  <dimension ref="A1:X129"/>
  <sheetViews>
    <sheetView workbookViewId="0">
      <selection sqref="A1:XFD1048576"/>
    </sheetView>
  </sheetViews>
  <sheetFormatPr baseColWidth="10" defaultColWidth="12.33203125" defaultRowHeight="15" x14ac:dyDescent="0.2"/>
  <cols>
    <col min="1" max="1" width="12.33203125" style="5"/>
    <col min="2" max="2" width="8" style="5" customWidth="1"/>
    <col min="3" max="3" width="6.83203125" style="5" customWidth="1"/>
    <col min="4" max="5" width="8.6640625" style="5" customWidth="1"/>
    <col min="6" max="6" width="13.33203125" style="5" customWidth="1"/>
    <col min="7" max="7" width="11" style="5" bestFit="1" customWidth="1"/>
    <col min="8" max="8" width="11.5" style="5" customWidth="1"/>
    <col min="9" max="9" width="9.6640625" style="5" customWidth="1"/>
    <col min="10" max="10" width="11.5" style="5" customWidth="1"/>
    <col min="11" max="11" width="11" style="5" customWidth="1"/>
    <col min="12" max="12" width="12.33203125" style="5"/>
    <col min="13" max="13" width="18.33203125" style="49" customWidth="1"/>
    <col min="14" max="14" width="12.33203125" style="5"/>
    <col min="15" max="15" width="14.5" style="49" customWidth="1"/>
    <col min="16" max="16" width="12.33203125" style="5"/>
    <col min="17" max="18" width="10" style="5" customWidth="1"/>
    <col min="19" max="20" width="11.5" style="5" customWidth="1"/>
    <col min="21" max="22" width="13.33203125" style="50" customWidth="1"/>
    <col min="23" max="23" width="36.83203125" style="5" customWidth="1"/>
    <col min="24" max="257" width="12.33203125" style="5"/>
    <col min="258" max="258" width="8" style="5" customWidth="1"/>
    <col min="259" max="259" width="6.83203125" style="5" customWidth="1"/>
    <col min="260" max="261" width="8.6640625" style="5" customWidth="1"/>
    <col min="262" max="262" width="13.33203125" style="5" customWidth="1"/>
    <col min="263" max="263" width="11" style="5" bestFit="1" customWidth="1"/>
    <col min="264" max="264" width="11.5" style="5" customWidth="1"/>
    <col min="265" max="265" width="9.6640625" style="5" customWidth="1"/>
    <col min="266" max="266" width="11.5" style="5" customWidth="1"/>
    <col min="267" max="267" width="11" style="5" customWidth="1"/>
    <col min="268" max="268" width="12.33203125" style="5"/>
    <col min="269" max="269" width="18.33203125" style="5" customWidth="1"/>
    <col min="270" max="270" width="12.33203125" style="5"/>
    <col min="271" max="271" width="14.5" style="5" customWidth="1"/>
    <col min="272" max="272" width="12.33203125" style="5"/>
    <col min="273" max="274" width="10" style="5" customWidth="1"/>
    <col min="275" max="276" width="11.5" style="5" customWidth="1"/>
    <col min="277" max="278" width="13.33203125" style="5" customWidth="1"/>
    <col min="279" max="279" width="36.83203125" style="5" customWidth="1"/>
    <col min="280" max="513" width="12.33203125" style="5"/>
    <col min="514" max="514" width="8" style="5" customWidth="1"/>
    <col min="515" max="515" width="6.83203125" style="5" customWidth="1"/>
    <col min="516" max="517" width="8.6640625" style="5" customWidth="1"/>
    <col min="518" max="518" width="13.33203125" style="5" customWidth="1"/>
    <col min="519" max="519" width="11" style="5" bestFit="1" customWidth="1"/>
    <col min="520" max="520" width="11.5" style="5" customWidth="1"/>
    <col min="521" max="521" width="9.6640625" style="5" customWidth="1"/>
    <col min="522" max="522" width="11.5" style="5" customWidth="1"/>
    <col min="523" max="523" width="11" style="5" customWidth="1"/>
    <col min="524" max="524" width="12.33203125" style="5"/>
    <col min="525" max="525" width="18.33203125" style="5" customWidth="1"/>
    <col min="526" max="526" width="12.33203125" style="5"/>
    <col min="527" max="527" width="14.5" style="5" customWidth="1"/>
    <col min="528" max="528" width="12.33203125" style="5"/>
    <col min="529" max="530" width="10" style="5" customWidth="1"/>
    <col min="531" max="532" width="11.5" style="5" customWidth="1"/>
    <col min="533" max="534" width="13.33203125" style="5" customWidth="1"/>
    <col min="535" max="535" width="36.83203125" style="5" customWidth="1"/>
    <col min="536" max="769" width="12.33203125" style="5"/>
    <col min="770" max="770" width="8" style="5" customWidth="1"/>
    <col min="771" max="771" width="6.83203125" style="5" customWidth="1"/>
    <col min="772" max="773" width="8.6640625" style="5" customWidth="1"/>
    <col min="774" max="774" width="13.33203125" style="5" customWidth="1"/>
    <col min="775" max="775" width="11" style="5" bestFit="1" customWidth="1"/>
    <col min="776" max="776" width="11.5" style="5" customWidth="1"/>
    <col min="777" max="777" width="9.6640625" style="5" customWidth="1"/>
    <col min="778" max="778" width="11.5" style="5" customWidth="1"/>
    <col min="779" max="779" width="11" style="5" customWidth="1"/>
    <col min="780" max="780" width="12.33203125" style="5"/>
    <col min="781" max="781" width="18.33203125" style="5" customWidth="1"/>
    <col min="782" max="782" width="12.33203125" style="5"/>
    <col min="783" max="783" width="14.5" style="5" customWidth="1"/>
    <col min="784" max="784" width="12.33203125" style="5"/>
    <col min="785" max="786" width="10" style="5" customWidth="1"/>
    <col min="787" max="788" width="11.5" style="5" customWidth="1"/>
    <col min="789" max="790" width="13.33203125" style="5" customWidth="1"/>
    <col min="791" max="791" width="36.83203125" style="5" customWidth="1"/>
    <col min="792" max="1025" width="12.33203125" style="5"/>
    <col min="1026" max="1026" width="8" style="5" customWidth="1"/>
    <col min="1027" max="1027" width="6.83203125" style="5" customWidth="1"/>
    <col min="1028" max="1029" width="8.6640625" style="5" customWidth="1"/>
    <col min="1030" max="1030" width="13.33203125" style="5" customWidth="1"/>
    <col min="1031" max="1031" width="11" style="5" bestFit="1" customWidth="1"/>
    <col min="1032" max="1032" width="11.5" style="5" customWidth="1"/>
    <col min="1033" max="1033" width="9.6640625" style="5" customWidth="1"/>
    <col min="1034" max="1034" width="11.5" style="5" customWidth="1"/>
    <col min="1035" max="1035" width="11" style="5" customWidth="1"/>
    <col min="1036" max="1036" width="12.33203125" style="5"/>
    <col min="1037" max="1037" width="18.33203125" style="5" customWidth="1"/>
    <col min="1038" max="1038" width="12.33203125" style="5"/>
    <col min="1039" max="1039" width="14.5" style="5" customWidth="1"/>
    <col min="1040" max="1040" width="12.33203125" style="5"/>
    <col min="1041" max="1042" width="10" style="5" customWidth="1"/>
    <col min="1043" max="1044" width="11.5" style="5" customWidth="1"/>
    <col min="1045" max="1046" width="13.33203125" style="5" customWidth="1"/>
    <col min="1047" max="1047" width="36.83203125" style="5" customWidth="1"/>
    <col min="1048" max="1281" width="12.33203125" style="5"/>
    <col min="1282" max="1282" width="8" style="5" customWidth="1"/>
    <col min="1283" max="1283" width="6.83203125" style="5" customWidth="1"/>
    <col min="1284" max="1285" width="8.6640625" style="5" customWidth="1"/>
    <col min="1286" max="1286" width="13.33203125" style="5" customWidth="1"/>
    <col min="1287" max="1287" width="11" style="5" bestFit="1" customWidth="1"/>
    <col min="1288" max="1288" width="11.5" style="5" customWidth="1"/>
    <col min="1289" max="1289" width="9.6640625" style="5" customWidth="1"/>
    <col min="1290" max="1290" width="11.5" style="5" customWidth="1"/>
    <col min="1291" max="1291" width="11" style="5" customWidth="1"/>
    <col min="1292" max="1292" width="12.33203125" style="5"/>
    <col min="1293" max="1293" width="18.33203125" style="5" customWidth="1"/>
    <col min="1294" max="1294" width="12.33203125" style="5"/>
    <col min="1295" max="1295" width="14.5" style="5" customWidth="1"/>
    <col min="1296" max="1296" width="12.33203125" style="5"/>
    <col min="1297" max="1298" width="10" style="5" customWidth="1"/>
    <col min="1299" max="1300" width="11.5" style="5" customWidth="1"/>
    <col min="1301" max="1302" width="13.33203125" style="5" customWidth="1"/>
    <col min="1303" max="1303" width="36.83203125" style="5" customWidth="1"/>
    <col min="1304" max="1537" width="12.33203125" style="5"/>
    <col min="1538" max="1538" width="8" style="5" customWidth="1"/>
    <col min="1539" max="1539" width="6.83203125" style="5" customWidth="1"/>
    <col min="1540" max="1541" width="8.6640625" style="5" customWidth="1"/>
    <col min="1542" max="1542" width="13.33203125" style="5" customWidth="1"/>
    <col min="1543" max="1543" width="11" style="5" bestFit="1" customWidth="1"/>
    <col min="1544" max="1544" width="11.5" style="5" customWidth="1"/>
    <col min="1545" max="1545" width="9.6640625" style="5" customWidth="1"/>
    <col min="1546" max="1546" width="11.5" style="5" customWidth="1"/>
    <col min="1547" max="1547" width="11" style="5" customWidth="1"/>
    <col min="1548" max="1548" width="12.33203125" style="5"/>
    <col min="1549" max="1549" width="18.33203125" style="5" customWidth="1"/>
    <col min="1550" max="1550" width="12.33203125" style="5"/>
    <col min="1551" max="1551" width="14.5" style="5" customWidth="1"/>
    <col min="1552" max="1552" width="12.33203125" style="5"/>
    <col min="1553" max="1554" width="10" style="5" customWidth="1"/>
    <col min="1555" max="1556" width="11.5" style="5" customWidth="1"/>
    <col min="1557" max="1558" width="13.33203125" style="5" customWidth="1"/>
    <col min="1559" max="1559" width="36.83203125" style="5" customWidth="1"/>
    <col min="1560" max="1793" width="12.33203125" style="5"/>
    <col min="1794" max="1794" width="8" style="5" customWidth="1"/>
    <col min="1795" max="1795" width="6.83203125" style="5" customWidth="1"/>
    <col min="1796" max="1797" width="8.6640625" style="5" customWidth="1"/>
    <col min="1798" max="1798" width="13.33203125" style="5" customWidth="1"/>
    <col min="1799" max="1799" width="11" style="5" bestFit="1" customWidth="1"/>
    <col min="1800" max="1800" width="11.5" style="5" customWidth="1"/>
    <col min="1801" max="1801" width="9.6640625" style="5" customWidth="1"/>
    <col min="1802" max="1802" width="11.5" style="5" customWidth="1"/>
    <col min="1803" max="1803" width="11" style="5" customWidth="1"/>
    <col min="1804" max="1804" width="12.33203125" style="5"/>
    <col min="1805" max="1805" width="18.33203125" style="5" customWidth="1"/>
    <col min="1806" max="1806" width="12.33203125" style="5"/>
    <col min="1807" max="1807" width="14.5" style="5" customWidth="1"/>
    <col min="1808" max="1808" width="12.33203125" style="5"/>
    <col min="1809" max="1810" width="10" style="5" customWidth="1"/>
    <col min="1811" max="1812" width="11.5" style="5" customWidth="1"/>
    <col min="1813" max="1814" width="13.33203125" style="5" customWidth="1"/>
    <col min="1815" max="1815" width="36.83203125" style="5" customWidth="1"/>
    <col min="1816" max="2049" width="12.33203125" style="5"/>
    <col min="2050" max="2050" width="8" style="5" customWidth="1"/>
    <col min="2051" max="2051" width="6.83203125" style="5" customWidth="1"/>
    <col min="2052" max="2053" width="8.6640625" style="5" customWidth="1"/>
    <col min="2054" max="2054" width="13.33203125" style="5" customWidth="1"/>
    <col min="2055" max="2055" width="11" style="5" bestFit="1" customWidth="1"/>
    <col min="2056" max="2056" width="11.5" style="5" customWidth="1"/>
    <col min="2057" max="2057" width="9.6640625" style="5" customWidth="1"/>
    <col min="2058" max="2058" width="11.5" style="5" customWidth="1"/>
    <col min="2059" max="2059" width="11" style="5" customWidth="1"/>
    <col min="2060" max="2060" width="12.33203125" style="5"/>
    <col min="2061" max="2061" width="18.33203125" style="5" customWidth="1"/>
    <col min="2062" max="2062" width="12.33203125" style="5"/>
    <col min="2063" max="2063" width="14.5" style="5" customWidth="1"/>
    <col min="2064" max="2064" width="12.33203125" style="5"/>
    <col min="2065" max="2066" width="10" style="5" customWidth="1"/>
    <col min="2067" max="2068" width="11.5" style="5" customWidth="1"/>
    <col min="2069" max="2070" width="13.33203125" style="5" customWidth="1"/>
    <col min="2071" max="2071" width="36.83203125" style="5" customWidth="1"/>
    <col min="2072" max="2305" width="12.33203125" style="5"/>
    <col min="2306" max="2306" width="8" style="5" customWidth="1"/>
    <col min="2307" max="2307" width="6.83203125" style="5" customWidth="1"/>
    <col min="2308" max="2309" width="8.6640625" style="5" customWidth="1"/>
    <col min="2310" max="2310" width="13.33203125" style="5" customWidth="1"/>
    <col min="2311" max="2311" width="11" style="5" bestFit="1" customWidth="1"/>
    <col min="2312" max="2312" width="11.5" style="5" customWidth="1"/>
    <col min="2313" max="2313" width="9.6640625" style="5" customWidth="1"/>
    <col min="2314" max="2314" width="11.5" style="5" customWidth="1"/>
    <col min="2315" max="2315" width="11" style="5" customWidth="1"/>
    <col min="2316" max="2316" width="12.33203125" style="5"/>
    <col min="2317" max="2317" width="18.33203125" style="5" customWidth="1"/>
    <col min="2318" max="2318" width="12.33203125" style="5"/>
    <col min="2319" max="2319" width="14.5" style="5" customWidth="1"/>
    <col min="2320" max="2320" width="12.33203125" style="5"/>
    <col min="2321" max="2322" width="10" style="5" customWidth="1"/>
    <col min="2323" max="2324" width="11.5" style="5" customWidth="1"/>
    <col min="2325" max="2326" width="13.33203125" style="5" customWidth="1"/>
    <col min="2327" max="2327" width="36.83203125" style="5" customWidth="1"/>
    <col min="2328" max="2561" width="12.33203125" style="5"/>
    <col min="2562" max="2562" width="8" style="5" customWidth="1"/>
    <col min="2563" max="2563" width="6.83203125" style="5" customWidth="1"/>
    <col min="2564" max="2565" width="8.6640625" style="5" customWidth="1"/>
    <col min="2566" max="2566" width="13.33203125" style="5" customWidth="1"/>
    <col min="2567" max="2567" width="11" style="5" bestFit="1" customWidth="1"/>
    <col min="2568" max="2568" width="11.5" style="5" customWidth="1"/>
    <col min="2569" max="2569" width="9.6640625" style="5" customWidth="1"/>
    <col min="2570" max="2570" width="11.5" style="5" customWidth="1"/>
    <col min="2571" max="2571" width="11" style="5" customWidth="1"/>
    <col min="2572" max="2572" width="12.33203125" style="5"/>
    <col min="2573" max="2573" width="18.33203125" style="5" customWidth="1"/>
    <col min="2574" max="2574" width="12.33203125" style="5"/>
    <col min="2575" max="2575" width="14.5" style="5" customWidth="1"/>
    <col min="2576" max="2576" width="12.33203125" style="5"/>
    <col min="2577" max="2578" width="10" style="5" customWidth="1"/>
    <col min="2579" max="2580" width="11.5" style="5" customWidth="1"/>
    <col min="2581" max="2582" width="13.33203125" style="5" customWidth="1"/>
    <col min="2583" max="2583" width="36.83203125" style="5" customWidth="1"/>
    <col min="2584" max="2817" width="12.33203125" style="5"/>
    <col min="2818" max="2818" width="8" style="5" customWidth="1"/>
    <col min="2819" max="2819" width="6.83203125" style="5" customWidth="1"/>
    <col min="2820" max="2821" width="8.6640625" style="5" customWidth="1"/>
    <col min="2822" max="2822" width="13.33203125" style="5" customWidth="1"/>
    <col min="2823" max="2823" width="11" style="5" bestFit="1" customWidth="1"/>
    <col min="2824" max="2824" width="11.5" style="5" customWidth="1"/>
    <col min="2825" max="2825" width="9.6640625" style="5" customWidth="1"/>
    <col min="2826" max="2826" width="11.5" style="5" customWidth="1"/>
    <col min="2827" max="2827" width="11" style="5" customWidth="1"/>
    <col min="2828" max="2828" width="12.33203125" style="5"/>
    <col min="2829" max="2829" width="18.33203125" style="5" customWidth="1"/>
    <col min="2830" max="2830" width="12.33203125" style="5"/>
    <col min="2831" max="2831" width="14.5" style="5" customWidth="1"/>
    <col min="2832" max="2832" width="12.33203125" style="5"/>
    <col min="2833" max="2834" width="10" style="5" customWidth="1"/>
    <col min="2835" max="2836" width="11.5" style="5" customWidth="1"/>
    <col min="2837" max="2838" width="13.33203125" style="5" customWidth="1"/>
    <col min="2839" max="2839" width="36.83203125" style="5" customWidth="1"/>
    <col min="2840" max="3073" width="12.33203125" style="5"/>
    <col min="3074" max="3074" width="8" style="5" customWidth="1"/>
    <col min="3075" max="3075" width="6.83203125" style="5" customWidth="1"/>
    <col min="3076" max="3077" width="8.6640625" style="5" customWidth="1"/>
    <col min="3078" max="3078" width="13.33203125" style="5" customWidth="1"/>
    <col min="3079" max="3079" width="11" style="5" bestFit="1" customWidth="1"/>
    <col min="3080" max="3080" width="11.5" style="5" customWidth="1"/>
    <col min="3081" max="3081" width="9.6640625" style="5" customWidth="1"/>
    <col min="3082" max="3082" width="11.5" style="5" customWidth="1"/>
    <col min="3083" max="3083" width="11" style="5" customWidth="1"/>
    <col min="3084" max="3084" width="12.33203125" style="5"/>
    <col min="3085" max="3085" width="18.33203125" style="5" customWidth="1"/>
    <col min="3086" max="3086" width="12.33203125" style="5"/>
    <col min="3087" max="3087" width="14.5" style="5" customWidth="1"/>
    <col min="3088" max="3088" width="12.33203125" style="5"/>
    <col min="3089" max="3090" width="10" style="5" customWidth="1"/>
    <col min="3091" max="3092" width="11.5" style="5" customWidth="1"/>
    <col min="3093" max="3094" width="13.33203125" style="5" customWidth="1"/>
    <col min="3095" max="3095" width="36.83203125" style="5" customWidth="1"/>
    <col min="3096" max="3329" width="12.33203125" style="5"/>
    <col min="3330" max="3330" width="8" style="5" customWidth="1"/>
    <col min="3331" max="3331" width="6.83203125" style="5" customWidth="1"/>
    <col min="3332" max="3333" width="8.6640625" style="5" customWidth="1"/>
    <col min="3334" max="3334" width="13.33203125" style="5" customWidth="1"/>
    <col min="3335" max="3335" width="11" style="5" bestFit="1" customWidth="1"/>
    <col min="3336" max="3336" width="11.5" style="5" customWidth="1"/>
    <col min="3337" max="3337" width="9.6640625" style="5" customWidth="1"/>
    <col min="3338" max="3338" width="11.5" style="5" customWidth="1"/>
    <col min="3339" max="3339" width="11" style="5" customWidth="1"/>
    <col min="3340" max="3340" width="12.33203125" style="5"/>
    <col min="3341" max="3341" width="18.33203125" style="5" customWidth="1"/>
    <col min="3342" max="3342" width="12.33203125" style="5"/>
    <col min="3343" max="3343" width="14.5" style="5" customWidth="1"/>
    <col min="3344" max="3344" width="12.33203125" style="5"/>
    <col min="3345" max="3346" width="10" style="5" customWidth="1"/>
    <col min="3347" max="3348" width="11.5" style="5" customWidth="1"/>
    <col min="3349" max="3350" width="13.33203125" style="5" customWidth="1"/>
    <col min="3351" max="3351" width="36.83203125" style="5" customWidth="1"/>
    <col min="3352" max="3585" width="12.33203125" style="5"/>
    <col min="3586" max="3586" width="8" style="5" customWidth="1"/>
    <col min="3587" max="3587" width="6.83203125" style="5" customWidth="1"/>
    <col min="3588" max="3589" width="8.6640625" style="5" customWidth="1"/>
    <col min="3590" max="3590" width="13.33203125" style="5" customWidth="1"/>
    <col min="3591" max="3591" width="11" style="5" bestFit="1" customWidth="1"/>
    <col min="3592" max="3592" width="11.5" style="5" customWidth="1"/>
    <col min="3593" max="3593" width="9.6640625" style="5" customWidth="1"/>
    <col min="3594" max="3594" width="11.5" style="5" customWidth="1"/>
    <col min="3595" max="3595" width="11" style="5" customWidth="1"/>
    <col min="3596" max="3596" width="12.33203125" style="5"/>
    <col min="3597" max="3597" width="18.33203125" style="5" customWidth="1"/>
    <col min="3598" max="3598" width="12.33203125" style="5"/>
    <col min="3599" max="3599" width="14.5" style="5" customWidth="1"/>
    <col min="3600" max="3600" width="12.33203125" style="5"/>
    <col min="3601" max="3602" width="10" style="5" customWidth="1"/>
    <col min="3603" max="3604" width="11.5" style="5" customWidth="1"/>
    <col min="3605" max="3606" width="13.33203125" style="5" customWidth="1"/>
    <col min="3607" max="3607" width="36.83203125" style="5" customWidth="1"/>
    <col min="3608" max="3841" width="12.33203125" style="5"/>
    <col min="3842" max="3842" width="8" style="5" customWidth="1"/>
    <col min="3843" max="3843" width="6.83203125" style="5" customWidth="1"/>
    <col min="3844" max="3845" width="8.6640625" style="5" customWidth="1"/>
    <col min="3846" max="3846" width="13.33203125" style="5" customWidth="1"/>
    <col min="3847" max="3847" width="11" style="5" bestFit="1" customWidth="1"/>
    <col min="3848" max="3848" width="11.5" style="5" customWidth="1"/>
    <col min="3849" max="3849" width="9.6640625" style="5" customWidth="1"/>
    <col min="3850" max="3850" width="11.5" style="5" customWidth="1"/>
    <col min="3851" max="3851" width="11" style="5" customWidth="1"/>
    <col min="3852" max="3852" width="12.33203125" style="5"/>
    <col min="3853" max="3853" width="18.33203125" style="5" customWidth="1"/>
    <col min="3854" max="3854" width="12.33203125" style="5"/>
    <col min="3855" max="3855" width="14.5" style="5" customWidth="1"/>
    <col min="3856" max="3856" width="12.33203125" style="5"/>
    <col min="3857" max="3858" width="10" style="5" customWidth="1"/>
    <col min="3859" max="3860" width="11.5" style="5" customWidth="1"/>
    <col min="3861" max="3862" width="13.33203125" style="5" customWidth="1"/>
    <col min="3863" max="3863" width="36.83203125" style="5" customWidth="1"/>
    <col min="3864" max="4097" width="12.33203125" style="5"/>
    <col min="4098" max="4098" width="8" style="5" customWidth="1"/>
    <col min="4099" max="4099" width="6.83203125" style="5" customWidth="1"/>
    <col min="4100" max="4101" width="8.6640625" style="5" customWidth="1"/>
    <col min="4102" max="4102" width="13.33203125" style="5" customWidth="1"/>
    <col min="4103" max="4103" width="11" style="5" bestFit="1" customWidth="1"/>
    <col min="4104" max="4104" width="11.5" style="5" customWidth="1"/>
    <col min="4105" max="4105" width="9.6640625" style="5" customWidth="1"/>
    <col min="4106" max="4106" width="11.5" style="5" customWidth="1"/>
    <col min="4107" max="4107" width="11" style="5" customWidth="1"/>
    <col min="4108" max="4108" width="12.33203125" style="5"/>
    <col min="4109" max="4109" width="18.33203125" style="5" customWidth="1"/>
    <col min="4110" max="4110" width="12.33203125" style="5"/>
    <col min="4111" max="4111" width="14.5" style="5" customWidth="1"/>
    <col min="4112" max="4112" width="12.33203125" style="5"/>
    <col min="4113" max="4114" width="10" style="5" customWidth="1"/>
    <col min="4115" max="4116" width="11.5" style="5" customWidth="1"/>
    <col min="4117" max="4118" width="13.33203125" style="5" customWidth="1"/>
    <col min="4119" max="4119" width="36.83203125" style="5" customWidth="1"/>
    <col min="4120" max="4353" width="12.33203125" style="5"/>
    <col min="4354" max="4354" width="8" style="5" customWidth="1"/>
    <col min="4355" max="4355" width="6.83203125" style="5" customWidth="1"/>
    <col min="4356" max="4357" width="8.6640625" style="5" customWidth="1"/>
    <col min="4358" max="4358" width="13.33203125" style="5" customWidth="1"/>
    <col min="4359" max="4359" width="11" style="5" bestFit="1" customWidth="1"/>
    <col min="4360" max="4360" width="11.5" style="5" customWidth="1"/>
    <col min="4361" max="4361" width="9.6640625" style="5" customWidth="1"/>
    <col min="4362" max="4362" width="11.5" style="5" customWidth="1"/>
    <col min="4363" max="4363" width="11" style="5" customWidth="1"/>
    <col min="4364" max="4364" width="12.33203125" style="5"/>
    <col min="4365" max="4365" width="18.33203125" style="5" customWidth="1"/>
    <col min="4366" max="4366" width="12.33203125" style="5"/>
    <col min="4367" max="4367" width="14.5" style="5" customWidth="1"/>
    <col min="4368" max="4368" width="12.33203125" style="5"/>
    <col min="4369" max="4370" width="10" style="5" customWidth="1"/>
    <col min="4371" max="4372" width="11.5" style="5" customWidth="1"/>
    <col min="4373" max="4374" width="13.33203125" style="5" customWidth="1"/>
    <col min="4375" max="4375" width="36.83203125" style="5" customWidth="1"/>
    <col min="4376" max="4609" width="12.33203125" style="5"/>
    <col min="4610" max="4610" width="8" style="5" customWidth="1"/>
    <col min="4611" max="4611" width="6.83203125" style="5" customWidth="1"/>
    <col min="4612" max="4613" width="8.6640625" style="5" customWidth="1"/>
    <col min="4614" max="4614" width="13.33203125" style="5" customWidth="1"/>
    <col min="4615" max="4615" width="11" style="5" bestFit="1" customWidth="1"/>
    <col min="4616" max="4616" width="11.5" style="5" customWidth="1"/>
    <col min="4617" max="4617" width="9.6640625" style="5" customWidth="1"/>
    <col min="4618" max="4618" width="11.5" style="5" customWidth="1"/>
    <col min="4619" max="4619" width="11" style="5" customWidth="1"/>
    <col min="4620" max="4620" width="12.33203125" style="5"/>
    <col min="4621" max="4621" width="18.33203125" style="5" customWidth="1"/>
    <col min="4622" max="4622" width="12.33203125" style="5"/>
    <col min="4623" max="4623" width="14.5" style="5" customWidth="1"/>
    <col min="4624" max="4624" width="12.33203125" style="5"/>
    <col min="4625" max="4626" width="10" style="5" customWidth="1"/>
    <col min="4627" max="4628" width="11.5" style="5" customWidth="1"/>
    <col min="4629" max="4630" width="13.33203125" style="5" customWidth="1"/>
    <col min="4631" max="4631" width="36.83203125" style="5" customWidth="1"/>
    <col min="4632" max="4865" width="12.33203125" style="5"/>
    <col min="4866" max="4866" width="8" style="5" customWidth="1"/>
    <col min="4867" max="4867" width="6.83203125" style="5" customWidth="1"/>
    <col min="4868" max="4869" width="8.6640625" style="5" customWidth="1"/>
    <col min="4870" max="4870" width="13.33203125" style="5" customWidth="1"/>
    <col min="4871" max="4871" width="11" style="5" bestFit="1" customWidth="1"/>
    <col min="4872" max="4872" width="11.5" style="5" customWidth="1"/>
    <col min="4873" max="4873" width="9.6640625" style="5" customWidth="1"/>
    <col min="4874" max="4874" width="11.5" style="5" customWidth="1"/>
    <col min="4875" max="4875" width="11" style="5" customWidth="1"/>
    <col min="4876" max="4876" width="12.33203125" style="5"/>
    <col min="4877" max="4877" width="18.33203125" style="5" customWidth="1"/>
    <col min="4878" max="4878" width="12.33203125" style="5"/>
    <col min="4879" max="4879" width="14.5" style="5" customWidth="1"/>
    <col min="4880" max="4880" width="12.33203125" style="5"/>
    <col min="4881" max="4882" width="10" style="5" customWidth="1"/>
    <col min="4883" max="4884" width="11.5" style="5" customWidth="1"/>
    <col min="4885" max="4886" width="13.33203125" style="5" customWidth="1"/>
    <col min="4887" max="4887" width="36.83203125" style="5" customWidth="1"/>
    <col min="4888" max="5121" width="12.33203125" style="5"/>
    <col min="5122" max="5122" width="8" style="5" customWidth="1"/>
    <col min="5123" max="5123" width="6.83203125" style="5" customWidth="1"/>
    <col min="5124" max="5125" width="8.6640625" style="5" customWidth="1"/>
    <col min="5126" max="5126" width="13.33203125" style="5" customWidth="1"/>
    <col min="5127" max="5127" width="11" style="5" bestFit="1" customWidth="1"/>
    <col min="5128" max="5128" width="11.5" style="5" customWidth="1"/>
    <col min="5129" max="5129" width="9.6640625" style="5" customWidth="1"/>
    <col min="5130" max="5130" width="11.5" style="5" customWidth="1"/>
    <col min="5131" max="5131" width="11" style="5" customWidth="1"/>
    <col min="5132" max="5132" width="12.33203125" style="5"/>
    <col min="5133" max="5133" width="18.33203125" style="5" customWidth="1"/>
    <col min="5134" max="5134" width="12.33203125" style="5"/>
    <col min="5135" max="5135" width="14.5" style="5" customWidth="1"/>
    <col min="5136" max="5136" width="12.33203125" style="5"/>
    <col min="5137" max="5138" width="10" style="5" customWidth="1"/>
    <col min="5139" max="5140" width="11.5" style="5" customWidth="1"/>
    <col min="5141" max="5142" width="13.33203125" style="5" customWidth="1"/>
    <col min="5143" max="5143" width="36.83203125" style="5" customWidth="1"/>
    <col min="5144" max="5377" width="12.33203125" style="5"/>
    <col min="5378" max="5378" width="8" style="5" customWidth="1"/>
    <col min="5379" max="5379" width="6.83203125" style="5" customWidth="1"/>
    <col min="5380" max="5381" width="8.6640625" style="5" customWidth="1"/>
    <col min="5382" max="5382" width="13.33203125" style="5" customWidth="1"/>
    <col min="5383" max="5383" width="11" style="5" bestFit="1" customWidth="1"/>
    <col min="5384" max="5384" width="11.5" style="5" customWidth="1"/>
    <col min="5385" max="5385" width="9.6640625" style="5" customWidth="1"/>
    <col min="5386" max="5386" width="11.5" style="5" customWidth="1"/>
    <col min="5387" max="5387" width="11" style="5" customWidth="1"/>
    <col min="5388" max="5388" width="12.33203125" style="5"/>
    <col min="5389" max="5389" width="18.33203125" style="5" customWidth="1"/>
    <col min="5390" max="5390" width="12.33203125" style="5"/>
    <col min="5391" max="5391" width="14.5" style="5" customWidth="1"/>
    <col min="5392" max="5392" width="12.33203125" style="5"/>
    <col min="5393" max="5394" width="10" style="5" customWidth="1"/>
    <col min="5395" max="5396" width="11.5" style="5" customWidth="1"/>
    <col min="5397" max="5398" width="13.33203125" style="5" customWidth="1"/>
    <col min="5399" max="5399" width="36.83203125" style="5" customWidth="1"/>
    <col min="5400" max="5633" width="12.33203125" style="5"/>
    <col min="5634" max="5634" width="8" style="5" customWidth="1"/>
    <col min="5635" max="5635" width="6.83203125" style="5" customWidth="1"/>
    <col min="5636" max="5637" width="8.6640625" style="5" customWidth="1"/>
    <col min="5638" max="5638" width="13.33203125" style="5" customWidth="1"/>
    <col min="5639" max="5639" width="11" style="5" bestFit="1" customWidth="1"/>
    <col min="5640" max="5640" width="11.5" style="5" customWidth="1"/>
    <col min="5641" max="5641" width="9.6640625" style="5" customWidth="1"/>
    <col min="5642" max="5642" width="11.5" style="5" customWidth="1"/>
    <col min="5643" max="5643" width="11" style="5" customWidth="1"/>
    <col min="5644" max="5644" width="12.33203125" style="5"/>
    <col min="5645" max="5645" width="18.33203125" style="5" customWidth="1"/>
    <col min="5646" max="5646" width="12.33203125" style="5"/>
    <col min="5647" max="5647" width="14.5" style="5" customWidth="1"/>
    <col min="5648" max="5648" width="12.33203125" style="5"/>
    <col min="5649" max="5650" width="10" style="5" customWidth="1"/>
    <col min="5651" max="5652" width="11.5" style="5" customWidth="1"/>
    <col min="5653" max="5654" width="13.33203125" style="5" customWidth="1"/>
    <col min="5655" max="5655" width="36.83203125" style="5" customWidth="1"/>
    <col min="5656" max="5889" width="12.33203125" style="5"/>
    <col min="5890" max="5890" width="8" style="5" customWidth="1"/>
    <col min="5891" max="5891" width="6.83203125" style="5" customWidth="1"/>
    <col min="5892" max="5893" width="8.6640625" style="5" customWidth="1"/>
    <col min="5894" max="5894" width="13.33203125" style="5" customWidth="1"/>
    <col min="5895" max="5895" width="11" style="5" bestFit="1" customWidth="1"/>
    <col min="5896" max="5896" width="11.5" style="5" customWidth="1"/>
    <col min="5897" max="5897" width="9.6640625" style="5" customWidth="1"/>
    <col min="5898" max="5898" width="11.5" style="5" customWidth="1"/>
    <col min="5899" max="5899" width="11" style="5" customWidth="1"/>
    <col min="5900" max="5900" width="12.33203125" style="5"/>
    <col min="5901" max="5901" width="18.33203125" style="5" customWidth="1"/>
    <col min="5902" max="5902" width="12.33203125" style="5"/>
    <col min="5903" max="5903" width="14.5" style="5" customWidth="1"/>
    <col min="5904" max="5904" width="12.33203125" style="5"/>
    <col min="5905" max="5906" width="10" style="5" customWidth="1"/>
    <col min="5907" max="5908" width="11.5" style="5" customWidth="1"/>
    <col min="5909" max="5910" width="13.33203125" style="5" customWidth="1"/>
    <col min="5911" max="5911" width="36.83203125" style="5" customWidth="1"/>
    <col min="5912" max="6145" width="12.33203125" style="5"/>
    <col min="6146" max="6146" width="8" style="5" customWidth="1"/>
    <col min="6147" max="6147" width="6.83203125" style="5" customWidth="1"/>
    <col min="6148" max="6149" width="8.6640625" style="5" customWidth="1"/>
    <col min="6150" max="6150" width="13.33203125" style="5" customWidth="1"/>
    <col min="6151" max="6151" width="11" style="5" bestFit="1" customWidth="1"/>
    <col min="6152" max="6152" width="11.5" style="5" customWidth="1"/>
    <col min="6153" max="6153" width="9.6640625" style="5" customWidth="1"/>
    <col min="6154" max="6154" width="11.5" style="5" customWidth="1"/>
    <col min="6155" max="6155" width="11" style="5" customWidth="1"/>
    <col min="6156" max="6156" width="12.33203125" style="5"/>
    <col min="6157" max="6157" width="18.33203125" style="5" customWidth="1"/>
    <col min="6158" max="6158" width="12.33203125" style="5"/>
    <col min="6159" max="6159" width="14.5" style="5" customWidth="1"/>
    <col min="6160" max="6160" width="12.33203125" style="5"/>
    <col min="6161" max="6162" width="10" style="5" customWidth="1"/>
    <col min="6163" max="6164" width="11.5" style="5" customWidth="1"/>
    <col min="6165" max="6166" width="13.33203125" style="5" customWidth="1"/>
    <col min="6167" max="6167" width="36.83203125" style="5" customWidth="1"/>
    <col min="6168" max="6401" width="12.33203125" style="5"/>
    <col min="6402" max="6402" width="8" style="5" customWidth="1"/>
    <col min="6403" max="6403" width="6.83203125" style="5" customWidth="1"/>
    <col min="6404" max="6405" width="8.6640625" style="5" customWidth="1"/>
    <col min="6406" max="6406" width="13.33203125" style="5" customWidth="1"/>
    <col min="6407" max="6407" width="11" style="5" bestFit="1" customWidth="1"/>
    <col min="6408" max="6408" width="11.5" style="5" customWidth="1"/>
    <col min="6409" max="6409" width="9.6640625" style="5" customWidth="1"/>
    <col min="6410" max="6410" width="11.5" style="5" customWidth="1"/>
    <col min="6411" max="6411" width="11" style="5" customWidth="1"/>
    <col min="6412" max="6412" width="12.33203125" style="5"/>
    <col min="6413" max="6413" width="18.33203125" style="5" customWidth="1"/>
    <col min="6414" max="6414" width="12.33203125" style="5"/>
    <col min="6415" max="6415" width="14.5" style="5" customWidth="1"/>
    <col min="6416" max="6416" width="12.33203125" style="5"/>
    <col min="6417" max="6418" width="10" style="5" customWidth="1"/>
    <col min="6419" max="6420" width="11.5" style="5" customWidth="1"/>
    <col min="6421" max="6422" width="13.33203125" style="5" customWidth="1"/>
    <col min="6423" max="6423" width="36.83203125" style="5" customWidth="1"/>
    <col min="6424" max="6657" width="12.33203125" style="5"/>
    <col min="6658" max="6658" width="8" style="5" customWidth="1"/>
    <col min="6659" max="6659" width="6.83203125" style="5" customWidth="1"/>
    <col min="6660" max="6661" width="8.6640625" style="5" customWidth="1"/>
    <col min="6662" max="6662" width="13.33203125" style="5" customWidth="1"/>
    <col min="6663" max="6663" width="11" style="5" bestFit="1" customWidth="1"/>
    <col min="6664" max="6664" width="11.5" style="5" customWidth="1"/>
    <col min="6665" max="6665" width="9.6640625" style="5" customWidth="1"/>
    <col min="6666" max="6666" width="11.5" style="5" customWidth="1"/>
    <col min="6667" max="6667" width="11" style="5" customWidth="1"/>
    <col min="6668" max="6668" width="12.33203125" style="5"/>
    <col min="6669" max="6669" width="18.33203125" style="5" customWidth="1"/>
    <col min="6670" max="6670" width="12.33203125" style="5"/>
    <col min="6671" max="6671" width="14.5" style="5" customWidth="1"/>
    <col min="6672" max="6672" width="12.33203125" style="5"/>
    <col min="6673" max="6674" width="10" style="5" customWidth="1"/>
    <col min="6675" max="6676" width="11.5" style="5" customWidth="1"/>
    <col min="6677" max="6678" width="13.33203125" style="5" customWidth="1"/>
    <col min="6679" max="6679" width="36.83203125" style="5" customWidth="1"/>
    <col min="6680" max="6913" width="12.33203125" style="5"/>
    <col min="6914" max="6914" width="8" style="5" customWidth="1"/>
    <col min="6915" max="6915" width="6.83203125" style="5" customWidth="1"/>
    <col min="6916" max="6917" width="8.6640625" style="5" customWidth="1"/>
    <col min="6918" max="6918" width="13.33203125" style="5" customWidth="1"/>
    <col min="6919" max="6919" width="11" style="5" bestFit="1" customWidth="1"/>
    <col min="6920" max="6920" width="11.5" style="5" customWidth="1"/>
    <col min="6921" max="6921" width="9.6640625" style="5" customWidth="1"/>
    <col min="6922" max="6922" width="11.5" style="5" customWidth="1"/>
    <col min="6923" max="6923" width="11" style="5" customWidth="1"/>
    <col min="6924" max="6924" width="12.33203125" style="5"/>
    <col min="6925" max="6925" width="18.33203125" style="5" customWidth="1"/>
    <col min="6926" max="6926" width="12.33203125" style="5"/>
    <col min="6927" max="6927" width="14.5" style="5" customWidth="1"/>
    <col min="6928" max="6928" width="12.33203125" style="5"/>
    <col min="6929" max="6930" width="10" style="5" customWidth="1"/>
    <col min="6931" max="6932" width="11.5" style="5" customWidth="1"/>
    <col min="6933" max="6934" width="13.33203125" style="5" customWidth="1"/>
    <col min="6935" max="6935" width="36.83203125" style="5" customWidth="1"/>
    <col min="6936" max="7169" width="12.33203125" style="5"/>
    <col min="7170" max="7170" width="8" style="5" customWidth="1"/>
    <col min="7171" max="7171" width="6.83203125" style="5" customWidth="1"/>
    <col min="7172" max="7173" width="8.6640625" style="5" customWidth="1"/>
    <col min="7174" max="7174" width="13.33203125" style="5" customWidth="1"/>
    <col min="7175" max="7175" width="11" style="5" bestFit="1" customWidth="1"/>
    <col min="7176" max="7176" width="11.5" style="5" customWidth="1"/>
    <col min="7177" max="7177" width="9.6640625" style="5" customWidth="1"/>
    <col min="7178" max="7178" width="11.5" style="5" customWidth="1"/>
    <col min="7179" max="7179" width="11" style="5" customWidth="1"/>
    <col min="7180" max="7180" width="12.33203125" style="5"/>
    <col min="7181" max="7181" width="18.33203125" style="5" customWidth="1"/>
    <col min="7182" max="7182" width="12.33203125" style="5"/>
    <col min="7183" max="7183" width="14.5" style="5" customWidth="1"/>
    <col min="7184" max="7184" width="12.33203125" style="5"/>
    <col min="7185" max="7186" width="10" style="5" customWidth="1"/>
    <col min="7187" max="7188" width="11.5" style="5" customWidth="1"/>
    <col min="7189" max="7190" width="13.33203125" style="5" customWidth="1"/>
    <col min="7191" max="7191" width="36.83203125" style="5" customWidth="1"/>
    <col min="7192" max="7425" width="12.33203125" style="5"/>
    <col min="7426" max="7426" width="8" style="5" customWidth="1"/>
    <col min="7427" max="7427" width="6.83203125" style="5" customWidth="1"/>
    <col min="7428" max="7429" width="8.6640625" style="5" customWidth="1"/>
    <col min="7430" max="7430" width="13.33203125" style="5" customWidth="1"/>
    <col min="7431" max="7431" width="11" style="5" bestFit="1" customWidth="1"/>
    <col min="7432" max="7432" width="11.5" style="5" customWidth="1"/>
    <col min="7433" max="7433" width="9.6640625" style="5" customWidth="1"/>
    <col min="7434" max="7434" width="11.5" style="5" customWidth="1"/>
    <col min="7435" max="7435" width="11" style="5" customWidth="1"/>
    <col min="7436" max="7436" width="12.33203125" style="5"/>
    <col min="7437" max="7437" width="18.33203125" style="5" customWidth="1"/>
    <col min="7438" max="7438" width="12.33203125" style="5"/>
    <col min="7439" max="7439" width="14.5" style="5" customWidth="1"/>
    <col min="7440" max="7440" width="12.33203125" style="5"/>
    <col min="7441" max="7442" width="10" style="5" customWidth="1"/>
    <col min="7443" max="7444" width="11.5" style="5" customWidth="1"/>
    <col min="7445" max="7446" width="13.33203125" style="5" customWidth="1"/>
    <col min="7447" max="7447" width="36.83203125" style="5" customWidth="1"/>
    <col min="7448" max="7681" width="12.33203125" style="5"/>
    <col min="7682" max="7682" width="8" style="5" customWidth="1"/>
    <col min="7683" max="7683" width="6.83203125" style="5" customWidth="1"/>
    <col min="7684" max="7685" width="8.6640625" style="5" customWidth="1"/>
    <col min="7686" max="7686" width="13.33203125" style="5" customWidth="1"/>
    <col min="7687" max="7687" width="11" style="5" bestFit="1" customWidth="1"/>
    <col min="7688" max="7688" width="11.5" style="5" customWidth="1"/>
    <col min="7689" max="7689" width="9.6640625" style="5" customWidth="1"/>
    <col min="7690" max="7690" width="11.5" style="5" customWidth="1"/>
    <col min="7691" max="7691" width="11" style="5" customWidth="1"/>
    <col min="7692" max="7692" width="12.33203125" style="5"/>
    <col min="7693" max="7693" width="18.33203125" style="5" customWidth="1"/>
    <col min="7694" max="7694" width="12.33203125" style="5"/>
    <col min="7695" max="7695" width="14.5" style="5" customWidth="1"/>
    <col min="7696" max="7696" width="12.33203125" style="5"/>
    <col min="7697" max="7698" width="10" style="5" customWidth="1"/>
    <col min="7699" max="7700" width="11.5" style="5" customWidth="1"/>
    <col min="7701" max="7702" width="13.33203125" style="5" customWidth="1"/>
    <col min="7703" max="7703" width="36.83203125" style="5" customWidth="1"/>
    <col min="7704" max="7937" width="12.33203125" style="5"/>
    <col min="7938" max="7938" width="8" style="5" customWidth="1"/>
    <col min="7939" max="7939" width="6.83203125" style="5" customWidth="1"/>
    <col min="7940" max="7941" width="8.6640625" style="5" customWidth="1"/>
    <col min="7942" max="7942" width="13.33203125" style="5" customWidth="1"/>
    <col min="7943" max="7943" width="11" style="5" bestFit="1" customWidth="1"/>
    <col min="7944" max="7944" width="11.5" style="5" customWidth="1"/>
    <col min="7945" max="7945" width="9.6640625" style="5" customWidth="1"/>
    <col min="7946" max="7946" width="11.5" style="5" customWidth="1"/>
    <col min="7947" max="7947" width="11" style="5" customWidth="1"/>
    <col min="7948" max="7948" width="12.33203125" style="5"/>
    <col min="7949" max="7949" width="18.33203125" style="5" customWidth="1"/>
    <col min="7950" max="7950" width="12.33203125" style="5"/>
    <col min="7951" max="7951" width="14.5" style="5" customWidth="1"/>
    <col min="7952" max="7952" width="12.33203125" style="5"/>
    <col min="7953" max="7954" width="10" style="5" customWidth="1"/>
    <col min="7955" max="7956" width="11.5" style="5" customWidth="1"/>
    <col min="7957" max="7958" width="13.33203125" style="5" customWidth="1"/>
    <col min="7959" max="7959" width="36.83203125" style="5" customWidth="1"/>
    <col min="7960" max="8193" width="12.33203125" style="5"/>
    <col min="8194" max="8194" width="8" style="5" customWidth="1"/>
    <col min="8195" max="8195" width="6.83203125" style="5" customWidth="1"/>
    <col min="8196" max="8197" width="8.6640625" style="5" customWidth="1"/>
    <col min="8198" max="8198" width="13.33203125" style="5" customWidth="1"/>
    <col min="8199" max="8199" width="11" style="5" bestFit="1" customWidth="1"/>
    <col min="8200" max="8200" width="11.5" style="5" customWidth="1"/>
    <col min="8201" max="8201" width="9.6640625" style="5" customWidth="1"/>
    <col min="8202" max="8202" width="11.5" style="5" customWidth="1"/>
    <col min="8203" max="8203" width="11" style="5" customWidth="1"/>
    <col min="8204" max="8204" width="12.33203125" style="5"/>
    <col min="8205" max="8205" width="18.33203125" style="5" customWidth="1"/>
    <col min="8206" max="8206" width="12.33203125" style="5"/>
    <col min="8207" max="8207" width="14.5" style="5" customWidth="1"/>
    <col min="8208" max="8208" width="12.33203125" style="5"/>
    <col min="8209" max="8210" width="10" style="5" customWidth="1"/>
    <col min="8211" max="8212" width="11.5" style="5" customWidth="1"/>
    <col min="8213" max="8214" width="13.33203125" style="5" customWidth="1"/>
    <col min="8215" max="8215" width="36.83203125" style="5" customWidth="1"/>
    <col min="8216" max="8449" width="12.33203125" style="5"/>
    <col min="8450" max="8450" width="8" style="5" customWidth="1"/>
    <col min="8451" max="8451" width="6.83203125" style="5" customWidth="1"/>
    <col min="8452" max="8453" width="8.6640625" style="5" customWidth="1"/>
    <col min="8454" max="8454" width="13.33203125" style="5" customWidth="1"/>
    <col min="8455" max="8455" width="11" style="5" bestFit="1" customWidth="1"/>
    <col min="8456" max="8456" width="11.5" style="5" customWidth="1"/>
    <col min="8457" max="8457" width="9.6640625" style="5" customWidth="1"/>
    <col min="8458" max="8458" width="11.5" style="5" customWidth="1"/>
    <col min="8459" max="8459" width="11" style="5" customWidth="1"/>
    <col min="8460" max="8460" width="12.33203125" style="5"/>
    <col min="8461" max="8461" width="18.33203125" style="5" customWidth="1"/>
    <col min="8462" max="8462" width="12.33203125" style="5"/>
    <col min="8463" max="8463" width="14.5" style="5" customWidth="1"/>
    <col min="8464" max="8464" width="12.33203125" style="5"/>
    <col min="8465" max="8466" width="10" style="5" customWidth="1"/>
    <col min="8467" max="8468" width="11.5" style="5" customWidth="1"/>
    <col min="8469" max="8470" width="13.33203125" style="5" customWidth="1"/>
    <col min="8471" max="8471" width="36.83203125" style="5" customWidth="1"/>
    <col min="8472" max="8705" width="12.33203125" style="5"/>
    <col min="8706" max="8706" width="8" style="5" customWidth="1"/>
    <col min="8707" max="8707" width="6.83203125" style="5" customWidth="1"/>
    <col min="8708" max="8709" width="8.6640625" style="5" customWidth="1"/>
    <col min="8710" max="8710" width="13.33203125" style="5" customWidth="1"/>
    <col min="8711" max="8711" width="11" style="5" bestFit="1" customWidth="1"/>
    <col min="8712" max="8712" width="11.5" style="5" customWidth="1"/>
    <col min="8713" max="8713" width="9.6640625" style="5" customWidth="1"/>
    <col min="8714" max="8714" width="11.5" style="5" customWidth="1"/>
    <col min="8715" max="8715" width="11" style="5" customWidth="1"/>
    <col min="8716" max="8716" width="12.33203125" style="5"/>
    <col min="8717" max="8717" width="18.33203125" style="5" customWidth="1"/>
    <col min="8718" max="8718" width="12.33203125" style="5"/>
    <col min="8719" max="8719" width="14.5" style="5" customWidth="1"/>
    <col min="8720" max="8720" width="12.33203125" style="5"/>
    <col min="8721" max="8722" width="10" style="5" customWidth="1"/>
    <col min="8723" max="8724" width="11.5" style="5" customWidth="1"/>
    <col min="8725" max="8726" width="13.33203125" style="5" customWidth="1"/>
    <col min="8727" max="8727" width="36.83203125" style="5" customWidth="1"/>
    <col min="8728" max="8961" width="12.33203125" style="5"/>
    <col min="8962" max="8962" width="8" style="5" customWidth="1"/>
    <col min="8963" max="8963" width="6.83203125" style="5" customWidth="1"/>
    <col min="8964" max="8965" width="8.6640625" style="5" customWidth="1"/>
    <col min="8966" max="8966" width="13.33203125" style="5" customWidth="1"/>
    <col min="8967" max="8967" width="11" style="5" bestFit="1" customWidth="1"/>
    <col min="8968" max="8968" width="11.5" style="5" customWidth="1"/>
    <col min="8969" max="8969" width="9.6640625" style="5" customWidth="1"/>
    <col min="8970" max="8970" width="11.5" style="5" customWidth="1"/>
    <col min="8971" max="8971" width="11" style="5" customWidth="1"/>
    <col min="8972" max="8972" width="12.33203125" style="5"/>
    <col min="8973" max="8973" width="18.33203125" style="5" customWidth="1"/>
    <col min="8974" max="8974" width="12.33203125" style="5"/>
    <col min="8975" max="8975" width="14.5" style="5" customWidth="1"/>
    <col min="8976" max="8976" width="12.33203125" style="5"/>
    <col min="8977" max="8978" width="10" style="5" customWidth="1"/>
    <col min="8979" max="8980" width="11.5" style="5" customWidth="1"/>
    <col min="8981" max="8982" width="13.33203125" style="5" customWidth="1"/>
    <col min="8983" max="8983" width="36.83203125" style="5" customWidth="1"/>
    <col min="8984" max="9217" width="12.33203125" style="5"/>
    <col min="9218" max="9218" width="8" style="5" customWidth="1"/>
    <col min="9219" max="9219" width="6.83203125" style="5" customWidth="1"/>
    <col min="9220" max="9221" width="8.6640625" style="5" customWidth="1"/>
    <col min="9222" max="9222" width="13.33203125" style="5" customWidth="1"/>
    <col min="9223" max="9223" width="11" style="5" bestFit="1" customWidth="1"/>
    <col min="9224" max="9224" width="11.5" style="5" customWidth="1"/>
    <col min="9225" max="9225" width="9.6640625" style="5" customWidth="1"/>
    <col min="9226" max="9226" width="11.5" style="5" customWidth="1"/>
    <col min="9227" max="9227" width="11" style="5" customWidth="1"/>
    <col min="9228" max="9228" width="12.33203125" style="5"/>
    <col min="9229" max="9229" width="18.33203125" style="5" customWidth="1"/>
    <col min="9230" max="9230" width="12.33203125" style="5"/>
    <col min="9231" max="9231" width="14.5" style="5" customWidth="1"/>
    <col min="9232" max="9232" width="12.33203125" style="5"/>
    <col min="9233" max="9234" width="10" style="5" customWidth="1"/>
    <col min="9235" max="9236" width="11.5" style="5" customWidth="1"/>
    <col min="9237" max="9238" width="13.33203125" style="5" customWidth="1"/>
    <col min="9239" max="9239" width="36.83203125" style="5" customWidth="1"/>
    <col min="9240" max="9473" width="12.33203125" style="5"/>
    <col min="9474" max="9474" width="8" style="5" customWidth="1"/>
    <col min="9475" max="9475" width="6.83203125" style="5" customWidth="1"/>
    <col min="9476" max="9477" width="8.6640625" style="5" customWidth="1"/>
    <col min="9478" max="9478" width="13.33203125" style="5" customWidth="1"/>
    <col min="9479" max="9479" width="11" style="5" bestFit="1" customWidth="1"/>
    <col min="9480" max="9480" width="11.5" style="5" customWidth="1"/>
    <col min="9481" max="9481" width="9.6640625" style="5" customWidth="1"/>
    <col min="9482" max="9482" width="11.5" style="5" customWidth="1"/>
    <col min="9483" max="9483" width="11" style="5" customWidth="1"/>
    <col min="9484" max="9484" width="12.33203125" style="5"/>
    <col min="9485" max="9485" width="18.33203125" style="5" customWidth="1"/>
    <col min="9486" max="9486" width="12.33203125" style="5"/>
    <col min="9487" max="9487" width="14.5" style="5" customWidth="1"/>
    <col min="9488" max="9488" width="12.33203125" style="5"/>
    <col min="9489" max="9490" width="10" style="5" customWidth="1"/>
    <col min="9491" max="9492" width="11.5" style="5" customWidth="1"/>
    <col min="9493" max="9494" width="13.33203125" style="5" customWidth="1"/>
    <col min="9495" max="9495" width="36.83203125" style="5" customWidth="1"/>
    <col min="9496" max="9729" width="12.33203125" style="5"/>
    <col min="9730" max="9730" width="8" style="5" customWidth="1"/>
    <col min="9731" max="9731" width="6.83203125" style="5" customWidth="1"/>
    <col min="9732" max="9733" width="8.6640625" style="5" customWidth="1"/>
    <col min="9734" max="9734" width="13.33203125" style="5" customWidth="1"/>
    <col min="9735" max="9735" width="11" style="5" bestFit="1" customWidth="1"/>
    <col min="9736" max="9736" width="11.5" style="5" customWidth="1"/>
    <col min="9737" max="9737" width="9.6640625" style="5" customWidth="1"/>
    <col min="9738" max="9738" width="11.5" style="5" customWidth="1"/>
    <col min="9739" max="9739" width="11" style="5" customWidth="1"/>
    <col min="9740" max="9740" width="12.33203125" style="5"/>
    <col min="9741" max="9741" width="18.33203125" style="5" customWidth="1"/>
    <col min="9742" max="9742" width="12.33203125" style="5"/>
    <col min="9743" max="9743" width="14.5" style="5" customWidth="1"/>
    <col min="9744" max="9744" width="12.33203125" style="5"/>
    <col min="9745" max="9746" width="10" style="5" customWidth="1"/>
    <col min="9747" max="9748" width="11.5" style="5" customWidth="1"/>
    <col min="9749" max="9750" width="13.33203125" style="5" customWidth="1"/>
    <col min="9751" max="9751" width="36.83203125" style="5" customWidth="1"/>
    <col min="9752" max="9985" width="12.33203125" style="5"/>
    <col min="9986" max="9986" width="8" style="5" customWidth="1"/>
    <col min="9987" max="9987" width="6.83203125" style="5" customWidth="1"/>
    <col min="9988" max="9989" width="8.6640625" style="5" customWidth="1"/>
    <col min="9990" max="9990" width="13.33203125" style="5" customWidth="1"/>
    <col min="9991" max="9991" width="11" style="5" bestFit="1" customWidth="1"/>
    <col min="9992" max="9992" width="11.5" style="5" customWidth="1"/>
    <col min="9993" max="9993" width="9.6640625" style="5" customWidth="1"/>
    <col min="9994" max="9994" width="11.5" style="5" customWidth="1"/>
    <col min="9995" max="9995" width="11" style="5" customWidth="1"/>
    <col min="9996" max="9996" width="12.33203125" style="5"/>
    <col min="9997" max="9997" width="18.33203125" style="5" customWidth="1"/>
    <col min="9998" max="9998" width="12.33203125" style="5"/>
    <col min="9999" max="9999" width="14.5" style="5" customWidth="1"/>
    <col min="10000" max="10000" width="12.33203125" style="5"/>
    <col min="10001" max="10002" width="10" style="5" customWidth="1"/>
    <col min="10003" max="10004" width="11.5" style="5" customWidth="1"/>
    <col min="10005" max="10006" width="13.33203125" style="5" customWidth="1"/>
    <col min="10007" max="10007" width="36.83203125" style="5" customWidth="1"/>
    <col min="10008" max="10241" width="12.33203125" style="5"/>
    <col min="10242" max="10242" width="8" style="5" customWidth="1"/>
    <col min="10243" max="10243" width="6.83203125" style="5" customWidth="1"/>
    <col min="10244" max="10245" width="8.6640625" style="5" customWidth="1"/>
    <col min="10246" max="10246" width="13.33203125" style="5" customWidth="1"/>
    <col min="10247" max="10247" width="11" style="5" bestFit="1" customWidth="1"/>
    <col min="10248" max="10248" width="11.5" style="5" customWidth="1"/>
    <col min="10249" max="10249" width="9.6640625" style="5" customWidth="1"/>
    <col min="10250" max="10250" width="11.5" style="5" customWidth="1"/>
    <col min="10251" max="10251" width="11" style="5" customWidth="1"/>
    <col min="10252" max="10252" width="12.33203125" style="5"/>
    <col min="10253" max="10253" width="18.33203125" style="5" customWidth="1"/>
    <col min="10254" max="10254" width="12.33203125" style="5"/>
    <col min="10255" max="10255" width="14.5" style="5" customWidth="1"/>
    <col min="10256" max="10256" width="12.33203125" style="5"/>
    <col min="10257" max="10258" width="10" style="5" customWidth="1"/>
    <col min="10259" max="10260" width="11.5" style="5" customWidth="1"/>
    <col min="10261" max="10262" width="13.33203125" style="5" customWidth="1"/>
    <col min="10263" max="10263" width="36.83203125" style="5" customWidth="1"/>
    <col min="10264" max="10497" width="12.33203125" style="5"/>
    <col min="10498" max="10498" width="8" style="5" customWidth="1"/>
    <col min="10499" max="10499" width="6.83203125" style="5" customWidth="1"/>
    <col min="10500" max="10501" width="8.6640625" style="5" customWidth="1"/>
    <col min="10502" max="10502" width="13.33203125" style="5" customWidth="1"/>
    <col min="10503" max="10503" width="11" style="5" bestFit="1" customWidth="1"/>
    <col min="10504" max="10504" width="11.5" style="5" customWidth="1"/>
    <col min="10505" max="10505" width="9.6640625" style="5" customWidth="1"/>
    <col min="10506" max="10506" width="11.5" style="5" customWidth="1"/>
    <col min="10507" max="10507" width="11" style="5" customWidth="1"/>
    <col min="10508" max="10508" width="12.33203125" style="5"/>
    <col min="10509" max="10509" width="18.33203125" style="5" customWidth="1"/>
    <col min="10510" max="10510" width="12.33203125" style="5"/>
    <col min="10511" max="10511" width="14.5" style="5" customWidth="1"/>
    <col min="10512" max="10512" width="12.33203125" style="5"/>
    <col min="10513" max="10514" width="10" style="5" customWidth="1"/>
    <col min="10515" max="10516" width="11.5" style="5" customWidth="1"/>
    <col min="10517" max="10518" width="13.33203125" style="5" customWidth="1"/>
    <col min="10519" max="10519" width="36.83203125" style="5" customWidth="1"/>
    <col min="10520" max="10753" width="12.33203125" style="5"/>
    <col min="10754" max="10754" width="8" style="5" customWidth="1"/>
    <col min="10755" max="10755" width="6.83203125" style="5" customWidth="1"/>
    <col min="10756" max="10757" width="8.6640625" style="5" customWidth="1"/>
    <col min="10758" max="10758" width="13.33203125" style="5" customWidth="1"/>
    <col min="10759" max="10759" width="11" style="5" bestFit="1" customWidth="1"/>
    <col min="10760" max="10760" width="11.5" style="5" customWidth="1"/>
    <col min="10761" max="10761" width="9.6640625" style="5" customWidth="1"/>
    <col min="10762" max="10762" width="11.5" style="5" customWidth="1"/>
    <col min="10763" max="10763" width="11" style="5" customWidth="1"/>
    <col min="10764" max="10764" width="12.33203125" style="5"/>
    <col min="10765" max="10765" width="18.33203125" style="5" customWidth="1"/>
    <col min="10766" max="10766" width="12.33203125" style="5"/>
    <col min="10767" max="10767" width="14.5" style="5" customWidth="1"/>
    <col min="10768" max="10768" width="12.33203125" style="5"/>
    <col min="10769" max="10770" width="10" style="5" customWidth="1"/>
    <col min="10771" max="10772" width="11.5" style="5" customWidth="1"/>
    <col min="10773" max="10774" width="13.33203125" style="5" customWidth="1"/>
    <col min="10775" max="10775" width="36.83203125" style="5" customWidth="1"/>
    <col min="10776" max="11009" width="12.33203125" style="5"/>
    <col min="11010" max="11010" width="8" style="5" customWidth="1"/>
    <col min="11011" max="11011" width="6.83203125" style="5" customWidth="1"/>
    <col min="11012" max="11013" width="8.6640625" style="5" customWidth="1"/>
    <col min="11014" max="11014" width="13.33203125" style="5" customWidth="1"/>
    <col min="11015" max="11015" width="11" style="5" bestFit="1" customWidth="1"/>
    <col min="11016" max="11016" width="11.5" style="5" customWidth="1"/>
    <col min="11017" max="11017" width="9.6640625" style="5" customWidth="1"/>
    <col min="11018" max="11018" width="11.5" style="5" customWidth="1"/>
    <col min="11019" max="11019" width="11" style="5" customWidth="1"/>
    <col min="11020" max="11020" width="12.33203125" style="5"/>
    <col min="11021" max="11021" width="18.33203125" style="5" customWidth="1"/>
    <col min="11022" max="11022" width="12.33203125" style="5"/>
    <col min="11023" max="11023" width="14.5" style="5" customWidth="1"/>
    <col min="11024" max="11024" width="12.33203125" style="5"/>
    <col min="11025" max="11026" width="10" style="5" customWidth="1"/>
    <col min="11027" max="11028" width="11.5" style="5" customWidth="1"/>
    <col min="11029" max="11030" width="13.33203125" style="5" customWidth="1"/>
    <col min="11031" max="11031" width="36.83203125" style="5" customWidth="1"/>
    <col min="11032" max="11265" width="12.33203125" style="5"/>
    <col min="11266" max="11266" width="8" style="5" customWidth="1"/>
    <col min="11267" max="11267" width="6.83203125" style="5" customWidth="1"/>
    <col min="11268" max="11269" width="8.6640625" style="5" customWidth="1"/>
    <col min="11270" max="11270" width="13.33203125" style="5" customWidth="1"/>
    <col min="11271" max="11271" width="11" style="5" bestFit="1" customWidth="1"/>
    <col min="11272" max="11272" width="11.5" style="5" customWidth="1"/>
    <col min="11273" max="11273" width="9.6640625" style="5" customWidth="1"/>
    <col min="11274" max="11274" width="11.5" style="5" customWidth="1"/>
    <col min="11275" max="11275" width="11" style="5" customWidth="1"/>
    <col min="11276" max="11276" width="12.33203125" style="5"/>
    <col min="11277" max="11277" width="18.33203125" style="5" customWidth="1"/>
    <col min="11278" max="11278" width="12.33203125" style="5"/>
    <col min="11279" max="11279" width="14.5" style="5" customWidth="1"/>
    <col min="11280" max="11280" width="12.33203125" style="5"/>
    <col min="11281" max="11282" width="10" style="5" customWidth="1"/>
    <col min="11283" max="11284" width="11.5" style="5" customWidth="1"/>
    <col min="11285" max="11286" width="13.33203125" style="5" customWidth="1"/>
    <col min="11287" max="11287" width="36.83203125" style="5" customWidth="1"/>
    <col min="11288" max="11521" width="12.33203125" style="5"/>
    <col min="11522" max="11522" width="8" style="5" customWidth="1"/>
    <col min="11523" max="11523" width="6.83203125" style="5" customWidth="1"/>
    <col min="11524" max="11525" width="8.6640625" style="5" customWidth="1"/>
    <col min="11526" max="11526" width="13.33203125" style="5" customWidth="1"/>
    <col min="11527" max="11527" width="11" style="5" bestFit="1" customWidth="1"/>
    <col min="11528" max="11528" width="11.5" style="5" customWidth="1"/>
    <col min="11529" max="11529" width="9.6640625" style="5" customWidth="1"/>
    <col min="11530" max="11530" width="11.5" style="5" customWidth="1"/>
    <col min="11531" max="11531" width="11" style="5" customWidth="1"/>
    <col min="11532" max="11532" width="12.33203125" style="5"/>
    <col min="11533" max="11533" width="18.33203125" style="5" customWidth="1"/>
    <col min="11534" max="11534" width="12.33203125" style="5"/>
    <col min="11535" max="11535" width="14.5" style="5" customWidth="1"/>
    <col min="11536" max="11536" width="12.33203125" style="5"/>
    <col min="11537" max="11538" width="10" style="5" customWidth="1"/>
    <col min="11539" max="11540" width="11.5" style="5" customWidth="1"/>
    <col min="11541" max="11542" width="13.33203125" style="5" customWidth="1"/>
    <col min="11543" max="11543" width="36.83203125" style="5" customWidth="1"/>
    <col min="11544" max="11777" width="12.33203125" style="5"/>
    <col min="11778" max="11778" width="8" style="5" customWidth="1"/>
    <col min="11779" max="11779" width="6.83203125" style="5" customWidth="1"/>
    <col min="11780" max="11781" width="8.6640625" style="5" customWidth="1"/>
    <col min="11782" max="11782" width="13.33203125" style="5" customWidth="1"/>
    <col min="11783" max="11783" width="11" style="5" bestFit="1" customWidth="1"/>
    <col min="11784" max="11784" width="11.5" style="5" customWidth="1"/>
    <col min="11785" max="11785" width="9.6640625" style="5" customWidth="1"/>
    <col min="11786" max="11786" width="11.5" style="5" customWidth="1"/>
    <col min="11787" max="11787" width="11" style="5" customWidth="1"/>
    <col min="11788" max="11788" width="12.33203125" style="5"/>
    <col min="11789" max="11789" width="18.33203125" style="5" customWidth="1"/>
    <col min="11790" max="11790" width="12.33203125" style="5"/>
    <col min="11791" max="11791" width="14.5" style="5" customWidth="1"/>
    <col min="11792" max="11792" width="12.33203125" style="5"/>
    <col min="11793" max="11794" width="10" style="5" customWidth="1"/>
    <col min="11795" max="11796" width="11.5" style="5" customWidth="1"/>
    <col min="11797" max="11798" width="13.33203125" style="5" customWidth="1"/>
    <col min="11799" max="11799" width="36.83203125" style="5" customWidth="1"/>
    <col min="11800" max="12033" width="12.33203125" style="5"/>
    <col min="12034" max="12034" width="8" style="5" customWidth="1"/>
    <col min="12035" max="12035" width="6.83203125" style="5" customWidth="1"/>
    <col min="12036" max="12037" width="8.6640625" style="5" customWidth="1"/>
    <col min="12038" max="12038" width="13.33203125" style="5" customWidth="1"/>
    <col min="12039" max="12039" width="11" style="5" bestFit="1" customWidth="1"/>
    <col min="12040" max="12040" width="11.5" style="5" customWidth="1"/>
    <col min="12041" max="12041" width="9.6640625" style="5" customWidth="1"/>
    <col min="12042" max="12042" width="11.5" style="5" customWidth="1"/>
    <col min="12043" max="12043" width="11" style="5" customWidth="1"/>
    <col min="12044" max="12044" width="12.33203125" style="5"/>
    <col min="12045" max="12045" width="18.33203125" style="5" customWidth="1"/>
    <col min="12046" max="12046" width="12.33203125" style="5"/>
    <col min="12047" max="12047" width="14.5" style="5" customWidth="1"/>
    <col min="12048" max="12048" width="12.33203125" style="5"/>
    <col min="12049" max="12050" width="10" style="5" customWidth="1"/>
    <col min="12051" max="12052" width="11.5" style="5" customWidth="1"/>
    <col min="12053" max="12054" width="13.33203125" style="5" customWidth="1"/>
    <col min="12055" max="12055" width="36.83203125" style="5" customWidth="1"/>
    <col min="12056" max="12289" width="12.33203125" style="5"/>
    <col min="12290" max="12290" width="8" style="5" customWidth="1"/>
    <col min="12291" max="12291" width="6.83203125" style="5" customWidth="1"/>
    <col min="12292" max="12293" width="8.6640625" style="5" customWidth="1"/>
    <col min="12294" max="12294" width="13.33203125" style="5" customWidth="1"/>
    <col min="12295" max="12295" width="11" style="5" bestFit="1" customWidth="1"/>
    <col min="12296" max="12296" width="11.5" style="5" customWidth="1"/>
    <col min="12297" max="12297" width="9.6640625" style="5" customWidth="1"/>
    <col min="12298" max="12298" width="11.5" style="5" customWidth="1"/>
    <col min="12299" max="12299" width="11" style="5" customWidth="1"/>
    <col min="12300" max="12300" width="12.33203125" style="5"/>
    <col min="12301" max="12301" width="18.33203125" style="5" customWidth="1"/>
    <col min="12302" max="12302" width="12.33203125" style="5"/>
    <col min="12303" max="12303" width="14.5" style="5" customWidth="1"/>
    <col min="12304" max="12304" width="12.33203125" style="5"/>
    <col min="12305" max="12306" width="10" style="5" customWidth="1"/>
    <col min="12307" max="12308" width="11.5" style="5" customWidth="1"/>
    <col min="12309" max="12310" width="13.33203125" style="5" customWidth="1"/>
    <col min="12311" max="12311" width="36.83203125" style="5" customWidth="1"/>
    <col min="12312" max="12545" width="12.33203125" style="5"/>
    <col min="12546" max="12546" width="8" style="5" customWidth="1"/>
    <col min="12547" max="12547" width="6.83203125" style="5" customWidth="1"/>
    <col min="12548" max="12549" width="8.6640625" style="5" customWidth="1"/>
    <col min="12550" max="12550" width="13.33203125" style="5" customWidth="1"/>
    <col min="12551" max="12551" width="11" style="5" bestFit="1" customWidth="1"/>
    <col min="12552" max="12552" width="11.5" style="5" customWidth="1"/>
    <col min="12553" max="12553" width="9.6640625" style="5" customWidth="1"/>
    <col min="12554" max="12554" width="11.5" style="5" customWidth="1"/>
    <col min="12555" max="12555" width="11" style="5" customWidth="1"/>
    <col min="12556" max="12556" width="12.33203125" style="5"/>
    <col min="12557" max="12557" width="18.33203125" style="5" customWidth="1"/>
    <col min="12558" max="12558" width="12.33203125" style="5"/>
    <col min="12559" max="12559" width="14.5" style="5" customWidth="1"/>
    <col min="12560" max="12560" width="12.33203125" style="5"/>
    <col min="12561" max="12562" width="10" style="5" customWidth="1"/>
    <col min="12563" max="12564" width="11.5" style="5" customWidth="1"/>
    <col min="12565" max="12566" width="13.33203125" style="5" customWidth="1"/>
    <col min="12567" max="12567" width="36.83203125" style="5" customWidth="1"/>
    <col min="12568" max="12801" width="12.33203125" style="5"/>
    <col min="12802" max="12802" width="8" style="5" customWidth="1"/>
    <col min="12803" max="12803" width="6.83203125" style="5" customWidth="1"/>
    <col min="12804" max="12805" width="8.6640625" style="5" customWidth="1"/>
    <col min="12806" max="12806" width="13.33203125" style="5" customWidth="1"/>
    <col min="12807" max="12807" width="11" style="5" bestFit="1" customWidth="1"/>
    <col min="12808" max="12808" width="11.5" style="5" customWidth="1"/>
    <col min="12809" max="12809" width="9.6640625" style="5" customWidth="1"/>
    <col min="12810" max="12810" width="11.5" style="5" customWidth="1"/>
    <col min="12811" max="12811" width="11" style="5" customWidth="1"/>
    <col min="12812" max="12812" width="12.33203125" style="5"/>
    <col min="12813" max="12813" width="18.33203125" style="5" customWidth="1"/>
    <col min="12814" max="12814" width="12.33203125" style="5"/>
    <col min="12815" max="12815" width="14.5" style="5" customWidth="1"/>
    <col min="12816" max="12816" width="12.33203125" style="5"/>
    <col min="12817" max="12818" width="10" style="5" customWidth="1"/>
    <col min="12819" max="12820" width="11.5" style="5" customWidth="1"/>
    <col min="12821" max="12822" width="13.33203125" style="5" customWidth="1"/>
    <col min="12823" max="12823" width="36.83203125" style="5" customWidth="1"/>
    <col min="12824" max="13057" width="12.33203125" style="5"/>
    <col min="13058" max="13058" width="8" style="5" customWidth="1"/>
    <col min="13059" max="13059" width="6.83203125" style="5" customWidth="1"/>
    <col min="13060" max="13061" width="8.6640625" style="5" customWidth="1"/>
    <col min="13062" max="13062" width="13.33203125" style="5" customWidth="1"/>
    <col min="13063" max="13063" width="11" style="5" bestFit="1" customWidth="1"/>
    <col min="13064" max="13064" width="11.5" style="5" customWidth="1"/>
    <col min="13065" max="13065" width="9.6640625" style="5" customWidth="1"/>
    <col min="13066" max="13066" width="11.5" style="5" customWidth="1"/>
    <col min="13067" max="13067" width="11" style="5" customWidth="1"/>
    <col min="13068" max="13068" width="12.33203125" style="5"/>
    <col min="13069" max="13069" width="18.33203125" style="5" customWidth="1"/>
    <col min="13070" max="13070" width="12.33203125" style="5"/>
    <col min="13071" max="13071" width="14.5" style="5" customWidth="1"/>
    <col min="13072" max="13072" width="12.33203125" style="5"/>
    <col min="13073" max="13074" width="10" style="5" customWidth="1"/>
    <col min="13075" max="13076" width="11.5" style="5" customWidth="1"/>
    <col min="13077" max="13078" width="13.33203125" style="5" customWidth="1"/>
    <col min="13079" max="13079" width="36.83203125" style="5" customWidth="1"/>
    <col min="13080" max="13313" width="12.33203125" style="5"/>
    <col min="13314" max="13314" width="8" style="5" customWidth="1"/>
    <col min="13315" max="13315" width="6.83203125" style="5" customWidth="1"/>
    <col min="13316" max="13317" width="8.6640625" style="5" customWidth="1"/>
    <col min="13318" max="13318" width="13.33203125" style="5" customWidth="1"/>
    <col min="13319" max="13319" width="11" style="5" bestFit="1" customWidth="1"/>
    <col min="13320" max="13320" width="11.5" style="5" customWidth="1"/>
    <col min="13321" max="13321" width="9.6640625" style="5" customWidth="1"/>
    <col min="13322" max="13322" width="11.5" style="5" customWidth="1"/>
    <col min="13323" max="13323" width="11" style="5" customWidth="1"/>
    <col min="13324" max="13324" width="12.33203125" style="5"/>
    <col min="13325" max="13325" width="18.33203125" style="5" customWidth="1"/>
    <col min="13326" max="13326" width="12.33203125" style="5"/>
    <col min="13327" max="13327" width="14.5" style="5" customWidth="1"/>
    <col min="13328" max="13328" width="12.33203125" style="5"/>
    <col min="13329" max="13330" width="10" style="5" customWidth="1"/>
    <col min="13331" max="13332" width="11.5" style="5" customWidth="1"/>
    <col min="13333" max="13334" width="13.33203125" style="5" customWidth="1"/>
    <col min="13335" max="13335" width="36.83203125" style="5" customWidth="1"/>
    <col min="13336" max="13569" width="12.33203125" style="5"/>
    <col min="13570" max="13570" width="8" style="5" customWidth="1"/>
    <col min="13571" max="13571" width="6.83203125" style="5" customWidth="1"/>
    <col min="13572" max="13573" width="8.6640625" style="5" customWidth="1"/>
    <col min="13574" max="13574" width="13.33203125" style="5" customWidth="1"/>
    <col min="13575" max="13575" width="11" style="5" bestFit="1" customWidth="1"/>
    <col min="13576" max="13576" width="11.5" style="5" customWidth="1"/>
    <col min="13577" max="13577" width="9.6640625" style="5" customWidth="1"/>
    <col min="13578" max="13578" width="11.5" style="5" customWidth="1"/>
    <col min="13579" max="13579" width="11" style="5" customWidth="1"/>
    <col min="13580" max="13580" width="12.33203125" style="5"/>
    <col min="13581" max="13581" width="18.33203125" style="5" customWidth="1"/>
    <col min="13582" max="13582" width="12.33203125" style="5"/>
    <col min="13583" max="13583" width="14.5" style="5" customWidth="1"/>
    <col min="13584" max="13584" width="12.33203125" style="5"/>
    <col min="13585" max="13586" width="10" style="5" customWidth="1"/>
    <col min="13587" max="13588" width="11.5" style="5" customWidth="1"/>
    <col min="13589" max="13590" width="13.33203125" style="5" customWidth="1"/>
    <col min="13591" max="13591" width="36.83203125" style="5" customWidth="1"/>
    <col min="13592" max="13825" width="12.33203125" style="5"/>
    <col min="13826" max="13826" width="8" style="5" customWidth="1"/>
    <col min="13827" max="13827" width="6.83203125" style="5" customWidth="1"/>
    <col min="13828" max="13829" width="8.6640625" style="5" customWidth="1"/>
    <col min="13830" max="13830" width="13.33203125" style="5" customWidth="1"/>
    <col min="13831" max="13831" width="11" style="5" bestFit="1" customWidth="1"/>
    <col min="13832" max="13832" width="11.5" style="5" customWidth="1"/>
    <col min="13833" max="13833" width="9.6640625" style="5" customWidth="1"/>
    <col min="13834" max="13834" width="11.5" style="5" customWidth="1"/>
    <col min="13835" max="13835" width="11" style="5" customWidth="1"/>
    <col min="13836" max="13836" width="12.33203125" style="5"/>
    <col min="13837" max="13837" width="18.33203125" style="5" customWidth="1"/>
    <col min="13838" max="13838" width="12.33203125" style="5"/>
    <col min="13839" max="13839" width="14.5" style="5" customWidth="1"/>
    <col min="13840" max="13840" width="12.33203125" style="5"/>
    <col min="13841" max="13842" width="10" style="5" customWidth="1"/>
    <col min="13843" max="13844" width="11.5" style="5" customWidth="1"/>
    <col min="13845" max="13846" width="13.33203125" style="5" customWidth="1"/>
    <col min="13847" max="13847" width="36.83203125" style="5" customWidth="1"/>
    <col min="13848" max="14081" width="12.33203125" style="5"/>
    <col min="14082" max="14082" width="8" style="5" customWidth="1"/>
    <col min="14083" max="14083" width="6.83203125" style="5" customWidth="1"/>
    <col min="14084" max="14085" width="8.6640625" style="5" customWidth="1"/>
    <col min="14086" max="14086" width="13.33203125" style="5" customWidth="1"/>
    <col min="14087" max="14087" width="11" style="5" bestFit="1" customWidth="1"/>
    <col min="14088" max="14088" width="11.5" style="5" customWidth="1"/>
    <col min="14089" max="14089" width="9.6640625" style="5" customWidth="1"/>
    <col min="14090" max="14090" width="11.5" style="5" customWidth="1"/>
    <col min="14091" max="14091" width="11" style="5" customWidth="1"/>
    <col min="14092" max="14092" width="12.33203125" style="5"/>
    <col min="14093" max="14093" width="18.33203125" style="5" customWidth="1"/>
    <col min="14094" max="14094" width="12.33203125" style="5"/>
    <col min="14095" max="14095" width="14.5" style="5" customWidth="1"/>
    <col min="14096" max="14096" width="12.33203125" style="5"/>
    <col min="14097" max="14098" width="10" style="5" customWidth="1"/>
    <col min="14099" max="14100" width="11.5" style="5" customWidth="1"/>
    <col min="14101" max="14102" width="13.33203125" style="5" customWidth="1"/>
    <col min="14103" max="14103" width="36.83203125" style="5" customWidth="1"/>
    <col min="14104" max="14337" width="12.33203125" style="5"/>
    <col min="14338" max="14338" width="8" style="5" customWidth="1"/>
    <col min="14339" max="14339" width="6.83203125" style="5" customWidth="1"/>
    <col min="14340" max="14341" width="8.6640625" style="5" customWidth="1"/>
    <col min="14342" max="14342" width="13.33203125" style="5" customWidth="1"/>
    <col min="14343" max="14343" width="11" style="5" bestFit="1" customWidth="1"/>
    <col min="14344" max="14344" width="11.5" style="5" customWidth="1"/>
    <col min="14345" max="14345" width="9.6640625" style="5" customWidth="1"/>
    <col min="14346" max="14346" width="11.5" style="5" customWidth="1"/>
    <col min="14347" max="14347" width="11" style="5" customWidth="1"/>
    <col min="14348" max="14348" width="12.33203125" style="5"/>
    <col min="14349" max="14349" width="18.33203125" style="5" customWidth="1"/>
    <col min="14350" max="14350" width="12.33203125" style="5"/>
    <col min="14351" max="14351" width="14.5" style="5" customWidth="1"/>
    <col min="14352" max="14352" width="12.33203125" style="5"/>
    <col min="14353" max="14354" width="10" style="5" customWidth="1"/>
    <col min="14355" max="14356" width="11.5" style="5" customWidth="1"/>
    <col min="14357" max="14358" width="13.33203125" style="5" customWidth="1"/>
    <col min="14359" max="14359" width="36.83203125" style="5" customWidth="1"/>
    <col min="14360" max="14593" width="12.33203125" style="5"/>
    <col min="14594" max="14594" width="8" style="5" customWidth="1"/>
    <col min="14595" max="14595" width="6.83203125" style="5" customWidth="1"/>
    <col min="14596" max="14597" width="8.6640625" style="5" customWidth="1"/>
    <col min="14598" max="14598" width="13.33203125" style="5" customWidth="1"/>
    <col min="14599" max="14599" width="11" style="5" bestFit="1" customWidth="1"/>
    <col min="14600" max="14600" width="11.5" style="5" customWidth="1"/>
    <col min="14601" max="14601" width="9.6640625" style="5" customWidth="1"/>
    <col min="14602" max="14602" width="11.5" style="5" customWidth="1"/>
    <col min="14603" max="14603" width="11" style="5" customWidth="1"/>
    <col min="14604" max="14604" width="12.33203125" style="5"/>
    <col min="14605" max="14605" width="18.33203125" style="5" customWidth="1"/>
    <col min="14606" max="14606" width="12.33203125" style="5"/>
    <col min="14607" max="14607" width="14.5" style="5" customWidth="1"/>
    <col min="14608" max="14608" width="12.33203125" style="5"/>
    <col min="14609" max="14610" width="10" style="5" customWidth="1"/>
    <col min="14611" max="14612" width="11.5" style="5" customWidth="1"/>
    <col min="14613" max="14614" width="13.33203125" style="5" customWidth="1"/>
    <col min="14615" max="14615" width="36.83203125" style="5" customWidth="1"/>
    <col min="14616" max="14849" width="12.33203125" style="5"/>
    <col min="14850" max="14850" width="8" style="5" customWidth="1"/>
    <col min="14851" max="14851" width="6.83203125" style="5" customWidth="1"/>
    <col min="14852" max="14853" width="8.6640625" style="5" customWidth="1"/>
    <col min="14854" max="14854" width="13.33203125" style="5" customWidth="1"/>
    <col min="14855" max="14855" width="11" style="5" bestFit="1" customWidth="1"/>
    <col min="14856" max="14856" width="11.5" style="5" customWidth="1"/>
    <col min="14857" max="14857" width="9.6640625" style="5" customWidth="1"/>
    <col min="14858" max="14858" width="11.5" style="5" customWidth="1"/>
    <col min="14859" max="14859" width="11" style="5" customWidth="1"/>
    <col min="14860" max="14860" width="12.33203125" style="5"/>
    <col min="14861" max="14861" width="18.33203125" style="5" customWidth="1"/>
    <col min="14862" max="14862" width="12.33203125" style="5"/>
    <col min="14863" max="14863" width="14.5" style="5" customWidth="1"/>
    <col min="14864" max="14864" width="12.33203125" style="5"/>
    <col min="14865" max="14866" width="10" style="5" customWidth="1"/>
    <col min="14867" max="14868" width="11.5" style="5" customWidth="1"/>
    <col min="14869" max="14870" width="13.33203125" style="5" customWidth="1"/>
    <col min="14871" max="14871" width="36.83203125" style="5" customWidth="1"/>
    <col min="14872" max="15105" width="12.33203125" style="5"/>
    <col min="15106" max="15106" width="8" style="5" customWidth="1"/>
    <col min="15107" max="15107" width="6.83203125" style="5" customWidth="1"/>
    <col min="15108" max="15109" width="8.6640625" style="5" customWidth="1"/>
    <col min="15110" max="15110" width="13.33203125" style="5" customWidth="1"/>
    <col min="15111" max="15111" width="11" style="5" bestFit="1" customWidth="1"/>
    <col min="15112" max="15112" width="11.5" style="5" customWidth="1"/>
    <col min="15113" max="15113" width="9.6640625" style="5" customWidth="1"/>
    <col min="15114" max="15114" width="11.5" style="5" customWidth="1"/>
    <col min="15115" max="15115" width="11" style="5" customWidth="1"/>
    <col min="15116" max="15116" width="12.33203125" style="5"/>
    <col min="15117" max="15117" width="18.33203125" style="5" customWidth="1"/>
    <col min="15118" max="15118" width="12.33203125" style="5"/>
    <col min="15119" max="15119" width="14.5" style="5" customWidth="1"/>
    <col min="15120" max="15120" width="12.33203125" style="5"/>
    <col min="15121" max="15122" width="10" style="5" customWidth="1"/>
    <col min="15123" max="15124" width="11.5" style="5" customWidth="1"/>
    <col min="15125" max="15126" width="13.33203125" style="5" customWidth="1"/>
    <col min="15127" max="15127" width="36.83203125" style="5" customWidth="1"/>
    <col min="15128" max="15361" width="12.33203125" style="5"/>
    <col min="15362" max="15362" width="8" style="5" customWidth="1"/>
    <col min="15363" max="15363" width="6.83203125" style="5" customWidth="1"/>
    <col min="15364" max="15365" width="8.6640625" style="5" customWidth="1"/>
    <col min="15366" max="15366" width="13.33203125" style="5" customWidth="1"/>
    <col min="15367" max="15367" width="11" style="5" bestFit="1" customWidth="1"/>
    <col min="15368" max="15368" width="11.5" style="5" customWidth="1"/>
    <col min="15369" max="15369" width="9.6640625" style="5" customWidth="1"/>
    <col min="15370" max="15370" width="11.5" style="5" customWidth="1"/>
    <col min="15371" max="15371" width="11" style="5" customWidth="1"/>
    <col min="15372" max="15372" width="12.33203125" style="5"/>
    <col min="15373" max="15373" width="18.33203125" style="5" customWidth="1"/>
    <col min="15374" max="15374" width="12.33203125" style="5"/>
    <col min="15375" max="15375" width="14.5" style="5" customWidth="1"/>
    <col min="15376" max="15376" width="12.33203125" style="5"/>
    <col min="15377" max="15378" width="10" style="5" customWidth="1"/>
    <col min="15379" max="15380" width="11.5" style="5" customWidth="1"/>
    <col min="15381" max="15382" width="13.33203125" style="5" customWidth="1"/>
    <col min="15383" max="15383" width="36.83203125" style="5" customWidth="1"/>
    <col min="15384" max="15617" width="12.33203125" style="5"/>
    <col min="15618" max="15618" width="8" style="5" customWidth="1"/>
    <col min="15619" max="15619" width="6.83203125" style="5" customWidth="1"/>
    <col min="15620" max="15621" width="8.6640625" style="5" customWidth="1"/>
    <col min="15622" max="15622" width="13.33203125" style="5" customWidth="1"/>
    <col min="15623" max="15623" width="11" style="5" bestFit="1" customWidth="1"/>
    <col min="15624" max="15624" width="11.5" style="5" customWidth="1"/>
    <col min="15625" max="15625" width="9.6640625" style="5" customWidth="1"/>
    <col min="15626" max="15626" width="11.5" style="5" customWidth="1"/>
    <col min="15627" max="15627" width="11" style="5" customWidth="1"/>
    <col min="15628" max="15628" width="12.33203125" style="5"/>
    <col min="15629" max="15629" width="18.33203125" style="5" customWidth="1"/>
    <col min="15630" max="15630" width="12.33203125" style="5"/>
    <col min="15631" max="15631" width="14.5" style="5" customWidth="1"/>
    <col min="15632" max="15632" width="12.33203125" style="5"/>
    <col min="15633" max="15634" width="10" style="5" customWidth="1"/>
    <col min="15635" max="15636" width="11.5" style="5" customWidth="1"/>
    <col min="15637" max="15638" width="13.33203125" style="5" customWidth="1"/>
    <col min="15639" max="15639" width="36.83203125" style="5" customWidth="1"/>
    <col min="15640" max="15873" width="12.33203125" style="5"/>
    <col min="15874" max="15874" width="8" style="5" customWidth="1"/>
    <col min="15875" max="15875" width="6.83203125" style="5" customWidth="1"/>
    <col min="15876" max="15877" width="8.6640625" style="5" customWidth="1"/>
    <col min="15878" max="15878" width="13.33203125" style="5" customWidth="1"/>
    <col min="15879" max="15879" width="11" style="5" bestFit="1" customWidth="1"/>
    <col min="15880" max="15880" width="11.5" style="5" customWidth="1"/>
    <col min="15881" max="15881" width="9.6640625" style="5" customWidth="1"/>
    <col min="15882" max="15882" width="11.5" style="5" customWidth="1"/>
    <col min="15883" max="15883" width="11" style="5" customWidth="1"/>
    <col min="15884" max="15884" width="12.33203125" style="5"/>
    <col min="15885" max="15885" width="18.33203125" style="5" customWidth="1"/>
    <col min="15886" max="15886" width="12.33203125" style="5"/>
    <col min="15887" max="15887" width="14.5" style="5" customWidth="1"/>
    <col min="15888" max="15888" width="12.33203125" style="5"/>
    <col min="15889" max="15890" width="10" style="5" customWidth="1"/>
    <col min="15891" max="15892" width="11.5" style="5" customWidth="1"/>
    <col min="15893" max="15894" width="13.33203125" style="5" customWidth="1"/>
    <col min="15895" max="15895" width="36.83203125" style="5" customWidth="1"/>
    <col min="15896" max="16129" width="12.33203125" style="5"/>
    <col min="16130" max="16130" width="8" style="5" customWidth="1"/>
    <col min="16131" max="16131" width="6.83203125" style="5" customWidth="1"/>
    <col min="16132" max="16133" width="8.6640625" style="5" customWidth="1"/>
    <col min="16134" max="16134" width="13.33203125" style="5" customWidth="1"/>
    <col min="16135" max="16135" width="11" style="5" bestFit="1" customWidth="1"/>
    <col min="16136" max="16136" width="11.5" style="5" customWidth="1"/>
    <col min="16137" max="16137" width="9.6640625" style="5" customWidth="1"/>
    <col min="16138" max="16138" width="11.5" style="5" customWidth="1"/>
    <col min="16139" max="16139" width="11" style="5" customWidth="1"/>
    <col min="16140" max="16140" width="12.33203125" style="5"/>
    <col min="16141" max="16141" width="18.33203125" style="5" customWidth="1"/>
    <col min="16142" max="16142" width="12.33203125" style="5"/>
    <col min="16143" max="16143" width="14.5" style="5" customWidth="1"/>
    <col min="16144" max="16144" width="12.33203125" style="5"/>
    <col min="16145" max="16146" width="10" style="5" customWidth="1"/>
    <col min="16147" max="16148" width="11.5" style="5" customWidth="1"/>
    <col min="16149" max="16150" width="13.33203125" style="5" customWidth="1"/>
    <col min="16151" max="16151" width="36.83203125" style="5" customWidth="1"/>
    <col min="16152" max="16384" width="12.33203125" style="5"/>
  </cols>
  <sheetData>
    <row r="1" spans="1:24" s="42" customFormat="1" x14ac:dyDescent="0.2">
      <c r="A1" s="42" t="s">
        <v>0</v>
      </c>
      <c r="B1" s="42" t="s">
        <v>2</v>
      </c>
      <c r="C1" s="42" t="s">
        <v>1</v>
      </c>
      <c r="D1" s="42" t="s">
        <v>55</v>
      </c>
      <c r="E1" s="42" t="s">
        <v>4</v>
      </c>
      <c r="F1" s="42" t="s">
        <v>273</v>
      </c>
      <c r="G1" s="42" t="s">
        <v>6</v>
      </c>
      <c r="H1" s="5" t="s">
        <v>7</v>
      </c>
      <c r="I1" s="42" t="s">
        <v>8</v>
      </c>
      <c r="J1" s="5" t="s">
        <v>9</v>
      </c>
      <c r="K1" s="42" t="s">
        <v>274</v>
      </c>
      <c r="L1" s="42" t="s">
        <v>256</v>
      </c>
      <c r="M1" s="43" t="s">
        <v>275</v>
      </c>
      <c r="N1" s="42" t="s">
        <v>276</v>
      </c>
      <c r="O1" s="43" t="s">
        <v>277</v>
      </c>
      <c r="P1" s="42" t="s">
        <v>278</v>
      </c>
      <c r="Q1" s="42" t="s">
        <v>16</v>
      </c>
      <c r="R1" s="42" t="s">
        <v>17</v>
      </c>
      <c r="S1" s="44" t="s">
        <v>18</v>
      </c>
      <c r="T1" s="44" t="s">
        <v>19</v>
      </c>
      <c r="U1" s="45" t="s">
        <v>279</v>
      </c>
      <c r="V1" s="45" t="s">
        <v>280</v>
      </c>
      <c r="W1" s="5" t="s">
        <v>281</v>
      </c>
      <c r="X1" s="42" t="s">
        <v>23</v>
      </c>
    </row>
    <row r="2" spans="1:24" x14ac:dyDescent="0.2">
      <c r="A2" s="5" t="s">
        <v>282</v>
      </c>
      <c r="B2" s="5" t="s">
        <v>283</v>
      </c>
      <c r="C2" s="5">
        <v>2011</v>
      </c>
      <c r="D2" s="46">
        <v>210</v>
      </c>
      <c r="E2" s="5">
        <v>1</v>
      </c>
      <c r="F2" s="47" t="s">
        <v>37</v>
      </c>
      <c r="G2" s="48">
        <v>0.5</v>
      </c>
      <c r="H2" s="5">
        <f t="shared" ref="H2:H26" si="0">ASIN(SQRT(G2/100))</f>
        <v>7.0769736662213617E-2</v>
      </c>
      <c r="I2" s="5">
        <v>0.05</v>
      </c>
      <c r="J2" s="5">
        <f t="shared" ref="J2:J10" si="1">ASIN(SQRT(I2/100))</f>
        <v>2.2362543584366713E-2</v>
      </c>
      <c r="K2" s="5">
        <v>0</v>
      </c>
      <c r="L2" s="5">
        <f t="shared" ref="L2:L26" si="2">SQRT(K2)</f>
        <v>0</v>
      </c>
      <c r="M2" s="49">
        <v>0</v>
      </c>
      <c r="N2" s="5">
        <f t="shared" ref="N2:N7" si="3">LOG10(M2+0.00001)</f>
        <v>-5</v>
      </c>
      <c r="O2" s="49">
        <v>0</v>
      </c>
      <c r="P2" s="5">
        <f t="shared" ref="P2:P7" si="4">LOG10(O2+0.00001)</f>
        <v>-5</v>
      </c>
      <c r="Q2" s="5">
        <f t="shared" ref="Q2:Q7" si="5">M2+O2</f>
        <v>0</v>
      </c>
      <c r="R2" s="5">
        <f t="shared" ref="R2:R7" si="6">LOG10(Q2+0.00001)</f>
        <v>-5</v>
      </c>
      <c r="U2" s="50">
        <v>49.4</v>
      </c>
      <c r="V2" s="50">
        <f t="shared" ref="V2:V26" si="7">LOG10(U2+0.01)</f>
        <v>1.6938148538894167</v>
      </c>
      <c r="W2" s="5" t="s">
        <v>33</v>
      </c>
    </row>
    <row r="3" spans="1:24" x14ac:dyDescent="0.2">
      <c r="A3" s="5" t="s">
        <v>282</v>
      </c>
      <c r="B3" s="5" t="s">
        <v>283</v>
      </c>
      <c r="C3" s="5">
        <v>2011</v>
      </c>
      <c r="D3" s="46">
        <v>224</v>
      </c>
      <c r="E3" s="5">
        <v>1</v>
      </c>
      <c r="F3" s="47" t="s">
        <v>37</v>
      </c>
      <c r="G3" s="48">
        <v>1</v>
      </c>
      <c r="H3" s="5">
        <f t="shared" si="0"/>
        <v>0.1001674211615598</v>
      </c>
      <c r="I3" s="5">
        <v>0.05</v>
      </c>
      <c r="J3" s="5">
        <f t="shared" si="1"/>
        <v>2.2362543584366713E-2</v>
      </c>
      <c r="K3" s="5">
        <v>0</v>
      </c>
      <c r="L3" s="5">
        <f t="shared" si="2"/>
        <v>0</v>
      </c>
      <c r="M3" s="49">
        <v>0</v>
      </c>
      <c r="N3" s="5">
        <f t="shared" si="3"/>
        <v>-5</v>
      </c>
      <c r="O3" s="49">
        <v>0</v>
      </c>
      <c r="P3" s="5">
        <f t="shared" si="4"/>
        <v>-5</v>
      </c>
      <c r="Q3" s="5">
        <f t="shared" si="5"/>
        <v>0</v>
      </c>
      <c r="R3" s="5">
        <f t="shared" si="6"/>
        <v>-5</v>
      </c>
      <c r="U3" s="50">
        <v>0</v>
      </c>
      <c r="V3" s="50">
        <f t="shared" si="7"/>
        <v>-2</v>
      </c>
      <c r="W3" s="5" t="s">
        <v>32</v>
      </c>
    </row>
    <row r="4" spans="1:24" x14ac:dyDescent="0.2">
      <c r="A4" s="5" t="s">
        <v>282</v>
      </c>
      <c r="B4" s="5" t="s">
        <v>283</v>
      </c>
      <c r="C4" s="5">
        <v>2011</v>
      </c>
      <c r="D4" s="46">
        <v>225</v>
      </c>
      <c r="E4" s="5">
        <v>1</v>
      </c>
      <c r="F4" s="47" t="s">
        <v>37</v>
      </c>
      <c r="G4" s="48">
        <v>17</v>
      </c>
      <c r="H4" s="5">
        <f t="shared" si="0"/>
        <v>0.4249887829624035</v>
      </c>
      <c r="I4" s="5">
        <v>27</v>
      </c>
      <c r="J4" s="5">
        <f t="shared" si="1"/>
        <v>0.54640056413797222</v>
      </c>
      <c r="K4" s="5">
        <v>110</v>
      </c>
      <c r="L4" s="5">
        <f t="shared" si="2"/>
        <v>10.488088481701515</v>
      </c>
      <c r="M4" s="49">
        <v>2.4411</v>
      </c>
      <c r="N4" s="5">
        <f t="shared" si="3"/>
        <v>0.38758734980499943</v>
      </c>
      <c r="O4" s="49">
        <v>0.42370000000000002</v>
      </c>
      <c r="P4" s="5">
        <f t="shared" si="4"/>
        <v>-0.37293128607319109</v>
      </c>
      <c r="Q4" s="5">
        <f t="shared" si="5"/>
        <v>2.8648000000000002</v>
      </c>
      <c r="R4" s="5">
        <f t="shared" si="6"/>
        <v>0.45709582396909343</v>
      </c>
      <c r="S4" s="18">
        <f>O4/Q4*100</f>
        <v>14.789863166713207</v>
      </c>
      <c r="T4" s="5">
        <f>ASIN(SQRT(S4/100))</f>
        <v>0.39474835748421833</v>
      </c>
      <c r="U4" s="50">
        <v>30.9</v>
      </c>
      <c r="V4" s="50">
        <f t="shared" si="7"/>
        <v>1.4900990050633049</v>
      </c>
      <c r="W4" s="5" t="s">
        <v>38</v>
      </c>
    </row>
    <row r="5" spans="1:24" x14ac:dyDescent="0.2">
      <c r="A5" s="5" t="s">
        <v>282</v>
      </c>
      <c r="B5" s="5" t="s">
        <v>283</v>
      </c>
      <c r="C5" s="5">
        <v>2011</v>
      </c>
      <c r="D5" s="46">
        <v>232</v>
      </c>
      <c r="E5" s="5">
        <v>1</v>
      </c>
      <c r="F5" s="47" t="s">
        <v>37</v>
      </c>
      <c r="G5" s="48">
        <v>0.3</v>
      </c>
      <c r="H5" s="5">
        <f t="shared" si="0"/>
        <v>5.4799678915819716E-2</v>
      </c>
      <c r="I5" s="5">
        <v>0.05</v>
      </c>
      <c r="J5" s="5">
        <f t="shared" si="1"/>
        <v>2.2362543584366713E-2</v>
      </c>
      <c r="K5" s="5">
        <v>0</v>
      </c>
      <c r="L5" s="5">
        <f t="shared" si="2"/>
        <v>0</v>
      </c>
      <c r="M5" s="49">
        <v>0</v>
      </c>
      <c r="N5" s="5">
        <f t="shared" si="3"/>
        <v>-5</v>
      </c>
      <c r="O5" s="49">
        <v>0</v>
      </c>
      <c r="P5" s="5">
        <f t="shared" si="4"/>
        <v>-5</v>
      </c>
      <c r="Q5" s="5">
        <f t="shared" si="5"/>
        <v>0</v>
      </c>
      <c r="R5" s="5">
        <f t="shared" si="6"/>
        <v>-5</v>
      </c>
      <c r="U5" s="50">
        <v>0</v>
      </c>
      <c r="V5" s="50">
        <f t="shared" si="7"/>
        <v>-2</v>
      </c>
    </row>
    <row r="6" spans="1:24" x14ac:dyDescent="0.2">
      <c r="A6" s="5" t="s">
        <v>282</v>
      </c>
      <c r="B6" s="5" t="s">
        <v>283</v>
      </c>
      <c r="C6" s="5">
        <v>2011</v>
      </c>
      <c r="D6" s="46">
        <v>247</v>
      </c>
      <c r="E6" s="5">
        <v>1</v>
      </c>
      <c r="F6" s="47" t="s">
        <v>37</v>
      </c>
      <c r="G6" s="48">
        <v>5</v>
      </c>
      <c r="H6" s="5">
        <f t="shared" si="0"/>
        <v>0.22551340589813121</v>
      </c>
      <c r="I6" s="5">
        <v>3</v>
      </c>
      <c r="J6" s="5">
        <f t="shared" si="1"/>
        <v>0.17408301063648043</v>
      </c>
      <c r="K6" s="5">
        <v>34</v>
      </c>
      <c r="L6" s="5">
        <f t="shared" si="2"/>
        <v>5.8309518948453007</v>
      </c>
      <c r="M6" s="49">
        <v>0.34689999999999999</v>
      </c>
      <c r="N6" s="5">
        <f t="shared" si="3"/>
        <v>-0.45978318103939381</v>
      </c>
      <c r="O6" s="49">
        <v>0.17480000000000001</v>
      </c>
      <c r="P6" s="5">
        <f t="shared" si="4"/>
        <v>-0.75743372719018742</v>
      </c>
      <c r="Q6" s="5">
        <f t="shared" si="5"/>
        <v>0.52170000000000005</v>
      </c>
      <c r="R6" s="5">
        <f t="shared" si="6"/>
        <v>-0.28257083875549255</v>
      </c>
      <c r="S6" s="18">
        <f>O6/Q6*100</f>
        <v>33.505846271803719</v>
      </c>
      <c r="T6" s="5">
        <f>ASIN(SQRT(S6/100))</f>
        <v>0.61730830657617153</v>
      </c>
      <c r="U6" s="50">
        <v>5.9</v>
      </c>
      <c r="V6" s="50">
        <f t="shared" si="7"/>
        <v>0.77158748088125539</v>
      </c>
    </row>
    <row r="7" spans="1:24" x14ac:dyDescent="0.2">
      <c r="A7" s="5" t="s">
        <v>282</v>
      </c>
      <c r="B7" s="5" t="s">
        <v>283</v>
      </c>
      <c r="C7" s="5">
        <v>2011</v>
      </c>
      <c r="D7" s="46">
        <v>310</v>
      </c>
      <c r="E7" s="5">
        <v>1</v>
      </c>
      <c r="F7" s="47" t="s">
        <v>37</v>
      </c>
      <c r="G7" s="48">
        <v>36</v>
      </c>
      <c r="H7" s="5">
        <f t="shared" si="0"/>
        <v>0.64350110879328426</v>
      </c>
      <c r="I7" s="5">
        <v>44</v>
      </c>
      <c r="J7" s="5">
        <f t="shared" si="1"/>
        <v>0.72525322220005417</v>
      </c>
      <c r="K7" s="5">
        <v>200</v>
      </c>
      <c r="L7" s="5">
        <f t="shared" si="2"/>
        <v>14.142135623730951</v>
      </c>
      <c r="M7" s="49">
        <v>1.9975999999999998</v>
      </c>
      <c r="N7" s="5">
        <f t="shared" si="3"/>
        <v>0.3005107034191567</v>
      </c>
      <c r="O7" s="49">
        <v>3.0880000000000005</v>
      </c>
      <c r="P7" s="5">
        <f t="shared" si="4"/>
        <v>0.48967869805546904</v>
      </c>
      <c r="Q7" s="5">
        <f t="shared" si="5"/>
        <v>5.0856000000000003</v>
      </c>
      <c r="R7" s="5">
        <f t="shared" si="6"/>
        <v>0.70634305239057527</v>
      </c>
      <c r="S7" s="18">
        <f>O7/Q7*100</f>
        <v>60.72046562844109</v>
      </c>
      <c r="T7" s="5">
        <f>ASIN(SQRT(S7/100))</f>
        <v>0.89344168242956623</v>
      </c>
      <c r="U7" s="50">
        <v>106.3</v>
      </c>
      <c r="V7" s="50">
        <f t="shared" si="7"/>
        <v>2.0265741181503345</v>
      </c>
    </row>
    <row r="8" spans="1:24" x14ac:dyDescent="0.2">
      <c r="A8" s="5" t="s">
        <v>282</v>
      </c>
      <c r="B8" s="5" t="s">
        <v>283</v>
      </c>
      <c r="C8" s="5">
        <v>2011</v>
      </c>
      <c r="D8" s="46">
        <v>324</v>
      </c>
      <c r="E8" s="5">
        <v>1</v>
      </c>
      <c r="F8" s="47" t="s">
        <v>37</v>
      </c>
      <c r="G8" s="48">
        <v>21</v>
      </c>
      <c r="H8" s="5">
        <f t="shared" si="0"/>
        <v>0.47603381806132278</v>
      </c>
      <c r="I8" s="5">
        <v>45</v>
      </c>
      <c r="J8" s="5">
        <f t="shared" si="1"/>
        <v>0.73531445281666841</v>
      </c>
      <c r="K8" s="5">
        <v>245</v>
      </c>
      <c r="L8" s="5">
        <f t="shared" si="2"/>
        <v>15.652475842498529</v>
      </c>
      <c r="U8" s="50">
        <v>46</v>
      </c>
      <c r="V8" s="50">
        <f t="shared" si="7"/>
        <v>1.6628522332647961</v>
      </c>
      <c r="W8" s="5" t="s">
        <v>31</v>
      </c>
      <c r="X8" s="5" t="s">
        <v>284</v>
      </c>
    </row>
    <row r="9" spans="1:24" x14ac:dyDescent="0.2">
      <c r="A9" s="5" t="s">
        <v>282</v>
      </c>
      <c r="B9" s="5" t="s">
        <v>283</v>
      </c>
      <c r="C9" s="5">
        <v>2011</v>
      </c>
      <c r="D9" s="46">
        <v>366</v>
      </c>
      <c r="E9" s="5">
        <v>1</v>
      </c>
      <c r="F9" s="47" t="s">
        <v>37</v>
      </c>
      <c r="G9" s="48">
        <v>22</v>
      </c>
      <c r="H9" s="5">
        <f t="shared" si="0"/>
        <v>0.48820526339691722</v>
      </c>
      <c r="I9" s="5">
        <v>55</v>
      </c>
      <c r="J9" s="5">
        <f t="shared" si="1"/>
        <v>0.83548187397822815</v>
      </c>
      <c r="K9" s="5">
        <v>447</v>
      </c>
      <c r="L9" s="5">
        <f t="shared" si="2"/>
        <v>21.142374511865974</v>
      </c>
      <c r="U9" s="50">
        <v>78.400000000000006</v>
      </c>
      <c r="V9" s="50">
        <f t="shared" si="7"/>
        <v>1.8943714538562377</v>
      </c>
      <c r="X9" s="5" t="s">
        <v>284</v>
      </c>
    </row>
    <row r="10" spans="1:24" x14ac:dyDescent="0.2">
      <c r="A10" s="5" t="s">
        <v>282</v>
      </c>
      <c r="B10" s="5" t="s">
        <v>283</v>
      </c>
      <c r="C10" s="5">
        <v>2011</v>
      </c>
      <c r="D10" s="46">
        <v>209</v>
      </c>
      <c r="E10" s="5">
        <v>2</v>
      </c>
      <c r="F10" s="47" t="s">
        <v>38</v>
      </c>
      <c r="G10" s="48">
        <v>10</v>
      </c>
      <c r="H10" s="5">
        <f t="shared" si="0"/>
        <v>0.32175055439664224</v>
      </c>
      <c r="I10" s="5">
        <v>8</v>
      </c>
      <c r="J10" s="5">
        <f t="shared" si="1"/>
        <v>0.28675655221154839</v>
      </c>
      <c r="K10" s="5">
        <v>79</v>
      </c>
      <c r="L10" s="5">
        <f t="shared" si="2"/>
        <v>8.8881944173155887</v>
      </c>
      <c r="M10" s="49">
        <v>1.0621</v>
      </c>
      <c r="N10" s="5">
        <f t="shared" ref="N10:N18" si="8">LOG10(M10+0.00001)</f>
        <v>2.6169497836874066E-2</v>
      </c>
      <c r="O10" s="49">
        <v>0.6946</v>
      </c>
      <c r="P10" s="5">
        <f t="shared" ref="P10:P18" si="9">LOG10(O10+0.00001)</f>
        <v>-0.15825896863027072</v>
      </c>
      <c r="Q10" s="5">
        <f t="shared" ref="Q10:Q18" si="10">M10+O10</f>
        <v>1.7566999999999999</v>
      </c>
      <c r="R10" s="5">
        <f t="shared" ref="R10:R18" si="11">LOG10(Q10+0.00001)</f>
        <v>0.24470007350736317</v>
      </c>
      <c r="S10" s="18">
        <f>O10/Q10*100</f>
        <v>39.540046678431153</v>
      </c>
      <c r="T10" s="5">
        <f>ASIN(SQRT(S10/100))</f>
        <v>0.68002024783819215</v>
      </c>
      <c r="U10" s="50">
        <v>18.100000000000001</v>
      </c>
      <c r="V10" s="50">
        <f t="shared" si="7"/>
        <v>1.2579184503140586</v>
      </c>
    </row>
    <row r="11" spans="1:24" x14ac:dyDescent="0.2">
      <c r="A11" s="5" t="s">
        <v>282</v>
      </c>
      <c r="B11" s="5" t="s">
        <v>283</v>
      </c>
      <c r="C11" s="5">
        <v>2011</v>
      </c>
      <c r="D11" s="46">
        <v>290</v>
      </c>
      <c r="E11" s="5">
        <v>2</v>
      </c>
      <c r="F11" s="47" t="s">
        <v>38</v>
      </c>
      <c r="G11" s="48">
        <v>1</v>
      </c>
      <c r="H11" s="5">
        <f t="shared" si="0"/>
        <v>0.1001674211615598</v>
      </c>
      <c r="K11" s="5">
        <v>0</v>
      </c>
      <c r="L11" s="5">
        <f t="shared" si="2"/>
        <v>0</v>
      </c>
      <c r="M11" s="49">
        <v>0</v>
      </c>
      <c r="N11" s="5">
        <f t="shared" si="8"/>
        <v>-5</v>
      </c>
      <c r="O11" s="49">
        <v>0</v>
      </c>
      <c r="P11" s="5">
        <f t="shared" si="9"/>
        <v>-5</v>
      </c>
      <c r="Q11" s="5">
        <f t="shared" si="10"/>
        <v>0</v>
      </c>
      <c r="R11" s="5">
        <f t="shared" si="11"/>
        <v>-5</v>
      </c>
      <c r="U11" s="50">
        <v>0</v>
      </c>
      <c r="V11" s="50">
        <f t="shared" si="7"/>
        <v>-2</v>
      </c>
    </row>
    <row r="12" spans="1:24" x14ac:dyDescent="0.2">
      <c r="A12" s="5" t="s">
        <v>282</v>
      </c>
      <c r="B12" s="5" t="s">
        <v>283</v>
      </c>
      <c r="C12" s="5">
        <v>2011</v>
      </c>
      <c r="D12" s="46">
        <v>326</v>
      </c>
      <c r="E12" s="5">
        <v>2</v>
      </c>
      <c r="F12" s="47" t="s">
        <v>38</v>
      </c>
      <c r="G12" s="48">
        <v>50</v>
      </c>
      <c r="H12" s="5">
        <f t="shared" si="0"/>
        <v>0.78539816339744839</v>
      </c>
      <c r="I12" s="5">
        <v>97</v>
      </c>
      <c r="J12" s="5">
        <f t="shared" ref="J12:J26" si="12">ASIN(SQRT(I12/100))</f>
        <v>1.3967133161584162</v>
      </c>
      <c r="K12" s="5">
        <v>738</v>
      </c>
      <c r="L12" s="5">
        <f t="shared" si="2"/>
        <v>27.166155414412248</v>
      </c>
      <c r="M12" s="49">
        <v>19.164000000000001</v>
      </c>
      <c r="N12" s="5">
        <f t="shared" si="8"/>
        <v>1.2824863888060036</v>
      </c>
      <c r="O12" s="49">
        <v>2.4538500000000001</v>
      </c>
      <c r="P12" s="5">
        <f t="shared" si="9"/>
        <v>0.38984978130790526</v>
      </c>
      <c r="Q12" s="5">
        <f t="shared" si="10"/>
        <v>21.617850000000001</v>
      </c>
      <c r="R12" s="5">
        <f t="shared" si="11"/>
        <v>1.3348126999692362</v>
      </c>
      <c r="S12" s="18">
        <f t="shared" ref="S12:S18" si="13">O12/Q12*100</f>
        <v>11.351036296393954</v>
      </c>
      <c r="T12" s="5">
        <f t="shared" ref="T12:T18" si="14">ASIN(SQRT(S12/100))</f>
        <v>0.34363626985265466</v>
      </c>
      <c r="U12" s="50">
        <v>173.8</v>
      </c>
      <c r="V12" s="50">
        <f t="shared" si="7"/>
        <v>2.2400747595688211</v>
      </c>
      <c r="W12" s="5" t="s">
        <v>38</v>
      </c>
    </row>
    <row r="13" spans="1:24" x14ac:dyDescent="0.2">
      <c r="A13" s="5" t="s">
        <v>282</v>
      </c>
      <c r="B13" s="5" t="s">
        <v>283</v>
      </c>
      <c r="C13" s="5">
        <v>2011</v>
      </c>
      <c r="D13" s="46">
        <v>327</v>
      </c>
      <c r="E13" s="5">
        <v>2</v>
      </c>
      <c r="F13" s="47" t="s">
        <v>38</v>
      </c>
      <c r="G13" s="48">
        <v>20</v>
      </c>
      <c r="H13" s="5">
        <f t="shared" si="0"/>
        <v>0.46364760900080615</v>
      </c>
      <c r="I13" s="5">
        <v>8</v>
      </c>
      <c r="J13" s="5">
        <f t="shared" si="12"/>
        <v>0.28675655221154839</v>
      </c>
      <c r="K13" s="5">
        <v>210</v>
      </c>
      <c r="L13" s="5">
        <f t="shared" si="2"/>
        <v>14.491376746189438</v>
      </c>
      <c r="M13" s="49">
        <v>3.7090999999999998</v>
      </c>
      <c r="N13" s="5">
        <f t="shared" si="8"/>
        <v>0.5692697132651473</v>
      </c>
      <c r="O13" s="49">
        <v>2.1463999999999999</v>
      </c>
      <c r="P13" s="5">
        <f t="shared" si="9"/>
        <v>0.33171268302145912</v>
      </c>
      <c r="Q13" s="5">
        <f t="shared" si="10"/>
        <v>5.8554999999999993</v>
      </c>
      <c r="R13" s="5">
        <f t="shared" si="11"/>
        <v>0.76756472699845446</v>
      </c>
      <c r="S13" s="18">
        <f t="shared" si="13"/>
        <v>36.656135257450259</v>
      </c>
      <c r="T13" s="5">
        <f t="shared" si="14"/>
        <v>0.65032249125481334</v>
      </c>
      <c r="U13" s="50">
        <v>35.799999999999997</v>
      </c>
      <c r="V13" s="50">
        <f t="shared" si="7"/>
        <v>1.5540043210119028</v>
      </c>
    </row>
    <row r="14" spans="1:24" x14ac:dyDescent="0.2">
      <c r="A14" s="5" t="s">
        <v>282</v>
      </c>
      <c r="B14" s="5" t="s">
        <v>283</v>
      </c>
      <c r="C14" s="5">
        <v>2011</v>
      </c>
      <c r="D14" s="46">
        <v>351</v>
      </c>
      <c r="E14" s="5">
        <v>2</v>
      </c>
      <c r="F14" s="47" t="s">
        <v>38</v>
      </c>
      <c r="G14" s="48">
        <v>7</v>
      </c>
      <c r="H14" s="5">
        <f t="shared" si="0"/>
        <v>0.26776332715719392</v>
      </c>
      <c r="I14" s="5">
        <v>7</v>
      </c>
      <c r="J14" s="5">
        <f t="shared" si="12"/>
        <v>0.26776332715719392</v>
      </c>
      <c r="K14" s="5">
        <v>69</v>
      </c>
      <c r="L14" s="5">
        <f t="shared" si="2"/>
        <v>8.3066238629180749</v>
      </c>
      <c r="M14" s="49">
        <v>0.5827</v>
      </c>
      <c r="N14" s="5">
        <f t="shared" si="8"/>
        <v>-0.23454752883356073</v>
      </c>
      <c r="O14" s="49">
        <v>0.42419999999999997</v>
      </c>
      <c r="P14" s="5">
        <f t="shared" si="9"/>
        <v>-0.37241909797497325</v>
      </c>
      <c r="Q14" s="5">
        <f t="shared" si="10"/>
        <v>1.0068999999999999</v>
      </c>
      <c r="R14" s="5">
        <f t="shared" si="11"/>
        <v>2.9906540192174381E-3</v>
      </c>
      <c r="S14" s="18">
        <f t="shared" si="13"/>
        <v>42.129307776343232</v>
      </c>
      <c r="T14" s="5">
        <f t="shared" si="14"/>
        <v>0.70636251427723695</v>
      </c>
      <c r="U14" s="50">
        <v>12.6</v>
      </c>
      <c r="V14" s="50">
        <f t="shared" si="7"/>
        <v>1.1007150865730817</v>
      </c>
      <c r="W14" s="5" t="s">
        <v>31</v>
      </c>
    </row>
    <row r="15" spans="1:24" x14ac:dyDescent="0.2">
      <c r="A15" s="5" t="s">
        <v>282</v>
      </c>
      <c r="B15" s="5" t="s">
        <v>283</v>
      </c>
      <c r="C15" s="5">
        <v>2011</v>
      </c>
      <c r="D15" s="46">
        <v>356</v>
      </c>
      <c r="E15" s="5">
        <v>2</v>
      </c>
      <c r="F15" s="47" t="s">
        <v>38</v>
      </c>
      <c r="G15" s="48">
        <v>11</v>
      </c>
      <c r="H15" s="5">
        <f t="shared" si="0"/>
        <v>0.33806525478033073</v>
      </c>
      <c r="I15" s="5">
        <v>15</v>
      </c>
      <c r="J15" s="5">
        <f t="shared" si="12"/>
        <v>0.3976994150920718</v>
      </c>
      <c r="K15" s="5">
        <v>157</v>
      </c>
      <c r="L15" s="5">
        <f t="shared" si="2"/>
        <v>12.529964086141668</v>
      </c>
      <c r="M15" s="49">
        <v>4.9554</v>
      </c>
      <c r="N15" s="5">
        <f t="shared" si="8"/>
        <v>0.69507959290226184</v>
      </c>
      <c r="O15" s="49">
        <v>0.57340000000000002</v>
      </c>
      <c r="P15" s="5">
        <f t="shared" si="9"/>
        <v>-0.24153473743252463</v>
      </c>
      <c r="Q15" s="5">
        <f t="shared" si="10"/>
        <v>5.5288000000000004</v>
      </c>
      <c r="R15" s="5">
        <f t="shared" si="11"/>
        <v>0.74263166547330051</v>
      </c>
      <c r="S15" s="18">
        <f t="shared" si="13"/>
        <v>10.371147446100419</v>
      </c>
      <c r="T15" s="5">
        <f t="shared" si="14"/>
        <v>0.32788630323865758</v>
      </c>
      <c r="U15" s="50">
        <v>49.1</v>
      </c>
      <c r="V15" s="50">
        <f t="shared" si="7"/>
        <v>1.6911699341316038</v>
      </c>
      <c r="W15" s="5" t="s">
        <v>37</v>
      </c>
    </row>
    <row r="16" spans="1:24" x14ac:dyDescent="0.2">
      <c r="A16" s="5" t="s">
        <v>282</v>
      </c>
      <c r="B16" s="5" t="s">
        <v>283</v>
      </c>
      <c r="C16" s="5">
        <v>2011</v>
      </c>
      <c r="D16" s="46">
        <v>368</v>
      </c>
      <c r="E16" s="5">
        <v>2</v>
      </c>
      <c r="F16" s="47" t="s">
        <v>38</v>
      </c>
      <c r="G16" s="48">
        <v>8</v>
      </c>
      <c r="H16" s="5">
        <f t="shared" si="0"/>
        <v>0.28675655221154839</v>
      </c>
      <c r="I16" s="5">
        <v>5</v>
      </c>
      <c r="J16" s="5">
        <f t="shared" si="12"/>
        <v>0.22551340589813121</v>
      </c>
      <c r="K16" s="5">
        <v>41</v>
      </c>
      <c r="L16" s="5">
        <f t="shared" si="2"/>
        <v>6.4031242374328485</v>
      </c>
      <c r="M16" s="49">
        <v>1.5996999999999999</v>
      </c>
      <c r="N16" s="5">
        <f t="shared" si="8"/>
        <v>0.20404125964659156</v>
      </c>
      <c r="O16" s="49">
        <v>0.45129999999999998</v>
      </c>
      <c r="P16" s="5">
        <f t="shared" si="9"/>
        <v>-0.34552504339830353</v>
      </c>
      <c r="Q16" s="5">
        <f t="shared" si="10"/>
        <v>2.0509999999999997</v>
      </c>
      <c r="R16" s="5">
        <f t="shared" si="11"/>
        <v>0.31196777783995655</v>
      </c>
      <c r="S16" s="18">
        <f t="shared" si="13"/>
        <v>22.003900536323748</v>
      </c>
      <c r="T16" s="5">
        <f t="shared" si="14"/>
        <v>0.48825234181595201</v>
      </c>
      <c r="U16" s="50">
        <v>13.3</v>
      </c>
      <c r="V16" s="50">
        <f t="shared" si="7"/>
        <v>1.1241780554746752</v>
      </c>
      <c r="W16" s="5" t="s">
        <v>31</v>
      </c>
    </row>
    <row r="17" spans="1:24" x14ac:dyDescent="0.2">
      <c r="A17" s="5" t="s">
        <v>282</v>
      </c>
      <c r="B17" s="5" t="s">
        <v>283</v>
      </c>
      <c r="C17" s="5">
        <v>2011</v>
      </c>
      <c r="D17" s="46">
        <v>380</v>
      </c>
      <c r="E17" s="5">
        <v>2</v>
      </c>
      <c r="F17" s="47" t="s">
        <v>38</v>
      </c>
      <c r="G17" s="48">
        <v>17</v>
      </c>
      <c r="H17" s="5">
        <f t="shared" si="0"/>
        <v>0.4249887829624035</v>
      </c>
      <c r="I17" s="5">
        <v>30</v>
      </c>
      <c r="J17" s="5">
        <f t="shared" si="12"/>
        <v>0.57963974036370425</v>
      </c>
      <c r="K17" s="5">
        <v>131</v>
      </c>
      <c r="L17" s="5">
        <f t="shared" si="2"/>
        <v>11.445523142259598</v>
      </c>
      <c r="M17" s="49">
        <v>2.3391000000000002</v>
      </c>
      <c r="N17" s="5">
        <f t="shared" si="8"/>
        <v>0.36905064560979828</v>
      </c>
      <c r="O17" s="49">
        <v>1.5630999999999999</v>
      </c>
      <c r="P17" s="5">
        <f t="shared" si="9"/>
        <v>0.19398954149457906</v>
      </c>
      <c r="Q17" s="5">
        <f t="shared" si="10"/>
        <v>3.9022000000000001</v>
      </c>
      <c r="R17" s="5">
        <f t="shared" si="11"/>
        <v>0.59131063753084989</v>
      </c>
      <c r="S17" s="18">
        <f t="shared" si="13"/>
        <v>40.056890984572803</v>
      </c>
      <c r="T17" s="5">
        <f t="shared" si="14"/>
        <v>0.68529977550962717</v>
      </c>
      <c r="U17" s="50">
        <v>61.4</v>
      </c>
      <c r="V17" s="50">
        <f t="shared" si="7"/>
        <v>1.788239097382168</v>
      </c>
      <c r="W17" s="5" t="s">
        <v>44</v>
      </c>
    </row>
    <row r="18" spans="1:24" x14ac:dyDescent="0.2">
      <c r="A18" s="5" t="s">
        <v>282</v>
      </c>
      <c r="B18" s="5" t="s">
        <v>283</v>
      </c>
      <c r="C18" s="5">
        <v>2011</v>
      </c>
      <c r="D18" s="46">
        <v>252</v>
      </c>
      <c r="E18" s="5">
        <v>3</v>
      </c>
      <c r="F18" s="47" t="s">
        <v>33</v>
      </c>
      <c r="G18" s="48">
        <v>24</v>
      </c>
      <c r="H18" s="5">
        <f t="shared" si="0"/>
        <v>0.51197268804947627</v>
      </c>
      <c r="I18" s="5">
        <v>38</v>
      </c>
      <c r="J18" s="5">
        <f t="shared" si="12"/>
        <v>0.66421523787796666</v>
      </c>
      <c r="K18" s="5">
        <f>73+18+21</f>
        <v>112</v>
      </c>
      <c r="L18" s="5">
        <f t="shared" si="2"/>
        <v>10.583005244258363</v>
      </c>
      <c r="M18" s="49">
        <v>0.51249999999999996</v>
      </c>
      <c r="N18" s="5">
        <f t="shared" si="8"/>
        <v>-0.29029765631620935</v>
      </c>
      <c r="O18" s="49">
        <v>1.982</v>
      </c>
      <c r="P18" s="5">
        <f t="shared" si="9"/>
        <v>0.29710584133687667</v>
      </c>
      <c r="Q18" s="5">
        <f t="shared" si="10"/>
        <v>2.4944999999999999</v>
      </c>
      <c r="R18" s="5">
        <f t="shared" si="11"/>
        <v>0.39698524927985634</v>
      </c>
      <c r="S18" s="18">
        <f t="shared" si="13"/>
        <v>79.45480056123472</v>
      </c>
      <c r="T18" s="5">
        <f t="shared" si="14"/>
        <v>1.1003680000397269</v>
      </c>
      <c r="U18" s="50">
        <v>61.2</v>
      </c>
      <c r="V18" s="50">
        <f t="shared" si="7"/>
        <v>1.7868223794991875</v>
      </c>
    </row>
    <row r="19" spans="1:24" x14ac:dyDescent="0.2">
      <c r="A19" s="5" t="s">
        <v>282</v>
      </c>
      <c r="B19" s="5" t="s">
        <v>283</v>
      </c>
      <c r="C19" s="5">
        <v>2011</v>
      </c>
      <c r="D19" s="46">
        <v>261</v>
      </c>
      <c r="E19" s="5">
        <v>3</v>
      </c>
      <c r="F19" s="47" t="s">
        <v>33</v>
      </c>
      <c r="G19" s="48">
        <v>5</v>
      </c>
      <c r="H19" s="5">
        <f t="shared" si="0"/>
        <v>0.22551340589813121</v>
      </c>
      <c r="I19" s="5">
        <v>1</v>
      </c>
      <c r="J19" s="5">
        <f t="shared" si="12"/>
        <v>0.1001674211615598</v>
      </c>
      <c r="K19" s="5">
        <v>2</v>
      </c>
      <c r="L19" s="5">
        <f t="shared" si="2"/>
        <v>1.4142135623730951</v>
      </c>
      <c r="U19" s="50">
        <v>3.5</v>
      </c>
      <c r="V19" s="50">
        <f t="shared" si="7"/>
        <v>0.54530711646582408</v>
      </c>
      <c r="W19" s="5" t="s">
        <v>33</v>
      </c>
      <c r="X19" s="5" t="s">
        <v>284</v>
      </c>
    </row>
    <row r="20" spans="1:24" x14ac:dyDescent="0.2">
      <c r="A20" s="5" t="s">
        <v>282</v>
      </c>
      <c r="B20" s="5" t="s">
        <v>283</v>
      </c>
      <c r="C20" s="5">
        <v>2011</v>
      </c>
      <c r="D20" s="46">
        <v>265</v>
      </c>
      <c r="E20" s="5">
        <v>3</v>
      </c>
      <c r="F20" s="47" t="s">
        <v>33</v>
      </c>
      <c r="G20" s="48">
        <v>14</v>
      </c>
      <c r="H20" s="5">
        <f t="shared" si="0"/>
        <v>0.38349700393093333</v>
      </c>
      <c r="I20" s="5">
        <v>25</v>
      </c>
      <c r="J20" s="5">
        <f t="shared" si="12"/>
        <v>0.52359877559829893</v>
      </c>
      <c r="K20" s="5">
        <v>67</v>
      </c>
      <c r="L20" s="5">
        <f t="shared" si="2"/>
        <v>8.1853527718724504</v>
      </c>
      <c r="M20" s="49">
        <v>0.1045</v>
      </c>
      <c r="N20" s="5">
        <f>LOG10(M20+0.00001)</f>
        <v>-0.9808421522607178</v>
      </c>
      <c r="O20" s="49">
        <v>0.85140000000000005</v>
      </c>
      <c r="P20" s="5">
        <f>LOG10(O20+0.00001)</f>
        <v>-6.9861253243549373E-2</v>
      </c>
      <c r="Q20" s="5">
        <f>M20+O20</f>
        <v>0.95590000000000008</v>
      </c>
      <c r="R20" s="5">
        <f>LOG10(Q20+0.00001)</f>
        <v>-1.9582995112323174E-2</v>
      </c>
      <c r="S20" s="18">
        <f>O20/Q20*100</f>
        <v>89.06789413118527</v>
      </c>
      <c r="T20" s="5">
        <f>ASIN(SQRT(S20/100))</f>
        <v>1.2338174969939357</v>
      </c>
      <c r="U20" s="50">
        <v>27.6</v>
      </c>
      <c r="V20" s="50">
        <f t="shared" si="7"/>
        <v>1.4410664066392633</v>
      </c>
      <c r="W20" s="5" t="s">
        <v>31</v>
      </c>
    </row>
    <row r="21" spans="1:24" x14ac:dyDescent="0.2">
      <c r="A21" s="5" t="s">
        <v>282</v>
      </c>
      <c r="B21" s="5" t="s">
        <v>283</v>
      </c>
      <c r="C21" s="5">
        <v>2011</v>
      </c>
      <c r="D21" s="46">
        <v>288</v>
      </c>
      <c r="E21" s="5">
        <v>3</v>
      </c>
      <c r="F21" s="47" t="s">
        <v>33</v>
      </c>
      <c r="G21" s="48">
        <v>0.2</v>
      </c>
      <c r="H21" s="5">
        <f t="shared" si="0"/>
        <v>4.4736280102247346E-2</v>
      </c>
      <c r="I21" s="5">
        <v>0.05</v>
      </c>
      <c r="J21" s="5">
        <f t="shared" si="12"/>
        <v>2.2362543584366713E-2</v>
      </c>
      <c r="K21" s="5">
        <v>0</v>
      </c>
      <c r="L21" s="5">
        <f t="shared" si="2"/>
        <v>0</v>
      </c>
      <c r="M21" s="49">
        <v>0</v>
      </c>
      <c r="N21" s="5">
        <f>LOG10(M21+0.00001)</f>
        <v>-5</v>
      </c>
      <c r="O21" s="49">
        <v>0</v>
      </c>
      <c r="P21" s="5">
        <f>LOG10(O21+0.00001)</f>
        <v>-5</v>
      </c>
      <c r="Q21" s="5">
        <f>M21+O21</f>
        <v>0</v>
      </c>
      <c r="R21" s="5">
        <f>LOG10(Q21+0.00001)</f>
        <v>-5</v>
      </c>
      <c r="U21" s="50">
        <v>0</v>
      </c>
      <c r="V21" s="50">
        <f t="shared" si="7"/>
        <v>-2</v>
      </c>
    </row>
    <row r="22" spans="1:24" x14ac:dyDescent="0.2">
      <c r="A22" s="5" t="s">
        <v>282</v>
      </c>
      <c r="B22" s="5" t="s">
        <v>283</v>
      </c>
      <c r="C22" s="5">
        <v>2011</v>
      </c>
      <c r="D22" s="46">
        <v>311</v>
      </c>
      <c r="E22" s="5">
        <v>3</v>
      </c>
      <c r="F22" s="47" t="s">
        <v>33</v>
      </c>
      <c r="G22" s="48">
        <v>31</v>
      </c>
      <c r="H22" s="5">
        <f t="shared" si="0"/>
        <v>0.59050001516031803</v>
      </c>
      <c r="I22" s="5">
        <v>47</v>
      </c>
      <c r="J22" s="5">
        <f t="shared" si="12"/>
        <v>0.7553801341748092</v>
      </c>
      <c r="K22" s="5">
        <v>273</v>
      </c>
      <c r="L22" s="5">
        <f t="shared" si="2"/>
        <v>16.522711641858304</v>
      </c>
      <c r="U22" s="50">
        <v>81.8</v>
      </c>
      <c r="V22" s="50">
        <f t="shared" si="7"/>
        <v>1.9128063926612924</v>
      </c>
      <c r="W22" s="5" t="s">
        <v>32</v>
      </c>
      <c r="X22" s="5" t="s">
        <v>284</v>
      </c>
    </row>
    <row r="23" spans="1:24" x14ac:dyDescent="0.2">
      <c r="A23" s="5" t="s">
        <v>282</v>
      </c>
      <c r="B23" s="5" t="s">
        <v>283</v>
      </c>
      <c r="C23" s="5">
        <v>2011</v>
      </c>
      <c r="D23" s="46">
        <v>319</v>
      </c>
      <c r="E23" s="5">
        <v>3</v>
      </c>
      <c r="F23" s="47" t="s">
        <v>33</v>
      </c>
      <c r="G23" s="48">
        <v>5</v>
      </c>
      <c r="H23" s="5">
        <f t="shared" si="0"/>
        <v>0.22551340589813121</v>
      </c>
      <c r="I23" s="5">
        <v>6</v>
      </c>
      <c r="J23" s="5">
        <f t="shared" si="12"/>
        <v>0.24746706317044773</v>
      </c>
      <c r="K23" s="5">
        <v>36</v>
      </c>
      <c r="L23" s="5">
        <f t="shared" si="2"/>
        <v>6</v>
      </c>
      <c r="M23" s="49">
        <v>3.5999999999999999E-3</v>
      </c>
      <c r="N23" s="5">
        <f>LOG10(M23+0.00001)</f>
        <v>-2.4424927980943423</v>
      </c>
      <c r="O23" s="49">
        <v>0.46989999999999998</v>
      </c>
      <c r="P23" s="5">
        <f>LOG10(O23+0.00001)</f>
        <v>-0.32798531280082277</v>
      </c>
      <c r="Q23" s="5">
        <f>M23+O23</f>
        <v>0.47349999999999998</v>
      </c>
      <c r="R23" s="5">
        <f>LOG10(Q23+0.00001)</f>
        <v>-0.32467084475160612</v>
      </c>
      <c r="S23" s="18">
        <f>O23/Q23*100</f>
        <v>99.23970432946146</v>
      </c>
      <c r="T23" s="5">
        <f>ASIN(SQRT(S23/100))</f>
        <v>1.4834905220765329</v>
      </c>
      <c r="U23" s="50">
        <v>9.6</v>
      </c>
      <c r="V23" s="50">
        <f t="shared" si="7"/>
        <v>0.98272338766854528</v>
      </c>
    </row>
    <row r="24" spans="1:24" x14ac:dyDescent="0.2">
      <c r="A24" s="5" t="s">
        <v>282</v>
      </c>
      <c r="B24" s="5" t="s">
        <v>283</v>
      </c>
      <c r="C24" s="5">
        <v>2011</v>
      </c>
      <c r="D24" s="46">
        <v>320</v>
      </c>
      <c r="E24" s="5">
        <v>3</v>
      </c>
      <c r="F24" s="47" t="s">
        <v>33</v>
      </c>
      <c r="G24" s="48">
        <v>17</v>
      </c>
      <c r="H24" s="5">
        <f t="shared" si="0"/>
        <v>0.4249887829624035</v>
      </c>
      <c r="I24" s="5">
        <v>25</v>
      </c>
      <c r="J24" s="5">
        <f t="shared" si="12"/>
        <v>0.52359877559829893</v>
      </c>
      <c r="K24" s="5">
        <v>139</v>
      </c>
      <c r="L24" s="5">
        <f t="shared" si="2"/>
        <v>11.789826122551595</v>
      </c>
      <c r="M24" s="49">
        <v>0.2324</v>
      </c>
      <c r="N24" s="5">
        <f>LOG10(M24+0.00001)</f>
        <v>-0.63374518931361368</v>
      </c>
      <c r="O24" s="49">
        <v>1.5084</v>
      </c>
      <c r="P24" s="5">
        <f>LOG10(O24+0.00001)</f>
        <v>0.17851940289721507</v>
      </c>
      <c r="Q24" s="5">
        <f>M24+O24</f>
        <v>1.7407999999999999</v>
      </c>
      <c r="R24" s="5">
        <f>LOG10(Q24+0.00001)</f>
        <v>0.24075137280918485</v>
      </c>
      <c r="S24" s="18">
        <f>O24/Q24*100</f>
        <v>86.649816176470594</v>
      </c>
      <c r="T24" s="5">
        <f>ASIN(SQRT(S24/100))</f>
        <v>1.1967563691987348</v>
      </c>
      <c r="U24" s="50">
        <v>31.6</v>
      </c>
      <c r="V24" s="50">
        <f t="shared" si="7"/>
        <v>1.4998244958395797</v>
      </c>
    </row>
    <row r="25" spans="1:24" x14ac:dyDescent="0.2">
      <c r="A25" s="5" t="s">
        <v>282</v>
      </c>
      <c r="B25" s="5" t="s">
        <v>283</v>
      </c>
      <c r="C25" s="5">
        <v>2011</v>
      </c>
      <c r="D25" s="46">
        <v>377</v>
      </c>
      <c r="E25" s="5">
        <v>3</v>
      </c>
      <c r="F25" s="47" t="s">
        <v>33</v>
      </c>
      <c r="G25" s="48">
        <v>48</v>
      </c>
      <c r="H25" s="5">
        <f t="shared" si="0"/>
        <v>0.76539282622045379</v>
      </c>
      <c r="I25" s="5">
        <v>83</v>
      </c>
      <c r="J25" s="5">
        <f t="shared" si="12"/>
        <v>1.1458075438324933</v>
      </c>
      <c r="K25" s="5">
        <v>680</v>
      </c>
      <c r="L25" s="5">
        <f t="shared" si="2"/>
        <v>26.076809620810597</v>
      </c>
      <c r="U25" s="50">
        <v>182.5</v>
      </c>
      <c r="V25" s="50">
        <f t="shared" si="7"/>
        <v>2.2612866650984582</v>
      </c>
      <c r="W25" s="5" t="s">
        <v>33</v>
      </c>
      <c r="X25" s="5" t="s">
        <v>284</v>
      </c>
    </row>
    <row r="26" spans="1:24" x14ac:dyDescent="0.2">
      <c r="A26" s="5" t="s">
        <v>282</v>
      </c>
      <c r="B26" s="5" t="s">
        <v>283</v>
      </c>
      <c r="C26" s="5">
        <v>2011</v>
      </c>
      <c r="D26" s="46">
        <v>266</v>
      </c>
      <c r="E26" s="5">
        <v>4</v>
      </c>
      <c r="F26" s="47" t="s">
        <v>28</v>
      </c>
      <c r="G26" s="48">
        <v>15</v>
      </c>
      <c r="H26" s="5">
        <f t="shared" si="0"/>
        <v>0.3976994150920718</v>
      </c>
      <c r="I26" s="5">
        <v>20</v>
      </c>
      <c r="J26" s="5">
        <f t="shared" si="12"/>
        <v>0.46364760900080615</v>
      </c>
      <c r="K26" s="5">
        <v>32</v>
      </c>
      <c r="L26" s="5">
        <f t="shared" si="2"/>
        <v>5.6568542494923806</v>
      </c>
      <c r="M26" s="49">
        <v>3.2500000000000001E-2</v>
      </c>
      <c r="N26" s="5">
        <f>LOG10(M26+0.00001)</f>
        <v>-1.4879830305038733</v>
      </c>
      <c r="O26" s="49">
        <v>0.32650000000000001</v>
      </c>
      <c r="P26" s="5">
        <f>LOG10(O26+0.00001)</f>
        <v>-0.48610351307707628</v>
      </c>
      <c r="Q26" s="5">
        <f>M26+O26</f>
        <v>0.35899999999999999</v>
      </c>
      <c r="R26" s="5">
        <f>LOG10(Q26+0.00001)</f>
        <v>-0.44489345425083554</v>
      </c>
      <c r="S26" s="18">
        <f>O26/Q26*100</f>
        <v>90.947075208913645</v>
      </c>
      <c r="T26" s="5">
        <f>ASIN(SQRT(S26/100))</f>
        <v>1.2651802230319977</v>
      </c>
      <c r="U26" s="50">
        <v>46.7</v>
      </c>
      <c r="V26" s="50">
        <f t="shared" si="7"/>
        <v>1.6694098672877828</v>
      </c>
    </row>
    <row r="27" spans="1:24" x14ac:dyDescent="0.2">
      <c r="A27" s="5" t="s">
        <v>282</v>
      </c>
      <c r="B27" s="5" t="s">
        <v>283</v>
      </c>
      <c r="C27" s="5">
        <v>2011</v>
      </c>
      <c r="D27" s="46">
        <v>278</v>
      </c>
      <c r="E27" s="5">
        <v>4</v>
      </c>
      <c r="F27" s="47" t="s">
        <v>28</v>
      </c>
      <c r="G27" s="48"/>
      <c r="W27" s="5" t="s">
        <v>33</v>
      </c>
      <c r="X27" s="5" t="s">
        <v>285</v>
      </c>
    </row>
    <row r="28" spans="1:24" x14ac:dyDescent="0.2">
      <c r="A28" s="5" t="s">
        <v>282</v>
      </c>
      <c r="B28" s="5" t="s">
        <v>283</v>
      </c>
      <c r="C28" s="5">
        <v>2011</v>
      </c>
      <c r="D28" s="46">
        <v>300</v>
      </c>
      <c r="E28" s="5">
        <v>4</v>
      </c>
      <c r="F28" s="47" t="s">
        <v>28</v>
      </c>
      <c r="G28" s="48"/>
      <c r="W28" s="5" t="s">
        <v>38</v>
      </c>
      <c r="X28" s="5" t="s">
        <v>286</v>
      </c>
    </row>
    <row r="29" spans="1:24" x14ac:dyDescent="0.2">
      <c r="A29" s="5" t="s">
        <v>282</v>
      </c>
      <c r="B29" s="5" t="s">
        <v>283</v>
      </c>
      <c r="C29" s="5">
        <v>2011</v>
      </c>
      <c r="D29" s="46">
        <v>328</v>
      </c>
      <c r="E29" s="5">
        <v>4</v>
      </c>
      <c r="F29" s="47" t="s">
        <v>28</v>
      </c>
      <c r="G29" s="48">
        <v>22</v>
      </c>
      <c r="H29" s="5">
        <f t="shared" ref="H29:H45" si="15">ASIN(SQRT(G29/100))</f>
        <v>0.48820526339691722</v>
      </c>
      <c r="I29" s="5">
        <v>38</v>
      </c>
      <c r="J29" s="5">
        <f t="shared" ref="J29:J45" si="16">ASIN(SQRT(I29/100))</f>
        <v>0.66421523787796666</v>
      </c>
      <c r="K29" s="5">
        <v>81</v>
      </c>
      <c r="L29" s="5">
        <f t="shared" ref="L29:L45" si="17">SQRT(K29)</f>
        <v>9</v>
      </c>
      <c r="M29" s="49">
        <v>1E-3</v>
      </c>
      <c r="N29" s="5">
        <f>LOG10(M29+0.00001)</f>
        <v>-2.9956786262173574</v>
      </c>
      <c r="O29" s="49">
        <v>1.7211000000000001</v>
      </c>
      <c r="P29" s="5">
        <f>LOG10(O29+0.00001)</f>
        <v>0.23580862794891791</v>
      </c>
      <c r="Q29" s="5">
        <f>M29+O29</f>
        <v>1.7221</v>
      </c>
      <c r="R29" s="5">
        <f>LOG10(Q29+0.00001)</f>
        <v>0.23606088862009994</v>
      </c>
      <c r="S29" s="18">
        <f>O29/Q29*100</f>
        <v>99.941931362870918</v>
      </c>
      <c r="T29" s="5">
        <f>ASIN(SQRT(S29/100))</f>
        <v>1.5466965590574082</v>
      </c>
      <c r="U29" s="50">
        <v>63.5</v>
      </c>
      <c r="V29" s="50">
        <f t="shared" ref="V29:V45" si="18">LOG10(U29+0.01)</f>
        <v>1.8028421127390744</v>
      </c>
      <c r="W29" s="5" t="s">
        <v>38</v>
      </c>
    </row>
    <row r="30" spans="1:24" x14ac:dyDescent="0.2">
      <c r="A30" s="5" t="s">
        <v>282</v>
      </c>
      <c r="B30" s="5" t="s">
        <v>283</v>
      </c>
      <c r="C30" s="5">
        <v>2011</v>
      </c>
      <c r="D30" s="46">
        <v>359</v>
      </c>
      <c r="E30" s="5">
        <v>4</v>
      </c>
      <c r="F30" s="47" t="s">
        <v>28</v>
      </c>
      <c r="G30" s="48">
        <v>4</v>
      </c>
      <c r="H30" s="5">
        <f t="shared" si="15"/>
        <v>0.20135792079033082</v>
      </c>
      <c r="I30" s="5">
        <v>1.7</v>
      </c>
      <c r="J30" s="5">
        <f t="shared" si="16"/>
        <v>0.13075632458015415</v>
      </c>
      <c r="K30" s="5">
        <v>5</v>
      </c>
      <c r="L30" s="5">
        <f t="shared" si="17"/>
        <v>2.2360679774997898</v>
      </c>
      <c r="S30" s="18"/>
      <c r="U30" s="50">
        <v>5.5</v>
      </c>
      <c r="V30" s="50">
        <f t="shared" si="18"/>
        <v>0.74115159885178505</v>
      </c>
      <c r="X30" s="5" t="s">
        <v>287</v>
      </c>
    </row>
    <row r="31" spans="1:24" x14ac:dyDescent="0.2">
      <c r="A31" s="5" t="s">
        <v>282</v>
      </c>
      <c r="B31" s="5" t="s">
        <v>283</v>
      </c>
      <c r="C31" s="5">
        <v>2011</v>
      </c>
      <c r="D31" s="46">
        <v>364</v>
      </c>
      <c r="E31" s="5">
        <v>4</v>
      </c>
      <c r="F31" s="47" t="s">
        <v>28</v>
      </c>
      <c r="G31" s="48">
        <v>25</v>
      </c>
      <c r="H31" s="5">
        <f t="shared" si="15"/>
        <v>0.52359877559829893</v>
      </c>
      <c r="I31" s="5">
        <v>27</v>
      </c>
      <c r="J31" s="5">
        <f t="shared" si="16"/>
        <v>0.54640056413797222</v>
      </c>
      <c r="K31" s="5">
        <v>187</v>
      </c>
      <c r="L31" s="5">
        <f t="shared" si="17"/>
        <v>13.674794331177344</v>
      </c>
      <c r="M31" s="49">
        <v>0</v>
      </c>
      <c r="N31" s="5">
        <f>LOG10(M31+0.00001)</f>
        <v>-5</v>
      </c>
      <c r="O31" s="49">
        <v>1.6793</v>
      </c>
      <c r="P31" s="5">
        <f>LOG10(O31+0.00001)</f>
        <v>0.22513087413815744</v>
      </c>
      <c r="Q31" s="5">
        <f>M31+O31</f>
        <v>1.6793</v>
      </c>
      <c r="R31" s="5">
        <f>LOG10(Q31+0.00001)</f>
        <v>0.22513087413815744</v>
      </c>
      <c r="S31" s="18">
        <f>O31/Q31*100</f>
        <v>100</v>
      </c>
      <c r="T31" s="5">
        <f>ASIN(SQRT(S31/100))</f>
        <v>1.5707963267948966</v>
      </c>
      <c r="U31" s="50">
        <v>68</v>
      </c>
      <c r="V31" s="50">
        <f t="shared" si="18"/>
        <v>1.8325727748461798</v>
      </c>
      <c r="W31" s="5" t="s">
        <v>34</v>
      </c>
    </row>
    <row r="32" spans="1:24" x14ac:dyDescent="0.2">
      <c r="A32" s="5" t="s">
        <v>282</v>
      </c>
      <c r="B32" s="5" t="s">
        <v>283</v>
      </c>
      <c r="C32" s="5">
        <v>2011</v>
      </c>
      <c r="D32" s="46">
        <v>379</v>
      </c>
      <c r="E32" s="5">
        <v>4</v>
      </c>
      <c r="F32" s="47" t="s">
        <v>28</v>
      </c>
      <c r="G32" s="48">
        <v>16</v>
      </c>
      <c r="H32" s="5">
        <f t="shared" si="15"/>
        <v>0.41151684606748801</v>
      </c>
      <c r="I32" s="5">
        <v>23</v>
      </c>
      <c r="J32" s="5">
        <f t="shared" si="16"/>
        <v>0.50017960869748734</v>
      </c>
      <c r="K32" s="5">
        <v>156</v>
      </c>
      <c r="L32" s="5">
        <f t="shared" si="17"/>
        <v>12.489995996796797</v>
      </c>
      <c r="U32" s="50">
        <v>57.7</v>
      </c>
      <c r="V32" s="50">
        <f t="shared" si="18"/>
        <v>1.7612510743086627</v>
      </c>
      <c r="W32" s="5" t="s">
        <v>38</v>
      </c>
      <c r="X32" s="5" t="s">
        <v>284</v>
      </c>
    </row>
    <row r="33" spans="1:24" x14ac:dyDescent="0.2">
      <c r="A33" s="5" t="s">
        <v>282</v>
      </c>
      <c r="B33" s="5" t="s">
        <v>283</v>
      </c>
      <c r="C33" s="5">
        <v>2011</v>
      </c>
      <c r="D33" s="51">
        <v>382</v>
      </c>
      <c r="E33" s="5">
        <v>4</v>
      </c>
      <c r="F33" s="47" t="s">
        <v>28</v>
      </c>
      <c r="G33" s="48">
        <v>31</v>
      </c>
      <c r="H33" s="5">
        <f t="shared" si="15"/>
        <v>0.59050001516031803</v>
      </c>
      <c r="I33" s="5">
        <v>45</v>
      </c>
      <c r="J33" s="5">
        <f t="shared" si="16"/>
        <v>0.73531445281666841</v>
      </c>
      <c r="K33" s="5">
        <v>179</v>
      </c>
      <c r="L33" s="5">
        <f t="shared" si="17"/>
        <v>13.379088160259652</v>
      </c>
      <c r="M33" s="49">
        <v>0.1482</v>
      </c>
      <c r="N33" s="5">
        <f>LOG10(M33+0.00001)</f>
        <v>-0.82912249272441996</v>
      </c>
      <c r="O33" s="49">
        <v>1.5165</v>
      </c>
      <c r="P33" s="5">
        <f>LOG10(O33+0.00001)</f>
        <v>0.18084527843204343</v>
      </c>
      <c r="Q33" s="5">
        <f>M33+O33</f>
        <v>1.6646999999999998</v>
      </c>
      <c r="R33" s="5">
        <f>LOG10(Q33+0.00001)</f>
        <v>0.22133858837132142</v>
      </c>
      <c r="S33" s="18">
        <f>O33/Q33*100</f>
        <v>91.097495044152112</v>
      </c>
      <c r="T33" s="5">
        <f>ASIN(SQRT(S33/100))</f>
        <v>1.2678112296358124</v>
      </c>
      <c r="U33" s="50">
        <v>99.5</v>
      </c>
      <c r="V33" s="50">
        <f t="shared" si="18"/>
        <v>1.9978667262391447</v>
      </c>
      <c r="W33" s="5" t="s">
        <v>52</v>
      </c>
    </row>
    <row r="34" spans="1:24" x14ac:dyDescent="0.2">
      <c r="A34" s="5" t="s">
        <v>282</v>
      </c>
      <c r="B34" s="5" t="s">
        <v>283</v>
      </c>
      <c r="C34" s="5">
        <v>2011</v>
      </c>
      <c r="D34" s="46">
        <v>236</v>
      </c>
      <c r="E34" s="5">
        <v>5</v>
      </c>
      <c r="F34" s="47" t="s">
        <v>34</v>
      </c>
      <c r="G34" s="48">
        <v>2</v>
      </c>
      <c r="H34" s="5">
        <f t="shared" si="15"/>
        <v>0.14189705460416391</v>
      </c>
      <c r="I34" s="5">
        <v>0.05</v>
      </c>
      <c r="J34" s="5">
        <f t="shared" si="16"/>
        <v>2.2362543584366713E-2</v>
      </c>
      <c r="K34" s="5">
        <v>0</v>
      </c>
      <c r="L34" s="5">
        <f t="shared" si="17"/>
        <v>0</v>
      </c>
      <c r="M34" s="49">
        <v>0</v>
      </c>
      <c r="N34" s="5">
        <f>LOG10(M34+0.00001)</f>
        <v>-5</v>
      </c>
      <c r="O34" s="49">
        <v>0</v>
      </c>
      <c r="P34" s="5">
        <f>LOG10(O34+0.00001)</f>
        <v>-5</v>
      </c>
      <c r="Q34" s="5">
        <f>M34+O34</f>
        <v>0</v>
      </c>
      <c r="R34" s="5">
        <f>LOG10(Q34+0.00001)</f>
        <v>-5</v>
      </c>
      <c r="U34" s="50">
        <v>0</v>
      </c>
      <c r="V34" s="50">
        <f t="shared" si="18"/>
        <v>-2</v>
      </c>
    </row>
    <row r="35" spans="1:24" x14ac:dyDescent="0.2">
      <c r="A35" s="5" t="s">
        <v>282</v>
      </c>
      <c r="B35" s="5" t="s">
        <v>283</v>
      </c>
      <c r="C35" s="5">
        <v>2011</v>
      </c>
      <c r="D35" s="46">
        <v>248</v>
      </c>
      <c r="E35" s="5">
        <v>5</v>
      </c>
      <c r="F35" s="47" t="s">
        <v>34</v>
      </c>
      <c r="G35" s="48">
        <v>0.2</v>
      </c>
      <c r="H35" s="5">
        <f t="shared" si="15"/>
        <v>4.4736280102247346E-2</v>
      </c>
      <c r="I35" s="5">
        <v>0.1</v>
      </c>
      <c r="J35" s="5">
        <f t="shared" si="16"/>
        <v>3.1628049437571679E-2</v>
      </c>
      <c r="K35" s="5">
        <v>0</v>
      </c>
      <c r="L35" s="5">
        <f t="shared" si="17"/>
        <v>0</v>
      </c>
      <c r="M35" s="49">
        <v>0</v>
      </c>
      <c r="N35" s="5">
        <f>LOG10(M35+0.00001)</f>
        <v>-5</v>
      </c>
      <c r="O35" s="49">
        <v>0</v>
      </c>
      <c r="P35" s="5">
        <f>LOG10(O35+0.00001)</f>
        <v>-5</v>
      </c>
      <c r="Q35" s="5">
        <f>M35+O35</f>
        <v>0</v>
      </c>
      <c r="R35" s="5">
        <f>LOG10(Q35+0.00001)</f>
        <v>-5</v>
      </c>
      <c r="U35" s="50">
        <v>0</v>
      </c>
      <c r="V35" s="50">
        <f t="shared" si="18"/>
        <v>-2</v>
      </c>
    </row>
    <row r="36" spans="1:24" x14ac:dyDescent="0.2">
      <c r="A36" s="5" t="s">
        <v>282</v>
      </c>
      <c r="B36" s="5" t="s">
        <v>283</v>
      </c>
      <c r="C36" s="5">
        <v>2011</v>
      </c>
      <c r="D36" s="46">
        <v>260</v>
      </c>
      <c r="E36" s="5">
        <v>5</v>
      </c>
      <c r="F36" s="47" t="s">
        <v>34</v>
      </c>
      <c r="G36" s="48">
        <v>30</v>
      </c>
      <c r="H36" s="5">
        <f t="shared" si="15"/>
        <v>0.57963974036370425</v>
      </c>
      <c r="I36" s="5">
        <v>55</v>
      </c>
      <c r="J36" s="5">
        <f t="shared" si="16"/>
        <v>0.83548187397822815</v>
      </c>
      <c r="K36" s="5">
        <v>168</v>
      </c>
      <c r="L36" s="5">
        <f t="shared" si="17"/>
        <v>12.961481396815721</v>
      </c>
      <c r="U36" s="50">
        <v>55</v>
      </c>
      <c r="V36" s="50">
        <f t="shared" si="18"/>
        <v>1.7404416449497659</v>
      </c>
      <c r="W36" s="5" t="s">
        <v>38</v>
      </c>
      <c r="X36" s="5" t="s">
        <v>284</v>
      </c>
    </row>
    <row r="37" spans="1:24" x14ac:dyDescent="0.2">
      <c r="A37" s="5" t="s">
        <v>282</v>
      </c>
      <c r="B37" s="5" t="s">
        <v>283</v>
      </c>
      <c r="C37" s="5">
        <v>2011</v>
      </c>
      <c r="D37" s="46">
        <v>264</v>
      </c>
      <c r="E37" s="5">
        <v>5</v>
      </c>
      <c r="F37" s="47" t="s">
        <v>34</v>
      </c>
      <c r="G37" s="48">
        <v>13</v>
      </c>
      <c r="H37" s="5">
        <f t="shared" si="15"/>
        <v>0.36886298422662445</v>
      </c>
      <c r="I37" s="5">
        <v>27</v>
      </c>
      <c r="J37" s="5">
        <f t="shared" si="16"/>
        <v>0.54640056413797222</v>
      </c>
      <c r="K37" s="5">
        <v>114</v>
      </c>
      <c r="L37" s="5">
        <f t="shared" si="17"/>
        <v>10.677078252031311</v>
      </c>
      <c r="M37" s="49">
        <v>1.8486</v>
      </c>
      <c r="N37" s="5">
        <f>LOG10(M37+0.00001)</f>
        <v>0.26684529800983048</v>
      </c>
      <c r="O37" s="49">
        <v>0.92249999999999999</v>
      </c>
      <c r="P37" s="5">
        <f>LOG10(O37+0.00001)</f>
        <v>-3.5028917395156567E-2</v>
      </c>
      <c r="Q37" s="5">
        <f>M37+O37</f>
        <v>2.7711000000000001</v>
      </c>
      <c r="R37" s="5">
        <f>LOG10(Q37+0.00001)</f>
        <v>0.44265376556744557</v>
      </c>
      <c r="S37" s="18">
        <f>O37/Q37*100</f>
        <v>33.290029230269568</v>
      </c>
      <c r="T37" s="5">
        <f>ASIN(SQRT(S37/100))</f>
        <v>0.61502032462013634</v>
      </c>
      <c r="U37" s="50">
        <v>33.5</v>
      </c>
      <c r="V37" s="50">
        <f t="shared" si="18"/>
        <v>1.5251744278352715</v>
      </c>
    </row>
    <row r="38" spans="1:24" x14ac:dyDescent="0.2">
      <c r="A38" s="5" t="s">
        <v>282</v>
      </c>
      <c r="B38" s="5" t="s">
        <v>283</v>
      </c>
      <c r="C38" s="5">
        <v>2011</v>
      </c>
      <c r="D38" s="46">
        <v>305</v>
      </c>
      <c r="E38" s="5">
        <v>5</v>
      </c>
      <c r="F38" s="47" t="s">
        <v>34</v>
      </c>
      <c r="G38" s="48">
        <v>7</v>
      </c>
      <c r="H38" s="5">
        <f t="shared" si="15"/>
        <v>0.26776332715719392</v>
      </c>
      <c r="I38" s="5">
        <v>6</v>
      </c>
      <c r="J38" s="5">
        <f t="shared" si="16"/>
        <v>0.24746706317044773</v>
      </c>
      <c r="K38" s="5">
        <v>17</v>
      </c>
      <c r="L38" s="5">
        <f t="shared" si="17"/>
        <v>4.1231056256176606</v>
      </c>
      <c r="S38" s="18"/>
      <c r="U38" s="50">
        <v>9.6999999999999993</v>
      </c>
      <c r="V38" s="50">
        <f t="shared" si="18"/>
        <v>0.98721922990800481</v>
      </c>
      <c r="W38" s="5" t="s">
        <v>44</v>
      </c>
      <c r="X38" s="5" t="s">
        <v>288</v>
      </c>
    </row>
    <row r="39" spans="1:24" x14ac:dyDescent="0.2">
      <c r="A39" s="5" t="s">
        <v>282</v>
      </c>
      <c r="B39" s="5" t="s">
        <v>283</v>
      </c>
      <c r="C39" s="5">
        <v>2011</v>
      </c>
      <c r="D39" s="46">
        <v>331</v>
      </c>
      <c r="E39" s="5">
        <v>5</v>
      </c>
      <c r="F39" s="47" t="s">
        <v>34</v>
      </c>
      <c r="G39" s="48">
        <v>0.2</v>
      </c>
      <c r="H39" s="5">
        <f t="shared" si="15"/>
        <v>4.4736280102247346E-2</v>
      </c>
      <c r="I39" s="5">
        <v>0.6</v>
      </c>
      <c r="J39" s="5">
        <f t="shared" si="16"/>
        <v>7.7537336482169206E-2</v>
      </c>
      <c r="K39" s="5">
        <v>0</v>
      </c>
      <c r="L39" s="5">
        <f t="shared" si="17"/>
        <v>0</v>
      </c>
      <c r="M39" s="49">
        <v>0</v>
      </c>
      <c r="N39" s="5">
        <f>LOG10(M39+0.00001)</f>
        <v>-5</v>
      </c>
      <c r="O39" s="49">
        <v>0</v>
      </c>
      <c r="P39" s="5">
        <f>LOG10(O39+0.00001)</f>
        <v>-5</v>
      </c>
      <c r="Q39" s="5">
        <f>M39+O39</f>
        <v>0</v>
      </c>
      <c r="R39" s="5">
        <f>LOG10(Q39+0.00001)</f>
        <v>-5</v>
      </c>
      <c r="U39" s="50">
        <v>0</v>
      </c>
      <c r="V39" s="50">
        <f t="shared" si="18"/>
        <v>-2</v>
      </c>
      <c r="W39" s="5" t="s">
        <v>31</v>
      </c>
    </row>
    <row r="40" spans="1:24" x14ac:dyDescent="0.2">
      <c r="A40" s="5" t="s">
        <v>282</v>
      </c>
      <c r="B40" s="5" t="s">
        <v>283</v>
      </c>
      <c r="C40" s="5">
        <v>2011</v>
      </c>
      <c r="D40" s="46">
        <v>332</v>
      </c>
      <c r="E40" s="5">
        <v>5</v>
      </c>
      <c r="F40" s="47" t="s">
        <v>34</v>
      </c>
      <c r="G40" s="48">
        <v>31</v>
      </c>
      <c r="H40" s="5">
        <f t="shared" si="15"/>
        <v>0.59050001516031803</v>
      </c>
      <c r="I40" s="5">
        <v>80</v>
      </c>
      <c r="J40" s="5">
        <f t="shared" si="16"/>
        <v>1.1071487177940904</v>
      </c>
      <c r="K40" s="5">
        <v>502</v>
      </c>
      <c r="L40" s="5">
        <f t="shared" si="17"/>
        <v>22.405356502408079</v>
      </c>
      <c r="M40" s="49">
        <v>7.1403999999999996</v>
      </c>
      <c r="N40" s="5">
        <f>LOG10(M40+0.00001)</f>
        <v>0.85372314953883377</v>
      </c>
      <c r="O40" s="49">
        <v>5.9817999999999998</v>
      </c>
      <c r="P40" s="5">
        <f>LOG10(O40+0.00001)</f>
        <v>0.7768326144355161</v>
      </c>
      <c r="Q40" s="5">
        <f>M40+O40</f>
        <v>13.122199999999999</v>
      </c>
      <c r="R40" s="5">
        <f>LOG10(Q40+0.00001)</f>
        <v>1.1180069836660167</v>
      </c>
      <c r="S40" s="18">
        <f>O40/Q40*100</f>
        <v>45.585343920988855</v>
      </c>
      <c r="T40" s="5">
        <f>ASIN(SQRT(S40/100))</f>
        <v>0.74119404174214887</v>
      </c>
      <c r="U40" s="50">
        <v>148.19999999999999</v>
      </c>
      <c r="V40" s="50">
        <f t="shared" si="18"/>
        <v>2.1708775072755802</v>
      </c>
    </row>
    <row r="41" spans="1:24" x14ac:dyDescent="0.2">
      <c r="A41" s="5" t="s">
        <v>282</v>
      </c>
      <c r="B41" s="5" t="s">
        <v>283</v>
      </c>
      <c r="C41" s="5">
        <v>2011</v>
      </c>
      <c r="D41" s="46">
        <v>363</v>
      </c>
      <c r="E41" s="5">
        <v>5</v>
      </c>
      <c r="F41" s="47" t="s">
        <v>34</v>
      </c>
      <c r="G41" s="48">
        <v>44</v>
      </c>
      <c r="H41" s="5">
        <f t="shared" si="15"/>
        <v>0.72525322220005417</v>
      </c>
      <c r="I41" s="5">
        <v>89</v>
      </c>
      <c r="J41" s="5">
        <f t="shared" si="16"/>
        <v>1.2327310720145659</v>
      </c>
      <c r="K41" s="5">
        <v>691</v>
      </c>
      <c r="L41" s="5">
        <f t="shared" si="17"/>
        <v>26.28687885618983</v>
      </c>
      <c r="U41" s="50">
        <v>185.3</v>
      </c>
      <c r="V41" s="50">
        <f t="shared" si="18"/>
        <v>2.2678988560573563</v>
      </c>
      <c r="W41" s="5" t="s">
        <v>37</v>
      </c>
      <c r="X41" s="5" t="s">
        <v>284</v>
      </c>
    </row>
    <row r="42" spans="1:24" x14ac:dyDescent="0.2">
      <c r="A42" s="5" t="s">
        <v>282</v>
      </c>
      <c r="B42" s="5" t="s">
        <v>283</v>
      </c>
      <c r="C42" s="5">
        <v>2011</v>
      </c>
      <c r="D42" s="46">
        <v>203</v>
      </c>
      <c r="E42" s="5">
        <v>6</v>
      </c>
      <c r="F42" s="47" t="s">
        <v>26</v>
      </c>
      <c r="G42" s="48">
        <v>13</v>
      </c>
      <c r="H42" s="5">
        <f t="shared" si="15"/>
        <v>0.36886298422662445</v>
      </c>
      <c r="I42" s="5">
        <v>10</v>
      </c>
      <c r="J42" s="5">
        <f t="shared" si="16"/>
        <v>0.32175055439664224</v>
      </c>
      <c r="K42" s="5">
        <v>32</v>
      </c>
      <c r="L42" s="5">
        <f t="shared" si="17"/>
        <v>5.6568542494923806</v>
      </c>
      <c r="M42" s="49">
        <v>0.21690000000000001</v>
      </c>
      <c r="N42" s="5">
        <f>LOG10(M42+0.00001)</f>
        <v>-0.66372042564966971</v>
      </c>
      <c r="O42" s="49">
        <v>0.14330000000000001</v>
      </c>
      <c r="P42" s="5">
        <f>LOG10(O42+0.00001)</f>
        <v>-0.8437235039969837</v>
      </c>
      <c r="Q42" s="5">
        <f>M42+O42</f>
        <v>0.36020000000000002</v>
      </c>
      <c r="R42" s="5">
        <f>LOG10(Q42+0.00001)</f>
        <v>-0.44344423464659383</v>
      </c>
      <c r="S42" s="18">
        <f>O42/Q42*100</f>
        <v>39.783453636868401</v>
      </c>
      <c r="T42" s="5">
        <f>ASIN(SQRT(S42/100))</f>
        <v>0.6825080807576589</v>
      </c>
      <c r="U42" s="50">
        <v>15.4</v>
      </c>
      <c r="V42" s="50">
        <f t="shared" si="18"/>
        <v>1.1878026387184193</v>
      </c>
    </row>
    <row r="43" spans="1:24" x14ac:dyDescent="0.2">
      <c r="A43" s="5" t="s">
        <v>282</v>
      </c>
      <c r="B43" s="5" t="s">
        <v>283</v>
      </c>
      <c r="C43" s="5">
        <v>2011</v>
      </c>
      <c r="D43" s="46">
        <v>234</v>
      </c>
      <c r="E43" s="5">
        <v>6</v>
      </c>
      <c r="F43" s="47" t="s">
        <v>26</v>
      </c>
      <c r="G43" s="48">
        <v>1</v>
      </c>
      <c r="H43" s="5">
        <f t="shared" si="15"/>
        <v>0.1001674211615598</v>
      </c>
      <c r="I43" s="5">
        <v>0.5</v>
      </c>
      <c r="J43" s="5">
        <f t="shared" si="16"/>
        <v>7.0769736662213617E-2</v>
      </c>
      <c r="K43" s="5">
        <v>0</v>
      </c>
      <c r="L43" s="5">
        <f t="shared" si="17"/>
        <v>0</v>
      </c>
      <c r="M43" s="49">
        <v>0</v>
      </c>
      <c r="N43" s="5">
        <f>LOG10(M43+0.00001)</f>
        <v>-5</v>
      </c>
      <c r="O43" s="49">
        <v>0</v>
      </c>
      <c r="P43" s="5">
        <f>LOG10(O43+0.00001)</f>
        <v>-5</v>
      </c>
      <c r="Q43" s="5">
        <f>M43+O43</f>
        <v>0</v>
      </c>
      <c r="R43" s="5">
        <f>LOG10(Q43+0.00001)</f>
        <v>-5</v>
      </c>
      <c r="U43" s="50">
        <v>0</v>
      </c>
      <c r="V43" s="50">
        <f t="shared" si="18"/>
        <v>-2</v>
      </c>
    </row>
    <row r="44" spans="1:24" x14ac:dyDescent="0.2">
      <c r="A44" s="5" t="s">
        <v>282</v>
      </c>
      <c r="B44" s="5" t="s">
        <v>283</v>
      </c>
      <c r="C44" s="5">
        <v>2011</v>
      </c>
      <c r="D44" s="46">
        <v>258</v>
      </c>
      <c r="E44" s="5">
        <v>6</v>
      </c>
      <c r="F44" s="47" t="s">
        <v>26</v>
      </c>
      <c r="G44" s="48">
        <v>8</v>
      </c>
      <c r="H44" s="5">
        <f t="shared" si="15"/>
        <v>0.28675655221154839</v>
      </c>
      <c r="I44" s="5">
        <v>4</v>
      </c>
      <c r="J44" s="5">
        <f t="shared" si="16"/>
        <v>0.20135792079033082</v>
      </c>
      <c r="K44" s="5">
        <v>29</v>
      </c>
      <c r="L44" s="5">
        <f t="shared" si="17"/>
        <v>5.3851648071345037</v>
      </c>
      <c r="M44" s="49">
        <v>4.8399999999999999E-2</v>
      </c>
      <c r="N44" s="5">
        <f>LOG10(M44+0.00001)</f>
        <v>-1.3150649173591102</v>
      </c>
      <c r="O44" s="49">
        <v>0.30859999999999999</v>
      </c>
      <c r="P44" s="5">
        <f>LOG10(O44+0.00001)</f>
        <v>-0.51059000544573097</v>
      </c>
      <c r="Q44" s="5">
        <f>M44+O44</f>
        <v>0.35699999999999998</v>
      </c>
      <c r="R44" s="5">
        <f>LOG10(Q44+0.00001)</f>
        <v>-0.44731961894664546</v>
      </c>
      <c r="S44" s="18">
        <f>O44/Q44*100</f>
        <v>86.44257703081233</v>
      </c>
      <c r="T44" s="5">
        <f>ASIN(SQRT(S44/100))</f>
        <v>1.1937196947862752</v>
      </c>
      <c r="U44" s="50">
        <v>11.3</v>
      </c>
      <c r="V44" s="50">
        <f t="shared" si="18"/>
        <v>1.0534626049254554</v>
      </c>
      <c r="W44" s="5" t="s">
        <v>37</v>
      </c>
    </row>
    <row r="45" spans="1:24" x14ac:dyDescent="0.2">
      <c r="A45" s="5" t="s">
        <v>282</v>
      </c>
      <c r="B45" s="5" t="s">
        <v>283</v>
      </c>
      <c r="C45" s="5">
        <v>2011</v>
      </c>
      <c r="D45" s="46">
        <v>275</v>
      </c>
      <c r="E45" s="5">
        <v>6</v>
      </c>
      <c r="F45" s="47" t="s">
        <v>26</v>
      </c>
      <c r="G45" s="48">
        <v>0.1</v>
      </c>
      <c r="H45" s="5">
        <f t="shared" si="15"/>
        <v>3.1628049437571679E-2</v>
      </c>
      <c r="I45" s="5">
        <v>0.1</v>
      </c>
      <c r="J45" s="5">
        <f t="shared" si="16"/>
        <v>3.1628049437571679E-2</v>
      </c>
      <c r="K45" s="5">
        <v>0</v>
      </c>
      <c r="L45" s="5">
        <f t="shared" si="17"/>
        <v>0</v>
      </c>
      <c r="M45" s="49">
        <v>0</v>
      </c>
      <c r="N45" s="5">
        <f>LOG10(M45+0.00001)</f>
        <v>-5</v>
      </c>
      <c r="O45" s="49">
        <v>0</v>
      </c>
      <c r="P45" s="5">
        <f>LOG10(O45+0.00001)</f>
        <v>-5</v>
      </c>
      <c r="Q45" s="5">
        <f>M45+O45</f>
        <v>0</v>
      </c>
      <c r="R45" s="5">
        <f>LOG10(Q45+0.00001)</f>
        <v>-5</v>
      </c>
      <c r="U45" s="50">
        <v>0.1</v>
      </c>
      <c r="V45" s="50">
        <f t="shared" si="18"/>
        <v>-0.95860731484177497</v>
      </c>
      <c r="W45" s="5" t="s">
        <v>33</v>
      </c>
    </row>
    <row r="46" spans="1:24" x14ac:dyDescent="0.2">
      <c r="A46" s="5" t="s">
        <v>282</v>
      </c>
      <c r="B46" s="5" t="s">
        <v>283</v>
      </c>
      <c r="C46" s="5">
        <v>2011</v>
      </c>
      <c r="D46" s="46">
        <v>297</v>
      </c>
      <c r="E46" s="5">
        <v>6</v>
      </c>
      <c r="F46" s="47" t="s">
        <v>26</v>
      </c>
      <c r="G46" s="48"/>
      <c r="W46" s="5" t="s">
        <v>34</v>
      </c>
      <c r="X46" s="5" t="s">
        <v>286</v>
      </c>
    </row>
    <row r="47" spans="1:24" x14ac:dyDescent="0.2">
      <c r="A47" s="5" t="s">
        <v>282</v>
      </c>
      <c r="B47" s="5" t="s">
        <v>283</v>
      </c>
      <c r="C47" s="5">
        <v>2011</v>
      </c>
      <c r="D47" s="46">
        <v>303</v>
      </c>
      <c r="E47" s="5">
        <v>6</v>
      </c>
      <c r="F47" s="47" t="s">
        <v>26</v>
      </c>
      <c r="G47" s="48"/>
      <c r="W47" s="5" t="s">
        <v>44</v>
      </c>
      <c r="X47" s="5" t="s">
        <v>286</v>
      </c>
    </row>
    <row r="48" spans="1:24" x14ac:dyDescent="0.2">
      <c r="A48" s="5" t="s">
        <v>282</v>
      </c>
      <c r="B48" s="5" t="s">
        <v>283</v>
      </c>
      <c r="C48" s="5">
        <v>2011</v>
      </c>
      <c r="D48" s="46">
        <v>329</v>
      </c>
      <c r="E48" s="5">
        <v>6</v>
      </c>
      <c r="F48" s="47" t="s">
        <v>26</v>
      </c>
      <c r="G48" s="48">
        <v>5</v>
      </c>
      <c r="H48" s="5">
        <f t="shared" ref="H48:H111" si="19">ASIN(SQRT(G48/100))</f>
        <v>0.22551340589813121</v>
      </c>
      <c r="I48" s="5">
        <v>13</v>
      </c>
      <c r="J48" s="5">
        <f t="shared" ref="J48:J111" si="20">ASIN(SQRT(I48/100))</f>
        <v>0.36886298422662445</v>
      </c>
      <c r="K48" s="5">
        <v>37</v>
      </c>
      <c r="L48" s="5">
        <f t="shared" ref="L48:L111" si="21">SQRT(K48)</f>
        <v>6.0827625302982193</v>
      </c>
      <c r="M48" s="49">
        <v>1.9699999999999999E-2</v>
      </c>
      <c r="N48" s="5">
        <f t="shared" ref="N48:N111" si="22">LOG10(M48+0.00001)</f>
        <v>-1.7053133757205567</v>
      </c>
      <c r="O48" s="49">
        <v>0.52880000000000005</v>
      </c>
      <c r="P48" s="5">
        <f t="shared" ref="P48:P111" si="23">LOG10(O48+0.00001)</f>
        <v>-0.27670034076947481</v>
      </c>
      <c r="Q48" s="5">
        <f t="shared" ref="Q48:Q111" si="24">M48+O48</f>
        <v>0.5485000000000001</v>
      </c>
      <c r="R48" s="5">
        <f t="shared" ref="R48:R111" si="25">LOG10(Q48+0.00001)</f>
        <v>-0.26081545030398245</v>
      </c>
      <c r="S48" s="18">
        <f>O48/Q48*100</f>
        <v>96.408386508659973</v>
      </c>
      <c r="T48" s="5">
        <f>ASIN(SQRT(S48/100))</f>
        <v>1.3801276187436449</v>
      </c>
      <c r="U48" s="50">
        <v>15.3</v>
      </c>
      <c r="V48" s="50">
        <f t="shared" ref="V48:V111" si="26">LOG10(U48+0.01)</f>
        <v>1.1849751906982611</v>
      </c>
      <c r="W48" s="5" t="s">
        <v>34</v>
      </c>
    </row>
    <row r="49" spans="1:23" x14ac:dyDescent="0.2">
      <c r="A49" s="5" t="s">
        <v>282</v>
      </c>
      <c r="B49" s="5" t="s">
        <v>283</v>
      </c>
      <c r="C49" s="5">
        <v>2011</v>
      </c>
      <c r="D49" s="46">
        <v>369</v>
      </c>
      <c r="E49" s="5">
        <v>6</v>
      </c>
      <c r="F49" s="47" t="s">
        <v>26</v>
      </c>
      <c r="G49" s="48">
        <v>15</v>
      </c>
      <c r="H49" s="5">
        <f t="shared" si="19"/>
        <v>0.3976994150920718</v>
      </c>
      <c r="I49" s="5">
        <v>35</v>
      </c>
      <c r="J49" s="5">
        <f t="shared" si="20"/>
        <v>0.63305183638974949</v>
      </c>
      <c r="K49" s="5">
        <v>159</v>
      </c>
      <c r="L49" s="5">
        <f t="shared" si="21"/>
        <v>12.609520212918492</v>
      </c>
      <c r="M49" s="49">
        <v>0.83819999999999995</v>
      </c>
      <c r="N49" s="5">
        <f t="shared" si="22"/>
        <v>-7.6647162257945378E-2</v>
      </c>
      <c r="O49" s="49">
        <v>1.2256</v>
      </c>
      <c r="P49" s="5">
        <f t="shared" si="23"/>
        <v>8.8352295799544983E-2</v>
      </c>
      <c r="Q49" s="5">
        <f t="shared" si="24"/>
        <v>2.0638000000000001</v>
      </c>
      <c r="R49" s="5">
        <f t="shared" si="25"/>
        <v>0.31466971245625552</v>
      </c>
      <c r="S49" s="18">
        <f>O49/Q49*100</f>
        <v>59.385599379784857</v>
      </c>
      <c r="T49" s="5">
        <f>ASIN(SQRT(S49/100))</f>
        <v>0.87981426629042392</v>
      </c>
      <c r="U49" s="50">
        <v>60.2</v>
      </c>
      <c r="V49" s="50">
        <f t="shared" si="26"/>
        <v>1.779668627207148</v>
      </c>
    </row>
    <row r="50" spans="1:23" x14ac:dyDescent="0.2">
      <c r="A50" s="5" t="s">
        <v>282</v>
      </c>
      <c r="B50" s="5" t="s">
        <v>283</v>
      </c>
      <c r="C50" s="5">
        <v>2011</v>
      </c>
      <c r="D50" s="46">
        <v>237</v>
      </c>
      <c r="E50" s="5">
        <v>7</v>
      </c>
      <c r="F50" s="47" t="s">
        <v>36</v>
      </c>
      <c r="G50" s="48">
        <v>0.2</v>
      </c>
      <c r="H50" s="5">
        <f t="shared" si="19"/>
        <v>4.4736280102247346E-2</v>
      </c>
      <c r="I50" s="5">
        <v>0</v>
      </c>
      <c r="J50" s="5">
        <f t="shared" si="20"/>
        <v>0</v>
      </c>
      <c r="K50" s="5">
        <v>0</v>
      </c>
      <c r="L50" s="5">
        <f t="shared" si="21"/>
        <v>0</v>
      </c>
      <c r="M50" s="49">
        <v>0</v>
      </c>
      <c r="N50" s="5">
        <f t="shared" si="22"/>
        <v>-5</v>
      </c>
      <c r="O50" s="49">
        <v>0</v>
      </c>
      <c r="P50" s="5">
        <f t="shared" si="23"/>
        <v>-5</v>
      </c>
      <c r="Q50" s="5">
        <f t="shared" si="24"/>
        <v>0</v>
      </c>
      <c r="R50" s="5">
        <f t="shared" si="25"/>
        <v>-5</v>
      </c>
      <c r="U50" s="50">
        <v>0</v>
      </c>
      <c r="V50" s="50">
        <f t="shared" si="26"/>
        <v>-2</v>
      </c>
    </row>
    <row r="51" spans="1:23" x14ac:dyDescent="0.2">
      <c r="A51" s="5" t="s">
        <v>282</v>
      </c>
      <c r="B51" s="5" t="s">
        <v>283</v>
      </c>
      <c r="C51" s="5">
        <v>2011</v>
      </c>
      <c r="D51" s="46">
        <v>257</v>
      </c>
      <c r="E51" s="5">
        <v>7</v>
      </c>
      <c r="F51" s="47" t="s">
        <v>36</v>
      </c>
      <c r="G51" s="48">
        <v>3</v>
      </c>
      <c r="H51" s="5">
        <f t="shared" si="19"/>
        <v>0.17408301063648043</v>
      </c>
      <c r="I51" s="5">
        <v>2</v>
      </c>
      <c r="J51" s="5">
        <f t="shared" si="20"/>
        <v>0.14189705460416391</v>
      </c>
      <c r="K51" s="5">
        <v>2</v>
      </c>
      <c r="L51" s="5">
        <f t="shared" si="21"/>
        <v>1.4142135623730951</v>
      </c>
      <c r="M51" s="49">
        <v>0</v>
      </c>
      <c r="N51" s="5">
        <f t="shared" si="22"/>
        <v>-5</v>
      </c>
      <c r="O51" s="49">
        <v>4.3799999999999999E-2</v>
      </c>
      <c r="P51" s="5">
        <f t="shared" si="23"/>
        <v>-1.3584267468218245</v>
      </c>
      <c r="Q51" s="5">
        <f t="shared" si="24"/>
        <v>4.3799999999999999E-2</v>
      </c>
      <c r="R51" s="5">
        <f t="shared" si="25"/>
        <v>-1.3584267468218245</v>
      </c>
      <c r="S51" s="18">
        <f>O51/Q51*100</f>
        <v>100</v>
      </c>
      <c r="T51" s="5">
        <f>ASIN(SQRT(S51/100))</f>
        <v>1.5707963267948966</v>
      </c>
      <c r="U51" s="50">
        <v>1.5</v>
      </c>
      <c r="V51" s="50">
        <f t="shared" si="26"/>
        <v>0.17897694729316943</v>
      </c>
    </row>
    <row r="52" spans="1:23" x14ac:dyDescent="0.2">
      <c r="A52" s="5" t="s">
        <v>282</v>
      </c>
      <c r="B52" s="5" t="s">
        <v>283</v>
      </c>
      <c r="C52" s="5">
        <v>2011</v>
      </c>
      <c r="D52" s="46">
        <v>301</v>
      </c>
      <c r="E52" s="5">
        <v>7</v>
      </c>
      <c r="F52" s="47" t="s">
        <v>36</v>
      </c>
      <c r="G52" s="48">
        <v>6</v>
      </c>
      <c r="H52" s="5">
        <f t="shared" si="19"/>
        <v>0.24746706317044773</v>
      </c>
      <c r="I52" s="5">
        <v>2.5</v>
      </c>
      <c r="J52" s="5">
        <f t="shared" si="20"/>
        <v>0.15878021464576067</v>
      </c>
      <c r="K52" s="5">
        <v>3</v>
      </c>
      <c r="L52" s="5">
        <f t="shared" si="21"/>
        <v>1.7320508075688772</v>
      </c>
      <c r="M52" s="49">
        <v>0</v>
      </c>
      <c r="N52" s="5">
        <f t="shared" si="22"/>
        <v>-5</v>
      </c>
      <c r="O52" s="49">
        <v>6.3E-3</v>
      </c>
      <c r="P52" s="5">
        <f t="shared" si="23"/>
        <v>-2.1999706407558657</v>
      </c>
      <c r="Q52" s="5">
        <f t="shared" si="24"/>
        <v>6.3E-3</v>
      </c>
      <c r="R52" s="5">
        <f t="shared" si="25"/>
        <v>-2.1999706407558657</v>
      </c>
      <c r="S52" s="18">
        <f>O52/Q52*100</f>
        <v>100</v>
      </c>
      <c r="T52" s="5">
        <f>ASIN(SQRT(S52/100))</f>
        <v>1.5707963267948966</v>
      </c>
      <c r="U52" s="50">
        <v>5.5</v>
      </c>
      <c r="V52" s="50">
        <f t="shared" si="26"/>
        <v>0.74115159885178505</v>
      </c>
      <c r="W52" s="5" t="s">
        <v>31</v>
      </c>
    </row>
    <row r="53" spans="1:23" x14ac:dyDescent="0.2">
      <c r="A53" s="5" t="s">
        <v>282</v>
      </c>
      <c r="B53" s="5" t="s">
        <v>283</v>
      </c>
      <c r="C53" s="5">
        <v>2011</v>
      </c>
      <c r="D53" s="46">
        <v>309</v>
      </c>
      <c r="E53" s="5">
        <v>7</v>
      </c>
      <c r="F53" s="47" t="s">
        <v>36</v>
      </c>
      <c r="G53" s="48">
        <v>2.5</v>
      </c>
      <c r="H53" s="5">
        <f t="shared" si="19"/>
        <v>0.15878021464576067</v>
      </c>
      <c r="I53" s="5">
        <v>1</v>
      </c>
      <c r="J53" s="5">
        <f t="shared" si="20"/>
        <v>0.1001674211615598</v>
      </c>
      <c r="K53" s="5">
        <v>0</v>
      </c>
      <c r="L53" s="5">
        <f t="shared" si="21"/>
        <v>0</v>
      </c>
      <c r="M53" s="49">
        <v>0</v>
      </c>
      <c r="N53" s="5">
        <f t="shared" si="22"/>
        <v>-5</v>
      </c>
      <c r="O53" s="49">
        <v>0</v>
      </c>
      <c r="P53" s="5">
        <f t="shared" si="23"/>
        <v>-5</v>
      </c>
      <c r="Q53" s="5">
        <f t="shared" si="24"/>
        <v>0</v>
      </c>
      <c r="R53" s="5">
        <f t="shared" si="25"/>
        <v>-5</v>
      </c>
      <c r="U53" s="50">
        <v>2.6</v>
      </c>
      <c r="V53" s="50">
        <f t="shared" si="26"/>
        <v>0.41664050733828095</v>
      </c>
    </row>
    <row r="54" spans="1:23" x14ac:dyDescent="0.2">
      <c r="A54" s="5" t="s">
        <v>282</v>
      </c>
      <c r="B54" s="5" t="s">
        <v>283</v>
      </c>
      <c r="C54" s="5">
        <v>2011</v>
      </c>
      <c r="D54" s="46">
        <v>312</v>
      </c>
      <c r="E54" s="5">
        <v>7</v>
      </c>
      <c r="F54" s="47" t="s">
        <v>36</v>
      </c>
      <c r="G54" s="48">
        <v>32</v>
      </c>
      <c r="H54" s="5">
        <f t="shared" si="19"/>
        <v>0.60126421667912822</v>
      </c>
      <c r="I54" s="5">
        <v>50</v>
      </c>
      <c r="J54" s="5">
        <f t="shared" si="20"/>
        <v>0.78539816339744839</v>
      </c>
      <c r="K54" s="5">
        <v>430</v>
      </c>
      <c r="L54" s="5">
        <f t="shared" si="21"/>
        <v>20.73644135332772</v>
      </c>
      <c r="M54" s="49">
        <v>7.7399999999999997E-2</v>
      </c>
      <c r="N54" s="5">
        <f t="shared" si="22"/>
        <v>-1.1112029325433193</v>
      </c>
      <c r="O54" s="49">
        <v>4.0162000000000004</v>
      </c>
      <c r="P54" s="5">
        <f t="shared" si="23"/>
        <v>0.60381641316504375</v>
      </c>
      <c r="Q54" s="5">
        <f t="shared" si="24"/>
        <v>4.0936000000000003</v>
      </c>
      <c r="R54" s="5">
        <f t="shared" si="25"/>
        <v>0.61210646487365494</v>
      </c>
      <c r="S54" s="18">
        <f>O54/Q54*100</f>
        <v>98.109243697479002</v>
      </c>
      <c r="T54" s="5">
        <f>ASIN(SQRT(S54/100))</f>
        <v>1.4328545100359649</v>
      </c>
      <c r="U54" s="50">
        <v>108</v>
      </c>
      <c r="V54" s="50">
        <f t="shared" si="26"/>
        <v>2.033463966077405</v>
      </c>
    </row>
    <row r="55" spans="1:23" x14ac:dyDescent="0.2">
      <c r="A55" s="5" t="s">
        <v>282</v>
      </c>
      <c r="B55" s="5" t="s">
        <v>283</v>
      </c>
      <c r="C55" s="5">
        <v>2011</v>
      </c>
      <c r="D55" s="46">
        <v>333</v>
      </c>
      <c r="E55" s="5">
        <v>7</v>
      </c>
      <c r="F55" s="47" t="s">
        <v>36</v>
      </c>
      <c r="G55" s="48">
        <v>5</v>
      </c>
      <c r="H55" s="5">
        <f t="shared" si="19"/>
        <v>0.22551340589813121</v>
      </c>
      <c r="I55" s="5">
        <v>4</v>
      </c>
      <c r="J55" s="5">
        <f t="shared" si="20"/>
        <v>0.20135792079033082</v>
      </c>
      <c r="K55" s="5">
        <v>2</v>
      </c>
      <c r="L55" s="5">
        <f t="shared" si="21"/>
        <v>1.4142135623730951</v>
      </c>
      <c r="M55" s="49">
        <v>0</v>
      </c>
      <c r="N55" s="5">
        <f t="shared" si="22"/>
        <v>-5</v>
      </c>
      <c r="O55" s="49">
        <v>1.4999999999999999E-2</v>
      </c>
      <c r="P55" s="5">
        <f t="shared" si="23"/>
        <v>-1.8236193077567295</v>
      </c>
      <c r="Q55" s="5">
        <f t="shared" si="24"/>
        <v>1.4999999999999999E-2</v>
      </c>
      <c r="R55" s="5">
        <f t="shared" si="25"/>
        <v>-1.8236193077567295</v>
      </c>
      <c r="S55" s="18">
        <f>O55/Q55*100</f>
        <v>100</v>
      </c>
      <c r="T55" s="5">
        <f>ASIN(SQRT(S55/100))</f>
        <v>1.5707963267948966</v>
      </c>
      <c r="U55" s="50">
        <v>8.3000000000000007</v>
      </c>
      <c r="V55" s="50">
        <f t="shared" si="26"/>
        <v>0.91960102378411102</v>
      </c>
    </row>
    <row r="56" spans="1:23" x14ac:dyDescent="0.2">
      <c r="A56" s="5" t="s">
        <v>282</v>
      </c>
      <c r="B56" s="5" t="s">
        <v>283</v>
      </c>
      <c r="C56" s="5">
        <v>2011</v>
      </c>
      <c r="D56" s="46">
        <v>354</v>
      </c>
      <c r="E56" s="5">
        <v>7</v>
      </c>
      <c r="F56" s="47" t="s">
        <v>36</v>
      </c>
      <c r="G56" s="48">
        <v>16</v>
      </c>
      <c r="H56" s="5">
        <f t="shared" si="19"/>
        <v>0.41151684606748801</v>
      </c>
      <c r="I56" s="5">
        <v>13</v>
      </c>
      <c r="J56" s="5">
        <f t="shared" si="20"/>
        <v>0.36886298422662445</v>
      </c>
      <c r="K56" s="5">
        <v>19</v>
      </c>
      <c r="L56" s="5">
        <f t="shared" si="21"/>
        <v>4.358898943540674</v>
      </c>
      <c r="M56" s="49">
        <v>3.7000000000000002E-3</v>
      </c>
      <c r="N56" s="5">
        <f t="shared" si="22"/>
        <v>-2.4306260903849539</v>
      </c>
      <c r="O56" s="49">
        <v>0.28760000000000002</v>
      </c>
      <c r="P56" s="5">
        <f t="shared" si="23"/>
        <v>-0.54119601790905214</v>
      </c>
      <c r="Q56" s="5">
        <f t="shared" si="24"/>
        <v>0.2913</v>
      </c>
      <c r="R56" s="5">
        <f t="shared" si="25"/>
        <v>-0.5356446067891657</v>
      </c>
      <c r="S56" s="18">
        <f>O56/Q56*100</f>
        <v>98.729831788534156</v>
      </c>
      <c r="T56" s="5">
        <f>ASIN(SQRT(S56/100))</f>
        <v>1.4578546294713661</v>
      </c>
      <c r="U56" s="50">
        <v>27.4</v>
      </c>
      <c r="V56" s="50">
        <f t="shared" si="26"/>
        <v>1.4379090355394983</v>
      </c>
      <c r="W56" s="5" t="s">
        <v>33</v>
      </c>
    </row>
    <row r="57" spans="1:23" x14ac:dyDescent="0.2">
      <c r="A57" s="5" t="s">
        <v>282</v>
      </c>
      <c r="B57" s="5" t="s">
        <v>283</v>
      </c>
      <c r="C57" s="5">
        <v>2011</v>
      </c>
      <c r="D57" s="46">
        <v>355</v>
      </c>
      <c r="E57" s="5">
        <v>7</v>
      </c>
      <c r="F57" s="51" t="s">
        <v>36</v>
      </c>
      <c r="G57" s="48">
        <v>2</v>
      </c>
      <c r="H57" s="5">
        <f t="shared" si="19"/>
        <v>0.14189705460416391</v>
      </c>
      <c r="I57" s="5">
        <v>3</v>
      </c>
      <c r="J57" s="5">
        <f t="shared" si="20"/>
        <v>0.17408301063648043</v>
      </c>
      <c r="K57" s="5">
        <v>4</v>
      </c>
      <c r="L57" s="5">
        <f t="shared" si="21"/>
        <v>2</v>
      </c>
      <c r="M57" s="49">
        <v>1.2999999999999999E-3</v>
      </c>
      <c r="N57" s="5">
        <f t="shared" si="22"/>
        <v>-2.8827287043442356</v>
      </c>
      <c r="O57" s="49">
        <v>3.8399999999999997E-2</v>
      </c>
      <c r="P57" s="5">
        <f t="shared" si="23"/>
        <v>-1.4155556928348239</v>
      </c>
      <c r="Q57" s="5">
        <f t="shared" si="24"/>
        <v>3.9699999999999999E-2</v>
      </c>
      <c r="R57" s="5">
        <f t="shared" si="25"/>
        <v>-1.4011001129361169</v>
      </c>
      <c r="S57" s="18">
        <f>O57/Q57*100</f>
        <v>96.725440806045341</v>
      </c>
      <c r="T57" s="5">
        <f>ASIN(SQRT(S57/100))</f>
        <v>1.3888364596459906</v>
      </c>
      <c r="U57" s="50">
        <v>3.7</v>
      </c>
      <c r="V57" s="50">
        <f t="shared" si="26"/>
        <v>0.56937390961504586</v>
      </c>
      <c r="W57" s="5" t="s">
        <v>44</v>
      </c>
    </row>
    <row r="58" spans="1:23" x14ac:dyDescent="0.2">
      <c r="A58" s="5" t="s">
        <v>282</v>
      </c>
      <c r="B58" s="5" t="s">
        <v>283</v>
      </c>
      <c r="C58" s="5">
        <v>2011</v>
      </c>
      <c r="D58" s="46">
        <v>206</v>
      </c>
      <c r="E58" s="5">
        <v>8</v>
      </c>
      <c r="F58" s="47" t="s">
        <v>35</v>
      </c>
      <c r="G58" s="48">
        <v>20</v>
      </c>
      <c r="H58" s="5">
        <f t="shared" si="19"/>
        <v>0.46364760900080615</v>
      </c>
      <c r="I58" s="5">
        <v>32</v>
      </c>
      <c r="J58" s="5">
        <f t="shared" si="20"/>
        <v>0.60126421667912822</v>
      </c>
      <c r="K58" s="5">
        <v>9</v>
      </c>
      <c r="L58" s="5">
        <f t="shared" si="21"/>
        <v>3</v>
      </c>
      <c r="M58" s="49">
        <v>0</v>
      </c>
      <c r="N58" s="5">
        <f t="shared" si="22"/>
        <v>-5</v>
      </c>
      <c r="O58" s="49">
        <v>3.73E-2</v>
      </c>
      <c r="P58" s="5">
        <f t="shared" si="23"/>
        <v>-1.4281747509591709</v>
      </c>
      <c r="Q58" s="5">
        <f t="shared" si="24"/>
        <v>3.73E-2</v>
      </c>
      <c r="R58" s="5">
        <f t="shared" si="25"/>
        <v>-1.4281747509591709</v>
      </c>
      <c r="S58" s="18">
        <f>O58/Q58*100</f>
        <v>100</v>
      </c>
      <c r="T58" s="5">
        <f>ASIN(SQRT(S58/100))</f>
        <v>1.5707963267948966</v>
      </c>
      <c r="U58" s="50">
        <v>30.3</v>
      </c>
      <c r="V58" s="50">
        <f t="shared" si="26"/>
        <v>1.4815859363676223</v>
      </c>
      <c r="W58" s="5" t="s">
        <v>44</v>
      </c>
    </row>
    <row r="59" spans="1:23" x14ac:dyDescent="0.2">
      <c r="A59" s="5" t="s">
        <v>282</v>
      </c>
      <c r="B59" s="5" t="s">
        <v>283</v>
      </c>
      <c r="C59" s="5">
        <v>2011</v>
      </c>
      <c r="D59" s="46">
        <v>277</v>
      </c>
      <c r="E59" s="5">
        <v>8</v>
      </c>
      <c r="F59" s="47" t="s">
        <v>35</v>
      </c>
      <c r="G59" s="48">
        <v>5</v>
      </c>
      <c r="H59" s="5">
        <f t="shared" si="19"/>
        <v>0.22551340589813121</v>
      </c>
      <c r="I59" s="5">
        <v>0</v>
      </c>
      <c r="J59" s="5">
        <f t="shared" si="20"/>
        <v>0</v>
      </c>
      <c r="K59" s="5">
        <v>0</v>
      </c>
      <c r="L59" s="5">
        <f t="shared" si="21"/>
        <v>0</v>
      </c>
      <c r="M59" s="49">
        <v>0</v>
      </c>
      <c r="N59" s="5">
        <f t="shared" si="22"/>
        <v>-5</v>
      </c>
      <c r="O59" s="49">
        <v>0</v>
      </c>
      <c r="P59" s="5">
        <f t="shared" si="23"/>
        <v>-5</v>
      </c>
      <c r="Q59" s="5">
        <f t="shared" si="24"/>
        <v>0</v>
      </c>
      <c r="R59" s="5">
        <f t="shared" si="25"/>
        <v>-5</v>
      </c>
      <c r="U59" s="50">
        <v>0</v>
      </c>
      <c r="V59" s="50">
        <f t="shared" si="26"/>
        <v>-2</v>
      </c>
    </row>
    <row r="60" spans="1:23" x14ac:dyDescent="0.2">
      <c r="A60" s="5" t="s">
        <v>282</v>
      </c>
      <c r="B60" s="5" t="s">
        <v>283</v>
      </c>
      <c r="C60" s="5">
        <v>2011</v>
      </c>
      <c r="D60" s="46">
        <v>281</v>
      </c>
      <c r="E60" s="5">
        <v>8</v>
      </c>
      <c r="F60" s="47" t="s">
        <v>35</v>
      </c>
      <c r="G60" s="48">
        <v>2</v>
      </c>
      <c r="H60" s="5">
        <f t="shared" si="19"/>
        <v>0.14189705460416391</v>
      </c>
      <c r="I60" s="5">
        <v>0</v>
      </c>
      <c r="J60" s="5">
        <f t="shared" si="20"/>
        <v>0</v>
      </c>
      <c r="K60" s="5">
        <v>0</v>
      </c>
      <c r="L60" s="5">
        <f t="shared" si="21"/>
        <v>0</v>
      </c>
      <c r="M60" s="49">
        <v>0</v>
      </c>
      <c r="N60" s="5">
        <f t="shared" si="22"/>
        <v>-5</v>
      </c>
      <c r="O60" s="49">
        <v>0</v>
      </c>
      <c r="P60" s="5">
        <f t="shared" si="23"/>
        <v>-5</v>
      </c>
      <c r="Q60" s="5">
        <f t="shared" si="24"/>
        <v>0</v>
      </c>
      <c r="R60" s="5">
        <f t="shared" si="25"/>
        <v>-5</v>
      </c>
      <c r="U60" s="50">
        <v>0</v>
      </c>
      <c r="V60" s="50">
        <f t="shared" si="26"/>
        <v>-2</v>
      </c>
      <c r="W60" s="5" t="s">
        <v>34</v>
      </c>
    </row>
    <row r="61" spans="1:23" x14ac:dyDescent="0.2">
      <c r="A61" s="5" t="s">
        <v>282</v>
      </c>
      <c r="B61" s="5" t="s">
        <v>283</v>
      </c>
      <c r="C61" s="5">
        <v>2011</v>
      </c>
      <c r="D61" s="46">
        <v>302</v>
      </c>
      <c r="E61" s="5">
        <v>8</v>
      </c>
      <c r="F61" s="51" t="s">
        <v>35</v>
      </c>
      <c r="G61" s="48">
        <v>35</v>
      </c>
      <c r="H61" s="5">
        <f t="shared" si="19"/>
        <v>0.63305183638974949</v>
      </c>
      <c r="I61" s="5">
        <v>36</v>
      </c>
      <c r="J61" s="5">
        <f t="shared" si="20"/>
        <v>0.64350110879328426</v>
      </c>
      <c r="K61" s="5">
        <v>99</v>
      </c>
      <c r="L61" s="5">
        <f t="shared" si="21"/>
        <v>9.9498743710661994</v>
      </c>
      <c r="M61" s="49">
        <v>0</v>
      </c>
      <c r="N61" s="5">
        <f t="shared" si="22"/>
        <v>-5</v>
      </c>
      <c r="O61" s="49">
        <v>1.23</v>
      </c>
      <c r="P61" s="5">
        <f t="shared" si="23"/>
        <v>8.9908642274491343E-2</v>
      </c>
      <c r="Q61" s="5">
        <f t="shared" si="24"/>
        <v>1.23</v>
      </c>
      <c r="R61" s="5">
        <f t="shared" si="25"/>
        <v>8.9908642274491343E-2</v>
      </c>
      <c r="S61" s="18">
        <f>O61/Q61*100</f>
        <v>100</v>
      </c>
      <c r="T61" s="5">
        <f>ASIN(SQRT(S61/100))</f>
        <v>1.5707963267948966</v>
      </c>
      <c r="U61" s="50">
        <v>96.7</v>
      </c>
      <c r="V61" s="50">
        <f t="shared" si="26"/>
        <v>1.9854713832895878</v>
      </c>
      <c r="W61" s="5" t="s">
        <v>32</v>
      </c>
    </row>
    <row r="62" spans="1:23" x14ac:dyDescent="0.2">
      <c r="A62" s="5" t="s">
        <v>282</v>
      </c>
      <c r="B62" s="5" t="s">
        <v>283</v>
      </c>
      <c r="C62" s="5">
        <v>2011</v>
      </c>
      <c r="D62" s="46">
        <v>304</v>
      </c>
      <c r="E62" s="5">
        <v>8</v>
      </c>
      <c r="F62" s="47" t="s">
        <v>35</v>
      </c>
      <c r="G62" s="48">
        <v>0.2</v>
      </c>
      <c r="H62" s="5">
        <f t="shared" si="19"/>
        <v>4.4736280102247346E-2</v>
      </c>
      <c r="I62" s="5">
        <v>0.3</v>
      </c>
      <c r="J62" s="5">
        <f t="shared" si="20"/>
        <v>5.4799678915819716E-2</v>
      </c>
      <c r="K62" s="5">
        <v>0</v>
      </c>
      <c r="L62" s="5">
        <f t="shared" si="21"/>
        <v>0</v>
      </c>
      <c r="M62" s="49">
        <v>0</v>
      </c>
      <c r="N62" s="5">
        <f t="shared" si="22"/>
        <v>-5</v>
      </c>
      <c r="O62" s="49">
        <v>0</v>
      </c>
      <c r="P62" s="5">
        <f t="shared" si="23"/>
        <v>-5</v>
      </c>
      <c r="Q62" s="5">
        <f t="shared" si="24"/>
        <v>0</v>
      </c>
      <c r="R62" s="5">
        <f t="shared" si="25"/>
        <v>-5</v>
      </c>
      <c r="U62" s="50">
        <v>4.5999999999999996</v>
      </c>
      <c r="V62" s="50">
        <f t="shared" si="26"/>
        <v>0.66370092538964809</v>
      </c>
      <c r="W62" s="5" t="s">
        <v>34</v>
      </c>
    </row>
    <row r="63" spans="1:23" x14ac:dyDescent="0.2">
      <c r="A63" s="5" t="s">
        <v>282</v>
      </c>
      <c r="B63" s="5" t="s">
        <v>283</v>
      </c>
      <c r="C63" s="5">
        <v>2011</v>
      </c>
      <c r="D63" s="46">
        <v>321</v>
      </c>
      <c r="E63" s="5">
        <v>8</v>
      </c>
      <c r="F63" s="47" t="s">
        <v>35</v>
      </c>
      <c r="G63" s="48">
        <v>2</v>
      </c>
      <c r="H63" s="5">
        <f t="shared" si="19"/>
        <v>0.14189705460416391</v>
      </c>
      <c r="I63" s="5">
        <v>1</v>
      </c>
      <c r="J63" s="5">
        <f t="shared" si="20"/>
        <v>0.1001674211615598</v>
      </c>
      <c r="K63" s="5">
        <v>0</v>
      </c>
      <c r="L63" s="5">
        <f t="shared" si="21"/>
        <v>0</v>
      </c>
      <c r="M63" s="49">
        <v>0</v>
      </c>
      <c r="N63" s="5">
        <f t="shared" si="22"/>
        <v>-5</v>
      </c>
      <c r="O63" s="49">
        <v>0</v>
      </c>
      <c r="P63" s="5">
        <f t="shared" si="23"/>
        <v>-5</v>
      </c>
      <c r="Q63" s="5">
        <f t="shared" si="24"/>
        <v>0</v>
      </c>
      <c r="R63" s="5">
        <f t="shared" si="25"/>
        <v>-5</v>
      </c>
      <c r="U63" s="50">
        <v>0.9</v>
      </c>
      <c r="V63" s="50">
        <f t="shared" si="26"/>
        <v>-4.0958607678906384E-2</v>
      </c>
      <c r="W63" s="5" t="s">
        <v>37</v>
      </c>
    </row>
    <row r="64" spans="1:23" x14ac:dyDescent="0.2">
      <c r="A64" s="5" t="s">
        <v>282</v>
      </c>
      <c r="B64" s="5" t="s">
        <v>283</v>
      </c>
      <c r="C64" s="5">
        <v>2011</v>
      </c>
      <c r="D64" s="46">
        <v>330</v>
      </c>
      <c r="E64" s="5">
        <v>8</v>
      </c>
      <c r="F64" s="47" t="s">
        <v>35</v>
      </c>
      <c r="G64" s="48">
        <v>6</v>
      </c>
      <c r="H64" s="5">
        <f t="shared" si="19"/>
        <v>0.24746706317044773</v>
      </c>
      <c r="I64" s="5">
        <v>2.5</v>
      </c>
      <c r="J64" s="5">
        <f t="shared" si="20"/>
        <v>0.15878021464576067</v>
      </c>
      <c r="K64" s="5">
        <v>9</v>
      </c>
      <c r="L64" s="5">
        <f t="shared" si="21"/>
        <v>3</v>
      </c>
      <c r="M64" s="49">
        <v>3.8E-3</v>
      </c>
      <c r="N64" s="5">
        <f t="shared" si="22"/>
        <v>-2.4190750243243806</v>
      </c>
      <c r="O64" s="49">
        <v>6.5000000000000002E-2</v>
      </c>
      <c r="P64" s="5">
        <f t="shared" si="23"/>
        <v>-1.1870198339605196</v>
      </c>
      <c r="Q64" s="5">
        <f t="shared" si="24"/>
        <v>6.88E-2</v>
      </c>
      <c r="R64" s="5">
        <f t="shared" si="25"/>
        <v>-1.1623484421536077</v>
      </c>
      <c r="S64" s="18">
        <f>O64/Q64*100</f>
        <v>94.476744186046517</v>
      </c>
      <c r="T64" s="5">
        <f>ASIN(SQRT(S64/100))</f>
        <v>1.3335612147637148</v>
      </c>
      <c r="U64" s="50">
        <v>9.5</v>
      </c>
      <c r="V64" s="50">
        <f t="shared" si="26"/>
        <v>0.97818051693741392</v>
      </c>
      <c r="W64" s="5" t="s">
        <v>38</v>
      </c>
    </row>
    <row r="65" spans="1:23" x14ac:dyDescent="0.2">
      <c r="A65" s="5" t="s">
        <v>282</v>
      </c>
      <c r="B65" s="5" t="s">
        <v>283</v>
      </c>
      <c r="C65" s="5">
        <v>2011</v>
      </c>
      <c r="D65" s="46">
        <v>370</v>
      </c>
      <c r="E65" s="5">
        <v>8</v>
      </c>
      <c r="F65" s="47" t="s">
        <v>35</v>
      </c>
      <c r="G65" s="48">
        <v>20</v>
      </c>
      <c r="H65" s="5">
        <f t="shared" si="19"/>
        <v>0.46364760900080615</v>
      </c>
      <c r="I65" s="5">
        <v>25</v>
      </c>
      <c r="J65" s="5">
        <f t="shared" si="20"/>
        <v>0.52359877559829893</v>
      </c>
      <c r="K65" s="5">
        <v>0</v>
      </c>
      <c r="L65" s="5">
        <f t="shared" si="21"/>
        <v>0</v>
      </c>
      <c r="M65" s="49">
        <v>0</v>
      </c>
      <c r="N65" s="5">
        <f t="shared" si="22"/>
        <v>-5</v>
      </c>
      <c r="O65" s="49">
        <v>0</v>
      </c>
      <c r="P65" s="5">
        <f t="shared" si="23"/>
        <v>-5</v>
      </c>
      <c r="Q65" s="5">
        <f t="shared" si="24"/>
        <v>0</v>
      </c>
      <c r="R65" s="5">
        <f t="shared" si="25"/>
        <v>-5</v>
      </c>
      <c r="U65" s="50">
        <v>42</v>
      </c>
      <c r="V65" s="50">
        <f t="shared" si="26"/>
        <v>1.6233526815379919</v>
      </c>
    </row>
    <row r="66" spans="1:23" x14ac:dyDescent="0.2">
      <c r="A66" s="5" t="s">
        <v>282</v>
      </c>
      <c r="B66" s="5" t="s">
        <v>25</v>
      </c>
      <c r="C66" s="5">
        <v>2011</v>
      </c>
      <c r="D66" s="5">
        <v>6</v>
      </c>
      <c r="E66" s="5">
        <v>1</v>
      </c>
      <c r="F66" s="5" t="s">
        <v>37</v>
      </c>
      <c r="G66" s="5">
        <v>3</v>
      </c>
      <c r="H66" s="5">
        <f t="shared" si="19"/>
        <v>0.17408301063648043</v>
      </c>
      <c r="I66" s="5">
        <v>12</v>
      </c>
      <c r="J66" s="5">
        <f t="shared" si="20"/>
        <v>0.35374160588967152</v>
      </c>
      <c r="K66" s="5">
        <v>80</v>
      </c>
      <c r="L66" s="5">
        <f t="shared" si="21"/>
        <v>8.9442719099991592</v>
      </c>
      <c r="M66" s="49">
        <v>2.1909999999999998</v>
      </c>
      <c r="N66" s="5">
        <f t="shared" si="22"/>
        <v>0.34064435973090529</v>
      </c>
      <c r="O66" s="49">
        <v>0.31940000000000002</v>
      </c>
      <c r="P66" s="5">
        <f t="shared" si="23"/>
        <v>-0.49565149121308227</v>
      </c>
      <c r="Q66" s="5">
        <f t="shared" si="24"/>
        <v>2.5103999999999997</v>
      </c>
      <c r="R66" s="5">
        <f t="shared" si="25"/>
        <v>0.39974465622062161</v>
      </c>
      <c r="S66" s="18">
        <f t="shared" ref="S66:S81" si="27">O66/Q66*100</f>
        <v>12.723072020395158</v>
      </c>
      <c r="T66" s="5">
        <f t="shared" ref="T66:T81" si="28">ASIN(SQRT(S66/100))</f>
        <v>0.36472688182471669</v>
      </c>
      <c r="U66" s="50">
        <v>22.6</v>
      </c>
      <c r="V66" s="50">
        <f t="shared" si="26"/>
        <v>1.3543005623453597</v>
      </c>
    </row>
    <row r="67" spans="1:23" x14ac:dyDescent="0.2">
      <c r="A67" s="5" t="s">
        <v>282</v>
      </c>
      <c r="B67" s="5" t="s">
        <v>25</v>
      </c>
      <c r="C67" s="5">
        <v>2011</v>
      </c>
      <c r="D67" s="5">
        <v>31</v>
      </c>
      <c r="E67" s="5">
        <v>1</v>
      </c>
      <c r="F67" s="5" t="s">
        <v>37</v>
      </c>
      <c r="G67" s="5">
        <v>18</v>
      </c>
      <c r="H67" s="5">
        <f t="shared" si="19"/>
        <v>0.43814903058417032</v>
      </c>
      <c r="I67" s="5">
        <v>44</v>
      </c>
      <c r="J67" s="5">
        <f t="shared" si="20"/>
        <v>0.72525322220005417</v>
      </c>
      <c r="K67" s="5">
        <v>340</v>
      </c>
      <c r="L67" s="5">
        <f t="shared" si="21"/>
        <v>18.439088914585774</v>
      </c>
      <c r="M67" s="49">
        <v>7.5846999999999998</v>
      </c>
      <c r="N67" s="5">
        <f t="shared" si="22"/>
        <v>0.87993898027008333</v>
      </c>
      <c r="O67" s="49">
        <v>2.2330999999999999</v>
      </c>
      <c r="P67" s="5">
        <f t="shared" si="23"/>
        <v>0.34891011636135649</v>
      </c>
      <c r="Q67" s="5">
        <f t="shared" si="24"/>
        <v>9.8178000000000001</v>
      </c>
      <c r="R67" s="5">
        <f t="shared" si="25"/>
        <v>0.99201462312441235</v>
      </c>
      <c r="S67" s="18">
        <f t="shared" si="27"/>
        <v>22.745421581209637</v>
      </c>
      <c r="T67" s="5">
        <f t="shared" si="28"/>
        <v>0.49714899743569252</v>
      </c>
      <c r="U67" s="50">
        <v>72.5</v>
      </c>
      <c r="V67" s="50">
        <f t="shared" si="26"/>
        <v>1.8603979051273127</v>
      </c>
    </row>
    <row r="68" spans="1:23" x14ac:dyDescent="0.2">
      <c r="A68" s="5" t="s">
        <v>282</v>
      </c>
      <c r="B68" s="5" t="s">
        <v>25</v>
      </c>
      <c r="C68" s="5">
        <v>2011</v>
      </c>
      <c r="D68" s="5">
        <v>57</v>
      </c>
      <c r="E68" s="5">
        <v>1</v>
      </c>
      <c r="F68" s="5" t="s">
        <v>37</v>
      </c>
      <c r="G68" s="5">
        <v>17</v>
      </c>
      <c r="H68" s="5">
        <f t="shared" si="19"/>
        <v>0.4249887829624035</v>
      </c>
      <c r="I68" s="5">
        <v>24</v>
      </c>
      <c r="J68" s="5">
        <f t="shared" si="20"/>
        <v>0.51197268804947627</v>
      </c>
      <c r="K68" s="5">
        <v>159</v>
      </c>
      <c r="L68" s="5">
        <f t="shared" si="21"/>
        <v>12.609520212918492</v>
      </c>
      <c r="M68" s="49">
        <v>3.6227</v>
      </c>
      <c r="N68" s="5">
        <f t="shared" si="22"/>
        <v>0.5590335699051916</v>
      </c>
      <c r="O68" s="49">
        <v>1.2198</v>
      </c>
      <c r="P68" s="5">
        <f t="shared" si="23"/>
        <v>8.6292189381591472E-2</v>
      </c>
      <c r="Q68" s="5">
        <f t="shared" si="24"/>
        <v>4.8425000000000002</v>
      </c>
      <c r="R68" s="5">
        <f t="shared" si="25"/>
        <v>0.6850705262296275</v>
      </c>
      <c r="S68" s="18">
        <f t="shared" si="27"/>
        <v>25.189468249870934</v>
      </c>
      <c r="T68" s="5">
        <f t="shared" si="28"/>
        <v>0.52578381695441367</v>
      </c>
      <c r="U68" s="50">
        <v>47</v>
      </c>
      <c r="V68" s="50">
        <f t="shared" si="26"/>
        <v>1.6721902511882525</v>
      </c>
    </row>
    <row r="69" spans="1:23" x14ac:dyDescent="0.2">
      <c r="A69" s="5" t="s">
        <v>282</v>
      </c>
      <c r="B69" s="5" t="s">
        <v>25</v>
      </c>
      <c r="C69" s="5">
        <v>2011</v>
      </c>
      <c r="D69" s="5">
        <v>74</v>
      </c>
      <c r="E69" s="5">
        <v>1</v>
      </c>
      <c r="F69" s="5" t="s">
        <v>37</v>
      </c>
      <c r="G69" s="5">
        <v>15</v>
      </c>
      <c r="H69" s="5">
        <f t="shared" si="19"/>
        <v>0.3976994150920718</v>
      </c>
      <c r="I69" s="5">
        <v>37</v>
      </c>
      <c r="J69" s="5">
        <f t="shared" si="20"/>
        <v>0.65388706194321378</v>
      </c>
      <c r="K69" s="5">
        <v>80</v>
      </c>
      <c r="L69" s="5">
        <f t="shared" si="21"/>
        <v>8.9442719099991592</v>
      </c>
      <c r="M69" s="49">
        <v>2.0383999999999998</v>
      </c>
      <c r="N69" s="5">
        <f t="shared" si="22"/>
        <v>0.30929154121558128</v>
      </c>
      <c r="O69" s="49">
        <v>0.69889999999999997</v>
      </c>
      <c r="P69" s="5">
        <f t="shared" si="23"/>
        <v>-0.15557874559893353</v>
      </c>
      <c r="Q69" s="5">
        <f t="shared" si="24"/>
        <v>2.7372999999999998</v>
      </c>
      <c r="R69" s="5">
        <f t="shared" si="25"/>
        <v>0.43732398398871852</v>
      </c>
      <c r="S69" s="18">
        <f t="shared" si="27"/>
        <v>25.532458992437807</v>
      </c>
      <c r="T69" s="5">
        <f t="shared" si="28"/>
        <v>0.5297255637389211</v>
      </c>
      <c r="U69" s="50">
        <v>71.900000000000006</v>
      </c>
      <c r="V69" s="50">
        <f t="shared" si="26"/>
        <v>1.8567892887533164</v>
      </c>
    </row>
    <row r="70" spans="1:23" x14ac:dyDescent="0.2">
      <c r="A70" s="5" t="s">
        <v>282</v>
      </c>
      <c r="B70" s="5" t="s">
        <v>25</v>
      </c>
      <c r="C70" s="5">
        <v>2011</v>
      </c>
      <c r="D70" s="5">
        <v>114</v>
      </c>
      <c r="E70" s="5">
        <v>1</v>
      </c>
      <c r="F70" s="5" t="s">
        <v>37</v>
      </c>
      <c r="G70" s="5">
        <v>8</v>
      </c>
      <c r="H70" s="5">
        <f t="shared" si="19"/>
        <v>0.28675655221154839</v>
      </c>
      <c r="I70" s="5">
        <v>25</v>
      </c>
      <c r="J70" s="5">
        <f t="shared" si="20"/>
        <v>0.52359877559829893</v>
      </c>
      <c r="K70" s="5">
        <v>226</v>
      </c>
      <c r="L70" s="5">
        <f t="shared" si="21"/>
        <v>15.033296378372908</v>
      </c>
      <c r="M70" s="49">
        <v>5.0976999999999997</v>
      </c>
      <c r="N70" s="5">
        <f t="shared" si="22"/>
        <v>0.70737512556594906</v>
      </c>
      <c r="O70" s="49">
        <v>1.3957999999999999</v>
      </c>
      <c r="P70" s="5">
        <f t="shared" si="23"/>
        <v>0.14482630541650351</v>
      </c>
      <c r="Q70" s="5">
        <f t="shared" si="24"/>
        <v>6.4934999999999992</v>
      </c>
      <c r="R70" s="5">
        <f t="shared" si="25"/>
        <v>0.81247951368249371</v>
      </c>
      <c r="S70" s="18">
        <f t="shared" si="27"/>
        <v>21.495341495341496</v>
      </c>
      <c r="T70" s="5">
        <f t="shared" si="28"/>
        <v>0.48208853624718173</v>
      </c>
      <c r="U70" s="50">
        <v>34.299999999999997</v>
      </c>
      <c r="V70" s="50">
        <f t="shared" si="26"/>
        <v>1.5354207180561732</v>
      </c>
      <c r="W70" s="5" t="s">
        <v>38</v>
      </c>
    </row>
    <row r="71" spans="1:23" x14ac:dyDescent="0.2">
      <c r="A71" s="5" t="s">
        <v>282</v>
      </c>
      <c r="B71" s="5" t="s">
        <v>25</v>
      </c>
      <c r="C71" s="5">
        <v>2011</v>
      </c>
      <c r="D71" s="5">
        <v>126</v>
      </c>
      <c r="E71" s="5">
        <v>1</v>
      </c>
      <c r="F71" s="5" t="s">
        <v>37</v>
      </c>
      <c r="G71" s="5">
        <v>17</v>
      </c>
      <c r="H71" s="5">
        <f t="shared" si="19"/>
        <v>0.4249887829624035</v>
      </c>
      <c r="I71" s="5">
        <v>20</v>
      </c>
      <c r="J71" s="5">
        <f t="shared" si="20"/>
        <v>0.46364760900080615</v>
      </c>
      <c r="K71" s="5">
        <v>100</v>
      </c>
      <c r="L71" s="5">
        <f t="shared" si="21"/>
        <v>10</v>
      </c>
      <c r="M71" s="49">
        <v>3.3471999999999995</v>
      </c>
      <c r="N71" s="5">
        <f t="shared" si="22"/>
        <v>0.52468296033512751</v>
      </c>
      <c r="O71" s="49">
        <v>0.36639999999999995</v>
      </c>
      <c r="P71" s="5">
        <f t="shared" si="23"/>
        <v>-0.43603268215059821</v>
      </c>
      <c r="Q71" s="5">
        <f t="shared" si="24"/>
        <v>3.7135999999999996</v>
      </c>
      <c r="R71" s="5">
        <f t="shared" si="25"/>
        <v>0.56979629258054443</v>
      </c>
      <c r="S71" s="18">
        <f t="shared" si="27"/>
        <v>9.8664368806548897</v>
      </c>
      <c r="T71" s="5">
        <f t="shared" si="28"/>
        <v>0.31951784836364483</v>
      </c>
      <c r="U71" s="50">
        <v>56</v>
      </c>
      <c r="V71" s="50">
        <f t="shared" si="26"/>
        <v>1.7482655726687408</v>
      </c>
      <c r="W71" s="5" t="s">
        <v>29</v>
      </c>
    </row>
    <row r="72" spans="1:23" x14ac:dyDescent="0.2">
      <c r="A72" s="5" t="s">
        <v>282</v>
      </c>
      <c r="B72" s="5" t="s">
        <v>25</v>
      </c>
      <c r="C72" s="5">
        <v>2011</v>
      </c>
      <c r="D72" s="5">
        <v>171</v>
      </c>
      <c r="E72" s="5">
        <v>1</v>
      </c>
      <c r="F72" s="5" t="s">
        <v>37</v>
      </c>
      <c r="G72" s="5">
        <v>5</v>
      </c>
      <c r="H72" s="5">
        <f t="shared" si="19"/>
        <v>0.22551340589813121</v>
      </c>
      <c r="I72" s="5">
        <v>6</v>
      </c>
      <c r="J72" s="5">
        <f t="shared" si="20"/>
        <v>0.24746706317044773</v>
      </c>
      <c r="K72" s="5">
        <v>36</v>
      </c>
      <c r="L72" s="5">
        <f t="shared" si="21"/>
        <v>6</v>
      </c>
      <c r="M72" s="49">
        <v>0.94289999999999996</v>
      </c>
      <c r="N72" s="5">
        <f t="shared" si="22"/>
        <v>-2.5529758342946934E-2</v>
      </c>
      <c r="O72" s="49">
        <v>0.1636</v>
      </c>
      <c r="P72" s="5">
        <f t="shared" si="23"/>
        <v>-0.78619015535849868</v>
      </c>
      <c r="Q72" s="5">
        <f t="shared" si="24"/>
        <v>1.1065</v>
      </c>
      <c r="R72" s="5">
        <f t="shared" si="25"/>
        <v>4.3955343184374357E-2</v>
      </c>
      <c r="S72" s="18">
        <f t="shared" si="27"/>
        <v>14.785359240849525</v>
      </c>
      <c r="T72" s="5">
        <f t="shared" si="28"/>
        <v>0.39468491782274551</v>
      </c>
      <c r="U72" s="50">
        <v>9.6999999999999993</v>
      </c>
      <c r="V72" s="50">
        <f t="shared" si="26"/>
        <v>0.98721922990800481</v>
      </c>
    </row>
    <row r="73" spans="1:23" x14ac:dyDescent="0.2">
      <c r="A73" s="5" t="s">
        <v>282</v>
      </c>
      <c r="B73" s="5" t="s">
        <v>25</v>
      </c>
      <c r="C73" s="5">
        <v>2011</v>
      </c>
      <c r="D73" s="5">
        <v>174</v>
      </c>
      <c r="E73" s="5">
        <v>1</v>
      </c>
      <c r="F73" s="5" t="s">
        <v>37</v>
      </c>
      <c r="G73" s="5">
        <v>31</v>
      </c>
      <c r="H73" s="5">
        <f t="shared" si="19"/>
        <v>0.59050001516031803</v>
      </c>
      <c r="I73" s="5">
        <v>85</v>
      </c>
      <c r="J73" s="5">
        <f t="shared" si="20"/>
        <v>1.1730969117028249</v>
      </c>
      <c r="K73" s="5">
        <v>360</v>
      </c>
      <c r="L73" s="5">
        <f t="shared" si="21"/>
        <v>18.973665961010276</v>
      </c>
      <c r="M73" s="49">
        <v>11.3026</v>
      </c>
      <c r="N73" s="5">
        <f t="shared" si="22"/>
        <v>1.0531787423960501</v>
      </c>
      <c r="O73" s="49">
        <v>2.2162000000000002</v>
      </c>
      <c r="P73" s="5">
        <f t="shared" si="23"/>
        <v>0.34561091017195439</v>
      </c>
      <c r="Q73" s="5">
        <f t="shared" si="24"/>
        <v>13.518800000000001</v>
      </c>
      <c r="R73" s="5">
        <f t="shared" si="25"/>
        <v>1.1309384642994746</v>
      </c>
      <c r="S73" s="18">
        <f t="shared" si="27"/>
        <v>16.393466875758204</v>
      </c>
      <c r="T73" s="5">
        <f t="shared" si="28"/>
        <v>0.41685684619189994</v>
      </c>
      <c r="U73" s="50">
        <v>123.2</v>
      </c>
      <c r="V73" s="50">
        <f t="shared" si="26"/>
        <v>2.0906459575733147</v>
      </c>
    </row>
    <row r="74" spans="1:23" x14ac:dyDescent="0.2">
      <c r="A74" s="5" t="s">
        <v>282</v>
      </c>
      <c r="B74" s="5" t="s">
        <v>25</v>
      </c>
      <c r="C74" s="5">
        <v>2011</v>
      </c>
      <c r="D74" s="5">
        <v>13</v>
      </c>
      <c r="E74" s="5">
        <v>2</v>
      </c>
      <c r="F74" s="5" t="s">
        <v>38</v>
      </c>
      <c r="G74" s="5">
        <v>9</v>
      </c>
      <c r="H74" s="5">
        <f t="shared" si="19"/>
        <v>0.30469265401539752</v>
      </c>
      <c r="I74" s="5">
        <v>12</v>
      </c>
      <c r="J74" s="5">
        <f t="shared" si="20"/>
        <v>0.35374160588967152</v>
      </c>
      <c r="K74" s="5">
        <v>91</v>
      </c>
      <c r="L74" s="5">
        <f t="shared" si="21"/>
        <v>9.5393920141694561</v>
      </c>
      <c r="M74" s="49">
        <v>1.1331</v>
      </c>
      <c r="N74" s="5">
        <f t="shared" si="22"/>
        <v>5.4272072329514871E-2</v>
      </c>
      <c r="O74" s="49">
        <v>0.53800000000000003</v>
      </c>
      <c r="P74" s="5">
        <f t="shared" si="23"/>
        <v>-0.26920965202049263</v>
      </c>
      <c r="Q74" s="5">
        <f t="shared" si="24"/>
        <v>1.6711</v>
      </c>
      <c r="R74" s="5">
        <f t="shared" si="25"/>
        <v>0.22300503805657368</v>
      </c>
      <c r="S74" s="18">
        <f t="shared" si="27"/>
        <v>32.194362994434805</v>
      </c>
      <c r="T74" s="5">
        <f t="shared" si="28"/>
        <v>0.60334586177678451</v>
      </c>
      <c r="U74" s="50">
        <v>21.5</v>
      </c>
      <c r="V74" s="50">
        <f t="shared" si="26"/>
        <v>1.3326404103874625</v>
      </c>
      <c r="W74" s="5" t="s">
        <v>31</v>
      </c>
    </row>
    <row r="75" spans="1:23" x14ac:dyDescent="0.2">
      <c r="A75" s="5" t="s">
        <v>282</v>
      </c>
      <c r="B75" s="5" t="s">
        <v>25</v>
      </c>
      <c r="C75" s="5">
        <v>2011</v>
      </c>
      <c r="D75" s="5">
        <v>17</v>
      </c>
      <c r="E75" s="5">
        <v>2</v>
      </c>
      <c r="F75" s="5" t="s">
        <v>38</v>
      </c>
      <c r="G75" s="5">
        <v>18</v>
      </c>
      <c r="H75" s="5">
        <f t="shared" si="19"/>
        <v>0.43814903058417032</v>
      </c>
      <c r="I75" s="5">
        <v>57</v>
      </c>
      <c r="J75" s="5">
        <f t="shared" si="20"/>
        <v>0.85562887075237626</v>
      </c>
      <c r="K75" s="5">
        <v>246</v>
      </c>
      <c r="L75" s="5">
        <f t="shared" si="21"/>
        <v>15.684387141358123</v>
      </c>
      <c r="M75" s="49">
        <v>6.5583999999999998</v>
      </c>
      <c r="N75" s="5">
        <f t="shared" si="22"/>
        <v>0.81679856316770405</v>
      </c>
      <c r="O75" s="49">
        <v>1.0194000000000001</v>
      </c>
      <c r="P75" s="5">
        <f t="shared" si="23"/>
        <v>8.3488895268875544E-3</v>
      </c>
      <c r="Q75" s="5">
        <f t="shared" si="24"/>
        <v>7.5777999999999999</v>
      </c>
      <c r="R75" s="5">
        <f t="shared" si="25"/>
        <v>0.87954371191996894</v>
      </c>
      <c r="S75" s="18">
        <f t="shared" si="27"/>
        <v>13.452453218612265</v>
      </c>
      <c r="T75" s="5">
        <f t="shared" si="28"/>
        <v>0.37554097944757148</v>
      </c>
      <c r="U75" s="50">
        <v>79.099999999999994</v>
      </c>
      <c r="V75" s="50">
        <f t="shared" si="26"/>
        <v>1.8982313845130967</v>
      </c>
      <c r="W75" s="5" t="s">
        <v>32</v>
      </c>
    </row>
    <row r="76" spans="1:23" x14ac:dyDescent="0.2">
      <c r="A76" s="5" t="s">
        <v>282</v>
      </c>
      <c r="B76" s="5" t="s">
        <v>25</v>
      </c>
      <c r="C76" s="5">
        <v>2011</v>
      </c>
      <c r="D76" s="5">
        <v>82</v>
      </c>
      <c r="E76" s="5">
        <v>2</v>
      </c>
      <c r="F76" s="5" t="s">
        <v>38</v>
      </c>
      <c r="G76" s="5">
        <v>10</v>
      </c>
      <c r="H76" s="5">
        <f t="shared" si="19"/>
        <v>0.32175055439664224</v>
      </c>
      <c r="I76" s="5">
        <v>16</v>
      </c>
      <c r="J76" s="5">
        <f t="shared" si="20"/>
        <v>0.41151684606748801</v>
      </c>
      <c r="K76" s="5">
        <v>163</v>
      </c>
      <c r="L76" s="5">
        <f t="shared" si="21"/>
        <v>12.767145334803704</v>
      </c>
      <c r="M76" s="49">
        <v>5.4100000000000002E-2</v>
      </c>
      <c r="N76" s="5">
        <f t="shared" si="22"/>
        <v>-1.2667224660674181</v>
      </c>
      <c r="O76" s="49">
        <v>2.9510000000000001</v>
      </c>
      <c r="P76" s="5">
        <f t="shared" si="23"/>
        <v>0.46997068118327384</v>
      </c>
      <c r="Q76" s="5">
        <f t="shared" si="24"/>
        <v>3.0051000000000001</v>
      </c>
      <c r="R76" s="5">
        <f t="shared" si="25"/>
        <v>0.47786037368273865</v>
      </c>
      <c r="S76" s="18">
        <f t="shared" si="27"/>
        <v>98.19972713054473</v>
      </c>
      <c r="T76" s="5">
        <f t="shared" si="28"/>
        <v>1.4362161987176045</v>
      </c>
      <c r="U76" s="50">
        <v>42.8</v>
      </c>
      <c r="V76" s="50">
        <f t="shared" si="26"/>
        <v>1.6315452278343094</v>
      </c>
    </row>
    <row r="77" spans="1:23" x14ac:dyDescent="0.2">
      <c r="A77" s="5" t="s">
        <v>282</v>
      </c>
      <c r="B77" s="5" t="s">
        <v>25</v>
      </c>
      <c r="C77" s="5">
        <v>2011</v>
      </c>
      <c r="D77" s="5">
        <v>106</v>
      </c>
      <c r="E77" s="5">
        <v>2</v>
      </c>
      <c r="F77" s="5" t="s">
        <v>38</v>
      </c>
      <c r="G77" s="5">
        <v>3</v>
      </c>
      <c r="H77" s="5">
        <f t="shared" si="19"/>
        <v>0.17408301063648043</v>
      </c>
      <c r="I77" s="5">
        <v>2</v>
      </c>
      <c r="J77" s="5">
        <f t="shared" si="20"/>
        <v>0.14189705460416391</v>
      </c>
      <c r="K77" s="5">
        <v>17</v>
      </c>
      <c r="L77" s="5">
        <f t="shared" si="21"/>
        <v>4.1231056256176606</v>
      </c>
      <c r="M77" s="49">
        <v>0.34089999999999998</v>
      </c>
      <c r="N77" s="5">
        <f t="shared" si="22"/>
        <v>-0.46736025931343195</v>
      </c>
      <c r="O77" s="49">
        <v>5.7799999999999997E-2</v>
      </c>
      <c r="P77" s="5">
        <f t="shared" si="23"/>
        <v>-1.2379970306248846</v>
      </c>
      <c r="Q77" s="5">
        <f t="shared" si="24"/>
        <v>0.3987</v>
      </c>
      <c r="R77" s="5">
        <f t="shared" si="25"/>
        <v>-0.39934287171067773</v>
      </c>
      <c r="S77" s="18">
        <f t="shared" si="27"/>
        <v>14.497115625783795</v>
      </c>
      <c r="T77" s="5">
        <f t="shared" si="28"/>
        <v>0.39060809754173176</v>
      </c>
      <c r="U77" s="50">
        <v>3.5</v>
      </c>
      <c r="V77" s="50">
        <f t="shared" si="26"/>
        <v>0.54530711646582408</v>
      </c>
      <c r="W77" s="5" t="s">
        <v>32</v>
      </c>
    </row>
    <row r="78" spans="1:23" x14ac:dyDescent="0.2">
      <c r="A78" s="5" t="s">
        <v>282</v>
      </c>
      <c r="B78" s="5" t="s">
        <v>25</v>
      </c>
      <c r="C78" s="5">
        <v>2011</v>
      </c>
      <c r="D78" s="5">
        <v>113</v>
      </c>
      <c r="E78" s="5">
        <v>2</v>
      </c>
      <c r="F78" s="5" t="s">
        <v>38</v>
      </c>
      <c r="G78" s="5">
        <v>11</v>
      </c>
      <c r="H78" s="5">
        <f t="shared" si="19"/>
        <v>0.33806525478033073</v>
      </c>
      <c r="I78" s="5">
        <v>28</v>
      </c>
      <c r="J78" s="5">
        <f t="shared" si="20"/>
        <v>0.55759882669953675</v>
      </c>
      <c r="K78" s="5">
        <v>75</v>
      </c>
      <c r="L78" s="5">
        <f t="shared" si="21"/>
        <v>8.6602540378443873</v>
      </c>
      <c r="M78" s="49">
        <v>2.8847</v>
      </c>
      <c r="N78" s="5">
        <f t="shared" si="22"/>
        <v>0.46010216004627796</v>
      </c>
      <c r="O78" s="49">
        <v>0.45689999999999997</v>
      </c>
      <c r="P78" s="5">
        <f t="shared" si="23"/>
        <v>-0.34016933680686118</v>
      </c>
      <c r="Q78" s="5">
        <f t="shared" si="24"/>
        <v>3.3416000000000001</v>
      </c>
      <c r="R78" s="5">
        <f t="shared" si="25"/>
        <v>0.52395576191540827</v>
      </c>
      <c r="S78" s="18">
        <f t="shared" si="27"/>
        <v>13.673090734977256</v>
      </c>
      <c r="T78" s="5">
        <f t="shared" si="28"/>
        <v>0.37876299790062318</v>
      </c>
      <c r="U78" s="50">
        <v>52.9</v>
      </c>
      <c r="V78" s="50">
        <f t="shared" si="26"/>
        <v>1.7235377615320568</v>
      </c>
      <c r="W78" s="5" t="s">
        <v>33</v>
      </c>
    </row>
    <row r="79" spans="1:23" x14ac:dyDescent="0.2">
      <c r="A79" s="5" t="s">
        <v>282</v>
      </c>
      <c r="B79" s="5" t="s">
        <v>25</v>
      </c>
      <c r="C79" s="5">
        <v>2011</v>
      </c>
      <c r="D79" s="5">
        <v>116</v>
      </c>
      <c r="E79" s="5">
        <v>2</v>
      </c>
      <c r="F79" s="5" t="s">
        <v>38</v>
      </c>
      <c r="G79" s="5">
        <v>10</v>
      </c>
      <c r="H79" s="5">
        <f t="shared" si="19"/>
        <v>0.32175055439664224</v>
      </c>
      <c r="I79" s="5">
        <v>12</v>
      </c>
      <c r="J79" s="5">
        <f t="shared" si="20"/>
        <v>0.35374160588967152</v>
      </c>
      <c r="K79" s="5">
        <v>144</v>
      </c>
      <c r="L79" s="5">
        <f t="shared" si="21"/>
        <v>12</v>
      </c>
      <c r="M79" s="49">
        <v>1.9446000000000001</v>
      </c>
      <c r="N79" s="5">
        <f t="shared" si="22"/>
        <v>0.28883251474592275</v>
      </c>
      <c r="O79" s="49">
        <v>1.8887</v>
      </c>
      <c r="P79" s="5">
        <f t="shared" si="23"/>
        <v>0.27616527974907851</v>
      </c>
      <c r="Q79" s="5">
        <f t="shared" si="24"/>
        <v>3.8333000000000004</v>
      </c>
      <c r="R79" s="5">
        <f t="shared" si="25"/>
        <v>0.58357394209427471</v>
      </c>
      <c r="S79" s="18">
        <f t="shared" si="27"/>
        <v>49.270863224897603</v>
      </c>
      <c r="T79" s="5">
        <f t="shared" si="28"/>
        <v>0.77810653719596201</v>
      </c>
      <c r="U79" s="50">
        <v>27.4</v>
      </c>
      <c r="V79" s="50">
        <f t="shared" si="26"/>
        <v>1.4379090355394983</v>
      </c>
    </row>
    <row r="80" spans="1:23" x14ac:dyDescent="0.2">
      <c r="A80" s="5" t="s">
        <v>282</v>
      </c>
      <c r="B80" s="5" t="s">
        <v>25</v>
      </c>
      <c r="C80" s="5">
        <v>2011</v>
      </c>
      <c r="D80" s="5">
        <v>125</v>
      </c>
      <c r="E80" s="5">
        <v>2</v>
      </c>
      <c r="F80" s="5" t="s">
        <v>38</v>
      </c>
      <c r="G80" s="5">
        <v>12</v>
      </c>
      <c r="H80" s="5">
        <f t="shared" si="19"/>
        <v>0.35374160588967152</v>
      </c>
      <c r="I80" s="5">
        <v>12</v>
      </c>
      <c r="J80" s="5">
        <f t="shared" si="20"/>
        <v>0.35374160588967152</v>
      </c>
      <c r="K80" s="5">
        <v>195</v>
      </c>
      <c r="L80" s="5">
        <f t="shared" si="21"/>
        <v>13.964240043768941</v>
      </c>
      <c r="M80" s="49">
        <v>6.8452999999999999</v>
      </c>
      <c r="N80" s="5">
        <f t="shared" si="22"/>
        <v>0.83539312058408555</v>
      </c>
      <c r="O80" s="49">
        <v>1.5202</v>
      </c>
      <c r="P80" s="5">
        <f t="shared" si="23"/>
        <v>0.18190358501164935</v>
      </c>
      <c r="Q80" s="5">
        <f t="shared" si="24"/>
        <v>8.3655000000000008</v>
      </c>
      <c r="R80" s="5">
        <f t="shared" si="25"/>
        <v>0.92249242269639331</v>
      </c>
      <c r="S80" s="18">
        <f t="shared" si="27"/>
        <v>18.172255095332016</v>
      </c>
      <c r="T80" s="5">
        <f t="shared" si="28"/>
        <v>0.44038667806139226</v>
      </c>
      <c r="U80" s="50">
        <v>38.799999999999997</v>
      </c>
      <c r="V80" s="50">
        <f t="shared" si="26"/>
        <v>1.5889436427400148</v>
      </c>
      <c r="W80" s="5" t="s">
        <v>36</v>
      </c>
    </row>
    <row r="81" spans="1:24" x14ac:dyDescent="0.2">
      <c r="A81" s="5" t="s">
        <v>282</v>
      </c>
      <c r="B81" s="5" t="s">
        <v>25</v>
      </c>
      <c r="C81" s="5">
        <v>2011</v>
      </c>
      <c r="D81" s="5">
        <v>184</v>
      </c>
      <c r="E81" s="5">
        <v>2</v>
      </c>
      <c r="F81" s="5" t="s">
        <v>38</v>
      </c>
      <c r="G81" s="5">
        <v>28</v>
      </c>
      <c r="H81" s="5">
        <f t="shared" si="19"/>
        <v>0.55759882669953675</v>
      </c>
      <c r="I81" s="5">
        <v>50</v>
      </c>
      <c r="J81" s="5">
        <f t="shared" si="20"/>
        <v>0.78539816339744839</v>
      </c>
      <c r="K81" s="5">
        <v>383</v>
      </c>
      <c r="L81" s="5">
        <f t="shared" si="21"/>
        <v>19.570385790780925</v>
      </c>
      <c r="M81" s="49">
        <v>9.6568000000000005</v>
      </c>
      <c r="N81" s="5">
        <f t="shared" si="22"/>
        <v>0.98483368664361948</v>
      </c>
      <c r="O81" s="49">
        <v>2.5068000000000001</v>
      </c>
      <c r="P81" s="5">
        <f t="shared" si="23"/>
        <v>0.39912141849009902</v>
      </c>
      <c r="Q81" s="5">
        <f t="shared" si="24"/>
        <v>12.163600000000001</v>
      </c>
      <c r="R81" s="5">
        <f t="shared" si="25"/>
        <v>1.085062486976597</v>
      </c>
      <c r="S81" s="18">
        <f t="shared" si="27"/>
        <v>20.609030221316058</v>
      </c>
      <c r="T81" s="5">
        <f t="shared" si="28"/>
        <v>0.4712177960066638</v>
      </c>
      <c r="U81" s="50">
        <v>132.9</v>
      </c>
      <c r="V81" s="50">
        <f t="shared" si="26"/>
        <v>2.1235576580039495</v>
      </c>
    </row>
    <row r="82" spans="1:24" x14ac:dyDescent="0.2">
      <c r="A82" s="5" t="s">
        <v>282</v>
      </c>
      <c r="B82" s="5" t="s">
        <v>25</v>
      </c>
      <c r="C82" s="5">
        <v>2011</v>
      </c>
      <c r="D82" s="5">
        <v>75</v>
      </c>
      <c r="E82" s="5">
        <v>3</v>
      </c>
      <c r="F82" s="5" t="s">
        <v>33</v>
      </c>
      <c r="G82" s="5">
        <v>2</v>
      </c>
      <c r="H82" s="5">
        <f t="shared" si="19"/>
        <v>0.14189705460416391</v>
      </c>
      <c r="I82" s="5">
        <v>3.3</v>
      </c>
      <c r="J82" s="5">
        <f t="shared" si="20"/>
        <v>0.1826732810128579</v>
      </c>
      <c r="K82" s="5">
        <v>0</v>
      </c>
      <c r="L82" s="5">
        <f t="shared" si="21"/>
        <v>0</v>
      </c>
      <c r="M82" s="49">
        <v>0</v>
      </c>
      <c r="N82" s="5">
        <f t="shared" si="22"/>
        <v>-5</v>
      </c>
      <c r="O82" s="49">
        <v>0</v>
      </c>
      <c r="P82" s="5">
        <f t="shared" si="23"/>
        <v>-5</v>
      </c>
      <c r="Q82" s="5">
        <f t="shared" si="24"/>
        <v>0</v>
      </c>
      <c r="R82" s="5">
        <f t="shared" si="25"/>
        <v>-5</v>
      </c>
      <c r="U82" s="50">
        <v>2.6</v>
      </c>
      <c r="V82" s="50">
        <f t="shared" si="26"/>
        <v>0.41664050733828095</v>
      </c>
    </row>
    <row r="83" spans="1:24" x14ac:dyDescent="0.2">
      <c r="A83" s="5" t="s">
        <v>282</v>
      </c>
      <c r="B83" s="5" t="s">
        <v>25</v>
      </c>
      <c r="C83" s="5">
        <v>2011</v>
      </c>
      <c r="D83" s="5">
        <v>80</v>
      </c>
      <c r="E83" s="5">
        <v>3</v>
      </c>
      <c r="F83" s="5" t="s">
        <v>33</v>
      </c>
      <c r="G83" s="5">
        <v>16</v>
      </c>
      <c r="H83" s="5">
        <f t="shared" si="19"/>
        <v>0.41151684606748801</v>
      </c>
      <c r="I83" s="5">
        <v>15</v>
      </c>
      <c r="J83" s="5">
        <f t="shared" si="20"/>
        <v>0.3976994150920718</v>
      </c>
      <c r="K83" s="5">
        <v>174</v>
      </c>
      <c r="L83" s="5">
        <f t="shared" si="21"/>
        <v>13.19090595827292</v>
      </c>
      <c r="M83" s="49">
        <v>2.7099999999999999E-2</v>
      </c>
      <c r="N83" s="5">
        <f t="shared" si="22"/>
        <v>-1.5668704824195145</v>
      </c>
      <c r="O83" s="49">
        <v>2.1012</v>
      </c>
      <c r="P83" s="5">
        <f t="shared" si="23"/>
        <v>0.32246945901403529</v>
      </c>
      <c r="Q83" s="5">
        <f t="shared" si="24"/>
        <v>2.1282999999999999</v>
      </c>
      <c r="R83" s="5">
        <f t="shared" si="25"/>
        <v>0.32803488559858474</v>
      </c>
      <c r="S83" s="18">
        <f t="shared" ref="S83:S92" si="29">O83/Q83*100</f>
        <v>98.726683268336231</v>
      </c>
      <c r="T83" s="5">
        <f t="shared" ref="T83:T92" si="30">ASIN(SQRT(S83/100))</f>
        <v>1.4577141359665571</v>
      </c>
      <c r="U83" s="50">
        <v>39.799999999999997</v>
      </c>
      <c r="V83" s="50">
        <f t="shared" si="26"/>
        <v>1.599992177584098</v>
      </c>
    </row>
    <row r="84" spans="1:24" x14ac:dyDescent="0.2">
      <c r="A84" s="5" t="s">
        <v>282</v>
      </c>
      <c r="B84" s="5" t="s">
        <v>25</v>
      </c>
      <c r="C84" s="5">
        <v>2011</v>
      </c>
      <c r="D84" s="5">
        <v>81</v>
      </c>
      <c r="E84" s="5">
        <v>3</v>
      </c>
      <c r="F84" s="5" t="s">
        <v>33</v>
      </c>
      <c r="G84" s="5">
        <v>0.2</v>
      </c>
      <c r="H84" s="5">
        <f t="shared" si="19"/>
        <v>4.4736280102247346E-2</v>
      </c>
      <c r="I84" s="5">
        <v>0.2</v>
      </c>
      <c r="J84" s="5">
        <f t="shared" si="20"/>
        <v>4.4736280102247346E-2</v>
      </c>
      <c r="K84" s="5">
        <v>2</v>
      </c>
      <c r="L84" s="5">
        <f t="shared" si="21"/>
        <v>1.4142135623730951</v>
      </c>
      <c r="M84" s="49">
        <v>0</v>
      </c>
      <c r="N84" s="5">
        <f t="shared" si="22"/>
        <v>-5</v>
      </c>
      <c r="O84" s="49">
        <v>1.18E-2</v>
      </c>
      <c r="P84" s="5">
        <f t="shared" si="23"/>
        <v>-1.9277501023864851</v>
      </c>
      <c r="Q84" s="5">
        <f t="shared" si="24"/>
        <v>1.18E-2</v>
      </c>
      <c r="R84" s="5">
        <f t="shared" si="25"/>
        <v>-1.9277501023864851</v>
      </c>
      <c r="S84" s="18">
        <f t="shared" si="29"/>
        <v>100</v>
      </c>
      <c r="T84" s="5">
        <f t="shared" si="30"/>
        <v>1.5707963267948966</v>
      </c>
      <c r="U84" s="50">
        <v>1.2</v>
      </c>
      <c r="V84" s="50">
        <f t="shared" si="26"/>
        <v>8.2785370316450071E-2</v>
      </c>
      <c r="X84" s="5" t="s">
        <v>289</v>
      </c>
    </row>
    <row r="85" spans="1:24" x14ac:dyDescent="0.2">
      <c r="A85" s="5" t="s">
        <v>282</v>
      </c>
      <c r="B85" s="5" t="s">
        <v>25</v>
      </c>
      <c r="C85" s="5">
        <v>2011</v>
      </c>
      <c r="D85" s="5">
        <v>102</v>
      </c>
      <c r="E85" s="5">
        <v>3</v>
      </c>
      <c r="F85" s="5" t="s">
        <v>33</v>
      </c>
      <c r="G85" s="5">
        <v>1.7</v>
      </c>
      <c r="H85" s="5">
        <f t="shared" si="19"/>
        <v>0.13075632458015415</v>
      </c>
      <c r="I85" s="5">
        <v>1</v>
      </c>
      <c r="J85" s="5">
        <f t="shared" si="20"/>
        <v>0.1001674211615598</v>
      </c>
      <c r="K85" s="5">
        <v>2</v>
      </c>
      <c r="L85" s="5">
        <f t="shared" si="21"/>
        <v>1.4142135623730951</v>
      </c>
      <c r="M85" s="49">
        <v>0</v>
      </c>
      <c r="N85" s="5">
        <f t="shared" si="22"/>
        <v>-5</v>
      </c>
      <c r="O85" s="49">
        <v>4.4999999999999997E-3</v>
      </c>
      <c r="P85" s="5">
        <f t="shared" si="23"/>
        <v>-2.3458234581220396</v>
      </c>
      <c r="Q85" s="5">
        <f t="shared" si="24"/>
        <v>4.4999999999999997E-3</v>
      </c>
      <c r="R85" s="5">
        <f t="shared" si="25"/>
        <v>-2.3458234581220396</v>
      </c>
      <c r="S85" s="18">
        <f t="shared" si="29"/>
        <v>100</v>
      </c>
      <c r="T85" s="5">
        <f t="shared" si="30"/>
        <v>1.5707963267948966</v>
      </c>
      <c r="U85" s="50">
        <v>1.8</v>
      </c>
      <c r="V85" s="50">
        <f t="shared" si="26"/>
        <v>0.2576785748691845</v>
      </c>
      <c r="W85" s="5" t="s">
        <v>37</v>
      </c>
    </row>
    <row r="86" spans="1:24" x14ac:dyDescent="0.2">
      <c r="A86" s="5" t="s">
        <v>282</v>
      </c>
      <c r="B86" s="5" t="s">
        <v>25</v>
      </c>
      <c r="C86" s="5">
        <v>2011</v>
      </c>
      <c r="D86" s="5">
        <v>127</v>
      </c>
      <c r="E86" s="5">
        <v>3</v>
      </c>
      <c r="F86" s="5" t="s">
        <v>33</v>
      </c>
      <c r="G86" s="5">
        <v>28</v>
      </c>
      <c r="H86" s="5">
        <f t="shared" si="19"/>
        <v>0.55759882669953675</v>
      </c>
      <c r="I86" s="5">
        <v>47</v>
      </c>
      <c r="J86" s="5">
        <f t="shared" si="20"/>
        <v>0.7553801341748092</v>
      </c>
      <c r="K86" s="5">
        <v>89</v>
      </c>
      <c r="L86" s="5">
        <f t="shared" si="21"/>
        <v>9.4339811320566032</v>
      </c>
      <c r="M86" s="49">
        <v>2.93E-2</v>
      </c>
      <c r="N86" s="5">
        <f t="shared" si="22"/>
        <v>-1.5329841815615646</v>
      </c>
      <c r="O86" s="49">
        <v>1.3858999999999999</v>
      </c>
      <c r="P86" s="5">
        <f t="shared" si="23"/>
        <v>0.14173502841975003</v>
      </c>
      <c r="Q86" s="5">
        <f t="shared" si="24"/>
        <v>1.4152</v>
      </c>
      <c r="R86" s="5">
        <f t="shared" si="25"/>
        <v>0.15082088867602736</v>
      </c>
      <c r="S86" s="18">
        <f t="shared" si="29"/>
        <v>97.929621254946284</v>
      </c>
      <c r="T86" s="5">
        <f t="shared" si="30"/>
        <v>1.426407030987491</v>
      </c>
      <c r="U86" s="50">
        <v>94.8</v>
      </c>
      <c r="V86" s="50">
        <f t="shared" si="26"/>
        <v>1.9768541465762188</v>
      </c>
    </row>
    <row r="87" spans="1:24" x14ac:dyDescent="0.2">
      <c r="A87" s="5" t="s">
        <v>282</v>
      </c>
      <c r="B87" s="5" t="s">
        <v>25</v>
      </c>
      <c r="C87" s="5">
        <v>2011</v>
      </c>
      <c r="D87" s="5">
        <v>137</v>
      </c>
      <c r="E87" s="5">
        <v>3</v>
      </c>
      <c r="F87" s="5" t="s">
        <v>33</v>
      </c>
      <c r="G87" s="5">
        <v>10</v>
      </c>
      <c r="H87" s="5">
        <f t="shared" si="19"/>
        <v>0.32175055439664224</v>
      </c>
      <c r="I87" s="5">
        <v>15</v>
      </c>
      <c r="J87" s="5">
        <f t="shared" si="20"/>
        <v>0.3976994150920718</v>
      </c>
      <c r="K87" s="5">
        <v>25</v>
      </c>
      <c r="L87" s="5">
        <f t="shared" si="21"/>
        <v>5</v>
      </c>
      <c r="M87" s="49">
        <v>3.3700000000000001E-2</v>
      </c>
      <c r="N87" s="5">
        <f t="shared" si="22"/>
        <v>-1.4722412474790281</v>
      </c>
      <c r="O87" s="49">
        <v>0.13780000000000001</v>
      </c>
      <c r="P87" s="5">
        <f t="shared" si="23"/>
        <v>-0.86071926728147563</v>
      </c>
      <c r="Q87" s="5">
        <f t="shared" si="24"/>
        <v>0.17150000000000001</v>
      </c>
      <c r="R87" s="5">
        <f t="shared" si="25"/>
        <v>-0.76571055306606495</v>
      </c>
      <c r="S87" s="18">
        <f t="shared" si="29"/>
        <v>80.349854227405245</v>
      </c>
      <c r="T87" s="5">
        <f t="shared" si="30"/>
        <v>1.1115363906117095</v>
      </c>
      <c r="U87" s="50">
        <v>23.8</v>
      </c>
      <c r="V87" s="50">
        <f t="shared" si="26"/>
        <v>1.37675939540488</v>
      </c>
    </row>
    <row r="88" spans="1:24" x14ac:dyDescent="0.2">
      <c r="A88" s="5" t="s">
        <v>282</v>
      </c>
      <c r="B88" s="5" t="s">
        <v>25</v>
      </c>
      <c r="C88" s="5">
        <v>2011</v>
      </c>
      <c r="D88" s="5">
        <v>180</v>
      </c>
      <c r="E88" s="5">
        <v>3</v>
      </c>
      <c r="F88" s="5" t="s">
        <v>33</v>
      </c>
      <c r="G88" s="5">
        <v>20</v>
      </c>
      <c r="H88" s="5">
        <f t="shared" si="19"/>
        <v>0.46364760900080615</v>
      </c>
      <c r="I88" s="5">
        <v>20</v>
      </c>
      <c r="J88" s="5">
        <f t="shared" si="20"/>
        <v>0.46364760900080615</v>
      </c>
      <c r="K88" s="5">
        <v>57</v>
      </c>
      <c r="L88" s="5">
        <f t="shared" si="21"/>
        <v>7.5498344352707498</v>
      </c>
      <c r="M88" s="49">
        <v>3.85E-2</v>
      </c>
      <c r="N88" s="5">
        <f t="shared" si="22"/>
        <v>-1.4144264813772689</v>
      </c>
      <c r="O88" s="49">
        <v>0.53149999999999997</v>
      </c>
      <c r="P88" s="5">
        <f t="shared" si="23"/>
        <v>-0.27448856010782657</v>
      </c>
      <c r="Q88" s="5">
        <f t="shared" si="24"/>
        <v>0.56999999999999995</v>
      </c>
      <c r="R88" s="5">
        <f t="shared" si="25"/>
        <v>-0.24411752519290608</v>
      </c>
      <c r="S88" s="18">
        <f t="shared" si="29"/>
        <v>93.245614035087726</v>
      </c>
      <c r="T88" s="5">
        <f t="shared" si="30"/>
        <v>1.307885952851358</v>
      </c>
      <c r="U88" s="50">
        <v>52.3</v>
      </c>
      <c r="V88" s="50">
        <f t="shared" si="26"/>
        <v>1.718584720027436</v>
      </c>
    </row>
    <row r="89" spans="1:24" x14ac:dyDescent="0.2">
      <c r="A89" s="5" t="s">
        <v>282</v>
      </c>
      <c r="B89" s="5" t="s">
        <v>25</v>
      </c>
      <c r="C89" s="5">
        <v>2011</v>
      </c>
      <c r="D89" s="5">
        <v>181</v>
      </c>
      <c r="E89" s="5">
        <v>3</v>
      </c>
      <c r="F89" s="5" t="s">
        <v>33</v>
      </c>
      <c r="G89" s="5">
        <v>27</v>
      </c>
      <c r="H89" s="5">
        <f t="shared" si="19"/>
        <v>0.54640056413797222</v>
      </c>
      <c r="I89" s="5">
        <v>45</v>
      </c>
      <c r="J89" s="5">
        <f t="shared" si="20"/>
        <v>0.73531445281666841</v>
      </c>
      <c r="K89" s="5">
        <v>448</v>
      </c>
      <c r="L89" s="5">
        <f t="shared" si="21"/>
        <v>21.166010488516726</v>
      </c>
      <c r="M89" s="49">
        <v>0.58420000000000005</v>
      </c>
      <c r="N89" s="5">
        <f t="shared" si="22"/>
        <v>-0.23343101342263778</v>
      </c>
      <c r="O89" s="49">
        <v>2.3008999999999999</v>
      </c>
      <c r="P89" s="5">
        <f t="shared" si="23"/>
        <v>0.3618996315900711</v>
      </c>
      <c r="Q89" s="5">
        <f t="shared" si="24"/>
        <v>2.8851</v>
      </c>
      <c r="R89" s="5">
        <f t="shared" si="25"/>
        <v>0.46016237606446903</v>
      </c>
      <c r="S89" s="18">
        <f t="shared" si="29"/>
        <v>79.751135142629366</v>
      </c>
      <c r="T89" s="5">
        <f t="shared" si="30"/>
        <v>1.1040451114032104</v>
      </c>
      <c r="U89" s="50">
        <v>98.6</v>
      </c>
      <c r="V89" s="50">
        <f t="shared" si="26"/>
        <v>1.9939209588012867</v>
      </c>
      <c r="W89" s="5" t="s">
        <v>31</v>
      </c>
    </row>
    <row r="90" spans="1:24" x14ac:dyDescent="0.2">
      <c r="A90" s="5" t="s">
        <v>282</v>
      </c>
      <c r="B90" s="5" t="s">
        <v>25</v>
      </c>
      <c r="C90" s="5">
        <v>2011</v>
      </c>
      <c r="D90" s="5">
        <v>12</v>
      </c>
      <c r="E90" s="5">
        <v>4</v>
      </c>
      <c r="F90" s="5" t="s">
        <v>28</v>
      </c>
      <c r="G90" s="5">
        <v>14</v>
      </c>
      <c r="H90" s="5">
        <f t="shared" si="19"/>
        <v>0.38349700393093333</v>
      </c>
      <c r="I90" s="5">
        <v>20</v>
      </c>
      <c r="J90" s="5">
        <f t="shared" si="20"/>
        <v>0.46364760900080615</v>
      </c>
      <c r="K90" s="5">
        <v>79</v>
      </c>
      <c r="L90" s="5">
        <f t="shared" si="21"/>
        <v>8.8881944173155887</v>
      </c>
      <c r="M90" s="49">
        <v>4.6100000000000002E-2</v>
      </c>
      <c r="N90" s="5">
        <f t="shared" si="22"/>
        <v>-1.3362048777805924</v>
      </c>
      <c r="O90" s="49">
        <v>0.64149999999999996</v>
      </c>
      <c r="P90" s="5">
        <f t="shared" si="23"/>
        <v>-0.1927965693576896</v>
      </c>
      <c r="Q90" s="5">
        <f t="shared" si="24"/>
        <v>0.68759999999999999</v>
      </c>
      <c r="R90" s="5">
        <f t="shared" si="25"/>
        <v>-0.16265781593897174</v>
      </c>
      <c r="S90" s="18">
        <f t="shared" si="29"/>
        <v>93.29552065154158</v>
      </c>
      <c r="T90" s="5">
        <f t="shared" si="30"/>
        <v>1.3088819711346975</v>
      </c>
      <c r="U90" s="50">
        <v>43.7</v>
      </c>
      <c r="V90" s="50">
        <f t="shared" si="26"/>
        <v>1.6405808064896525</v>
      </c>
      <c r="W90" s="5" t="s">
        <v>29</v>
      </c>
    </row>
    <row r="91" spans="1:24" x14ac:dyDescent="0.2">
      <c r="A91" s="5" t="s">
        <v>282</v>
      </c>
      <c r="B91" s="5" t="s">
        <v>25</v>
      </c>
      <c r="C91" s="5">
        <v>2011</v>
      </c>
      <c r="D91" s="5">
        <v>21</v>
      </c>
      <c r="E91" s="5">
        <v>4</v>
      </c>
      <c r="F91" s="5" t="s">
        <v>28</v>
      </c>
      <c r="G91" s="5">
        <v>17</v>
      </c>
      <c r="H91" s="5">
        <f t="shared" si="19"/>
        <v>0.4249887829624035</v>
      </c>
      <c r="I91" s="5">
        <v>32</v>
      </c>
      <c r="J91" s="5">
        <f t="shared" si="20"/>
        <v>0.60126421667912822</v>
      </c>
      <c r="K91" s="5">
        <v>126</v>
      </c>
      <c r="L91" s="5">
        <f t="shared" si="21"/>
        <v>11.224972160321824</v>
      </c>
      <c r="M91" s="49">
        <v>0</v>
      </c>
      <c r="N91" s="5">
        <f t="shared" si="22"/>
        <v>-5</v>
      </c>
      <c r="O91" s="49">
        <v>1.4636</v>
      </c>
      <c r="P91" s="5">
        <f t="shared" si="23"/>
        <v>0.16542536810753422</v>
      </c>
      <c r="Q91" s="5">
        <f t="shared" si="24"/>
        <v>1.4636</v>
      </c>
      <c r="R91" s="5">
        <f t="shared" si="25"/>
        <v>0.16542536810753422</v>
      </c>
      <c r="S91" s="18">
        <f t="shared" si="29"/>
        <v>100</v>
      </c>
      <c r="T91" s="5">
        <f t="shared" si="30"/>
        <v>1.5707963267948966</v>
      </c>
      <c r="U91" s="50">
        <v>74</v>
      </c>
      <c r="V91" s="50">
        <f t="shared" si="26"/>
        <v>1.8692904042093985</v>
      </c>
      <c r="W91" s="5" t="s">
        <v>33</v>
      </c>
    </row>
    <row r="92" spans="1:24" x14ac:dyDescent="0.2">
      <c r="A92" s="5" t="s">
        <v>282</v>
      </c>
      <c r="B92" s="5" t="s">
        <v>25</v>
      </c>
      <c r="C92" s="5">
        <v>2011</v>
      </c>
      <c r="D92" s="5">
        <v>65</v>
      </c>
      <c r="E92" s="5">
        <v>4</v>
      </c>
      <c r="F92" s="5" t="s">
        <v>28</v>
      </c>
      <c r="G92" s="5">
        <v>17</v>
      </c>
      <c r="H92" s="5">
        <f t="shared" si="19"/>
        <v>0.4249887829624035</v>
      </c>
      <c r="I92" s="5">
        <v>27</v>
      </c>
      <c r="J92" s="5">
        <f t="shared" si="20"/>
        <v>0.54640056413797222</v>
      </c>
      <c r="K92" s="5">
        <v>116</v>
      </c>
      <c r="L92" s="5">
        <f t="shared" si="21"/>
        <v>10.770329614269007</v>
      </c>
      <c r="M92" s="49">
        <v>0.02</v>
      </c>
      <c r="N92" s="5">
        <f t="shared" si="22"/>
        <v>-1.6987529113637887</v>
      </c>
      <c r="O92" s="49">
        <v>2.6040000000000001</v>
      </c>
      <c r="P92" s="5">
        <f t="shared" si="23"/>
        <v>0.41564264769050152</v>
      </c>
      <c r="Q92" s="5">
        <f t="shared" si="24"/>
        <v>2.6240000000000001</v>
      </c>
      <c r="R92" s="5">
        <f t="shared" si="25"/>
        <v>0.41896548578614695</v>
      </c>
      <c r="S92" s="18">
        <f t="shared" si="29"/>
        <v>99.237804878048792</v>
      </c>
      <c r="T92" s="5">
        <f t="shared" si="30"/>
        <v>1.4833812535001127</v>
      </c>
      <c r="U92" s="50">
        <v>51</v>
      </c>
      <c r="V92" s="50">
        <f t="shared" si="26"/>
        <v>1.7076553235311869</v>
      </c>
    </row>
    <row r="93" spans="1:24" x14ac:dyDescent="0.2">
      <c r="A93" s="5" t="s">
        <v>282</v>
      </c>
      <c r="B93" s="5" t="s">
        <v>25</v>
      </c>
      <c r="C93" s="5">
        <v>2011</v>
      </c>
      <c r="D93" s="5">
        <v>83</v>
      </c>
      <c r="E93" s="5">
        <v>4</v>
      </c>
      <c r="F93" s="5" t="s">
        <v>28</v>
      </c>
      <c r="G93" s="5">
        <v>4</v>
      </c>
      <c r="H93" s="5">
        <f t="shared" si="19"/>
        <v>0.20135792079033082</v>
      </c>
      <c r="I93" s="5">
        <v>4</v>
      </c>
      <c r="J93" s="5">
        <f t="shared" si="20"/>
        <v>0.20135792079033082</v>
      </c>
      <c r="K93" s="5">
        <v>0</v>
      </c>
      <c r="L93" s="5">
        <f t="shared" si="21"/>
        <v>0</v>
      </c>
      <c r="M93" s="49">
        <v>0</v>
      </c>
      <c r="N93" s="5">
        <f t="shared" si="22"/>
        <v>-5</v>
      </c>
      <c r="O93" s="49">
        <v>0</v>
      </c>
      <c r="P93" s="5">
        <f t="shared" si="23"/>
        <v>-5</v>
      </c>
      <c r="Q93" s="5">
        <f t="shared" si="24"/>
        <v>0</v>
      </c>
      <c r="R93" s="5">
        <f t="shared" si="25"/>
        <v>-5</v>
      </c>
      <c r="U93" s="50">
        <v>4.0999999999999996</v>
      </c>
      <c r="V93" s="50">
        <f t="shared" si="26"/>
        <v>0.61384182187606917</v>
      </c>
      <c r="W93" s="5" t="s">
        <v>36</v>
      </c>
    </row>
    <row r="94" spans="1:24" x14ac:dyDescent="0.2">
      <c r="A94" s="5" t="s">
        <v>282</v>
      </c>
      <c r="B94" s="5" t="s">
        <v>25</v>
      </c>
      <c r="C94" s="5">
        <v>2011</v>
      </c>
      <c r="D94" s="5">
        <v>122</v>
      </c>
      <c r="E94" s="5">
        <v>4</v>
      </c>
      <c r="F94" s="5" t="s">
        <v>28</v>
      </c>
      <c r="G94" s="5">
        <v>6</v>
      </c>
      <c r="H94" s="5">
        <f t="shared" si="19"/>
        <v>0.24746706317044773</v>
      </c>
      <c r="I94" s="5">
        <v>8</v>
      </c>
      <c r="J94" s="5">
        <f t="shared" si="20"/>
        <v>0.28675655221154839</v>
      </c>
      <c r="K94" s="5">
        <v>15</v>
      </c>
      <c r="L94" s="5">
        <f t="shared" si="21"/>
        <v>3.872983346207417</v>
      </c>
      <c r="M94" s="49">
        <v>2.3199999999999998E-2</v>
      </c>
      <c r="N94" s="5">
        <f t="shared" si="22"/>
        <v>-1.6343248595440822</v>
      </c>
      <c r="O94" s="49">
        <v>0.13420000000000001</v>
      </c>
      <c r="P94" s="5">
        <f t="shared" si="23"/>
        <v>-0.87221512363782849</v>
      </c>
      <c r="Q94" s="5">
        <f t="shared" si="24"/>
        <v>0.15740000000000001</v>
      </c>
      <c r="R94" s="5">
        <f t="shared" si="25"/>
        <v>-0.80296768108199856</v>
      </c>
      <c r="S94" s="18">
        <f>O94/Q94*100</f>
        <v>85.260482846251591</v>
      </c>
      <c r="T94" s="5">
        <f>ASIN(SQRT(S94/100))</f>
        <v>1.1767575687947136</v>
      </c>
      <c r="U94" s="50">
        <v>14.4</v>
      </c>
      <c r="V94" s="50">
        <f t="shared" si="26"/>
        <v>1.1586639808139894</v>
      </c>
    </row>
    <row r="95" spans="1:24" x14ac:dyDescent="0.2">
      <c r="A95" s="5" t="s">
        <v>282</v>
      </c>
      <c r="B95" s="5" t="s">
        <v>25</v>
      </c>
      <c r="C95" s="5">
        <v>2011</v>
      </c>
      <c r="D95" s="5">
        <v>128</v>
      </c>
      <c r="E95" s="5">
        <v>4</v>
      </c>
      <c r="F95" s="5" t="s">
        <v>28</v>
      </c>
      <c r="G95" s="5">
        <v>5</v>
      </c>
      <c r="H95" s="5">
        <f t="shared" si="19"/>
        <v>0.22551340589813121</v>
      </c>
      <c r="I95" s="5">
        <v>5</v>
      </c>
      <c r="J95" s="5">
        <f t="shared" si="20"/>
        <v>0.22551340589813121</v>
      </c>
      <c r="K95" s="5">
        <v>0</v>
      </c>
      <c r="L95" s="5">
        <f t="shared" si="21"/>
        <v>0</v>
      </c>
      <c r="M95" s="49">
        <v>0</v>
      </c>
      <c r="N95" s="5">
        <f t="shared" si="22"/>
        <v>-5</v>
      </c>
      <c r="O95" s="49">
        <v>0</v>
      </c>
      <c r="P95" s="5">
        <f t="shared" si="23"/>
        <v>-5</v>
      </c>
      <c r="Q95" s="5">
        <f t="shared" si="24"/>
        <v>0</v>
      </c>
      <c r="R95" s="5">
        <f t="shared" si="25"/>
        <v>-5</v>
      </c>
      <c r="U95" s="50">
        <v>4.2</v>
      </c>
      <c r="V95" s="50">
        <f t="shared" si="26"/>
        <v>0.62428209583566829</v>
      </c>
      <c r="W95" s="5" t="s">
        <v>34</v>
      </c>
    </row>
    <row r="96" spans="1:24" x14ac:dyDescent="0.2">
      <c r="A96" s="5" t="s">
        <v>282</v>
      </c>
      <c r="B96" s="5" t="s">
        <v>25</v>
      </c>
      <c r="C96" s="5">
        <v>2011</v>
      </c>
      <c r="D96" s="5">
        <v>178</v>
      </c>
      <c r="E96" s="5">
        <v>4</v>
      </c>
      <c r="F96" s="5" t="s">
        <v>28</v>
      </c>
      <c r="G96" s="5">
        <v>8</v>
      </c>
      <c r="H96" s="5">
        <f t="shared" si="19"/>
        <v>0.28675655221154839</v>
      </c>
      <c r="I96" s="5">
        <v>5</v>
      </c>
      <c r="J96" s="5">
        <f t="shared" si="20"/>
        <v>0.22551340589813121</v>
      </c>
      <c r="K96" s="5">
        <v>56</v>
      </c>
      <c r="L96" s="5">
        <f t="shared" si="21"/>
        <v>7.4833147735478827</v>
      </c>
      <c r="M96" s="49">
        <v>7.7000000000000002E-3</v>
      </c>
      <c r="N96" s="5">
        <f t="shared" si="22"/>
        <v>-2.1129456219490432</v>
      </c>
      <c r="O96" s="49">
        <v>0.43</v>
      </c>
      <c r="P96" s="5">
        <f t="shared" si="23"/>
        <v>-0.36652144466617986</v>
      </c>
      <c r="Q96" s="5">
        <f t="shared" si="24"/>
        <v>0.43769999999999998</v>
      </c>
      <c r="R96" s="5">
        <f t="shared" si="25"/>
        <v>-0.35881353130507465</v>
      </c>
      <c r="S96" s="18">
        <f t="shared" ref="S96:S116" si="31">O96/Q96*100</f>
        <v>98.24080420379255</v>
      </c>
      <c r="T96" s="5">
        <f t="shared" ref="T96:T116" si="32">ASIN(SQRT(S96/100))</f>
        <v>1.4377696530850497</v>
      </c>
      <c r="U96" s="50">
        <v>17.3</v>
      </c>
      <c r="V96" s="50">
        <f t="shared" si="26"/>
        <v>1.238297067875394</v>
      </c>
    </row>
    <row r="97" spans="1:23" x14ac:dyDescent="0.2">
      <c r="A97" s="5" t="s">
        <v>282</v>
      </c>
      <c r="B97" s="5" t="s">
        <v>25</v>
      </c>
      <c r="C97" s="5">
        <v>2011</v>
      </c>
      <c r="D97" s="5">
        <v>188</v>
      </c>
      <c r="E97" s="5">
        <v>4</v>
      </c>
      <c r="F97" s="5" t="s">
        <v>28</v>
      </c>
      <c r="G97" s="5">
        <v>28</v>
      </c>
      <c r="H97" s="5">
        <f t="shared" si="19"/>
        <v>0.55759882669953675</v>
      </c>
      <c r="I97" s="5">
        <v>58</v>
      </c>
      <c r="J97" s="5">
        <f t="shared" si="20"/>
        <v>0.86574348987340355</v>
      </c>
      <c r="K97" s="5">
        <v>145</v>
      </c>
      <c r="L97" s="5">
        <f t="shared" si="21"/>
        <v>12.041594578792296</v>
      </c>
      <c r="M97" s="49">
        <v>0.1085</v>
      </c>
      <c r="N97" s="5">
        <f t="shared" si="22"/>
        <v>-0.96453023651871783</v>
      </c>
      <c r="O97" s="49">
        <v>1.3752</v>
      </c>
      <c r="P97" s="5">
        <f t="shared" si="23"/>
        <v>0.13836902171348472</v>
      </c>
      <c r="Q97" s="5">
        <f t="shared" si="24"/>
        <v>1.4837</v>
      </c>
      <c r="R97" s="5">
        <f t="shared" si="25"/>
        <v>0.17134902378172714</v>
      </c>
      <c r="S97" s="18">
        <f t="shared" si="31"/>
        <v>92.687200916627347</v>
      </c>
      <c r="T97" s="5">
        <f t="shared" si="32"/>
        <v>1.2969651200487953</v>
      </c>
      <c r="U97" s="50">
        <v>120.3</v>
      </c>
      <c r="V97" s="50">
        <f t="shared" si="26"/>
        <v>2.0803017267939117</v>
      </c>
      <c r="W97" s="5" t="s">
        <v>31</v>
      </c>
    </row>
    <row r="98" spans="1:23" x14ac:dyDescent="0.2">
      <c r="A98" s="5" t="s">
        <v>282</v>
      </c>
      <c r="B98" s="5" t="s">
        <v>25</v>
      </c>
      <c r="C98" s="5">
        <v>2011</v>
      </c>
      <c r="D98" s="5">
        <v>26</v>
      </c>
      <c r="E98" s="5">
        <v>5</v>
      </c>
      <c r="F98" s="5" t="s">
        <v>34</v>
      </c>
      <c r="G98" s="5">
        <v>5</v>
      </c>
      <c r="H98" s="5">
        <f t="shared" si="19"/>
        <v>0.22551340589813121</v>
      </c>
      <c r="I98" s="5">
        <v>7</v>
      </c>
      <c r="J98" s="5">
        <f t="shared" si="20"/>
        <v>0.26776332715719392</v>
      </c>
      <c r="K98" s="5">
        <v>41</v>
      </c>
      <c r="L98" s="5">
        <f t="shared" si="21"/>
        <v>6.4031242374328485</v>
      </c>
      <c r="M98" s="49">
        <v>1.1831</v>
      </c>
      <c r="N98" s="5">
        <f t="shared" si="22"/>
        <v>7.3025125162262089E-2</v>
      </c>
      <c r="O98" s="49">
        <v>0.28079999999999999</v>
      </c>
      <c r="P98" s="5">
        <f t="shared" si="23"/>
        <v>-0.55158743048992021</v>
      </c>
      <c r="Q98" s="5">
        <f t="shared" si="24"/>
        <v>1.4639</v>
      </c>
      <c r="R98" s="5">
        <f t="shared" si="25"/>
        <v>0.16551437747042638</v>
      </c>
      <c r="S98" s="18">
        <f t="shared" si="31"/>
        <v>19.181638090033474</v>
      </c>
      <c r="T98" s="5">
        <f t="shared" si="32"/>
        <v>0.45333763570147662</v>
      </c>
      <c r="U98" s="50">
        <v>12.7</v>
      </c>
      <c r="V98" s="50">
        <f t="shared" si="26"/>
        <v>1.1041455505540081</v>
      </c>
    </row>
    <row r="99" spans="1:23" x14ac:dyDescent="0.2">
      <c r="A99" s="5" t="s">
        <v>282</v>
      </c>
      <c r="B99" s="5" t="s">
        <v>25</v>
      </c>
      <c r="C99" s="5">
        <v>2011</v>
      </c>
      <c r="D99" s="5">
        <v>107</v>
      </c>
      <c r="E99" s="5">
        <v>5</v>
      </c>
      <c r="F99" s="5" t="s">
        <v>34</v>
      </c>
      <c r="G99" s="5">
        <v>17</v>
      </c>
      <c r="H99" s="5">
        <f t="shared" si="19"/>
        <v>0.4249887829624035</v>
      </c>
      <c r="I99" s="5">
        <v>30</v>
      </c>
      <c r="J99" s="5">
        <f t="shared" si="20"/>
        <v>0.57963974036370425</v>
      </c>
      <c r="K99" s="5">
        <v>167</v>
      </c>
      <c r="L99" s="5">
        <f t="shared" si="21"/>
        <v>12.922847983320086</v>
      </c>
      <c r="M99" s="49">
        <v>2.3847999999999998</v>
      </c>
      <c r="N99" s="5">
        <f t="shared" si="22"/>
        <v>0.37745378411469244</v>
      </c>
      <c r="O99" s="49">
        <v>1.2478</v>
      </c>
      <c r="P99" s="5">
        <f t="shared" si="23"/>
        <v>9.6148461761900769E-2</v>
      </c>
      <c r="Q99" s="5">
        <f t="shared" si="24"/>
        <v>3.6326000000000001</v>
      </c>
      <c r="R99" s="5">
        <f t="shared" si="25"/>
        <v>0.56021877415235732</v>
      </c>
      <c r="S99" s="18">
        <f t="shared" si="31"/>
        <v>34.350052304134785</v>
      </c>
      <c r="T99" s="5">
        <f t="shared" si="32"/>
        <v>0.62622365866606655</v>
      </c>
      <c r="U99" s="50">
        <v>51.1</v>
      </c>
      <c r="V99" s="50">
        <f t="shared" si="26"/>
        <v>1.7085058809552369</v>
      </c>
      <c r="W99" s="5" t="s">
        <v>32</v>
      </c>
    </row>
    <row r="100" spans="1:23" x14ac:dyDescent="0.2">
      <c r="A100" s="5" t="s">
        <v>282</v>
      </c>
      <c r="B100" s="5" t="s">
        <v>25</v>
      </c>
      <c r="C100" s="5">
        <v>2011</v>
      </c>
      <c r="D100" s="5">
        <v>117</v>
      </c>
      <c r="E100" s="5">
        <v>5</v>
      </c>
      <c r="F100" s="5" t="s">
        <v>34</v>
      </c>
      <c r="G100" s="5">
        <v>8</v>
      </c>
      <c r="H100" s="5">
        <f t="shared" si="19"/>
        <v>0.28675655221154839</v>
      </c>
      <c r="I100" s="5">
        <v>19</v>
      </c>
      <c r="J100" s="5">
        <f t="shared" si="20"/>
        <v>0.45102681179626242</v>
      </c>
      <c r="K100" s="5">
        <v>93</v>
      </c>
      <c r="L100" s="5">
        <f t="shared" si="21"/>
        <v>9.6436507609929549</v>
      </c>
      <c r="M100" s="49">
        <v>2.0649999999999999</v>
      </c>
      <c r="N100" s="5">
        <f t="shared" si="22"/>
        <v>0.31492215910830529</v>
      </c>
      <c r="O100" s="49">
        <v>0.97950000000000004</v>
      </c>
      <c r="P100" s="5">
        <f t="shared" si="23"/>
        <v>-8.991125853369402E-3</v>
      </c>
      <c r="Q100" s="5">
        <f t="shared" si="24"/>
        <v>3.0445000000000002</v>
      </c>
      <c r="R100" s="5">
        <f t="shared" si="25"/>
        <v>0.48351740487688949</v>
      </c>
      <c r="S100" s="18">
        <f t="shared" si="31"/>
        <v>32.172770569880107</v>
      </c>
      <c r="T100" s="5">
        <f t="shared" si="32"/>
        <v>0.60311476873894143</v>
      </c>
      <c r="U100" s="50">
        <v>30.9</v>
      </c>
      <c r="V100" s="50">
        <f t="shared" si="26"/>
        <v>1.4900990050633049</v>
      </c>
    </row>
    <row r="101" spans="1:23" x14ac:dyDescent="0.2">
      <c r="A101" s="5" t="s">
        <v>282</v>
      </c>
      <c r="B101" s="5" t="s">
        <v>25</v>
      </c>
      <c r="C101" s="5">
        <v>2011</v>
      </c>
      <c r="D101" s="5">
        <v>123</v>
      </c>
      <c r="E101" s="5">
        <v>5</v>
      </c>
      <c r="F101" s="5" t="s">
        <v>34</v>
      </c>
      <c r="G101" s="5">
        <v>18</v>
      </c>
      <c r="H101" s="5">
        <f t="shared" si="19"/>
        <v>0.43814903058417032</v>
      </c>
      <c r="I101" s="5">
        <v>40</v>
      </c>
      <c r="J101" s="5">
        <f t="shared" si="20"/>
        <v>0.68471920300228295</v>
      </c>
      <c r="K101" s="5">
        <v>364</v>
      </c>
      <c r="L101" s="5">
        <f t="shared" si="21"/>
        <v>19.078784028338912</v>
      </c>
      <c r="M101" s="49">
        <v>4.5063000000000004</v>
      </c>
      <c r="N101" s="5">
        <f t="shared" si="22"/>
        <v>0.65382106458676392</v>
      </c>
      <c r="O101" s="49">
        <v>2.3149999999999999</v>
      </c>
      <c r="P101" s="5">
        <f t="shared" si="23"/>
        <v>0.36455287135200176</v>
      </c>
      <c r="Q101" s="5">
        <f t="shared" si="24"/>
        <v>6.8213000000000008</v>
      </c>
      <c r="R101" s="5">
        <f t="shared" si="25"/>
        <v>0.83386778684680996</v>
      </c>
      <c r="S101" s="18">
        <f t="shared" si="31"/>
        <v>33.937812440443899</v>
      </c>
      <c r="T101" s="5">
        <f t="shared" si="32"/>
        <v>0.62187688376788453</v>
      </c>
      <c r="U101" s="50">
        <v>93.9</v>
      </c>
      <c r="V101" s="50">
        <f t="shared" si="26"/>
        <v>1.9727118405470665</v>
      </c>
    </row>
    <row r="102" spans="1:23" x14ac:dyDescent="0.2">
      <c r="A102" s="5" t="s">
        <v>282</v>
      </c>
      <c r="B102" s="5" t="s">
        <v>25</v>
      </c>
      <c r="C102" s="5">
        <v>2011</v>
      </c>
      <c r="D102" s="5">
        <v>143</v>
      </c>
      <c r="E102" s="5">
        <v>5</v>
      </c>
      <c r="F102" s="5" t="s">
        <v>34</v>
      </c>
      <c r="G102" s="5">
        <v>17</v>
      </c>
      <c r="H102" s="5">
        <f t="shared" si="19"/>
        <v>0.4249887829624035</v>
      </c>
      <c r="I102" s="5">
        <v>52</v>
      </c>
      <c r="J102" s="5">
        <f t="shared" si="20"/>
        <v>0.80540350057444288</v>
      </c>
      <c r="K102" s="5">
        <v>188</v>
      </c>
      <c r="L102" s="5">
        <f t="shared" si="21"/>
        <v>13.711309200802088</v>
      </c>
      <c r="M102" s="49">
        <v>3.0388000000000002</v>
      </c>
      <c r="N102" s="5">
        <f t="shared" si="22"/>
        <v>0.48270354689430911</v>
      </c>
      <c r="O102" s="49">
        <v>1.6333</v>
      </c>
      <c r="P102" s="5">
        <f t="shared" si="23"/>
        <v>0.2130686210576507</v>
      </c>
      <c r="Q102" s="5">
        <f t="shared" si="24"/>
        <v>4.6721000000000004</v>
      </c>
      <c r="R102" s="5">
        <f t="shared" si="25"/>
        <v>0.66951305923932358</v>
      </c>
      <c r="S102" s="18">
        <f t="shared" si="31"/>
        <v>34.95858393441921</v>
      </c>
      <c r="T102" s="5">
        <f t="shared" si="32"/>
        <v>0.63261761870506472</v>
      </c>
      <c r="U102" s="50">
        <v>92.5</v>
      </c>
      <c r="V102" s="50">
        <f t="shared" si="26"/>
        <v>1.9661886809561373</v>
      </c>
      <c r="W102" s="5" t="s">
        <v>29</v>
      </c>
    </row>
    <row r="103" spans="1:23" x14ac:dyDescent="0.2">
      <c r="A103" s="5" t="s">
        <v>282</v>
      </c>
      <c r="B103" s="5" t="s">
        <v>25</v>
      </c>
      <c r="C103" s="5">
        <v>2011</v>
      </c>
      <c r="D103" s="5">
        <v>168</v>
      </c>
      <c r="E103" s="5">
        <v>5</v>
      </c>
      <c r="F103" s="5" t="s">
        <v>34</v>
      </c>
      <c r="G103" s="5">
        <v>9</v>
      </c>
      <c r="H103" s="5">
        <f t="shared" si="19"/>
        <v>0.30469265401539752</v>
      </c>
      <c r="I103" s="5">
        <v>12</v>
      </c>
      <c r="J103" s="5">
        <f t="shared" si="20"/>
        <v>0.35374160588967152</v>
      </c>
      <c r="K103" s="5">
        <v>103</v>
      </c>
      <c r="L103" s="5">
        <f t="shared" si="21"/>
        <v>10.148891565092219</v>
      </c>
      <c r="M103" s="49">
        <v>0.70289999999999997</v>
      </c>
      <c r="N103" s="5">
        <f t="shared" si="22"/>
        <v>-0.15310027811753862</v>
      </c>
      <c r="O103" s="49">
        <v>0.48370000000000002</v>
      </c>
      <c r="P103" s="5">
        <f t="shared" si="23"/>
        <v>-0.31541493411262661</v>
      </c>
      <c r="Q103" s="5">
        <f t="shared" si="24"/>
        <v>1.1865999999999999</v>
      </c>
      <c r="R103" s="5">
        <f t="shared" si="25"/>
        <v>7.4308003976590223E-2</v>
      </c>
      <c r="S103" s="18">
        <f t="shared" si="31"/>
        <v>40.763526040788818</v>
      </c>
      <c r="T103" s="5">
        <f t="shared" si="32"/>
        <v>0.69249986488028936</v>
      </c>
      <c r="U103" s="50">
        <v>21.4</v>
      </c>
      <c r="V103" s="50">
        <f t="shared" si="26"/>
        <v>1.3306166672944384</v>
      </c>
    </row>
    <row r="104" spans="1:23" x14ac:dyDescent="0.2">
      <c r="A104" s="5" t="s">
        <v>282</v>
      </c>
      <c r="B104" s="5" t="s">
        <v>25</v>
      </c>
      <c r="C104" s="5">
        <v>2011</v>
      </c>
      <c r="D104" s="5">
        <v>172</v>
      </c>
      <c r="E104" s="5">
        <v>5</v>
      </c>
      <c r="F104" s="5" t="s">
        <v>34</v>
      </c>
      <c r="G104" s="5">
        <v>23</v>
      </c>
      <c r="H104" s="5">
        <f t="shared" si="19"/>
        <v>0.50017960869748734</v>
      </c>
      <c r="I104" s="5">
        <v>50</v>
      </c>
      <c r="J104" s="5">
        <f t="shared" si="20"/>
        <v>0.78539816339744839</v>
      </c>
      <c r="K104" s="5">
        <v>224</v>
      </c>
      <c r="L104" s="5">
        <f t="shared" si="21"/>
        <v>14.966629547095765</v>
      </c>
      <c r="M104" s="49">
        <v>1.9460000000000002</v>
      </c>
      <c r="N104" s="5">
        <f t="shared" si="22"/>
        <v>0.28914506765569414</v>
      </c>
      <c r="O104" s="49">
        <v>1.4018999999999999</v>
      </c>
      <c r="P104" s="5">
        <f t="shared" si="23"/>
        <v>0.14672013363207734</v>
      </c>
      <c r="Q104" s="5">
        <f t="shared" si="24"/>
        <v>3.3479000000000001</v>
      </c>
      <c r="R104" s="5">
        <f t="shared" si="25"/>
        <v>0.52477377458145624</v>
      </c>
      <c r="S104" s="18">
        <f t="shared" si="31"/>
        <v>41.874010573792525</v>
      </c>
      <c r="T104" s="5">
        <f t="shared" si="32"/>
        <v>0.70377623407995893</v>
      </c>
      <c r="U104" s="50">
        <v>75.7</v>
      </c>
      <c r="V104" s="50">
        <f t="shared" si="26"/>
        <v>1.8791532461842462</v>
      </c>
    </row>
    <row r="105" spans="1:23" x14ac:dyDescent="0.2">
      <c r="A105" s="5" t="s">
        <v>282</v>
      </c>
      <c r="B105" s="5" t="s">
        <v>25</v>
      </c>
      <c r="C105" s="5">
        <v>2011</v>
      </c>
      <c r="D105" s="5">
        <v>185</v>
      </c>
      <c r="E105" s="5">
        <v>5</v>
      </c>
      <c r="F105" s="5" t="s">
        <v>34</v>
      </c>
      <c r="G105" s="5">
        <v>25</v>
      </c>
      <c r="H105" s="5">
        <f t="shared" si="19"/>
        <v>0.52359877559829893</v>
      </c>
      <c r="I105" s="5">
        <v>78</v>
      </c>
      <c r="J105" s="5">
        <f t="shared" si="20"/>
        <v>1.0825910633979794</v>
      </c>
      <c r="K105" s="5">
        <v>228</v>
      </c>
      <c r="L105" s="5">
        <f t="shared" si="21"/>
        <v>15.0996688705415</v>
      </c>
      <c r="M105" s="49">
        <v>3.9279999999999999</v>
      </c>
      <c r="N105" s="5">
        <f t="shared" si="22"/>
        <v>0.59417258475118773</v>
      </c>
      <c r="O105" s="49">
        <v>3.5203000000000002</v>
      </c>
      <c r="P105" s="5">
        <f t="shared" si="23"/>
        <v>0.54658090931942982</v>
      </c>
      <c r="Q105" s="5">
        <f t="shared" si="24"/>
        <v>7.4482999999999997</v>
      </c>
      <c r="R105" s="5">
        <f t="shared" si="25"/>
        <v>0.87205774376378853</v>
      </c>
      <c r="S105" s="18">
        <f t="shared" si="31"/>
        <v>47.263133869473577</v>
      </c>
      <c r="T105" s="5">
        <f t="shared" si="32"/>
        <v>0.75801581675170304</v>
      </c>
      <c r="U105" s="50">
        <v>161.30000000000001</v>
      </c>
      <c r="V105" s="50">
        <f t="shared" si="26"/>
        <v>2.2076612911967817</v>
      </c>
      <c r="W105" s="5" t="s">
        <v>33</v>
      </c>
    </row>
    <row r="106" spans="1:23" x14ac:dyDescent="0.2">
      <c r="A106" s="5" t="s">
        <v>282</v>
      </c>
      <c r="B106" s="5" t="s">
        <v>25</v>
      </c>
      <c r="C106" s="5">
        <v>2011</v>
      </c>
      <c r="D106" s="5">
        <v>2</v>
      </c>
      <c r="E106" s="5">
        <v>6</v>
      </c>
      <c r="F106" s="5" t="s">
        <v>26</v>
      </c>
      <c r="G106" s="5">
        <v>17</v>
      </c>
      <c r="H106" s="5">
        <f t="shared" si="19"/>
        <v>0.4249887829624035</v>
      </c>
      <c r="I106" s="5">
        <v>50</v>
      </c>
      <c r="J106" s="5">
        <f t="shared" si="20"/>
        <v>0.78539816339744839</v>
      </c>
      <c r="K106" s="5">
        <v>231</v>
      </c>
      <c r="L106" s="5">
        <f t="shared" si="21"/>
        <v>15.198684153570664</v>
      </c>
      <c r="M106" s="49">
        <v>1.6946000000000001</v>
      </c>
      <c r="N106" s="5">
        <f t="shared" si="22"/>
        <v>0.22906976487742922</v>
      </c>
      <c r="O106" s="49">
        <v>1.3877999999999999</v>
      </c>
      <c r="P106" s="5">
        <f t="shared" si="23"/>
        <v>0.1423300125166872</v>
      </c>
      <c r="Q106" s="5">
        <f t="shared" si="24"/>
        <v>3.0823999999999998</v>
      </c>
      <c r="R106" s="5">
        <f t="shared" si="25"/>
        <v>0.48889040495179575</v>
      </c>
      <c r="S106" s="18">
        <f t="shared" si="31"/>
        <v>45.023358422008826</v>
      </c>
      <c r="T106" s="5">
        <f t="shared" si="32"/>
        <v>0.73554920826075465</v>
      </c>
      <c r="U106" s="50">
        <v>65.8</v>
      </c>
      <c r="V106" s="50">
        <f t="shared" si="26"/>
        <v>1.8182918907999959</v>
      </c>
    </row>
    <row r="107" spans="1:23" x14ac:dyDescent="0.2">
      <c r="A107" s="5" t="s">
        <v>282</v>
      </c>
      <c r="B107" s="5" t="s">
        <v>25</v>
      </c>
      <c r="C107" s="5">
        <v>2011</v>
      </c>
      <c r="D107" s="5">
        <v>51</v>
      </c>
      <c r="E107" s="5">
        <v>6</v>
      </c>
      <c r="F107" s="5" t="s">
        <v>26</v>
      </c>
      <c r="G107" s="5">
        <v>3</v>
      </c>
      <c r="H107" s="5">
        <f t="shared" si="19"/>
        <v>0.17408301063648043</v>
      </c>
      <c r="I107" s="5">
        <v>15</v>
      </c>
      <c r="J107" s="5">
        <f t="shared" si="20"/>
        <v>0.3976994150920718</v>
      </c>
      <c r="K107" s="5">
        <v>132</v>
      </c>
      <c r="L107" s="5">
        <f t="shared" si="21"/>
        <v>11.489125293076057</v>
      </c>
      <c r="M107" s="49">
        <v>2.1309999999999998</v>
      </c>
      <c r="N107" s="5">
        <f t="shared" si="22"/>
        <v>0.3285854876938496</v>
      </c>
      <c r="O107" s="49">
        <v>1.377</v>
      </c>
      <c r="P107" s="5">
        <f t="shared" si="23"/>
        <v>0.13893709416327774</v>
      </c>
      <c r="Q107" s="5">
        <f t="shared" si="24"/>
        <v>3.508</v>
      </c>
      <c r="R107" s="5">
        <f t="shared" si="25"/>
        <v>0.54506082270387435</v>
      </c>
      <c r="S107" s="18">
        <f t="shared" si="31"/>
        <v>39.253135689851767</v>
      </c>
      <c r="T107" s="5">
        <f t="shared" si="32"/>
        <v>0.67708435601881278</v>
      </c>
      <c r="U107" s="50">
        <v>25.6</v>
      </c>
      <c r="V107" s="50">
        <f t="shared" si="26"/>
        <v>1.4084095784684298</v>
      </c>
      <c r="W107" s="5" t="s">
        <v>33</v>
      </c>
    </row>
    <row r="108" spans="1:23" x14ac:dyDescent="0.2">
      <c r="A108" s="5" t="s">
        <v>282</v>
      </c>
      <c r="B108" s="5" t="s">
        <v>25</v>
      </c>
      <c r="C108" s="5">
        <v>2011</v>
      </c>
      <c r="D108" s="5">
        <v>71</v>
      </c>
      <c r="E108" s="5">
        <v>6</v>
      </c>
      <c r="F108" s="5" t="s">
        <v>26</v>
      </c>
      <c r="G108" s="5">
        <v>10</v>
      </c>
      <c r="H108" s="5">
        <f t="shared" si="19"/>
        <v>0.32175055439664224</v>
      </c>
      <c r="I108" s="5">
        <v>10</v>
      </c>
      <c r="J108" s="5">
        <f t="shared" si="20"/>
        <v>0.32175055439664224</v>
      </c>
      <c r="K108" s="5">
        <v>4</v>
      </c>
      <c r="L108" s="5">
        <f t="shared" si="21"/>
        <v>2</v>
      </c>
      <c r="M108" s="49">
        <v>1.1999999999999999E-3</v>
      </c>
      <c r="N108" s="5">
        <f t="shared" si="22"/>
        <v>-2.9172146296835502</v>
      </c>
      <c r="O108" s="49">
        <v>3.6499999999999998E-2</v>
      </c>
      <c r="P108" s="5">
        <f t="shared" si="23"/>
        <v>-1.4375881670502726</v>
      </c>
      <c r="Q108" s="5">
        <f t="shared" si="24"/>
        <v>3.7699999999999997E-2</v>
      </c>
      <c r="R108" s="5">
        <f t="shared" si="25"/>
        <v>-1.4235434675943799</v>
      </c>
      <c r="S108" s="18">
        <f t="shared" si="31"/>
        <v>96.816976127320956</v>
      </c>
      <c r="T108" s="5">
        <f t="shared" si="32"/>
        <v>1.3914257234925897</v>
      </c>
      <c r="U108" s="50">
        <v>16.5</v>
      </c>
      <c r="V108" s="50">
        <f t="shared" si="26"/>
        <v>1.2177470732627937</v>
      </c>
      <c r="W108" s="5" t="s">
        <v>33</v>
      </c>
    </row>
    <row r="109" spans="1:23" x14ac:dyDescent="0.2">
      <c r="A109" s="5" t="s">
        <v>282</v>
      </c>
      <c r="B109" s="5" t="s">
        <v>25</v>
      </c>
      <c r="C109" s="5">
        <v>2011</v>
      </c>
      <c r="D109" s="5">
        <v>86</v>
      </c>
      <c r="E109" s="5">
        <v>6</v>
      </c>
      <c r="F109" s="5" t="s">
        <v>26</v>
      </c>
      <c r="G109" s="5">
        <v>19</v>
      </c>
      <c r="H109" s="5">
        <f t="shared" si="19"/>
        <v>0.45102681179626242</v>
      </c>
      <c r="I109" s="5">
        <v>33</v>
      </c>
      <c r="J109" s="5">
        <f t="shared" si="20"/>
        <v>0.61193971463386743</v>
      </c>
      <c r="K109" s="5">
        <v>284</v>
      </c>
      <c r="L109" s="5">
        <f t="shared" si="21"/>
        <v>16.852299546352718</v>
      </c>
      <c r="M109" s="49">
        <v>3.9146999999999998</v>
      </c>
      <c r="N109" s="5">
        <f t="shared" si="22"/>
        <v>0.59269959524080085</v>
      </c>
      <c r="O109" s="49">
        <v>1.6086</v>
      </c>
      <c r="P109" s="5">
        <f t="shared" si="23"/>
        <v>0.20645076418706279</v>
      </c>
      <c r="Q109" s="5">
        <f t="shared" si="24"/>
        <v>5.5232999999999999</v>
      </c>
      <c r="R109" s="5">
        <f t="shared" si="25"/>
        <v>0.74219941901784281</v>
      </c>
      <c r="S109" s="18">
        <f t="shared" si="31"/>
        <v>29.123893324642879</v>
      </c>
      <c r="T109" s="5">
        <f t="shared" si="32"/>
        <v>0.57003982305687362</v>
      </c>
      <c r="U109" s="50">
        <v>60.7</v>
      </c>
      <c r="V109" s="50">
        <f t="shared" si="26"/>
        <v>1.783260232872949</v>
      </c>
    </row>
    <row r="110" spans="1:23" x14ac:dyDescent="0.2">
      <c r="A110" s="5" t="s">
        <v>282</v>
      </c>
      <c r="B110" s="5" t="s">
        <v>25</v>
      </c>
      <c r="C110" s="5">
        <v>2011</v>
      </c>
      <c r="D110" s="5">
        <v>100</v>
      </c>
      <c r="E110" s="5">
        <v>6</v>
      </c>
      <c r="F110" s="5" t="s">
        <v>26</v>
      </c>
      <c r="G110" s="5">
        <v>10</v>
      </c>
      <c r="H110" s="5">
        <f t="shared" si="19"/>
        <v>0.32175055439664224</v>
      </c>
      <c r="I110" s="5">
        <v>35</v>
      </c>
      <c r="J110" s="5">
        <f t="shared" si="20"/>
        <v>0.63305183638974949</v>
      </c>
      <c r="K110" s="5">
        <v>138</v>
      </c>
      <c r="L110" s="5">
        <f t="shared" si="21"/>
        <v>11.74734012447073</v>
      </c>
      <c r="M110" s="49">
        <v>1.8199000000000001</v>
      </c>
      <c r="N110" s="5">
        <f t="shared" si="22"/>
        <v>0.26004991135330136</v>
      </c>
      <c r="O110" s="49">
        <v>1.3959999999999999</v>
      </c>
      <c r="P110" s="5">
        <f t="shared" si="23"/>
        <v>0.14488852926799053</v>
      </c>
      <c r="Q110" s="5">
        <f t="shared" si="24"/>
        <v>3.2159</v>
      </c>
      <c r="R110" s="5">
        <f t="shared" si="25"/>
        <v>0.50730388614286237</v>
      </c>
      <c r="S110" s="18">
        <f t="shared" si="31"/>
        <v>43.409309990982301</v>
      </c>
      <c r="T110" s="5">
        <f t="shared" si="32"/>
        <v>0.71929890140265074</v>
      </c>
      <c r="U110" s="50">
        <v>40.1</v>
      </c>
      <c r="V110" s="50">
        <f t="shared" si="26"/>
        <v>1.6032526619816467</v>
      </c>
      <c r="W110" s="5" t="s">
        <v>29</v>
      </c>
    </row>
    <row r="111" spans="1:23" x14ac:dyDescent="0.2">
      <c r="A111" s="5" t="s">
        <v>282</v>
      </c>
      <c r="B111" s="5" t="s">
        <v>25</v>
      </c>
      <c r="C111" s="5">
        <v>2011</v>
      </c>
      <c r="D111" s="5">
        <v>111</v>
      </c>
      <c r="E111" s="5">
        <v>6</v>
      </c>
      <c r="F111" s="5" t="s">
        <v>26</v>
      </c>
      <c r="G111" s="5">
        <v>15</v>
      </c>
      <c r="H111" s="5">
        <f t="shared" si="19"/>
        <v>0.3976994150920718</v>
      </c>
      <c r="I111" s="5">
        <v>50</v>
      </c>
      <c r="J111" s="5">
        <f t="shared" si="20"/>
        <v>0.78539816339744839</v>
      </c>
      <c r="K111" s="5">
        <v>332</v>
      </c>
      <c r="L111" s="5">
        <f t="shared" si="21"/>
        <v>18.220867158288598</v>
      </c>
      <c r="M111" s="49">
        <v>5.1273999999999997</v>
      </c>
      <c r="N111" s="5">
        <f t="shared" si="22"/>
        <v>0.70989804605719442</v>
      </c>
      <c r="O111" s="49">
        <v>4.0755999999999997</v>
      </c>
      <c r="P111" s="5">
        <f t="shared" si="23"/>
        <v>0.61019261916374967</v>
      </c>
      <c r="Q111" s="5">
        <f t="shared" si="24"/>
        <v>9.2029999999999994</v>
      </c>
      <c r="R111" s="5">
        <f t="shared" si="25"/>
        <v>0.9639298939316393</v>
      </c>
      <c r="S111" s="18">
        <f t="shared" si="31"/>
        <v>44.285559056829293</v>
      </c>
      <c r="T111" s="5">
        <f t="shared" si="32"/>
        <v>0.72812861425437247</v>
      </c>
      <c r="U111" s="50">
        <v>69.7</v>
      </c>
      <c r="V111" s="50">
        <f t="shared" si="26"/>
        <v>1.8432950827365071</v>
      </c>
      <c r="W111" s="5" t="s">
        <v>36</v>
      </c>
    </row>
    <row r="112" spans="1:23" x14ac:dyDescent="0.2">
      <c r="A112" s="5" t="s">
        <v>282</v>
      </c>
      <c r="B112" s="5" t="s">
        <v>25</v>
      </c>
      <c r="C112" s="5">
        <v>2011</v>
      </c>
      <c r="D112" s="5">
        <v>121</v>
      </c>
      <c r="E112" s="5">
        <v>6</v>
      </c>
      <c r="F112" s="5" t="s">
        <v>26</v>
      </c>
      <c r="G112" s="5">
        <v>5</v>
      </c>
      <c r="H112" s="5">
        <f t="shared" ref="H112:H117" si="33">ASIN(SQRT(G112/100))</f>
        <v>0.22551340589813121</v>
      </c>
      <c r="I112" s="5">
        <v>7</v>
      </c>
      <c r="J112" s="5">
        <f t="shared" ref="J112:J117" si="34">ASIN(SQRT(I112/100))</f>
        <v>0.26776332715719392</v>
      </c>
      <c r="K112" s="5">
        <v>66</v>
      </c>
      <c r="L112" s="5">
        <f t="shared" ref="L112:L117" si="35">SQRT(K112)</f>
        <v>8.1240384046359608</v>
      </c>
      <c r="M112" s="49">
        <v>0.80759999999999998</v>
      </c>
      <c r="N112" s="5">
        <f t="shared" ref="N112:N117" si="36">LOG10(M112+0.00001)</f>
        <v>-9.2798312167809843E-2</v>
      </c>
      <c r="O112" s="49">
        <v>0.44429999999999997</v>
      </c>
      <c r="P112" s="5">
        <f t="shared" ref="P112:P117" si="37">LOG10(O112+0.00001)</f>
        <v>-0.35231391206647605</v>
      </c>
      <c r="Q112" s="5">
        <f t="shared" ref="Q112:Q117" si="38">M112+O112</f>
        <v>1.2519</v>
      </c>
      <c r="R112" s="5">
        <f t="shared" ref="R112:R117" si="39">LOG10(Q112+0.00001)</f>
        <v>9.7573108500365408E-2</v>
      </c>
      <c r="S112" s="18">
        <f t="shared" si="31"/>
        <v>35.490055116223338</v>
      </c>
      <c r="T112" s="5">
        <f t="shared" si="32"/>
        <v>0.63818082686231914</v>
      </c>
      <c r="U112" s="50">
        <v>9</v>
      </c>
      <c r="V112" s="50">
        <f t="shared" ref="V112:V117" si="40">LOG10(U112+0.01)</f>
        <v>0.95472479097906293</v>
      </c>
      <c r="W112" s="5" t="s">
        <v>29</v>
      </c>
    </row>
    <row r="113" spans="1:24" x14ac:dyDescent="0.2">
      <c r="A113" s="5" t="s">
        <v>282</v>
      </c>
      <c r="B113" s="5" t="s">
        <v>25</v>
      </c>
      <c r="C113" s="5">
        <v>2011</v>
      </c>
      <c r="D113" s="5">
        <v>131</v>
      </c>
      <c r="E113" s="5">
        <v>6</v>
      </c>
      <c r="F113" s="5" t="s">
        <v>26</v>
      </c>
      <c r="G113" s="5">
        <v>6</v>
      </c>
      <c r="H113" s="5">
        <f t="shared" si="33"/>
        <v>0.24746706317044773</v>
      </c>
      <c r="I113" s="5">
        <v>25</v>
      </c>
      <c r="J113" s="5">
        <f t="shared" si="34"/>
        <v>0.52359877559829893</v>
      </c>
      <c r="K113" s="5">
        <v>285</v>
      </c>
      <c r="L113" s="5">
        <f t="shared" si="35"/>
        <v>16.881943016134134</v>
      </c>
      <c r="M113" s="49">
        <v>0.83219999999999994</v>
      </c>
      <c r="N113" s="5">
        <f t="shared" si="36"/>
        <v>-7.9767069943304569E-2</v>
      </c>
      <c r="O113" s="49">
        <v>2.0701999999999998</v>
      </c>
      <c r="P113" s="5">
        <f t="shared" si="37"/>
        <v>0.31601440208268206</v>
      </c>
      <c r="Q113" s="5">
        <f t="shared" si="38"/>
        <v>2.9023999999999996</v>
      </c>
      <c r="R113" s="5">
        <f t="shared" si="39"/>
        <v>0.46275876170626135</v>
      </c>
      <c r="S113" s="18">
        <f t="shared" si="31"/>
        <v>71.327177508269017</v>
      </c>
      <c r="T113" s="5">
        <f t="shared" si="32"/>
        <v>1.0057320561881724</v>
      </c>
      <c r="U113" s="50">
        <v>43.5</v>
      </c>
      <c r="V113" s="50">
        <f t="shared" si="40"/>
        <v>1.638589083292717</v>
      </c>
    </row>
    <row r="114" spans="1:24" x14ac:dyDescent="0.2">
      <c r="A114" s="5" t="s">
        <v>282</v>
      </c>
      <c r="B114" s="5" t="s">
        <v>25</v>
      </c>
      <c r="C114" s="5">
        <v>2011</v>
      </c>
      <c r="D114" s="5">
        <v>64</v>
      </c>
      <c r="E114" s="5">
        <v>7</v>
      </c>
      <c r="F114" s="5" t="s">
        <v>36</v>
      </c>
      <c r="G114" s="5">
        <v>5</v>
      </c>
      <c r="H114" s="5">
        <f t="shared" si="33"/>
        <v>0.22551340589813121</v>
      </c>
      <c r="I114" s="5">
        <v>7</v>
      </c>
      <c r="J114" s="5">
        <f t="shared" si="34"/>
        <v>0.26776332715719392</v>
      </c>
      <c r="K114" s="5">
        <v>7</v>
      </c>
      <c r="L114" s="5">
        <f t="shared" si="35"/>
        <v>2.6457513110645907</v>
      </c>
      <c r="M114" s="49">
        <v>0</v>
      </c>
      <c r="N114" s="5">
        <f t="shared" si="36"/>
        <v>-5</v>
      </c>
      <c r="O114" s="49">
        <v>3.49E-2</v>
      </c>
      <c r="P114" s="5">
        <f t="shared" si="37"/>
        <v>-1.4570501511858212</v>
      </c>
      <c r="Q114" s="5">
        <f t="shared" si="38"/>
        <v>3.49E-2</v>
      </c>
      <c r="R114" s="5">
        <f t="shared" si="39"/>
        <v>-1.4570501511858212</v>
      </c>
      <c r="S114" s="18">
        <f t="shared" si="31"/>
        <v>100</v>
      </c>
      <c r="T114" s="5">
        <f t="shared" si="32"/>
        <v>1.5707963267948966</v>
      </c>
      <c r="U114" s="50">
        <v>7</v>
      </c>
      <c r="V114" s="50">
        <f t="shared" si="40"/>
        <v>0.84571801796665869</v>
      </c>
    </row>
    <row r="115" spans="1:24" x14ac:dyDescent="0.2">
      <c r="A115" s="5" t="s">
        <v>282</v>
      </c>
      <c r="B115" s="5" t="s">
        <v>25</v>
      </c>
      <c r="C115" s="5">
        <v>2011</v>
      </c>
      <c r="D115" s="5">
        <v>93</v>
      </c>
      <c r="E115" s="5">
        <v>7</v>
      </c>
      <c r="F115" s="5" t="s">
        <v>36</v>
      </c>
      <c r="G115" s="5">
        <v>5</v>
      </c>
      <c r="H115" s="5">
        <f t="shared" si="33"/>
        <v>0.22551340589813121</v>
      </c>
      <c r="I115" s="5">
        <v>6</v>
      </c>
      <c r="J115" s="5">
        <f t="shared" si="34"/>
        <v>0.24746706317044773</v>
      </c>
      <c r="K115" s="5">
        <v>2</v>
      </c>
      <c r="L115" s="5">
        <f t="shared" si="35"/>
        <v>1.4142135623730951</v>
      </c>
      <c r="M115" s="49">
        <v>1.8E-3</v>
      </c>
      <c r="N115" s="5">
        <f t="shared" si="36"/>
        <v>-2.7423214251308154</v>
      </c>
      <c r="O115" s="49">
        <v>2.2700000000000001E-2</v>
      </c>
      <c r="P115" s="5">
        <f t="shared" si="37"/>
        <v>-1.6437828657802649</v>
      </c>
      <c r="Q115" s="5">
        <f t="shared" si="38"/>
        <v>2.4500000000000001E-2</v>
      </c>
      <c r="R115" s="5">
        <f t="shared" si="39"/>
        <v>-1.6106566887479221</v>
      </c>
      <c r="S115" s="18">
        <f t="shared" si="31"/>
        <v>92.65306122448979</v>
      </c>
      <c r="T115" s="5">
        <f t="shared" si="32"/>
        <v>1.2963101643994959</v>
      </c>
      <c r="U115" s="50">
        <v>7</v>
      </c>
      <c r="V115" s="50">
        <f t="shared" si="40"/>
        <v>0.84571801796665869</v>
      </c>
      <c r="W115" s="5" t="s">
        <v>36</v>
      </c>
    </row>
    <row r="116" spans="1:24" x14ac:dyDescent="0.2">
      <c r="A116" s="5" t="s">
        <v>282</v>
      </c>
      <c r="B116" s="5" t="s">
        <v>25</v>
      </c>
      <c r="C116" s="5">
        <v>2011</v>
      </c>
      <c r="D116" s="5">
        <v>96</v>
      </c>
      <c r="E116" s="5">
        <v>7</v>
      </c>
      <c r="F116" s="5" t="s">
        <v>36</v>
      </c>
      <c r="G116" s="5">
        <v>15</v>
      </c>
      <c r="H116" s="5">
        <f t="shared" si="33"/>
        <v>0.3976994150920718</v>
      </c>
      <c r="I116" s="5">
        <v>25</v>
      </c>
      <c r="J116" s="5">
        <f t="shared" si="34"/>
        <v>0.52359877559829893</v>
      </c>
      <c r="K116" s="5">
        <v>140</v>
      </c>
      <c r="L116" s="5">
        <f t="shared" si="35"/>
        <v>11.832159566199232</v>
      </c>
      <c r="M116" s="49">
        <v>5.8799999999999998E-2</v>
      </c>
      <c r="N116" s="5">
        <f t="shared" si="36"/>
        <v>-1.2305488205979624</v>
      </c>
      <c r="O116" s="49">
        <v>1.8423999999999998</v>
      </c>
      <c r="P116" s="5">
        <f t="shared" si="37"/>
        <v>0.26538628217123816</v>
      </c>
      <c r="Q116" s="5">
        <f t="shared" si="38"/>
        <v>1.9011999999999998</v>
      </c>
      <c r="R116" s="5">
        <f t="shared" si="39"/>
        <v>0.27903008993441741</v>
      </c>
      <c r="S116" s="18">
        <f t="shared" si="31"/>
        <v>96.907216494845358</v>
      </c>
      <c r="T116" s="5">
        <f t="shared" si="32"/>
        <v>1.3940138477151036</v>
      </c>
      <c r="U116" s="50">
        <v>31.9</v>
      </c>
      <c r="V116" s="50">
        <f t="shared" si="40"/>
        <v>1.5039268041935103</v>
      </c>
    </row>
    <row r="117" spans="1:24" x14ac:dyDescent="0.2">
      <c r="A117" s="5" t="s">
        <v>282</v>
      </c>
      <c r="B117" s="5" t="s">
        <v>25</v>
      </c>
      <c r="C117" s="5">
        <v>2011</v>
      </c>
      <c r="D117" s="5">
        <v>101</v>
      </c>
      <c r="E117" s="5">
        <v>7</v>
      </c>
      <c r="F117" s="5" t="s">
        <v>36</v>
      </c>
      <c r="G117" s="5">
        <v>1.5</v>
      </c>
      <c r="H117" s="5">
        <f t="shared" si="33"/>
        <v>0.12278275875764601</v>
      </c>
      <c r="I117" s="5">
        <v>1</v>
      </c>
      <c r="J117" s="5">
        <f t="shared" si="34"/>
        <v>0.1001674211615598</v>
      </c>
      <c r="K117" s="5">
        <v>0</v>
      </c>
      <c r="L117" s="5">
        <f t="shared" si="35"/>
        <v>0</v>
      </c>
      <c r="M117" s="49">
        <v>0</v>
      </c>
      <c r="N117" s="5">
        <f t="shared" si="36"/>
        <v>-5</v>
      </c>
      <c r="O117" s="49">
        <v>0</v>
      </c>
      <c r="P117" s="5">
        <f t="shared" si="37"/>
        <v>-5</v>
      </c>
      <c r="Q117" s="5">
        <f t="shared" si="38"/>
        <v>0</v>
      </c>
      <c r="R117" s="5">
        <f t="shared" si="39"/>
        <v>-5</v>
      </c>
      <c r="U117" s="50">
        <v>1.1000000000000001</v>
      </c>
      <c r="V117" s="50">
        <f t="shared" si="40"/>
        <v>4.5322978786657475E-2</v>
      </c>
      <c r="W117" s="5" t="s">
        <v>32</v>
      </c>
    </row>
    <row r="118" spans="1:24" x14ac:dyDescent="0.2">
      <c r="A118" s="5" t="s">
        <v>282</v>
      </c>
      <c r="B118" s="5" t="s">
        <v>25</v>
      </c>
      <c r="C118" s="5">
        <v>2011</v>
      </c>
      <c r="D118" s="5">
        <v>156</v>
      </c>
      <c r="E118" s="5">
        <v>7</v>
      </c>
      <c r="F118" s="5" t="s">
        <v>36</v>
      </c>
      <c r="X118" s="5" t="s">
        <v>286</v>
      </c>
    </row>
    <row r="119" spans="1:24" x14ac:dyDescent="0.2">
      <c r="A119" s="5" t="s">
        <v>282</v>
      </c>
      <c r="B119" s="5" t="s">
        <v>25</v>
      </c>
      <c r="C119" s="5">
        <v>2011</v>
      </c>
      <c r="D119" s="5">
        <v>158</v>
      </c>
      <c r="E119" s="5">
        <v>7</v>
      </c>
      <c r="F119" s="5" t="s">
        <v>36</v>
      </c>
      <c r="G119" s="5">
        <v>7</v>
      </c>
      <c r="H119" s="5">
        <f t="shared" ref="H119:H124" si="41">ASIN(SQRT(G119/100))</f>
        <v>0.26776332715719392</v>
      </c>
      <c r="I119" s="5">
        <v>7</v>
      </c>
      <c r="J119" s="5">
        <f t="shared" ref="J119:J124" si="42">ASIN(SQRT(I119/100))</f>
        <v>0.26776332715719392</v>
      </c>
      <c r="K119" s="5">
        <v>11</v>
      </c>
      <c r="L119" s="5">
        <f t="shared" ref="L119:L124" si="43">SQRT(K119)</f>
        <v>3.3166247903553998</v>
      </c>
      <c r="M119" s="49">
        <v>0</v>
      </c>
      <c r="N119" s="5">
        <f t="shared" ref="N119:N124" si="44">LOG10(M119+0.00001)</f>
        <v>-5</v>
      </c>
      <c r="O119" s="49">
        <v>3.3799999999999997E-2</v>
      </c>
      <c r="P119" s="5">
        <f t="shared" ref="P119:P124" si="45">LOG10(O119+0.00001)</f>
        <v>-1.4709548292342309</v>
      </c>
      <c r="Q119" s="5">
        <f t="shared" ref="Q119:Q124" si="46">M119+O119</f>
        <v>3.3799999999999997E-2</v>
      </c>
      <c r="R119" s="5">
        <f t="shared" ref="R119:R124" si="47">LOG10(Q119+0.00001)</f>
        <v>-1.4709548292342309</v>
      </c>
      <c r="S119" s="18">
        <f>O119/Q119*100</f>
        <v>100</v>
      </c>
      <c r="T119" s="5">
        <f>ASIN(SQRT(S119/100))</f>
        <v>1.5707963267948966</v>
      </c>
      <c r="U119" s="50">
        <v>10.8</v>
      </c>
      <c r="V119" s="50">
        <f t="shared" ref="V119:V124" si="48">LOG10(U119+0.01)</f>
        <v>1.0338256939533104</v>
      </c>
    </row>
    <row r="120" spans="1:24" x14ac:dyDescent="0.2">
      <c r="A120" s="5" t="s">
        <v>282</v>
      </c>
      <c r="B120" s="5" t="s">
        <v>25</v>
      </c>
      <c r="C120" s="5">
        <v>2011</v>
      </c>
      <c r="D120" s="5">
        <v>175</v>
      </c>
      <c r="E120" s="5">
        <v>7</v>
      </c>
      <c r="F120" s="5" t="s">
        <v>36</v>
      </c>
      <c r="G120" s="5">
        <v>28</v>
      </c>
      <c r="H120" s="5">
        <f t="shared" si="41"/>
        <v>0.55759882669953675</v>
      </c>
      <c r="I120" s="5">
        <v>46</v>
      </c>
      <c r="J120" s="5">
        <f t="shared" si="42"/>
        <v>0.74535537338061875</v>
      </c>
      <c r="K120" s="5">
        <v>133</v>
      </c>
      <c r="L120" s="5">
        <f t="shared" si="43"/>
        <v>11.532562594670797</v>
      </c>
      <c r="M120" s="49">
        <v>0.34310000000000002</v>
      </c>
      <c r="N120" s="5">
        <f t="shared" si="44"/>
        <v>-0.4645666241719511</v>
      </c>
      <c r="O120" s="49">
        <v>1.1603000000000001</v>
      </c>
      <c r="P120" s="5">
        <f t="shared" si="45"/>
        <v>6.45740351778398E-2</v>
      </c>
      <c r="Q120" s="5">
        <f t="shared" si="46"/>
        <v>1.5034000000000001</v>
      </c>
      <c r="R120" s="5">
        <f t="shared" si="47"/>
        <v>0.1770774346491846</v>
      </c>
      <c r="S120" s="18">
        <f>O120/Q120*100</f>
        <v>77.178395636557141</v>
      </c>
      <c r="T120" s="5">
        <f>ASIN(SQRT(S120/100))</f>
        <v>1.0727391709582494</v>
      </c>
      <c r="U120" s="50">
        <v>65.900000000000006</v>
      </c>
      <c r="V120" s="50">
        <f t="shared" si="48"/>
        <v>1.8189513116401728</v>
      </c>
    </row>
    <row r="121" spans="1:24" x14ac:dyDescent="0.2">
      <c r="A121" s="5" t="s">
        <v>282</v>
      </c>
      <c r="B121" s="5" t="s">
        <v>25</v>
      </c>
      <c r="C121" s="5">
        <v>2011</v>
      </c>
      <c r="D121" s="5">
        <v>183</v>
      </c>
      <c r="E121" s="5">
        <v>7</v>
      </c>
      <c r="F121" s="5" t="s">
        <v>36</v>
      </c>
      <c r="G121" s="5">
        <v>22</v>
      </c>
      <c r="H121" s="5">
        <f t="shared" si="41"/>
        <v>0.48820526339691722</v>
      </c>
      <c r="I121" s="5">
        <v>23</v>
      </c>
      <c r="J121" s="5">
        <f t="shared" si="42"/>
        <v>0.50017960869748734</v>
      </c>
      <c r="K121" s="5">
        <v>182</v>
      </c>
      <c r="L121" s="5">
        <f t="shared" si="43"/>
        <v>13.490737563232042</v>
      </c>
      <c r="M121" s="49">
        <v>0</v>
      </c>
      <c r="N121" s="5">
        <f t="shared" si="44"/>
        <v>-5</v>
      </c>
      <c r="O121" s="49">
        <v>0.92159999999999997</v>
      </c>
      <c r="P121" s="5">
        <f t="shared" si="45"/>
        <v>-3.5452821549707372E-2</v>
      </c>
      <c r="Q121" s="5">
        <f t="shared" si="46"/>
        <v>0.92159999999999997</v>
      </c>
      <c r="R121" s="5">
        <f t="shared" si="47"/>
        <v>-3.5452821549707372E-2</v>
      </c>
      <c r="S121" s="18">
        <f>O121/Q121*100</f>
        <v>100</v>
      </c>
      <c r="T121" s="5">
        <f>ASIN(SQRT(S121/100))</f>
        <v>1.5707963267948966</v>
      </c>
      <c r="U121" s="50">
        <v>79.099999999999994</v>
      </c>
      <c r="V121" s="50">
        <f t="shared" si="48"/>
        <v>1.8982313845130967</v>
      </c>
    </row>
    <row r="122" spans="1:24" x14ac:dyDescent="0.2">
      <c r="A122" s="5" t="s">
        <v>282</v>
      </c>
      <c r="B122" s="5" t="s">
        <v>25</v>
      </c>
      <c r="C122" s="5">
        <v>2011</v>
      </c>
      <c r="D122" s="5">
        <v>60</v>
      </c>
      <c r="E122" s="5">
        <v>8</v>
      </c>
      <c r="F122" s="5" t="s">
        <v>35</v>
      </c>
      <c r="G122" s="5">
        <v>17</v>
      </c>
      <c r="H122" s="5">
        <f t="shared" si="41"/>
        <v>0.4249887829624035</v>
      </c>
      <c r="I122" s="5">
        <v>25</v>
      </c>
      <c r="J122" s="5">
        <f t="shared" si="42"/>
        <v>0.52359877559829893</v>
      </c>
      <c r="K122" s="5">
        <v>42</v>
      </c>
      <c r="L122" s="5">
        <f t="shared" si="43"/>
        <v>6.4807406984078604</v>
      </c>
      <c r="M122" s="49">
        <v>4.7000000000000002E-3</v>
      </c>
      <c r="N122" s="5">
        <f t="shared" si="44"/>
        <v>-2.3269790928711038</v>
      </c>
      <c r="O122" s="49">
        <v>0.32540000000000002</v>
      </c>
      <c r="P122" s="5">
        <f t="shared" si="45"/>
        <v>-0.48756910512353613</v>
      </c>
      <c r="Q122" s="5">
        <f t="shared" si="46"/>
        <v>0.3301</v>
      </c>
      <c r="R122" s="5">
        <f t="shared" si="47"/>
        <v>-0.48134131941692232</v>
      </c>
      <c r="S122" s="18">
        <f>O122/Q122*100</f>
        <v>98.576189033626179</v>
      </c>
      <c r="T122" s="5">
        <f>ASIN(SQRT(S122/100))</f>
        <v>1.4511877897422021</v>
      </c>
      <c r="U122" s="50">
        <v>43</v>
      </c>
      <c r="V122" s="50">
        <f t="shared" si="48"/>
        <v>1.6335694425540919</v>
      </c>
    </row>
    <row r="123" spans="1:24" x14ac:dyDescent="0.2">
      <c r="A123" s="5" t="s">
        <v>282</v>
      </c>
      <c r="B123" s="5" t="s">
        <v>25</v>
      </c>
      <c r="C123" s="5">
        <v>2011</v>
      </c>
      <c r="D123" s="5">
        <v>63</v>
      </c>
      <c r="E123" s="5">
        <v>8</v>
      </c>
      <c r="F123" s="5" t="s">
        <v>35</v>
      </c>
      <c r="G123" s="5">
        <v>5</v>
      </c>
      <c r="H123" s="5">
        <f t="shared" si="41"/>
        <v>0.22551340589813121</v>
      </c>
      <c r="I123" s="5">
        <v>4</v>
      </c>
      <c r="J123" s="5">
        <f t="shared" si="42"/>
        <v>0.20135792079033082</v>
      </c>
      <c r="K123" s="5">
        <v>28</v>
      </c>
      <c r="L123" s="5">
        <f t="shared" si="43"/>
        <v>5.2915026221291814</v>
      </c>
      <c r="M123" s="49">
        <v>2.8799999999999999E-2</v>
      </c>
      <c r="N123" s="5">
        <f t="shared" si="44"/>
        <v>-1.5404567417195871</v>
      </c>
      <c r="O123" s="49">
        <v>0.2104</v>
      </c>
      <c r="P123" s="5">
        <f t="shared" si="45"/>
        <v>-0.67693362363609588</v>
      </c>
      <c r="Q123" s="5">
        <f t="shared" si="46"/>
        <v>0.2392</v>
      </c>
      <c r="R123" s="5">
        <f t="shared" si="47"/>
        <v>-0.62122066893930838</v>
      </c>
      <c r="S123" s="18">
        <f>O123/Q123*100</f>
        <v>87.95986622073579</v>
      </c>
      <c r="T123" s="5">
        <f>ASIN(SQRT(S123/100))</f>
        <v>1.2164376501755381</v>
      </c>
      <c r="U123" s="50">
        <v>4.9000000000000004</v>
      </c>
      <c r="V123" s="50">
        <f t="shared" si="48"/>
        <v>0.69108149212296843</v>
      </c>
    </row>
    <row r="124" spans="1:24" x14ac:dyDescent="0.2">
      <c r="A124" s="5" t="s">
        <v>282</v>
      </c>
      <c r="B124" s="5" t="s">
        <v>25</v>
      </c>
      <c r="C124" s="5">
        <v>2011</v>
      </c>
      <c r="D124" s="5">
        <v>91</v>
      </c>
      <c r="E124" s="5">
        <v>8</v>
      </c>
      <c r="F124" s="5" t="s">
        <v>35</v>
      </c>
      <c r="G124" s="5">
        <v>10</v>
      </c>
      <c r="H124" s="5">
        <f t="shared" si="41"/>
        <v>0.32175055439664224</v>
      </c>
      <c r="I124" s="5">
        <v>10</v>
      </c>
      <c r="J124" s="5">
        <f t="shared" si="42"/>
        <v>0.32175055439664224</v>
      </c>
      <c r="K124" s="5">
        <v>0</v>
      </c>
      <c r="L124" s="5">
        <f t="shared" si="43"/>
        <v>0</v>
      </c>
      <c r="M124" s="49">
        <v>0</v>
      </c>
      <c r="N124" s="5">
        <f t="shared" si="44"/>
        <v>-5</v>
      </c>
      <c r="O124" s="49">
        <v>0</v>
      </c>
      <c r="P124" s="5">
        <f t="shared" si="45"/>
        <v>-5</v>
      </c>
      <c r="Q124" s="5">
        <f t="shared" si="46"/>
        <v>0</v>
      </c>
      <c r="R124" s="5">
        <f t="shared" si="47"/>
        <v>-5</v>
      </c>
      <c r="U124" s="50">
        <v>13.9</v>
      </c>
      <c r="V124" s="50">
        <f t="shared" si="48"/>
        <v>1.1433271299920464</v>
      </c>
    </row>
    <row r="125" spans="1:24" x14ac:dyDescent="0.2">
      <c r="A125" s="5" t="s">
        <v>282</v>
      </c>
      <c r="B125" s="5" t="s">
        <v>25</v>
      </c>
      <c r="C125" s="5">
        <v>2011</v>
      </c>
      <c r="D125" s="5">
        <v>132</v>
      </c>
      <c r="E125" s="5">
        <v>8</v>
      </c>
      <c r="F125" s="5" t="s">
        <v>35</v>
      </c>
      <c r="W125" s="5" t="s">
        <v>37</v>
      </c>
      <c r="X125" s="5" t="s">
        <v>286</v>
      </c>
    </row>
    <row r="126" spans="1:24" x14ac:dyDescent="0.2">
      <c r="A126" s="5" t="s">
        <v>282</v>
      </c>
      <c r="B126" s="5" t="s">
        <v>25</v>
      </c>
      <c r="C126" s="5">
        <v>2011</v>
      </c>
      <c r="D126" s="5">
        <v>169</v>
      </c>
      <c r="E126" s="5">
        <v>8</v>
      </c>
      <c r="F126" s="5" t="s">
        <v>35</v>
      </c>
      <c r="G126" s="5">
        <v>5</v>
      </c>
      <c r="H126" s="5">
        <f>ASIN(SQRT(G126/100))</f>
        <v>0.22551340589813121</v>
      </c>
      <c r="I126" s="5">
        <v>5</v>
      </c>
      <c r="J126" s="5">
        <f>ASIN(SQRT(I126/100))</f>
        <v>0.22551340589813121</v>
      </c>
      <c r="K126" s="5">
        <v>1</v>
      </c>
      <c r="L126" s="5">
        <f>SQRT(K126)</f>
        <v>1</v>
      </c>
      <c r="M126" s="49">
        <v>0</v>
      </c>
      <c r="N126" s="5">
        <f>LOG10(M126+0.00001)</f>
        <v>-5</v>
      </c>
      <c r="O126" s="49">
        <v>4.1999999999999997E-3</v>
      </c>
      <c r="P126" s="5">
        <f>LOG10(O126+0.00001)</f>
        <v>-2.3757179041643317</v>
      </c>
      <c r="Q126" s="5">
        <f>M126+O126</f>
        <v>4.1999999999999997E-3</v>
      </c>
      <c r="R126" s="5">
        <f>LOG10(Q126+0.00001)</f>
        <v>-2.3757179041643317</v>
      </c>
      <c r="S126" s="18">
        <f>O126/Q126*100</f>
        <v>100</v>
      </c>
      <c r="T126" s="5">
        <f>ASIN(SQRT(S126/100))</f>
        <v>1.5707963267948966</v>
      </c>
      <c r="U126" s="50">
        <v>7.5</v>
      </c>
      <c r="V126" s="50">
        <f>LOG10(U126+0.01)</f>
        <v>0.87563993700416842</v>
      </c>
    </row>
    <row r="127" spans="1:24" x14ac:dyDescent="0.2">
      <c r="A127" s="5" t="s">
        <v>282</v>
      </c>
      <c r="B127" s="5" t="s">
        <v>25</v>
      </c>
      <c r="C127" s="5">
        <v>2011</v>
      </c>
      <c r="D127" s="5">
        <v>173</v>
      </c>
      <c r="E127" s="5">
        <v>8</v>
      </c>
      <c r="F127" s="5" t="s">
        <v>35</v>
      </c>
      <c r="G127" s="5">
        <v>15</v>
      </c>
      <c r="H127" s="5">
        <f>ASIN(SQRT(G127/100))</f>
        <v>0.3976994150920718</v>
      </c>
      <c r="I127" s="5">
        <v>25</v>
      </c>
      <c r="J127" s="5">
        <f>ASIN(SQRT(I127/100))</f>
        <v>0.52359877559829893</v>
      </c>
      <c r="K127" s="5">
        <v>57</v>
      </c>
      <c r="L127" s="5">
        <f>SQRT(K127)</f>
        <v>7.5498344352707498</v>
      </c>
      <c r="M127" s="49">
        <v>6.7999999999999996E-3</v>
      </c>
      <c r="N127" s="5">
        <f>LOG10(M127+0.00001)</f>
        <v>-2.1668528880872149</v>
      </c>
      <c r="O127" s="49">
        <v>0.60990000000000011</v>
      </c>
      <c r="P127" s="5">
        <f>LOG10(O127+0.00001)</f>
        <v>-0.21473424595166821</v>
      </c>
      <c r="Q127" s="5">
        <f>M127+O127</f>
        <v>0.61670000000000014</v>
      </c>
      <c r="R127" s="5">
        <f>LOG10(Q127+0.00001)</f>
        <v>-0.20991900939823183</v>
      </c>
      <c r="S127" s="18">
        <f>O127/Q127*100</f>
        <v>98.897356899627042</v>
      </c>
      <c r="T127" s="5">
        <f>ASIN(SQRT(S127/100))</f>
        <v>1.4655955737935524</v>
      </c>
      <c r="U127" s="50">
        <v>44.4</v>
      </c>
      <c r="V127" s="50">
        <f>LOG10(U127+0.01)</f>
        <v>1.6474807731736758</v>
      </c>
    </row>
    <row r="128" spans="1:24" x14ac:dyDescent="0.2">
      <c r="A128" s="5" t="s">
        <v>282</v>
      </c>
      <c r="B128" s="5" t="s">
        <v>25</v>
      </c>
      <c r="C128" s="5">
        <v>2011</v>
      </c>
      <c r="D128" s="5">
        <v>179</v>
      </c>
      <c r="E128" s="5">
        <v>8</v>
      </c>
      <c r="F128" s="5" t="s">
        <v>35</v>
      </c>
      <c r="G128" s="5">
        <v>6</v>
      </c>
      <c r="H128" s="5">
        <f>ASIN(SQRT(G128/100))</f>
        <v>0.24746706317044773</v>
      </c>
      <c r="I128" s="5">
        <v>6</v>
      </c>
      <c r="J128" s="5">
        <f>ASIN(SQRT(I128/100))</f>
        <v>0.24746706317044773</v>
      </c>
      <c r="K128" s="5">
        <v>0</v>
      </c>
      <c r="L128" s="5">
        <f>SQRT(K128)</f>
        <v>0</v>
      </c>
      <c r="M128" s="49">
        <v>0</v>
      </c>
      <c r="N128" s="5">
        <f>LOG10(M128+0.00001)</f>
        <v>-5</v>
      </c>
      <c r="O128" s="49">
        <v>0</v>
      </c>
      <c r="P128" s="5">
        <f>LOG10(O128+0.00001)</f>
        <v>-5</v>
      </c>
      <c r="Q128" s="5">
        <f>M128+O128</f>
        <v>0</v>
      </c>
      <c r="R128" s="5">
        <f>LOG10(Q128+0.00001)</f>
        <v>-5</v>
      </c>
      <c r="U128" s="50">
        <v>6.3</v>
      </c>
      <c r="V128" s="50">
        <f>LOG10(U128+0.01)</f>
        <v>0.80002935924413432</v>
      </c>
      <c r="W128" s="5" t="s">
        <v>31</v>
      </c>
    </row>
    <row r="129" spans="1:23" x14ac:dyDescent="0.2">
      <c r="A129" s="5" t="s">
        <v>282</v>
      </c>
      <c r="B129" s="5" t="s">
        <v>25</v>
      </c>
      <c r="C129" s="5">
        <v>2011</v>
      </c>
      <c r="D129" s="5">
        <v>187</v>
      </c>
      <c r="E129" s="5">
        <v>8</v>
      </c>
      <c r="F129" s="5" t="s">
        <v>35</v>
      </c>
      <c r="G129" s="5">
        <v>12</v>
      </c>
      <c r="H129" s="5">
        <f>ASIN(SQRT(G129/100))</f>
        <v>0.35374160588967152</v>
      </c>
      <c r="I129" s="5">
        <v>21</v>
      </c>
      <c r="J129" s="5">
        <f>ASIN(SQRT(I129/100))</f>
        <v>0.47603381806132278</v>
      </c>
      <c r="K129" s="5">
        <v>57</v>
      </c>
      <c r="L129" s="5">
        <f>SQRT(K129)</f>
        <v>7.5498344352707498</v>
      </c>
      <c r="M129" s="49">
        <v>1.12E-2</v>
      </c>
      <c r="N129" s="5">
        <f>LOG10(M129+0.00001)</f>
        <v>-1.9503943874050269</v>
      </c>
      <c r="O129" s="49">
        <v>0.39510000000000001</v>
      </c>
      <c r="P129" s="5">
        <f>LOG10(O129+0.00001)</f>
        <v>-0.40328197844343378</v>
      </c>
      <c r="Q129" s="5">
        <f>M129+O129</f>
        <v>0.40629999999999999</v>
      </c>
      <c r="R129" s="5">
        <f>LOG10(Q129+0.00001)</f>
        <v>-0.3911424887949892</v>
      </c>
      <c r="S129" s="18">
        <f>O129/Q129*100</f>
        <v>97.24341619492985</v>
      </c>
      <c r="T129" s="5">
        <f>ASIN(SQRT(S129/100))</f>
        <v>1.4039942854064931</v>
      </c>
      <c r="U129" s="50">
        <v>66.400000000000006</v>
      </c>
      <c r="V129" s="50">
        <f>LOG10(U129+0.01)</f>
        <v>1.8222334802388442</v>
      </c>
      <c r="W129" s="5" t="s">
        <v>38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7A4F-3DA8-3648-A18A-27E8E455028B}">
  <dimension ref="A1:U129"/>
  <sheetViews>
    <sheetView workbookViewId="0">
      <selection sqref="A1:U129"/>
    </sheetView>
  </sheetViews>
  <sheetFormatPr baseColWidth="10" defaultRowHeight="16" x14ac:dyDescent="0.2"/>
  <sheetData>
    <row r="1" spans="1:21" x14ac:dyDescent="0.2">
      <c r="A1" s="1" t="s">
        <v>53</v>
      </c>
      <c r="B1" s="1" t="s">
        <v>54</v>
      </c>
      <c r="C1" s="1" t="s">
        <v>2</v>
      </c>
      <c r="D1" s="1" t="s">
        <v>55</v>
      </c>
      <c r="E1" s="1" t="s">
        <v>4</v>
      </c>
      <c r="F1" s="1" t="s">
        <v>5</v>
      </c>
      <c r="G1" t="s">
        <v>10</v>
      </c>
      <c r="H1" s="1" t="s">
        <v>11</v>
      </c>
      <c r="I1" s="1" t="s">
        <v>6</v>
      </c>
      <c r="J1" s="1" t="s">
        <v>56</v>
      </c>
      <c r="K1" s="1" t="s">
        <v>8</v>
      </c>
      <c r="L1" s="1" t="s">
        <v>9</v>
      </c>
      <c r="M1" t="s">
        <v>57</v>
      </c>
      <c r="N1" s="1" t="s">
        <v>58</v>
      </c>
      <c r="O1" t="s">
        <v>59</v>
      </c>
      <c r="P1" s="1" t="s">
        <v>60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23</v>
      </c>
    </row>
    <row r="2" spans="1:21" x14ac:dyDescent="0.2">
      <c r="A2" s="1">
        <v>2010</v>
      </c>
      <c r="B2" s="1" t="s">
        <v>61</v>
      </c>
      <c r="C2" s="1" t="s">
        <v>25</v>
      </c>
      <c r="D2" s="1">
        <v>4</v>
      </c>
      <c r="E2" s="1">
        <v>6</v>
      </c>
      <c r="F2" s="1" t="s">
        <v>34</v>
      </c>
      <c r="G2">
        <v>18</v>
      </c>
      <c r="H2" s="1">
        <f t="shared" ref="H2:H37" si="0">SQRT(G2)</f>
        <v>4.2426406871192848</v>
      </c>
      <c r="I2" s="1">
        <v>10</v>
      </c>
      <c r="J2" s="1">
        <f t="shared" ref="J2:J37" si="1">ASIN(SQRT(I2/100))</f>
        <v>0.32175055439664224</v>
      </c>
      <c r="K2" s="1">
        <v>3</v>
      </c>
      <c r="L2" s="1">
        <f t="shared" ref="L2:L37" si="2">ASIN(SQRT(K2/100))</f>
        <v>0.17408301063648043</v>
      </c>
      <c r="M2">
        <v>0.30180000000000001</v>
      </c>
      <c r="N2" s="1">
        <f t="shared" ref="N2:N37" si="3">LOG10(M2+0.00001)</f>
        <v>-0.52026637465695014</v>
      </c>
      <c r="O2">
        <v>0.38479999999999998</v>
      </c>
      <c r="P2" s="1">
        <f t="shared" ref="P2:P37" si="4">LOG10(O2+0.00001)</f>
        <v>-0.41475365054173813</v>
      </c>
      <c r="Q2" s="1">
        <f t="shared" ref="Q2:Q37" si="5">M2+O2</f>
        <v>0.68659999999999999</v>
      </c>
      <c r="R2" s="1">
        <f t="shared" ref="R2:R37" si="6">LOG10(Q2+0.00001)</f>
        <v>-0.16328987566530384</v>
      </c>
      <c r="S2" s="1">
        <f>(O2/Q2)*100</f>
        <v>56.044276143314889</v>
      </c>
      <c r="T2" s="1">
        <f>ASIN(SQRT(S2/100))</f>
        <v>0.84598911286156209</v>
      </c>
    </row>
    <row r="3" spans="1:21" x14ac:dyDescent="0.2">
      <c r="A3" s="1">
        <v>2010</v>
      </c>
      <c r="B3" s="1" t="s">
        <v>61</v>
      </c>
      <c r="C3" s="1" t="s">
        <v>25</v>
      </c>
      <c r="D3" s="1">
        <v>12</v>
      </c>
      <c r="E3" s="1">
        <v>7</v>
      </c>
      <c r="F3" s="1" t="s">
        <v>44</v>
      </c>
      <c r="G3">
        <v>41</v>
      </c>
      <c r="H3" s="1">
        <f t="shared" si="0"/>
        <v>6.4031242374328485</v>
      </c>
      <c r="I3" s="1">
        <v>15</v>
      </c>
      <c r="J3" s="1">
        <f t="shared" si="1"/>
        <v>0.3976994150920718</v>
      </c>
      <c r="K3" s="1">
        <v>15</v>
      </c>
      <c r="L3" s="1">
        <f t="shared" si="2"/>
        <v>0.3976994150920718</v>
      </c>
      <c r="M3">
        <v>0.55510000000000004</v>
      </c>
      <c r="N3" s="1">
        <f t="shared" si="3"/>
        <v>-0.25562094902248828</v>
      </c>
      <c r="O3">
        <v>1.6707000000000001</v>
      </c>
      <c r="P3" s="1">
        <f t="shared" si="4"/>
        <v>0.22290107207780108</v>
      </c>
      <c r="Q3" s="1">
        <f t="shared" si="5"/>
        <v>2.2258</v>
      </c>
      <c r="R3" s="1">
        <f t="shared" si="6"/>
        <v>0.34748808925595265</v>
      </c>
      <c r="S3" s="1">
        <f>(O3/Q3)*100</f>
        <v>75.06065234971696</v>
      </c>
      <c r="T3" s="1">
        <f>ASIN(SQRT(S3/100))</f>
        <v>1.0478981878510314</v>
      </c>
    </row>
    <row r="4" spans="1:21" x14ac:dyDescent="0.2">
      <c r="A4" s="1">
        <v>2010</v>
      </c>
      <c r="B4" s="1" t="s">
        <v>61</v>
      </c>
      <c r="C4" s="1" t="s">
        <v>25</v>
      </c>
      <c r="D4" s="1">
        <v>13</v>
      </c>
      <c r="E4" s="1">
        <v>5</v>
      </c>
      <c r="F4" s="1" t="s">
        <v>31</v>
      </c>
      <c r="G4">
        <v>6</v>
      </c>
      <c r="H4" s="1">
        <f t="shared" si="0"/>
        <v>2.4494897427831779</v>
      </c>
      <c r="I4" s="1">
        <v>25</v>
      </c>
      <c r="J4" s="1">
        <f t="shared" si="1"/>
        <v>0.52359877559829893</v>
      </c>
      <c r="K4" s="1">
        <v>15</v>
      </c>
      <c r="L4" s="1">
        <f t="shared" si="2"/>
        <v>0.3976994150920718</v>
      </c>
      <c r="M4">
        <v>0.33879999999999999</v>
      </c>
      <c r="N4" s="1">
        <f t="shared" si="3"/>
        <v>-0.47004377992123847</v>
      </c>
      <c r="O4">
        <v>0.29880000000000001</v>
      </c>
      <c r="P4" s="1">
        <f t="shared" si="4"/>
        <v>-0.52460487247863496</v>
      </c>
      <c r="Q4" s="1">
        <f t="shared" si="5"/>
        <v>0.63759999999999994</v>
      </c>
      <c r="R4" s="1">
        <f t="shared" si="6"/>
        <v>-0.19544488027135062</v>
      </c>
      <c r="S4" s="1">
        <f>(O4/Q4)*100</f>
        <v>46.863237139272279</v>
      </c>
      <c r="T4" s="1">
        <f>ASIN(SQRT(S4/100))</f>
        <v>0.75400992260230015</v>
      </c>
    </row>
    <row r="5" spans="1:21" x14ac:dyDescent="0.2">
      <c r="A5" s="1">
        <v>2010</v>
      </c>
      <c r="B5" s="1" t="s">
        <v>61</v>
      </c>
      <c r="C5" s="1" t="s">
        <v>25</v>
      </c>
      <c r="D5" s="1">
        <v>15</v>
      </c>
      <c r="E5" s="1">
        <v>1</v>
      </c>
      <c r="F5" s="1" t="s">
        <v>27</v>
      </c>
      <c r="G5">
        <v>1</v>
      </c>
      <c r="H5" s="1">
        <f t="shared" si="0"/>
        <v>1</v>
      </c>
      <c r="I5" s="1">
        <v>7</v>
      </c>
      <c r="J5" s="1">
        <f t="shared" si="1"/>
        <v>0.26776332715719392</v>
      </c>
      <c r="K5" s="1">
        <v>3</v>
      </c>
      <c r="L5" s="1">
        <f t="shared" si="2"/>
        <v>0.17408301063648043</v>
      </c>
      <c r="M5">
        <v>2.8799999999999999E-2</v>
      </c>
      <c r="N5" s="1">
        <f t="shared" si="3"/>
        <v>-1.5404567417195871</v>
      </c>
      <c r="O5">
        <v>2.98E-2</v>
      </c>
      <c r="P5" s="1">
        <f t="shared" si="4"/>
        <v>-1.5256380239673693</v>
      </c>
      <c r="Q5" s="1">
        <f t="shared" si="5"/>
        <v>5.8599999999999999E-2</v>
      </c>
      <c r="R5" s="1">
        <f t="shared" si="6"/>
        <v>-1.2320282786183812</v>
      </c>
      <c r="S5" s="1">
        <f>(O5/Q5)*100</f>
        <v>50.853242320819113</v>
      </c>
      <c r="T5" s="1">
        <f>ASIN(SQRT(S5/100))</f>
        <v>0.7939310007796313</v>
      </c>
    </row>
    <row r="6" spans="1:21" x14ac:dyDescent="0.2">
      <c r="A6" s="1">
        <v>2010</v>
      </c>
      <c r="B6" s="1" t="s">
        <v>61</v>
      </c>
      <c r="C6" s="1" t="s">
        <v>25</v>
      </c>
      <c r="D6" s="1">
        <v>17</v>
      </c>
      <c r="E6" s="1">
        <v>3</v>
      </c>
      <c r="F6" s="1" t="s">
        <v>32</v>
      </c>
      <c r="G6">
        <v>5</v>
      </c>
      <c r="H6" s="1">
        <f t="shared" si="0"/>
        <v>2.2360679774997898</v>
      </c>
      <c r="I6" s="1">
        <v>7</v>
      </c>
      <c r="J6" s="1">
        <f t="shared" si="1"/>
        <v>0.26776332715719392</v>
      </c>
      <c r="K6" s="1">
        <v>2</v>
      </c>
      <c r="L6" s="1">
        <f t="shared" si="2"/>
        <v>0.14189705460416391</v>
      </c>
      <c r="M6">
        <v>7.7700000000000005E-2</v>
      </c>
      <c r="N6" s="1">
        <f t="shared" si="3"/>
        <v>-1.1095230910398293</v>
      </c>
      <c r="O6">
        <v>0.28079999999999999</v>
      </c>
      <c r="P6" s="1">
        <f t="shared" si="4"/>
        <v>-0.55158743048992021</v>
      </c>
      <c r="Q6" s="1">
        <f t="shared" si="5"/>
        <v>0.35849999999999999</v>
      </c>
      <c r="R6" s="1">
        <f t="shared" si="6"/>
        <v>-0.44549872595364526</v>
      </c>
      <c r="S6" s="1">
        <f>(O6/Q6)*100</f>
        <v>78.326359832635987</v>
      </c>
      <c r="T6" s="1">
        <f>ASIN(SQRT(S6/100))</f>
        <v>1.0865408497231188</v>
      </c>
    </row>
    <row r="7" spans="1:21" x14ac:dyDescent="0.2">
      <c r="A7" s="1">
        <v>2010</v>
      </c>
      <c r="B7" s="1" t="s">
        <v>61</v>
      </c>
      <c r="C7" s="1" t="s">
        <v>25</v>
      </c>
      <c r="D7" s="1">
        <v>21</v>
      </c>
      <c r="E7" s="1">
        <v>4</v>
      </c>
      <c r="F7" s="1" t="s">
        <v>33</v>
      </c>
      <c r="G7">
        <v>0</v>
      </c>
      <c r="H7" s="1">
        <f t="shared" si="0"/>
        <v>0</v>
      </c>
      <c r="I7" s="1">
        <v>5</v>
      </c>
      <c r="J7" s="1">
        <f t="shared" si="1"/>
        <v>0.22551340589813121</v>
      </c>
      <c r="K7" s="1">
        <v>4</v>
      </c>
      <c r="L7" s="1">
        <f t="shared" si="2"/>
        <v>0.20135792079033082</v>
      </c>
      <c r="M7">
        <v>0</v>
      </c>
      <c r="N7" s="1">
        <f t="shared" si="3"/>
        <v>-5</v>
      </c>
      <c r="O7">
        <v>0</v>
      </c>
      <c r="P7" s="1">
        <f t="shared" si="4"/>
        <v>-5</v>
      </c>
      <c r="Q7" s="1">
        <f t="shared" si="5"/>
        <v>0</v>
      </c>
      <c r="R7" s="1">
        <f t="shared" si="6"/>
        <v>-5</v>
      </c>
      <c r="S7" s="1"/>
      <c r="T7" s="1"/>
    </row>
    <row r="8" spans="1:21" x14ac:dyDescent="0.2">
      <c r="A8" s="1">
        <v>2010</v>
      </c>
      <c r="B8" s="1" t="s">
        <v>61</v>
      </c>
      <c r="C8" s="1" t="s">
        <v>25</v>
      </c>
      <c r="D8" s="1">
        <v>29</v>
      </c>
      <c r="E8" s="1">
        <v>2</v>
      </c>
      <c r="F8" s="1" t="s">
        <v>30</v>
      </c>
      <c r="G8">
        <v>3</v>
      </c>
      <c r="H8" s="1">
        <f t="shared" si="0"/>
        <v>1.7320508075688772</v>
      </c>
      <c r="I8" s="1">
        <v>5</v>
      </c>
      <c r="J8" s="1">
        <f t="shared" si="1"/>
        <v>0.22551340589813121</v>
      </c>
      <c r="K8" s="1">
        <v>6</v>
      </c>
      <c r="L8" s="1">
        <f t="shared" si="2"/>
        <v>0.24746706317044773</v>
      </c>
      <c r="M8">
        <v>0.217</v>
      </c>
      <c r="N8" s="1">
        <f t="shared" si="3"/>
        <v>-0.6635202530420039</v>
      </c>
      <c r="O8">
        <v>8.6900000000000005E-2</v>
      </c>
      <c r="P8" s="1">
        <f t="shared" si="4"/>
        <v>-1.0609302500765758</v>
      </c>
      <c r="Q8" s="1">
        <f t="shared" si="5"/>
        <v>0.3039</v>
      </c>
      <c r="R8" s="1">
        <f t="shared" si="6"/>
        <v>-0.5172550094515902</v>
      </c>
      <c r="S8" s="1">
        <f>(O8/Q8)*100</f>
        <v>28.594932543599871</v>
      </c>
      <c r="T8" s="1">
        <f>ASIN(SQRT(S8/100))</f>
        <v>0.56420275058134928</v>
      </c>
    </row>
    <row r="9" spans="1:21" x14ac:dyDescent="0.2">
      <c r="A9" s="1">
        <v>2010</v>
      </c>
      <c r="B9" s="1" t="s">
        <v>61</v>
      </c>
      <c r="C9" s="1" t="s">
        <v>25</v>
      </c>
      <c r="D9" s="1">
        <v>36</v>
      </c>
      <c r="E9" s="1">
        <v>7</v>
      </c>
      <c r="F9" s="1" t="s">
        <v>44</v>
      </c>
      <c r="G9">
        <v>0</v>
      </c>
      <c r="H9" s="1">
        <f t="shared" si="0"/>
        <v>0</v>
      </c>
      <c r="I9" s="1">
        <v>3</v>
      </c>
      <c r="J9" s="1">
        <f t="shared" si="1"/>
        <v>0.17408301063648043</v>
      </c>
      <c r="K9" s="1">
        <v>3</v>
      </c>
      <c r="L9" s="1">
        <f t="shared" si="2"/>
        <v>0.17408301063648043</v>
      </c>
      <c r="M9">
        <v>0</v>
      </c>
      <c r="N9" s="1">
        <f t="shared" si="3"/>
        <v>-5</v>
      </c>
      <c r="O9">
        <v>0</v>
      </c>
      <c r="P9" s="1">
        <f t="shared" si="4"/>
        <v>-5</v>
      </c>
      <c r="Q9" s="1">
        <f t="shared" si="5"/>
        <v>0</v>
      </c>
      <c r="R9" s="1">
        <f t="shared" si="6"/>
        <v>-5</v>
      </c>
      <c r="S9" s="1"/>
      <c r="T9" s="1"/>
    </row>
    <row r="10" spans="1:21" x14ac:dyDescent="0.2">
      <c r="A10" s="1">
        <v>2010</v>
      </c>
      <c r="B10" s="1" t="s">
        <v>61</v>
      </c>
      <c r="C10" s="1" t="s">
        <v>25</v>
      </c>
      <c r="D10" s="1">
        <v>39</v>
      </c>
      <c r="E10" s="1">
        <v>7</v>
      </c>
      <c r="F10" s="1" t="s">
        <v>44</v>
      </c>
      <c r="G10">
        <v>5</v>
      </c>
      <c r="H10" s="1">
        <f t="shared" si="0"/>
        <v>2.2360679774997898</v>
      </c>
      <c r="I10" s="1">
        <v>9</v>
      </c>
      <c r="J10" s="1">
        <f t="shared" si="1"/>
        <v>0.30469265401539752</v>
      </c>
      <c r="K10" s="1">
        <v>5</v>
      </c>
      <c r="L10" s="1">
        <f t="shared" si="2"/>
        <v>0.22551340589813121</v>
      </c>
      <c r="M10">
        <v>0.51849999999999996</v>
      </c>
      <c r="N10" s="1">
        <f t="shared" si="3"/>
        <v>-0.28524286337727456</v>
      </c>
      <c r="O10">
        <v>0.151</v>
      </c>
      <c r="P10" s="1">
        <f t="shared" si="4"/>
        <v>-0.82099429243517985</v>
      </c>
      <c r="Q10" s="1">
        <f t="shared" si="5"/>
        <v>0.66949999999999998</v>
      </c>
      <c r="R10" s="1">
        <f t="shared" si="6"/>
        <v>-0.17424293185229323</v>
      </c>
      <c r="S10" s="1">
        <f>(O10/Q10)*100</f>
        <v>22.554144884241971</v>
      </c>
      <c r="T10" s="1">
        <f>ASIN(SQRT(S10/100))</f>
        <v>0.4948640819694215</v>
      </c>
    </row>
    <row r="11" spans="1:21" x14ac:dyDescent="0.2">
      <c r="A11" s="1">
        <v>2010</v>
      </c>
      <c r="B11" s="1" t="s">
        <v>61</v>
      </c>
      <c r="C11" s="1" t="s">
        <v>25</v>
      </c>
      <c r="D11" s="1">
        <v>40</v>
      </c>
      <c r="E11" s="1">
        <v>3</v>
      </c>
      <c r="F11" s="1" t="s">
        <v>32</v>
      </c>
      <c r="G11">
        <v>67</v>
      </c>
      <c r="H11" s="1">
        <f t="shared" si="0"/>
        <v>8.1853527718724504</v>
      </c>
      <c r="I11" s="1">
        <v>11</v>
      </c>
      <c r="J11" s="1">
        <f t="shared" si="1"/>
        <v>0.33806525478033073</v>
      </c>
      <c r="K11" s="1">
        <v>5</v>
      </c>
      <c r="L11" s="1">
        <f t="shared" si="2"/>
        <v>0.22551340589813121</v>
      </c>
      <c r="M11">
        <v>3.3818000000000001</v>
      </c>
      <c r="N11" s="1">
        <f t="shared" si="3"/>
        <v>0.52914920400994525</v>
      </c>
      <c r="O11">
        <v>1.6782999999999999</v>
      </c>
      <c r="P11" s="1">
        <f t="shared" si="4"/>
        <v>0.22487218227026032</v>
      </c>
      <c r="Q11" s="1">
        <f t="shared" si="5"/>
        <v>5.0601000000000003</v>
      </c>
      <c r="R11" s="1">
        <f t="shared" si="6"/>
        <v>0.70415995792156827</v>
      </c>
      <c r="S11" s="1">
        <f>(O11/Q11)*100</f>
        <v>33.167328708918795</v>
      </c>
      <c r="T11" s="1">
        <f>ASIN(SQRT(S11/100))</f>
        <v>0.61371786262547645</v>
      </c>
    </row>
    <row r="12" spans="1:21" x14ac:dyDescent="0.2">
      <c r="A12" s="1">
        <v>2010</v>
      </c>
      <c r="B12" s="1" t="s">
        <v>61</v>
      </c>
      <c r="C12" s="1" t="s">
        <v>25</v>
      </c>
      <c r="D12" s="1">
        <v>41</v>
      </c>
      <c r="E12" s="1">
        <v>2</v>
      </c>
      <c r="F12" s="1" t="s">
        <v>30</v>
      </c>
      <c r="G12">
        <v>0</v>
      </c>
      <c r="H12" s="1">
        <f t="shared" si="0"/>
        <v>0</v>
      </c>
      <c r="I12" s="1">
        <v>3</v>
      </c>
      <c r="J12" s="1">
        <f t="shared" si="1"/>
        <v>0.17408301063648043</v>
      </c>
      <c r="K12" s="1">
        <v>5</v>
      </c>
      <c r="L12" s="1">
        <f t="shared" si="2"/>
        <v>0.22551340589813121</v>
      </c>
      <c r="M12">
        <v>0</v>
      </c>
      <c r="N12" s="1">
        <f t="shared" si="3"/>
        <v>-5</v>
      </c>
      <c r="O12">
        <v>0</v>
      </c>
      <c r="P12" s="1">
        <f t="shared" si="4"/>
        <v>-5</v>
      </c>
      <c r="Q12" s="1">
        <f t="shared" si="5"/>
        <v>0</v>
      </c>
      <c r="R12" s="1">
        <f t="shared" si="6"/>
        <v>-5</v>
      </c>
      <c r="S12" s="1"/>
      <c r="T12" s="1"/>
    </row>
    <row r="13" spans="1:21" x14ac:dyDescent="0.2">
      <c r="A13" s="1">
        <v>2010</v>
      </c>
      <c r="B13" s="1" t="s">
        <v>61</v>
      </c>
      <c r="C13" s="1" t="s">
        <v>25</v>
      </c>
      <c r="D13" s="1">
        <v>49</v>
      </c>
      <c r="E13" s="1">
        <v>8</v>
      </c>
      <c r="F13" s="1" t="s">
        <v>52</v>
      </c>
      <c r="G13">
        <v>0</v>
      </c>
      <c r="H13" s="1">
        <f t="shared" si="0"/>
        <v>0</v>
      </c>
      <c r="I13" s="1">
        <v>3</v>
      </c>
      <c r="J13" s="1">
        <f t="shared" si="1"/>
        <v>0.17408301063648043</v>
      </c>
      <c r="K13" s="1">
        <v>2</v>
      </c>
      <c r="L13" s="1">
        <f t="shared" si="2"/>
        <v>0.14189705460416391</v>
      </c>
      <c r="M13">
        <v>0</v>
      </c>
      <c r="N13" s="1">
        <f t="shared" si="3"/>
        <v>-5</v>
      </c>
      <c r="O13">
        <v>0</v>
      </c>
      <c r="P13" s="1">
        <f t="shared" si="4"/>
        <v>-5</v>
      </c>
      <c r="Q13" s="1">
        <f t="shared" si="5"/>
        <v>0</v>
      </c>
      <c r="R13" s="1">
        <f t="shared" si="6"/>
        <v>-5</v>
      </c>
      <c r="S13" s="1"/>
      <c r="T13" s="1"/>
    </row>
    <row r="14" spans="1:21" x14ac:dyDescent="0.2">
      <c r="A14" s="1">
        <v>2010</v>
      </c>
      <c r="B14" s="1" t="s">
        <v>61</v>
      </c>
      <c r="C14" s="1" t="s">
        <v>25</v>
      </c>
      <c r="D14" s="1">
        <v>51</v>
      </c>
      <c r="E14" s="1">
        <v>4</v>
      </c>
      <c r="F14" s="1" t="s">
        <v>33</v>
      </c>
      <c r="G14">
        <v>90</v>
      </c>
      <c r="H14" s="1">
        <f t="shared" si="0"/>
        <v>9.4868329805051381</v>
      </c>
      <c r="I14" s="1">
        <v>18</v>
      </c>
      <c r="J14" s="1">
        <f t="shared" si="1"/>
        <v>0.43814903058417032</v>
      </c>
      <c r="K14" s="1">
        <v>8</v>
      </c>
      <c r="L14" s="1">
        <f t="shared" si="2"/>
        <v>0.28675655221154839</v>
      </c>
      <c r="M14">
        <v>7.9452999999999996</v>
      </c>
      <c r="N14" s="1">
        <f t="shared" si="3"/>
        <v>0.90011084662369023</v>
      </c>
      <c r="O14">
        <v>2.2008999999999999</v>
      </c>
      <c r="P14" s="1">
        <f t="shared" si="4"/>
        <v>0.34260228366987383</v>
      </c>
      <c r="Q14" s="1">
        <f t="shared" si="5"/>
        <v>10.1462</v>
      </c>
      <c r="R14" s="1">
        <f t="shared" si="6"/>
        <v>1.0063038468338763</v>
      </c>
      <c r="S14" s="1">
        <f t="shared" ref="S14:S19" si="7">(O14/Q14)*100</f>
        <v>21.691864934655335</v>
      </c>
      <c r="T14" s="1">
        <f t="shared" ref="T14:T19" si="8">ASIN(SQRT(S14/100))</f>
        <v>0.48447660626940325</v>
      </c>
    </row>
    <row r="15" spans="1:21" x14ac:dyDescent="0.2">
      <c r="A15" s="1">
        <v>2010</v>
      </c>
      <c r="B15" s="1" t="s">
        <v>61</v>
      </c>
      <c r="C15" s="1" t="s">
        <v>25</v>
      </c>
      <c r="D15" s="1">
        <v>62</v>
      </c>
      <c r="E15" s="1">
        <v>4</v>
      </c>
      <c r="F15" s="1" t="s">
        <v>33</v>
      </c>
      <c r="G15">
        <v>4</v>
      </c>
      <c r="H15" s="1">
        <f t="shared" si="0"/>
        <v>2</v>
      </c>
      <c r="I15" s="1">
        <v>10</v>
      </c>
      <c r="J15" s="1">
        <f t="shared" si="1"/>
        <v>0.32175055439664224</v>
      </c>
      <c r="K15" s="1">
        <v>10</v>
      </c>
      <c r="L15" s="1">
        <f t="shared" si="2"/>
        <v>0.32175055439664224</v>
      </c>
      <c r="M15">
        <v>0.43430000000000002</v>
      </c>
      <c r="N15" s="1">
        <f t="shared" si="3"/>
        <v>-0.36220017087995271</v>
      </c>
      <c r="O15">
        <v>0.1226</v>
      </c>
      <c r="P15" s="1">
        <f t="shared" si="4"/>
        <v>-0.91147410756874414</v>
      </c>
      <c r="Q15" s="1">
        <f t="shared" si="5"/>
        <v>0.55690000000000006</v>
      </c>
      <c r="R15" s="1">
        <f t="shared" si="6"/>
        <v>-0.25421498375177914</v>
      </c>
      <c r="S15" s="1">
        <f t="shared" si="7"/>
        <v>22.014724367031782</v>
      </c>
      <c r="T15" s="1">
        <f t="shared" si="8"/>
        <v>0.48838296684072596</v>
      </c>
    </row>
    <row r="16" spans="1:21" x14ac:dyDescent="0.2">
      <c r="A16" s="1">
        <v>2010</v>
      </c>
      <c r="B16" s="1" t="s">
        <v>61</v>
      </c>
      <c r="C16" s="1" t="s">
        <v>25</v>
      </c>
      <c r="D16" s="1">
        <v>70</v>
      </c>
      <c r="E16" s="1">
        <v>2</v>
      </c>
      <c r="F16" s="1" t="s">
        <v>30</v>
      </c>
      <c r="G16">
        <v>1</v>
      </c>
      <c r="H16" s="1">
        <f t="shared" si="0"/>
        <v>1</v>
      </c>
      <c r="I16" s="1">
        <v>3</v>
      </c>
      <c r="J16" s="1">
        <f t="shared" si="1"/>
        <v>0.17408301063648043</v>
      </c>
      <c r="K16" s="1">
        <v>2</v>
      </c>
      <c r="L16" s="1">
        <f t="shared" si="2"/>
        <v>0.14189705460416391</v>
      </c>
      <c r="M16">
        <v>1.0500000000000001E-2</v>
      </c>
      <c r="N16" s="1">
        <f t="shared" si="3"/>
        <v>-1.9783972839717578</v>
      </c>
      <c r="O16">
        <v>1.54E-2</v>
      </c>
      <c r="P16" s="1">
        <f t="shared" si="4"/>
        <v>-1.8121973612815807</v>
      </c>
      <c r="Q16" s="1">
        <f t="shared" si="5"/>
        <v>2.5899999999999999E-2</v>
      </c>
      <c r="R16" s="1">
        <f t="shared" si="6"/>
        <v>-1.5865325870141751</v>
      </c>
      <c r="S16" s="1">
        <f t="shared" si="7"/>
        <v>59.45945945945946</v>
      </c>
      <c r="T16" s="1">
        <f t="shared" si="8"/>
        <v>0.88056634235764841</v>
      </c>
    </row>
    <row r="17" spans="1:20" x14ac:dyDescent="0.2">
      <c r="A17" s="1">
        <v>2010</v>
      </c>
      <c r="B17" s="1" t="s">
        <v>61</v>
      </c>
      <c r="C17" s="1" t="s">
        <v>25</v>
      </c>
      <c r="D17" s="1">
        <v>71</v>
      </c>
      <c r="E17" s="1">
        <v>4</v>
      </c>
      <c r="F17" s="1" t="s">
        <v>33</v>
      </c>
      <c r="G17">
        <v>1</v>
      </c>
      <c r="H17" s="1">
        <f t="shared" si="0"/>
        <v>1</v>
      </c>
      <c r="I17" s="1">
        <v>5</v>
      </c>
      <c r="J17" s="1">
        <f t="shared" si="1"/>
        <v>0.22551340589813121</v>
      </c>
      <c r="K17" s="1">
        <v>4</v>
      </c>
      <c r="L17" s="1">
        <f t="shared" si="2"/>
        <v>0.20135792079033082</v>
      </c>
      <c r="M17">
        <v>2.1100000000000001E-2</v>
      </c>
      <c r="N17" s="1">
        <f t="shared" si="3"/>
        <v>-1.6755117666923436</v>
      </c>
      <c r="O17">
        <v>2.41E-2</v>
      </c>
      <c r="P17" s="1">
        <f t="shared" si="4"/>
        <v>-1.6178027896225464</v>
      </c>
      <c r="Q17" s="1">
        <f t="shared" si="5"/>
        <v>4.5200000000000004E-2</v>
      </c>
      <c r="R17" s="1">
        <f t="shared" si="6"/>
        <v>-1.3447654929657056</v>
      </c>
      <c r="S17" s="1">
        <f t="shared" si="7"/>
        <v>53.318584070796462</v>
      </c>
      <c r="T17" s="1">
        <f t="shared" si="8"/>
        <v>0.81860841757701419</v>
      </c>
    </row>
    <row r="18" spans="1:20" x14ac:dyDescent="0.2">
      <c r="A18" s="1">
        <v>2010</v>
      </c>
      <c r="B18" s="1" t="s">
        <v>61</v>
      </c>
      <c r="C18" s="1" t="s">
        <v>25</v>
      </c>
      <c r="D18" s="1">
        <v>72</v>
      </c>
      <c r="E18" s="1">
        <v>3</v>
      </c>
      <c r="F18" s="1" t="s">
        <v>32</v>
      </c>
      <c r="G18">
        <v>13</v>
      </c>
      <c r="H18" s="1">
        <f t="shared" si="0"/>
        <v>3.6055512754639891</v>
      </c>
      <c r="I18" s="1">
        <v>5</v>
      </c>
      <c r="J18" s="1">
        <f t="shared" si="1"/>
        <v>0.22551340589813121</v>
      </c>
      <c r="K18" s="1">
        <v>5</v>
      </c>
      <c r="L18" s="1">
        <f t="shared" si="2"/>
        <v>0.22551340589813121</v>
      </c>
      <c r="M18" s="6">
        <v>0.3291</v>
      </c>
      <c r="N18" s="1">
        <f t="shared" si="3"/>
        <v>-0.48265892147700828</v>
      </c>
      <c r="O18">
        <v>0.2475</v>
      </c>
      <c r="P18" s="1">
        <f t="shared" si="4"/>
        <v>-0.60640724983309879</v>
      </c>
      <c r="Q18" s="1">
        <f t="shared" si="5"/>
        <v>0.5766</v>
      </c>
      <c r="R18" s="1">
        <f t="shared" si="6"/>
        <v>-0.23911783002419065</v>
      </c>
      <c r="S18" s="1">
        <f t="shared" si="7"/>
        <v>42.924037460978148</v>
      </c>
      <c r="T18" s="1">
        <f t="shared" si="8"/>
        <v>0.71440019153511469</v>
      </c>
    </row>
    <row r="19" spans="1:20" x14ac:dyDescent="0.2">
      <c r="A19" s="1">
        <v>2010</v>
      </c>
      <c r="B19" s="1" t="s">
        <v>61</v>
      </c>
      <c r="C19" s="1" t="s">
        <v>25</v>
      </c>
      <c r="D19" s="1">
        <v>73</v>
      </c>
      <c r="E19" s="1">
        <v>2</v>
      </c>
      <c r="F19" s="1" t="s">
        <v>30</v>
      </c>
      <c r="G19">
        <v>4</v>
      </c>
      <c r="H19" s="1">
        <f t="shared" si="0"/>
        <v>2</v>
      </c>
      <c r="I19" s="1">
        <v>11</v>
      </c>
      <c r="J19" s="1">
        <f t="shared" si="1"/>
        <v>0.33806525478033073</v>
      </c>
      <c r="K19" s="1">
        <v>10</v>
      </c>
      <c r="L19" s="1">
        <f t="shared" si="2"/>
        <v>0.32175055439664224</v>
      </c>
      <c r="M19">
        <v>0.21129999999999999</v>
      </c>
      <c r="N19" s="1">
        <f t="shared" si="3"/>
        <v>-0.67507994998008136</v>
      </c>
      <c r="O19">
        <v>7.0199999999999999E-2</v>
      </c>
      <c r="P19" s="1">
        <f t="shared" si="4"/>
        <v>-1.1536010269653252</v>
      </c>
      <c r="Q19" s="1">
        <f t="shared" si="5"/>
        <v>0.28149999999999997</v>
      </c>
      <c r="R19" s="1">
        <f t="shared" si="6"/>
        <v>-0.55050617321873974</v>
      </c>
      <c r="S19" s="1">
        <f t="shared" si="7"/>
        <v>24.93783303730018</v>
      </c>
      <c r="T19" s="1">
        <f t="shared" si="8"/>
        <v>0.52288063534423979</v>
      </c>
    </row>
    <row r="20" spans="1:20" x14ac:dyDescent="0.2">
      <c r="A20" s="1">
        <v>2010</v>
      </c>
      <c r="B20" s="1" t="s">
        <v>61</v>
      </c>
      <c r="C20" s="1" t="s">
        <v>25</v>
      </c>
      <c r="D20" s="1">
        <v>79</v>
      </c>
      <c r="E20" s="1">
        <v>3</v>
      </c>
      <c r="F20" s="1" t="s">
        <v>32</v>
      </c>
      <c r="G20">
        <v>0</v>
      </c>
      <c r="H20" s="1">
        <f t="shared" si="0"/>
        <v>0</v>
      </c>
      <c r="I20" s="1">
        <v>3</v>
      </c>
      <c r="J20" s="1">
        <f t="shared" si="1"/>
        <v>0.17408301063648043</v>
      </c>
      <c r="K20" s="1">
        <v>1</v>
      </c>
      <c r="L20" s="1">
        <f t="shared" si="2"/>
        <v>0.1001674211615598</v>
      </c>
      <c r="M20">
        <v>0</v>
      </c>
      <c r="N20" s="1">
        <f t="shared" si="3"/>
        <v>-5</v>
      </c>
      <c r="O20">
        <v>0</v>
      </c>
      <c r="P20" s="1">
        <f t="shared" si="4"/>
        <v>-5</v>
      </c>
      <c r="Q20" s="1">
        <f t="shared" si="5"/>
        <v>0</v>
      </c>
      <c r="R20" s="1">
        <f t="shared" si="6"/>
        <v>-5</v>
      </c>
      <c r="S20" s="1"/>
      <c r="T20" s="1"/>
    </row>
    <row r="21" spans="1:20" x14ac:dyDescent="0.2">
      <c r="A21" s="1">
        <v>2010</v>
      </c>
      <c r="B21" s="1" t="s">
        <v>61</v>
      </c>
      <c r="C21" s="1" t="s">
        <v>25</v>
      </c>
      <c r="D21" s="1">
        <v>83</v>
      </c>
      <c r="E21" s="1">
        <v>8</v>
      </c>
      <c r="F21" s="1" t="s">
        <v>52</v>
      </c>
      <c r="G21">
        <v>0</v>
      </c>
      <c r="H21" s="1">
        <f t="shared" si="0"/>
        <v>0</v>
      </c>
      <c r="I21" s="1">
        <v>6</v>
      </c>
      <c r="J21" s="1">
        <f t="shared" si="1"/>
        <v>0.24746706317044773</v>
      </c>
      <c r="K21" s="1">
        <v>5</v>
      </c>
      <c r="L21" s="1">
        <f t="shared" si="2"/>
        <v>0.22551340589813121</v>
      </c>
      <c r="M21">
        <v>0</v>
      </c>
      <c r="N21" s="1">
        <f t="shared" si="3"/>
        <v>-5</v>
      </c>
      <c r="O21">
        <v>0</v>
      </c>
      <c r="P21" s="1">
        <f t="shared" si="4"/>
        <v>-5</v>
      </c>
      <c r="Q21" s="1">
        <f t="shared" si="5"/>
        <v>0</v>
      </c>
      <c r="R21" s="1">
        <f t="shared" si="6"/>
        <v>-5</v>
      </c>
      <c r="S21" s="1"/>
      <c r="T21" s="1"/>
    </row>
    <row r="22" spans="1:20" x14ac:dyDescent="0.2">
      <c r="A22" s="1">
        <v>2010</v>
      </c>
      <c r="B22" s="1" t="s">
        <v>61</v>
      </c>
      <c r="C22" s="1" t="s">
        <v>25</v>
      </c>
      <c r="D22" s="1">
        <v>85</v>
      </c>
      <c r="E22" s="1">
        <v>6</v>
      </c>
      <c r="F22" s="1" t="s">
        <v>34</v>
      </c>
      <c r="G22">
        <v>0</v>
      </c>
      <c r="H22" s="1">
        <f t="shared" si="0"/>
        <v>0</v>
      </c>
      <c r="I22" s="1">
        <v>3</v>
      </c>
      <c r="J22" s="1">
        <f t="shared" si="1"/>
        <v>0.17408301063648043</v>
      </c>
      <c r="K22" s="1">
        <v>3</v>
      </c>
      <c r="L22" s="1">
        <f t="shared" si="2"/>
        <v>0.17408301063648043</v>
      </c>
      <c r="M22">
        <v>0</v>
      </c>
      <c r="N22" s="1">
        <f t="shared" si="3"/>
        <v>-5</v>
      </c>
      <c r="O22">
        <v>0</v>
      </c>
      <c r="P22" s="1">
        <f t="shared" si="4"/>
        <v>-5</v>
      </c>
      <c r="Q22" s="1">
        <f t="shared" si="5"/>
        <v>0</v>
      </c>
      <c r="R22" s="1">
        <f t="shared" si="6"/>
        <v>-5</v>
      </c>
      <c r="S22" s="1"/>
      <c r="T22" s="1"/>
    </row>
    <row r="23" spans="1:20" x14ac:dyDescent="0.2">
      <c r="A23" s="1">
        <v>2010</v>
      </c>
      <c r="B23" s="1" t="s">
        <v>61</v>
      </c>
      <c r="C23" s="1" t="s">
        <v>25</v>
      </c>
      <c r="D23" s="1">
        <v>92</v>
      </c>
      <c r="E23" s="1">
        <v>2</v>
      </c>
      <c r="F23" s="1" t="s">
        <v>30</v>
      </c>
      <c r="G23">
        <v>0</v>
      </c>
      <c r="H23" s="1">
        <f t="shared" si="0"/>
        <v>0</v>
      </c>
      <c r="I23" s="1">
        <v>3</v>
      </c>
      <c r="J23" s="1">
        <f t="shared" si="1"/>
        <v>0.17408301063648043</v>
      </c>
      <c r="K23" s="1">
        <v>3</v>
      </c>
      <c r="L23" s="1">
        <f t="shared" si="2"/>
        <v>0.17408301063648043</v>
      </c>
      <c r="M23">
        <v>0</v>
      </c>
      <c r="N23" s="1">
        <f t="shared" si="3"/>
        <v>-5</v>
      </c>
      <c r="O23">
        <v>0</v>
      </c>
      <c r="P23" s="1">
        <f t="shared" si="4"/>
        <v>-5</v>
      </c>
      <c r="Q23" s="1">
        <f t="shared" si="5"/>
        <v>0</v>
      </c>
      <c r="R23" s="1">
        <f t="shared" si="6"/>
        <v>-5</v>
      </c>
      <c r="S23" s="1"/>
      <c r="T23" s="1"/>
    </row>
    <row r="24" spans="1:20" x14ac:dyDescent="0.2">
      <c r="A24" s="1">
        <v>2010</v>
      </c>
      <c r="B24" s="1" t="s">
        <v>61</v>
      </c>
      <c r="C24" s="1" t="s">
        <v>25</v>
      </c>
      <c r="D24" s="1">
        <v>93</v>
      </c>
      <c r="E24" s="1">
        <v>8</v>
      </c>
      <c r="F24" s="1" t="s">
        <v>52</v>
      </c>
      <c r="G24">
        <v>0</v>
      </c>
      <c r="H24" s="1">
        <f t="shared" si="0"/>
        <v>0</v>
      </c>
      <c r="I24" s="1">
        <v>5</v>
      </c>
      <c r="J24" s="1">
        <f t="shared" si="1"/>
        <v>0.22551340589813121</v>
      </c>
      <c r="K24" s="1">
        <v>6</v>
      </c>
      <c r="L24" s="1">
        <f t="shared" si="2"/>
        <v>0.24746706317044773</v>
      </c>
      <c r="M24">
        <v>0</v>
      </c>
      <c r="N24" s="1">
        <f t="shared" si="3"/>
        <v>-5</v>
      </c>
      <c r="O24">
        <v>0</v>
      </c>
      <c r="P24" s="1">
        <f t="shared" si="4"/>
        <v>-5</v>
      </c>
      <c r="Q24" s="1">
        <f t="shared" si="5"/>
        <v>0</v>
      </c>
      <c r="R24" s="1">
        <f t="shared" si="6"/>
        <v>-5</v>
      </c>
      <c r="S24" s="1"/>
      <c r="T24" s="1"/>
    </row>
    <row r="25" spans="1:20" x14ac:dyDescent="0.2">
      <c r="A25" s="1">
        <v>2010</v>
      </c>
      <c r="B25" s="1" t="s">
        <v>61</v>
      </c>
      <c r="C25" s="1" t="s">
        <v>25</v>
      </c>
      <c r="D25" s="1">
        <v>100</v>
      </c>
      <c r="E25" s="1">
        <v>7</v>
      </c>
      <c r="F25" s="1" t="s">
        <v>44</v>
      </c>
      <c r="G25">
        <v>8</v>
      </c>
      <c r="H25" s="1">
        <f t="shared" si="0"/>
        <v>2.8284271247461903</v>
      </c>
      <c r="I25" s="1">
        <v>3</v>
      </c>
      <c r="J25" s="1">
        <f t="shared" si="1"/>
        <v>0.17408301063648043</v>
      </c>
      <c r="K25" s="1">
        <v>2</v>
      </c>
      <c r="L25" s="1">
        <f t="shared" si="2"/>
        <v>0.14189705460416391</v>
      </c>
      <c r="M25">
        <v>0.4355</v>
      </c>
      <c r="N25" s="1">
        <f t="shared" si="3"/>
        <v>-0.36100186845205118</v>
      </c>
      <c r="O25">
        <v>0.14879999999999999</v>
      </c>
      <c r="P25" s="1">
        <f t="shared" si="4"/>
        <v>-0.8273678833137067</v>
      </c>
      <c r="Q25" s="1">
        <f t="shared" si="5"/>
        <v>0.58430000000000004</v>
      </c>
      <c r="R25" s="1">
        <f t="shared" si="6"/>
        <v>-0.23335668102217164</v>
      </c>
      <c r="S25" s="1">
        <f>(O25/Q25)*100</f>
        <v>25.466370015403044</v>
      </c>
      <c r="T25" s="1">
        <f>ASIN(SQRT(S25/100))</f>
        <v>0.52896741543492731</v>
      </c>
    </row>
    <row r="26" spans="1:20" x14ac:dyDescent="0.2">
      <c r="A26" s="1">
        <v>2010</v>
      </c>
      <c r="B26" s="1" t="s">
        <v>61</v>
      </c>
      <c r="C26" s="1" t="s">
        <v>25</v>
      </c>
      <c r="D26" s="1">
        <v>101</v>
      </c>
      <c r="E26" s="1">
        <v>3</v>
      </c>
      <c r="F26" s="1" t="s">
        <v>32</v>
      </c>
      <c r="G26">
        <v>20</v>
      </c>
      <c r="H26" s="1">
        <f t="shared" si="0"/>
        <v>4.4721359549995796</v>
      </c>
      <c r="I26" s="1">
        <v>14</v>
      </c>
      <c r="J26" s="1">
        <f t="shared" si="1"/>
        <v>0.38349700393093333</v>
      </c>
      <c r="K26" s="1">
        <v>12</v>
      </c>
      <c r="L26" s="1">
        <f t="shared" si="2"/>
        <v>0.35374160588967152</v>
      </c>
      <c r="M26">
        <v>1.9109</v>
      </c>
      <c r="N26" s="1">
        <f t="shared" si="3"/>
        <v>0.28124023314407387</v>
      </c>
      <c r="O26">
        <v>0.58620000000000005</v>
      </c>
      <c r="P26" s="1">
        <f t="shared" si="4"/>
        <v>-0.23194677732068761</v>
      </c>
      <c r="Q26" s="1">
        <f t="shared" si="5"/>
        <v>2.4971000000000001</v>
      </c>
      <c r="R26" s="1">
        <f t="shared" si="6"/>
        <v>0.3974376738454547</v>
      </c>
      <c r="S26" s="1">
        <f>(O26/Q26)*100</f>
        <v>23.475231268271195</v>
      </c>
      <c r="T26" s="1">
        <f>ASIN(SQRT(S26/100))</f>
        <v>0.50580574245586429</v>
      </c>
    </row>
    <row r="27" spans="1:20" x14ac:dyDescent="0.2">
      <c r="A27" s="1">
        <v>2010</v>
      </c>
      <c r="B27" s="1" t="s">
        <v>61</v>
      </c>
      <c r="C27" s="1" t="s">
        <v>25</v>
      </c>
      <c r="D27" s="1">
        <v>102</v>
      </c>
      <c r="E27" s="1">
        <v>1</v>
      </c>
      <c r="F27" s="1" t="s">
        <v>27</v>
      </c>
      <c r="G27">
        <v>13</v>
      </c>
      <c r="H27" s="1">
        <f t="shared" si="0"/>
        <v>3.6055512754639891</v>
      </c>
      <c r="I27" s="1">
        <v>11</v>
      </c>
      <c r="J27" s="1">
        <f t="shared" si="1"/>
        <v>0.33806525478033073</v>
      </c>
      <c r="K27" s="1">
        <v>10</v>
      </c>
      <c r="L27" s="1">
        <f t="shared" si="2"/>
        <v>0.32175055439664224</v>
      </c>
      <c r="M27">
        <v>0.43859999999999999</v>
      </c>
      <c r="N27" s="1">
        <f t="shared" si="3"/>
        <v>-0.35792147093640148</v>
      </c>
      <c r="O27">
        <v>0.28799999999999998</v>
      </c>
      <c r="P27" s="1">
        <f t="shared" si="4"/>
        <v>-0.54059243283305236</v>
      </c>
      <c r="Q27" s="1">
        <f t="shared" si="5"/>
        <v>0.72659999999999991</v>
      </c>
      <c r="R27" s="1">
        <f t="shared" si="6"/>
        <v>-0.13869862943651104</v>
      </c>
      <c r="S27" s="1">
        <f>(O27/Q27)*100</f>
        <v>39.636663914120561</v>
      </c>
      <c r="T27" s="1">
        <f>ASIN(SQRT(S27/100))</f>
        <v>0.68100807424787058</v>
      </c>
    </row>
    <row r="28" spans="1:20" x14ac:dyDescent="0.2">
      <c r="A28" s="1">
        <v>2010</v>
      </c>
      <c r="B28" s="1" t="s">
        <v>61</v>
      </c>
      <c r="C28" s="1" t="s">
        <v>25</v>
      </c>
      <c r="D28" s="1">
        <v>103</v>
      </c>
      <c r="E28" s="1">
        <v>5</v>
      </c>
      <c r="F28" s="1" t="s">
        <v>31</v>
      </c>
      <c r="G28">
        <v>0</v>
      </c>
      <c r="H28" s="1">
        <f t="shared" si="0"/>
        <v>0</v>
      </c>
      <c r="I28" s="1">
        <v>3</v>
      </c>
      <c r="J28" s="1">
        <f t="shared" si="1"/>
        <v>0.17408301063648043</v>
      </c>
      <c r="K28" s="1">
        <v>3</v>
      </c>
      <c r="L28" s="1">
        <f t="shared" si="2"/>
        <v>0.17408301063648043</v>
      </c>
      <c r="M28">
        <v>0</v>
      </c>
      <c r="N28" s="1">
        <f t="shared" si="3"/>
        <v>-5</v>
      </c>
      <c r="O28">
        <v>0</v>
      </c>
      <c r="P28" s="1">
        <f t="shared" si="4"/>
        <v>-5</v>
      </c>
      <c r="Q28" s="1">
        <f t="shared" si="5"/>
        <v>0</v>
      </c>
      <c r="R28" s="1">
        <f t="shared" si="6"/>
        <v>-5</v>
      </c>
      <c r="S28" s="1"/>
      <c r="T28" s="1"/>
    </row>
    <row r="29" spans="1:20" x14ac:dyDescent="0.2">
      <c r="A29" s="1">
        <v>2010</v>
      </c>
      <c r="B29" s="1" t="s">
        <v>61</v>
      </c>
      <c r="C29" s="1" t="s">
        <v>25</v>
      </c>
      <c r="D29" s="1">
        <v>104</v>
      </c>
      <c r="E29" s="1">
        <v>8</v>
      </c>
      <c r="F29" s="1" t="s">
        <v>52</v>
      </c>
      <c r="G29">
        <v>0</v>
      </c>
      <c r="H29" s="1">
        <f t="shared" si="0"/>
        <v>0</v>
      </c>
      <c r="I29" s="1">
        <v>5</v>
      </c>
      <c r="J29" s="1">
        <f t="shared" si="1"/>
        <v>0.22551340589813121</v>
      </c>
      <c r="K29" s="1">
        <v>3</v>
      </c>
      <c r="L29" s="1">
        <f t="shared" si="2"/>
        <v>0.17408301063648043</v>
      </c>
      <c r="M29">
        <v>0</v>
      </c>
      <c r="N29" s="1">
        <f t="shared" si="3"/>
        <v>-5</v>
      </c>
      <c r="O29">
        <v>0</v>
      </c>
      <c r="P29" s="1">
        <f t="shared" si="4"/>
        <v>-5</v>
      </c>
      <c r="Q29" s="1">
        <f t="shared" si="5"/>
        <v>0</v>
      </c>
      <c r="R29" s="1">
        <f t="shared" si="6"/>
        <v>-5</v>
      </c>
      <c r="S29" s="1"/>
      <c r="T29" s="1"/>
    </row>
    <row r="30" spans="1:20" x14ac:dyDescent="0.2">
      <c r="A30" s="1">
        <v>2010</v>
      </c>
      <c r="B30" s="1" t="s">
        <v>61</v>
      </c>
      <c r="C30" s="1" t="s">
        <v>25</v>
      </c>
      <c r="D30" s="1">
        <v>105</v>
      </c>
      <c r="E30" s="1">
        <v>1</v>
      </c>
      <c r="F30" s="1" t="s">
        <v>27</v>
      </c>
      <c r="G30">
        <v>0</v>
      </c>
      <c r="H30" s="1">
        <f t="shared" si="0"/>
        <v>0</v>
      </c>
      <c r="I30" s="1">
        <v>7</v>
      </c>
      <c r="J30" s="1">
        <f t="shared" si="1"/>
        <v>0.26776332715719392</v>
      </c>
      <c r="K30" s="1">
        <v>4</v>
      </c>
      <c r="L30" s="1">
        <f t="shared" si="2"/>
        <v>0.20135792079033082</v>
      </c>
      <c r="M30">
        <v>0</v>
      </c>
      <c r="N30" s="1">
        <f t="shared" si="3"/>
        <v>-5</v>
      </c>
      <c r="O30">
        <v>0</v>
      </c>
      <c r="P30" s="1">
        <f t="shared" si="4"/>
        <v>-5</v>
      </c>
      <c r="Q30" s="1">
        <f t="shared" si="5"/>
        <v>0</v>
      </c>
      <c r="R30" s="1">
        <f t="shared" si="6"/>
        <v>-5</v>
      </c>
      <c r="S30" s="1"/>
      <c r="T30" s="1"/>
    </row>
    <row r="31" spans="1:20" x14ac:dyDescent="0.2">
      <c r="A31" s="1">
        <v>2010</v>
      </c>
      <c r="B31" s="1" t="s">
        <v>61</v>
      </c>
      <c r="C31" s="1" t="s">
        <v>25</v>
      </c>
      <c r="D31" s="1">
        <v>106</v>
      </c>
      <c r="E31" s="1">
        <v>3</v>
      </c>
      <c r="F31" s="1" t="s">
        <v>32</v>
      </c>
      <c r="G31">
        <v>0</v>
      </c>
      <c r="H31" s="1">
        <f t="shared" si="0"/>
        <v>0</v>
      </c>
      <c r="I31" s="1">
        <v>1</v>
      </c>
      <c r="J31" s="1">
        <f t="shared" si="1"/>
        <v>0.1001674211615598</v>
      </c>
      <c r="K31" s="1">
        <v>2</v>
      </c>
      <c r="L31" s="1">
        <f t="shared" si="2"/>
        <v>0.14189705460416391</v>
      </c>
      <c r="M31">
        <v>0</v>
      </c>
      <c r="N31" s="1">
        <f t="shared" si="3"/>
        <v>-5</v>
      </c>
      <c r="O31">
        <v>0</v>
      </c>
      <c r="P31" s="1">
        <f t="shared" si="4"/>
        <v>-5</v>
      </c>
      <c r="Q31" s="1">
        <f t="shared" si="5"/>
        <v>0</v>
      </c>
      <c r="R31" s="1">
        <f t="shared" si="6"/>
        <v>-5</v>
      </c>
      <c r="S31" s="1"/>
      <c r="T31" s="1"/>
    </row>
    <row r="32" spans="1:20" x14ac:dyDescent="0.2">
      <c r="A32" s="1">
        <v>2010</v>
      </c>
      <c r="B32" s="1" t="s">
        <v>61</v>
      </c>
      <c r="C32" s="1" t="s">
        <v>25</v>
      </c>
      <c r="D32" s="1">
        <v>107</v>
      </c>
      <c r="E32" s="1">
        <v>3</v>
      </c>
      <c r="F32" s="1" t="s">
        <v>32</v>
      </c>
      <c r="G32">
        <v>2</v>
      </c>
      <c r="H32" s="1">
        <f t="shared" si="0"/>
        <v>1.4142135623730951</v>
      </c>
      <c r="I32" s="1">
        <v>10</v>
      </c>
      <c r="J32" s="1">
        <f t="shared" si="1"/>
        <v>0.32175055439664224</v>
      </c>
      <c r="K32" s="1">
        <v>15</v>
      </c>
      <c r="L32" s="1">
        <f t="shared" si="2"/>
        <v>0.3976994150920718</v>
      </c>
      <c r="M32">
        <v>0.1603</v>
      </c>
      <c r="N32" s="1">
        <f t="shared" si="3"/>
        <v>-0.79503938588439771</v>
      </c>
      <c r="O32">
        <v>7.9100000000000004E-2</v>
      </c>
      <c r="P32" s="1">
        <f t="shared" si="4"/>
        <v>-1.1017686154869033</v>
      </c>
      <c r="Q32" s="1">
        <f t="shared" si="5"/>
        <v>0.2394</v>
      </c>
      <c r="R32" s="1">
        <f t="shared" si="6"/>
        <v>-0.62085771335267925</v>
      </c>
      <c r="S32" s="1">
        <f>(O32/Q32)*100</f>
        <v>33.040935672514621</v>
      </c>
      <c r="T32" s="1">
        <f>ASIN(SQRT(S32/100))</f>
        <v>0.61237493507729623</v>
      </c>
    </row>
    <row r="33" spans="1:21" x14ac:dyDescent="0.2">
      <c r="A33" s="1">
        <v>2010</v>
      </c>
      <c r="B33" s="1" t="s">
        <v>61</v>
      </c>
      <c r="C33" s="1" t="s">
        <v>25</v>
      </c>
      <c r="D33" s="1">
        <v>110</v>
      </c>
      <c r="E33" s="1">
        <v>4</v>
      </c>
      <c r="F33" s="1" t="s">
        <v>33</v>
      </c>
      <c r="G33">
        <v>21</v>
      </c>
      <c r="H33" s="1">
        <f t="shared" si="0"/>
        <v>4.5825756949558398</v>
      </c>
      <c r="I33" s="1">
        <v>7</v>
      </c>
      <c r="J33" s="1">
        <f t="shared" si="1"/>
        <v>0.26776332715719392</v>
      </c>
      <c r="K33" s="1">
        <v>4</v>
      </c>
      <c r="L33" s="1">
        <f t="shared" si="2"/>
        <v>0.20135792079033082</v>
      </c>
      <c r="M33">
        <v>1.2381</v>
      </c>
      <c r="N33" s="1">
        <f t="shared" si="3"/>
        <v>9.2759231332544351E-2</v>
      </c>
      <c r="O33">
        <v>0.68820000000000003</v>
      </c>
      <c r="P33" s="1">
        <f t="shared" si="4"/>
        <v>-0.1622790211756141</v>
      </c>
      <c r="Q33" s="1">
        <f t="shared" si="5"/>
        <v>1.9262999999999999</v>
      </c>
      <c r="R33" s="1">
        <f t="shared" si="6"/>
        <v>0.28472617918298065</v>
      </c>
      <c r="S33" s="1">
        <f>(O33/Q33)*100</f>
        <v>35.726522348543845</v>
      </c>
      <c r="T33" s="1">
        <f>ASIN(SQRT(S33/100))</f>
        <v>0.64064999690153179</v>
      </c>
    </row>
    <row r="34" spans="1:21" x14ac:dyDescent="0.2">
      <c r="A34" s="1">
        <v>2010</v>
      </c>
      <c r="B34" s="1" t="s">
        <v>61</v>
      </c>
      <c r="C34" s="1" t="s">
        <v>25</v>
      </c>
      <c r="D34" s="1">
        <v>111</v>
      </c>
      <c r="E34" s="1">
        <v>8</v>
      </c>
      <c r="F34" s="1" t="s">
        <v>52</v>
      </c>
      <c r="G34">
        <v>0</v>
      </c>
      <c r="H34" s="1">
        <f t="shared" si="0"/>
        <v>0</v>
      </c>
      <c r="I34" s="1">
        <v>11</v>
      </c>
      <c r="J34" s="1">
        <f t="shared" si="1"/>
        <v>0.33806525478033073</v>
      </c>
      <c r="K34" s="1">
        <v>10</v>
      </c>
      <c r="L34" s="1">
        <f t="shared" si="2"/>
        <v>0.32175055439664224</v>
      </c>
      <c r="M34">
        <v>0</v>
      </c>
      <c r="N34" s="1">
        <f t="shared" si="3"/>
        <v>-5</v>
      </c>
      <c r="O34">
        <v>0</v>
      </c>
      <c r="P34" s="1">
        <f t="shared" si="4"/>
        <v>-5</v>
      </c>
      <c r="Q34" s="1">
        <f t="shared" si="5"/>
        <v>0</v>
      </c>
      <c r="R34" s="1">
        <f t="shared" si="6"/>
        <v>-5</v>
      </c>
      <c r="S34" s="1"/>
      <c r="T34" s="1"/>
    </row>
    <row r="35" spans="1:21" x14ac:dyDescent="0.2">
      <c r="A35" s="1">
        <v>2010</v>
      </c>
      <c r="B35" s="1" t="s">
        <v>61</v>
      </c>
      <c r="C35" s="1" t="s">
        <v>25</v>
      </c>
      <c r="D35" s="1">
        <v>113</v>
      </c>
      <c r="E35" s="1">
        <v>4</v>
      </c>
      <c r="F35" s="1" t="s">
        <v>33</v>
      </c>
      <c r="G35">
        <v>0</v>
      </c>
      <c r="H35" s="1">
        <f t="shared" si="0"/>
        <v>0</v>
      </c>
      <c r="I35" s="1">
        <v>5</v>
      </c>
      <c r="J35" s="1">
        <f t="shared" si="1"/>
        <v>0.22551340589813121</v>
      </c>
      <c r="K35" s="1">
        <v>3</v>
      </c>
      <c r="L35" s="1">
        <f t="shared" si="2"/>
        <v>0.17408301063648043</v>
      </c>
      <c r="M35">
        <v>0</v>
      </c>
      <c r="N35" s="1">
        <f t="shared" si="3"/>
        <v>-5</v>
      </c>
      <c r="O35">
        <v>0</v>
      </c>
      <c r="P35" s="1">
        <f t="shared" si="4"/>
        <v>-5</v>
      </c>
      <c r="Q35" s="1">
        <f t="shared" si="5"/>
        <v>0</v>
      </c>
      <c r="R35" s="1">
        <f t="shared" si="6"/>
        <v>-5</v>
      </c>
      <c r="S35" s="1"/>
      <c r="T35" s="1"/>
    </row>
    <row r="36" spans="1:21" x14ac:dyDescent="0.2">
      <c r="A36" s="1">
        <v>2010</v>
      </c>
      <c r="B36" s="1" t="s">
        <v>61</v>
      </c>
      <c r="C36" s="1" t="s">
        <v>25</v>
      </c>
      <c r="D36" s="1">
        <v>114</v>
      </c>
      <c r="E36" s="1">
        <v>2</v>
      </c>
      <c r="F36" s="1" t="s">
        <v>30</v>
      </c>
      <c r="G36">
        <v>0</v>
      </c>
      <c r="H36" s="1">
        <f t="shared" si="0"/>
        <v>0</v>
      </c>
      <c r="I36" s="1">
        <v>3</v>
      </c>
      <c r="J36" s="1">
        <f t="shared" si="1"/>
        <v>0.17408301063648043</v>
      </c>
      <c r="K36" s="1">
        <v>3</v>
      </c>
      <c r="L36" s="1">
        <f t="shared" si="2"/>
        <v>0.17408301063648043</v>
      </c>
      <c r="M36">
        <v>0</v>
      </c>
      <c r="N36" s="1">
        <f t="shared" si="3"/>
        <v>-5</v>
      </c>
      <c r="O36">
        <v>0</v>
      </c>
      <c r="P36" s="1">
        <f t="shared" si="4"/>
        <v>-5</v>
      </c>
      <c r="Q36" s="1">
        <f t="shared" si="5"/>
        <v>0</v>
      </c>
      <c r="R36" s="1">
        <f t="shared" si="6"/>
        <v>-5</v>
      </c>
      <c r="S36" s="1"/>
      <c r="T36" s="1"/>
    </row>
    <row r="37" spans="1:21" x14ac:dyDescent="0.2">
      <c r="A37" s="1">
        <v>2010</v>
      </c>
      <c r="B37" s="1" t="s">
        <v>61</v>
      </c>
      <c r="C37" s="1" t="s">
        <v>25</v>
      </c>
      <c r="D37" s="1">
        <v>115</v>
      </c>
      <c r="E37" s="1">
        <v>6</v>
      </c>
      <c r="F37" s="1" t="s">
        <v>34</v>
      </c>
      <c r="G37">
        <v>2</v>
      </c>
      <c r="H37" s="1">
        <f t="shared" si="0"/>
        <v>1.4142135623730951</v>
      </c>
      <c r="I37" s="1">
        <v>6</v>
      </c>
      <c r="J37" s="1">
        <f t="shared" si="1"/>
        <v>0.24746706317044773</v>
      </c>
      <c r="K37" s="1">
        <v>5</v>
      </c>
      <c r="L37" s="1">
        <f t="shared" si="2"/>
        <v>0.22551340589813121</v>
      </c>
      <c r="M37">
        <v>2.1700000000000001E-2</v>
      </c>
      <c r="N37" s="1">
        <f t="shared" si="3"/>
        <v>-1.66334017654558</v>
      </c>
      <c r="O37">
        <v>2.69E-2</v>
      </c>
      <c r="P37" s="1">
        <f t="shared" si="4"/>
        <v>-1.5700863022362455</v>
      </c>
      <c r="Q37" s="1">
        <f t="shared" si="5"/>
        <v>4.8600000000000004E-2</v>
      </c>
      <c r="R37" s="1">
        <f t="shared" si="6"/>
        <v>-1.3132743789254577</v>
      </c>
      <c r="S37" s="1">
        <f>(O37/Q37)*100</f>
        <v>55.349794238683124</v>
      </c>
      <c r="T37" s="1">
        <f>ASIN(SQRT(S37/100))</f>
        <v>0.83899871038988239</v>
      </c>
    </row>
    <row r="38" spans="1:21" x14ac:dyDescent="0.2">
      <c r="A38" s="1">
        <v>2010</v>
      </c>
      <c r="B38" s="1" t="s">
        <v>61</v>
      </c>
      <c r="C38" s="1" t="s">
        <v>25</v>
      </c>
      <c r="D38" s="1">
        <v>121</v>
      </c>
      <c r="E38" s="1">
        <v>7</v>
      </c>
      <c r="F38" s="1" t="s">
        <v>44</v>
      </c>
      <c r="H38" s="1"/>
      <c r="I38" s="1"/>
      <c r="J38" s="1"/>
      <c r="K38" s="1"/>
      <c r="L38" s="1"/>
      <c r="N38" s="1"/>
      <c r="P38" s="1"/>
      <c r="Q38" s="1"/>
      <c r="R38" s="1"/>
      <c r="S38" s="1"/>
      <c r="T38" s="1"/>
      <c r="U38" t="s">
        <v>62</v>
      </c>
    </row>
    <row r="39" spans="1:21" x14ac:dyDescent="0.2">
      <c r="A39" s="1">
        <v>2010</v>
      </c>
      <c r="B39" s="1" t="s">
        <v>61</v>
      </c>
      <c r="C39" s="1" t="s">
        <v>25</v>
      </c>
      <c r="D39" s="1">
        <v>124</v>
      </c>
      <c r="E39" s="1">
        <v>1</v>
      </c>
      <c r="F39" s="1" t="s">
        <v>27</v>
      </c>
      <c r="G39">
        <v>10</v>
      </c>
      <c r="H39" s="1">
        <f t="shared" ref="H39:H68" si="9">SQRT(G39)</f>
        <v>3.1622776601683795</v>
      </c>
      <c r="I39" s="1">
        <v>5</v>
      </c>
      <c r="J39" s="1">
        <f t="shared" ref="J39:J68" si="10">ASIN(SQRT(I39/100))</f>
        <v>0.22551340589813121</v>
      </c>
      <c r="K39" s="1">
        <v>5</v>
      </c>
      <c r="L39" s="1">
        <f t="shared" ref="L39:L68" si="11">ASIN(SQRT(K39/100))</f>
        <v>0.22551340589813121</v>
      </c>
      <c r="M39">
        <v>0.3906</v>
      </c>
      <c r="N39" s="1">
        <f t="shared" ref="N39:N68" si="12">LOG10(M39+0.00001)</f>
        <v>-0.40825664254015948</v>
      </c>
      <c r="O39">
        <v>0.18140000000000001</v>
      </c>
      <c r="P39" s="1">
        <f t="shared" ref="P39:P68" si="13">LOG10(O39+0.00001)</f>
        <v>-0.74133877667439585</v>
      </c>
      <c r="Q39" s="1">
        <f t="shared" ref="Q39:Q68" si="14">M39+O39</f>
        <v>0.57200000000000006</v>
      </c>
      <c r="R39" s="1">
        <f t="shared" ref="R39:R68" si="15">LOG10(Q39+0.00001)</f>
        <v>-0.24259637871247111</v>
      </c>
      <c r="S39" s="1">
        <f>(O39/Q39)*100</f>
        <v>31.71328671328671</v>
      </c>
      <c r="T39" s="1">
        <f>ASIN(SQRT(S39/100))</f>
        <v>0.59818736152022889</v>
      </c>
    </row>
    <row r="40" spans="1:21" x14ac:dyDescent="0.2">
      <c r="A40" s="1">
        <v>2010</v>
      </c>
      <c r="B40" s="1" t="s">
        <v>61</v>
      </c>
      <c r="C40" s="1" t="s">
        <v>25</v>
      </c>
      <c r="D40" s="1">
        <v>125</v>
      </c>
      <c r="E40" s="1">
        <v>8</v>
      </c>
      <c r="F40" s="1" t="s">
        <v>52</v>
      </c>
      <c r="G40">
        <v>0</v>
      </c>
      <c r="H40" s="1">
        <f t="shared" si="9"/>
        <v>0</v>
      </c>
      <c r="I40" s="1">
        <v>3</v>
      </c>
      <c r="J40" s="1">
        <f t="shared" si="10"/>
        <v>0.17408301063648043</v>
      </c>
      <c r="K40" s="1">
        <v>3</v>
      </c>
      <c r="L40" s="1">
        <f t="shared" si="11"/>
        <v>0.17408301063648043</v>
      </c>
      <c r="M40">
        <v>0</v>
      </c>
      <c r="N40" s="1">
        <f t="shared" si="12"/>
        <v>-5</v>
      </c>
      <c r="O40">
        <v>0</v>
      </c>
      <c r="P40" s="1">
        <f t="shared" si="13"/>
        <v>-5</v>
      </c>
      <c r="Q40" s="1">
        <f t="shared" si="14"/>
        <v>0</v>
      </c>
      <c r="R40" s="1">
        <f t="shared" si="15"/>
        <v>-5</v>
      </c>
      <c r="S40" s="1"/>
      <c r="T40" s="1"/>
    </row>
    <row r="41" spans="1:21" x14ac:dyDescent="0.2">
      <c r="A41" s="1">
        <v>2010</v>
      </c>
      <c r="B41" s="1" t="s">
        <v>61</v>
      </c>
      <c r="C41" s="1" t="s">
        <v>25</v>
      </c>
      <c r="D41" s="1">
        <v>126</v>
      </c>
      <c r="E41" s="1">
        <v>7</v>
      </c>
      <c r="F41" s="1" t="s">
        <v>44</v>
      </c>
      <c r="G41">
        <v>2</v>
      </c>
      <c r="H41" s="1">
        <f t="shared" si="9"/>
        <v>1.4142135623730951</v>
      </c>
      <c r="I41" s="1">
        <v>4</v>
      </c>
      <c r="J41" s="1">
        <f t="shared" si="10"/>
        <v>0.20135792079033082</v>
      </c>
      <c r="K41" s="1">
        <v>4</v>
      </c>
      <c r="L41" s="1">
        <f t="shared" si="11"/>
        <v>0.20135792079033082</v>
      </c>
      <c r="M41">
        <v>5.2699999999999997E-2</v>
      </c>
      <c r="N41" s="1">
        <f t="shared" si="12"/>
        <v>-1.2781069837850425</v>
      </c>
      <c r="O41">
        <v>6.3600000000000004E-2</v>
      </c>
      <c r="P41" s="1">
        <f t="shared" si="13"/>
        <v>-1.1964746044234675</v>
      </c>
      <c r="Q41" s="1">
        <f t="shared" si="14"/>
        <v>0.1163</v>
      </c>
      <c r="R41" s="1">
        <f t="shared" si="15"/>
        <v>-0.93438294427312751</v>
      </c>
      <c r="S41" s="1">
        <f>(O41/Q41)*100</f>
        <v>54.686156491831476</v>
      </c>
      <c r="T41" s="1">
        <f>ASIN(SQRT(S41/100))</f>
        <v>0.83232860645372264</v>
      </c>
    </row>
    <row r="42" spans="1:21" x14ac:dyDescent="0.2">
      <c r="A42" s="1">
        <v>2010</v>
      </c>
      <c r="B42" s="1" t="s">
        <v>61</v>
      </c>
      <c r="C42" s="1" t="s">
        <v>25</v>
      </c>
      <c r="D42" s="1">
        <v>128</v>
      </c>
      <c r="E42" s="1">
        <v>6</v>
      </c>
      <c r="F42" s="1" t="s">
        <v>34</v>
      </c>
      <c r="G42">
        <v>0</v>
      </c>
      <c r="H42" s="1">
        <f t="shared" si="9"/>
        <v>0</v>
      </c>
      <c r="I42" s="1">
        <v>10</v>
      </c>
      <c r="J42" s="1">
        <f t="shared" si="10"/>
        <v>0.32175055439664224</v>
      </c>
      <c r="K42" s="1">
        <v>6</v>
      </c>
      <c r="L42" s="1">
        <f t="shared" si="11"/>
        <v>0.24746706317044773</v>
      </c>
      <c r="M42">
        <v>0</v>
      </c>
      <c r="N42" s="1">
        <f t="shared" si="12"/>
        <v>-5</v>
      </c>
      <c r="O42">
        <v>0</v>
      </c>
      <c r="P42" s="1">
        <f t="shared" si="13"/>
        <v>-5</v>
      </c>
      <c r="Q42" s="1">
        <f t="shared" si="14"/>
        <v>0</v>
      </c>
      <c r="R42" s="1">
        <f t="shared" si="15"/>
        <v>-5</v>
      </c>
      <c r="S42" s="1"/>
      <c r="T42" s="1"/>
    </row>
    <row r="43" spans="1:21" x14ac:dyDescent="0.2">
      <c r="A43" s="1">
        <v>2010</v>
      </c>
      <c r="B43" s="1" t="s">
        <v>61</v>
      </c>
      <c r="C43" s="1" t="s">
        <v>25</v>
      </c>
      <c r="D43" s="1">
        <v>132</v>
      </c>
      <c r="E43" s="1">
        <v>1</v>
      </c>
      <c r="F43" s="1" t="s">
        <v>27</v>
      </c>
      <c r="G43">
        <v>2</v>
      </c>
      <c r="H43" s="1">
        <f t="shared" si="9"/>
        <v>1.4142135623730951</v>
      </c>
      <c r="I43" s="1">
        <v>5</v>
      </c>
      <c r="J43" s="1">
        <f t="shared" si="10"/>
        <v>0.22551340589813121</v>
      </c>
      <c r="K43" s="1">
        <v>4</v>
      </c>
      <c r="L43" s="1">
        <f t="shared" si="11"/>
        <v>0.20135792079033082</v>
      </c>
      <c r="M43">
        <v>7.8399999999999997E-2</v>
      </c>
      <c r="N43" s="1">
        <f t="shared" si="12"/>
        <v>-1.1056285461437623</v>
      </c>
      <c r="O43">
        <v>4.9700000000000001E-2</v>
      </c>
      <c r="P43" s="1">
        <f t="shared" si="13"/>
        <v>-1.3035562368610007</v>
      </c>
      <c r="Q43" s="1">
        <f t="shared" si="14"/>
        <v>0.12809999999999999</v>
      </c>
      <c r="R43" s="1">
        <f t="shared" si="15"/>
        <v>-0.89241696880867827</v>
      </c>
      <c r="S43" s="1">
        <f>(O43/Q43)*100</f>
        <v>38.797814207650276</v>
      </c>
      <c r="T43" s="1">
        <f>ASIN(SQRT(S43/100))</f>
        <v>0.67241731466013666</v>
      </c>
    </row>
    <row r="44" spans="1:21" x14ac:dyDescent="0.2">
      <c r="A44" s="1">
        <v>2010</v>
      </c>
      <c r="B44" s="1" t="s">
        <v>61</v>
      </c>
      <c r="C44" s="1" t="s">
        <v>25</v>
      </c>
      <c r="D44" s="1">
        <v>135</v>
      </c>
      <c r="E44" s="1">
        <v>6</v>
      </c>
      <c r="F44" s="1" t="s">
        <v>34</v>
      </c>
      <c r="G44">
        <v>37</v>
      </c>
      <c r="H44" s="1">
        <f t="shared" si="9"/>
        <v>6.0827625302982193</v>
      </c>
      <c r="I44" s="1">
        <v>12</v>
      </c>
      <c r="J44" s="1">
        <f t="shared" si="10"/>
        <v>0.35374160588967152</v>
      </c>
      <c r="K44" s="1">
        <v>11</v>
      </c>
      <c r="L44" s="1">
        <f t="shared" si="11"/>
        <v>0.33806525478033073</v>
      </c>
      <c r="M44">
        <v>0.85360000000000003</v>
      </c>
      <c r="N44" s="1">
        <f t="shared" si="12"/>
        <v>-6.8740505814865543E-2</v>
      </c>
      <c r="O44">
        <v>2.8921999999999999</v>
      </c>
      <c r="P44" s="1">
        <f t="shared" si="13"/>
        <v>0.46122982338393503</v>
      </c>
      <c r="Q44" s="1">
        <f t="shared" si="14"/>
        <v>3.7458</v>
      </c>
      <c r="R44" s="1">
        <f t="shared" si="15"/>
        <v>0.57354574473055098</v>
      </c>
      <c r="S44" s="1">
        <f>(O44/Q44)*100</f>
        <v>77.211810561161826</v>
      </c>
      <c r="T44" s="1">
        <f>ASIN(SQRT(S44/100))</f>
        <v>1.0731373712587688</v>
      </c>
    </row>
    <row r="45" spans="1:21" x14ac:dyDescent="0.2">
      <c r="A45" s="1">
        <v>2010</v>
      </c>
      <c r="B45" s="1" t="s">
        <v>61</v>
      </c>
      <c r="C45" s="1" t="s">
        <v>25</v>
      </c>
      <c r="D45" s="1">
        <v>138</v>
      </c>
      <c r="E45" s="1">
        <v>1</v>
      </c>
      <c r="F45" s="1" t="s">
        <v>27</v>
      </c>
      <c r="G45">
        <v>0</v>
      </c>
      <c r="H45" s="1">
        <f t="shared" si="9"/>
        <v>0</v>
      </c>
      <c r="I45" s="1">
        <v>6</v>
      </c>
      <c r="J45" s="1">
        <f t="shared" si="10"/>
        <v>0.24746706317044773</v>
      </c>
      <c r="K45" s="1">
        <v>5</v>
      </c>
      <c r="L45" s="1">
        <f t="shared" si="11"/>
        <v>0.22551340589813121</v>
      </c>
      <c r="M45">
        <v>0</v>
      </c>
      <c r="N45" s="1">
        <f t="shared" si="12"/>
        <v>-5</v>
      </c>
      <c r="O45">
        <v>0</v>
      </c>
      <c r="P45" s="1">
        <f t="shared" si="13"/>
        <v>-5</v>
      </c>
      <c r="Q45" s="1">
        <f t="shared" si="14"/>
        <v>0</v>
      </c>
      <c r="R45" s="1">
        <f t="shared" si="15"/>
        <v>-5</v>
      </c>
      <c r="S45" s="1"/>
      <c r="T45" s="1"/>
    </row>
    <row r="46" spans="1:21" x14ac:dyDescent="0.2">
      <c r="A46" s="1">
        <v>2010</v>
      </c>
      <c r="B46" s="1" t="s">
        <v>61</v>
      </c>
      <c r="C46" s="1" t="s">
        <v>25</v>
      </c>
      <c r="D46" s="1">
        <v>141</v>
      </c>
      <c r="E46" s="1">
        <v>7</v>
      </c>
      <c r="F46" s="1" t="s">
        <v>44</v>
      </c>
      <c r="G46">
        <v>2</v>
      </c>
      <c r="H46" s="1">
        <f t="shared" si="9"/>
        <v>1.4142135623730951</v>
      </c>
      <c r="I46" s="1">
        <v>4</v>
      </c>
      <c r="J46" s="1">
        <f t="shared" si="10"/>
        <v>0.20135792079033082</v>
      </c>
      <c r="K46" s="1">
        <v>3</v>
      </c>
      <c r="L46" s="1">
        <f t="shared" si="11"/>
        <v>0.17408301063648043</v>
      </c>
      <c r="M46">
        <v>4.0099999999999997E-2</v>
      </c>
      <c r="N46" s="1">
        <f t="shared" si="12"/>
        <v>-1.3967473380183533</v>
      </c>
      <c r="O46">
        <v>4.0099999999999997E-2</v>
      </c>
      <c r="P46" s="1">
        <f t="shared" si="13"/>
        <v>-1.3967473380183533</v>
      </c>
      <c r="Q46" s="1">
        <f t="shared" si="14"/>
        <v>8.0199999999999994E-2</v>
      </c>
      <c r="R46" s="1">
        <f t="shared" si="15"/>
        <v>-1.0957714836599215</v>
      </c>
      <c r="S46" s="1">
        <f>(O46/Q46)*100</f>
        <v>50</v>
      </c>
      <c r="T46" s="1">
        <f>ASIN(SQRT(S46/100))</f>
        <v>0.78539816339744839</v>
      </c>
    </row>
    <row r="47" spans="1:21" x14ac:dyDescent="0.2">
      <c r="A47" s="1">
        <v>2010</v>
      </c>
      <c r="B47" s="1" t="s">
        <v>61</v>
      </c>
      <c r="C47" s="1" t="s">
        <v>25</v>
      </c>
      <c r="D47" s="1">
        <v>142</v>
      </c>
      <c r="E47" s="1">
        <v>1</v>
      </c>
      <c r="F47" s="1" t="s">
        <v>27</v>
      </c>
      <c r="G47">
        <v>0</v>
      </c>
      <c r="H47" s="1">
        <f t="shared" si="9"/>
        <v>0</v>
      </c>
      <c r="I47" s="1">
        <v>4</v>
      </c>
      <c r="J47" s="1">
        <f t="shared" si="10"/>
        <v>0.20135792079033082</v>
      </c>
      <c r="K47" s="1">
        <v>4</v>
      </c>
      <c r="L47" s="1">
        <f t="shared" si="11"/>
        <v>0.20135792079033082</v>
      </c>
      <c r="M47">
        <v>0</v>
      </c>
      <c r="N47" s="1">
        <f t="shared" si="12"/>
        <v>-5</v>
      </c>
      <c r="O47">
        <v>0</v>
      </c>
      <c r="P47" s="1">
        <f t="shared" si="13"/>
        <v>-5</v>
      </c>
      <c r="Q47" s="1">
        <f t="shared" si="14"/>
        <v>0</v>
      </c>
      <c r="R47" s="1">
        <f t="shared" si="15"/>
        <v>-5</v>
      </c>
      <c r="S47" s="1"/>
      <c r="T47" s="1"/>
    </row>
    <row r="48" spans="1:21" x14ac:dyDescent="0.2">
      <c r="A48" s="1">
        <v>2010</v>
      </c>
      <c r="B48" s="1" t="s">
        <v>61</v>
      </c>
      <c r="C48" s="1" t="s">
        <v>25</v>
      </c>
      <c r="D48" s="1">
        <v>143</v>
      </c>
      <c r="E48" s="1">
        <v>7</v>
      </c>
      <c r="F48" s="1" t="s">
        <v>44</v>
      </c>
      <c r="G48">
        <v>0</v>
      </c>
      <c r="H48" s="1">
        <f t="shared" si="9"/>
        <v>0</v>
      </c>
      <c r="I48" s="1">
        <v>5</v>
      </c>
      <c r="J48" s="1">
        <f t="shared" si="10"/>
        <v>0.22551340589813121</v>
      </c>
      <c r="K48" s="1">
        <v>4</v>
      </c>
      <c r="L48" s="1">
        <f t="shared" si="11"/>
        <v>0.20135792079033082</v>
      </c>
      <c r="M48">
        <v>0</v>
      </c>
      <c r="N48" s="1">
        <f t="shared" si="12"/>
        <v>-5</v>
      </c>
      <c r="O48">
        <v>0</v>
      </c>
      <c r="P48" s="1">
        <f t="shared" si="13"/>
        <v>-5</v>
      </c>
      <c r="Q48" s="1">
        <f t="shared" si="14"/>
        <v>0</v>
      </c>
      <c r="R48" s="1">
        <f t="shared" si="15"/>
        <v>-5</v>
      </c>
      <c r="S48" s="1"/>
      <c r="T48" s="1"/>
    </row>
    <row r="49" spans="1:20" x14ac:dyDescent="0.2">
      <c r="A49" s="1">
        <v>2010</v>
      </c>
      <c r="B49" s="1" t="s">
        <v>61</v>
      </c>
      <c r="C49" s="1" t="s">
        <v>25</v>
      </c>
      <c r="D49" s="1">
        <v>144</v>
      </c>
      <c r="E49" s="1">
        <v>5</v>
      </c>
      <c r="F49" s="1" t="s">
        <v>31</v>
      </c>
      <c r="G49">
        <v>0</v>
      </c>
      <c r="H49" s="1">
        <f t="shared" si="9"/>
        <v>0</v>
      </c>
      <c r="I49" s="1">
        <v>5</v>
      </c>
      <c r="J49" s="1">
        <f t="shared" si="10"/>
        <v>0.22551340589813121</v>
      </c>
      <c r="K49" s="1">
        <v>3</v>
      </c>
      <c r="L49" s="1">
        <f t="shared" si="11"/>
        <v>0.17408301063648043</v>
      </c>
      <c r="M49">
        <v>0</v>
      </c>
      <c r="N49" s="1">
        <f t="shared" si="12"/>
        <v>-5</v>
      </c>
      <c r="O49">
        <v>0</v>
      </c>
      <c r="P49" s="1">
        <f t="shared" si="13"/>
        <v>-5</v>
      </c>
      <c r="Q49" s="1">
        <f t="shared" si="14"/>
        <v>0</v>
      </c>
      <c r="R49" s="1">
        <f t="shared" si="15"/>
        <v>-5</v>
      </c>
      <c r="S49" s="1"/>
      <c r="T49" s="1"/>
    </row>
    <row r="50" spans="1:20" x14ac:dyDescent="0.2">
      <c r="A50" s="1">
        <v>2010</v>
      </c>
      <c r="B50" s="1" t="s">
        <v>61</v>
      </c>
      <c r="C50" s="1" t="s">
        <v>25</v>
      </c>
      <c r="D50" s="1">
        <v>146</v>
      </c>
      <c r="E50" s="1">
        <v>2</v>
      </c>
      <c r="F50" s="1" t="s">
        <v>30</v>
      </c>
      <c r="G50">
        <v>0</v>
      </c>
      <c r="H50" s="1">
        <f t="shared" si="9"/>
        <v>0</v>
      </c>
      <c r="I50" s="1">
        <v>7</v>
      </c>
      <c r="J50" s="1">
        <f t="shared" si="10"/>
        <v>0.26776332715719392</v>
      </c>
      <c r="K50" s="1">
        <v>2</v>
      </c>
      <c r="L50" s="1">
        <f t="shared" si="11"/>
        <v>0.14189705460416391</v>
      </c>
      <c r="M50">
        <v>0</v>
      </c>
      <c r="N50" s="1">
        <f t="shared" si="12"/>
        <v>-5</v>
      </c>
      <c r="O50">
        <v>0</v>
      </c>
      <c r="P50" s="1">
        <f t="shared" si="13"/>
        <v>-5</v>
      </c>
      <c r="Q50" s="1">
        <f t="shared" si="14"/>
        <v>0</v>
      </c>
      <c r="R50" s="1">
        <f t="shared" si="15"/>
        <v>-5</v>
      </c>
      <c r="S50" s="1"/>
      <c r="T50" s="1"/>
    </row>
    <row r="51" spans="1:20" x14ac:dyDescent="0.2">
      <c r="A51" s="1">
        <v>2010</v>
      </c>
      <c r="B51" s="1" t="s">
        <v>61</v>
      </c>
      <c r="C51" s="1" t="s">
        <v>25</v>
      </c>
      <c r="D51" s="1">
        <v>147</v>
      </c>
      <c r="E51" s="1">
        <v>8</v>
      </c>
      <c r="F51" s="1" t="s">
        <v>52</v>
      </c>
      <c r="G51">
        <v>5</v>
      </c>
      <c r="H51" s="1">
        <f t="shared" si="9"/>
        <v>2.2360679774997898</v>
      </c>
      <c r="I51" s="1">
        <v>17</v>
      </c>
      <c r="J51" s="1">
        <f t="shared" si="10"/>
        <v>0.4249887829624035</v>
      </c>
      <c r="K51" s="1">
        <v>8</v>
      </c>
      <c r="L51" s="1">
        <f t="shared" si="11"/>
        <v>0.28675655221154839</v>
      </c>
      <c r="M51">
        <v>0.1198</v>
      </c>
      <c r="N51" s="1">
        <f t="shared" si="12"/>
        <v>-0.92150693183342702</v>
      </c>
      <c r="O51">
        <v>0.18540000000000001</v>
      </c>
      <c r="P51" s="1">
        <f t="shared" si="13"/>
        <v>-0.73186684609389707</v>
      </c>
      <c r="Q51" s="1">
        <f t="shared" si="14"/>
        <v>0.30520000000000003</v>
      </c>
      <c r="R51" s="1">
        <f t="shared" si="15"/>
        <v>-0.51540124111797159</v>
      </c>
      <c r="S51" s="1">
        <f>(O51/Q51)*100</f>
        <v>60.747051114023584</v>
      </c>
      <c r="T51" s="1">
        <f>ASIN(SQRT(S51/100))</f>
        <v>0.89371388352056924</v>
      </c>
    </row>
    <row r="52" spans="1:20" x14ac:dyDescent="0.2">
      <c r="A52" s="1">
        <v>2010</v>
      </c>
      <c r="B52" s="1" t="s">
        <v>61</v>
      </c>
      <c r="C52" s="1" t="s">
        <v>25</v>
      </c>
      <c r="D52" s="1">
        <v>163</v>
      </c>
      <c r="E52" s="1">
        <v>6</v>
      </c>
      <c r="F52" s="1" t="s">
        <v>34</v>
      </c>
      <c r="G52">
        <v>0</v>
      </c>
      <c r="H52" s="1">
        <f t="shared" si="9"/>
        <v>0</v>
      </c>
      <c r="I52" s="1">
        <v>5</v>
      </c>
      <c r="J52" s="1">
        <f t="shared" si="10"/>
        <v>0.22551340589813121</v>
      </c>
      <c r="K52" s="1">
        <v>5</v>
      </c>
      <c r="L52" s="1">
        <f t="shared" si="11"/>
        <v>0.22551340589813121</v>
      </c>
      <c r="M52">
        <v>0</v>
      </c>
      <c r="N52" s="1">
        <f t="shared" si="12"/>
        <v>-5</v>
      </c>
      <c r="O52">
        <v>0</v>
      </c>
      <c r="P52" s="1">
        <f t="shared" si="13"/>
        <v>-5</v>
      </c>
      <c r="Q52" s="1">
        <f t="shared" si="14"/>
        <v>0</v>
      </c>
      <c r="R52" s="1">
        <f t="shared" si="15"/>
        <v>-5</v>
      </c>
      <c r="S52" s="1"/>
      <c r="T52" s="1"/>
    </row>
    <row r="53" spans="1:20" x14ac:dyDescent="0.2">
      <c r="A53" s="1">
        <v>2010</v>
      </c>
      <c r="B53" s="1" t="s">
        <v>61</v>
      </c>
      <c r="C53" s="1" t="s">
        <v>25</v>
      </c>
      <c r="D53" s="1">
        <v>164</v>
      </c>
      <c r="E53" s="1">
        <v>1</v>
      </c>
      <c r="F53" s="1" t="s">
        <v>27</v>
      </c>
      <c r="G53">
        <v>0</v>
      </c>
      <c r="H53" s="1">
        <f t="shared" si="9"/>
        <v>0</v>
      </c>
      <c r="I53" s="1">
        <v>5</v>
      </c>
      <c r="J53" s="1">
        <f t="shared" si="10"/>
        <v>0.22551340589813121</v>
      </c>
      <c r="K53" s="1">
        <v>5</v>
      </c>
      <c r="L53" s="1">
        <f t="shared" si="11"/>
        <v>0.22551340589813121</v>
      </c>
      <c r="M53">
        <v>0</v>
      </c>
      <c r="N53" s="1">
        <f t="shared" si="12"/>
        <v>-5</v>
      </c>
      <c r="O53">
        <v>0</v>
      </c>
      <c r="P53" s="1">
        <f t="shared" si="13"/>
        <v>-5</v>
      </c>
      <c r="Q53" s="1">
        <f t="shared" si="14"/>
        <v>0</v>
      </c>
      <c r="R53" s="1">
        <f t="shared" si="15"/>
        <v>-5</v>
      </c>
      <c r="S53" s="1"/>
      <c r="T53" s="1"/>
    </row>
    <row r="54" spans="1:20" x14ac:dyDescent="0.2">
      <c r="A54" s="1">
        <v>2010</v>
      </c>
      <c r="B54" s="1" t="s">
        <v>61</v>
      </c>
      <c r="C54" s="1" t="s">
        <v>25</v>
      </c>
      <c r="D54" s="1">
        <v>170</v>
      </c>
      <c r="E54" s="1">
        <v>6</v>
      </c>
      <c r="F54" s="1" t="s">
        <v>34</v>
      </c>
      <c r="G54">
        <v>0</v>
      </c>
      <c r="H54" s="1">
        <f t="shared" si="9"/>
        <v>0</v>
      </c>
      <c r="I54" s="1">
        <v>2</v>
      </c>
      <c r="J54" s="1">
        <f t="shared" si="10"/>
        <v>0.14189705460416391</v>
      </c>
      <c r="K54" s="1">
        <v>5</v>
      </c>
      <c r="L54" s="1">
        <f t="shared" si="11"/>
        <v>0.22551340589813121</v>
      </c>
      <c r="M54">
        <v>0</v>
      </c>
      <c r="N54" s="1">
        <f t="shared" si="12"/>
        <v>-5</v>
      </c>
      <c r="O54">
        <v>0</v>
      </c>
      <c r="P54" s="1">
        <f t="shared" si="13"/>
        <v>-5</v>
      </c>
      <c r="Q54" s="1">
        <f t="shared" si="14"/>
        <v>0</v>
      </c>
      <c r="R54" s="1">
        <f t="shared" si="15"/>
        <v>-5</v>
      </c>
      <c r="S54" s="1"/>
      <c r="T54" s="1"/>
    </row>
    <row r="55" spans="1:20" x14ac:dyDescent="0.2">
      <c r="A55" s="1">
        <v>2010</v>
      </c>
      <c r="B55" s="1" t="s">
        <v>61</v>
      </c>
      <c r="C55" s="1" t="s">
        <v>25</v>
      </c>
      <c r="D55" s="1">
        <v>177</v>
      </c>
      <c r="E55" s="1">
        <v>5</v>
      </c>
      <c r="F55" s="1" t="s">
        <v>31</v>
      </c>
      <c r="G55">
        <v>10</v>
      </c>
      <c r="H55" s="1">
        <f t="shared" si="9"/>
        <v>3.1622776601683795</v>
      </c>
      <c r="I55" s="1">
        <v>5</v>
      </c>
      <c r="J55" s="1">
        <f t="shared" si="10"/>
        <v>0.22551340589813121</v>
      </c>
      <c r="K55" s="1">
        <v>5</v>
      </c>
      <c r="L55" s="1">
        <f t="shared" si="11"/>
        <v>0.22551340589813121</v>
      </c>
      <c r="M55">
        <v>0.85909999999999997</v>
      </c>
      <c r="N55" s="1">
        <f t="shared" si="12"/>
        <v>-6.5951225767707011E-2</v>
      </c>
      <c r="O55">
        <v>0.15479999999999999</v>
      </c>
      <c r="P55" s="1">
        <f t="shared" si="13"/>
        <v>-0.81020098936017348</v>
      </c>
      <c r="Q55" s="1">
        <f t="shared" si="14"/>
        <v>1.0139</v>
      </c>
      <c r="R55" s="1">
        <f t="shared" si="15"/>
        <v>5.9994064390508613E-3</v>
      </c>
      <c r="S55" s="1">
        <f>(O55/Q55)*100</f>
        <v>15.267777887365616</v>
      </c>
      <c r="T55" s="1">
        <f>ASIN(SQRT(S55/100))</f>
        <v>0.40143540911083742</v>
      </c>
    </row>
    <row r="56" spans="1:20" x14ac:dyDescent="0.2">
      <c r="A56" s="1">
        <v>2010</v>
      </c>
      <c r="B56" s="1" t="s">
        <v>61</v>
      </c>
      <c r="C56" s="1" t="s">
        <v>25</v>
      </c>
      <c r="D56" s="1">
        <v>179</v>
      </c>
      <c r="E56" s="1">
        <v>5</v>
      </c>
      <c r="F56" s="1" t="s">
        <v>31</v>
      </c>
      <c r="G56">
        <v>3</v>
      </c>
      <c r="H56" s="1">
        <f t="shared" si="9"/>
        <v>1.7320508075688772</v>
      </c>
      <c r="I56" s="1">
        <v>10</v>
      </c>
      <c r="J56" s="1">
        <f t="shared" si="10"/>
        <v>0.32175055439664224</v>
      </c>
      <c r="K56" s="1">
        <v>10</v>
      </c>
      <c r="L56" s="1">
        <f t="shared" si="11"/>
        <v>0.32175055439664224</v>
      </c>
      <c r="M56">
        <v>4.8999999999999998E-3</v>
      </c>
      <c r="N56" s="1">
        <f t="shared" si="12"/>
        <v>-2.3089185078770318</v>
      </c>
      <c r="O56">
        <v>0.1043</v>
      </c>
      <c r="P56" s="1">
        <f t="shared" si="13"/>
        <v>-0.98167405459707913</v>
      </c>
      <c r="Q56" s="1">
        <f t="shared" si="14"/>
        <v>0.10920000000000001</v>
      </c>
      <c r="R56" s="1">
        <f t="shared" si="15"/>
        <v>-0.96173759289521576</v>
      </c>
      <c r="S56" s="1">
        <f>(O56/Q56)*100</f>
        <v>95.512820512820511</v>
      </c>
      <c r="T56" s="1">
        <f>ASIN(SQRT(S56/100))</f>
        <v>1.3573496244085801</v>
      </c>
    </row>
    <row r="57" spans="1:20" x14ac:dyDescent="0.2">
      <c r="A57" s="1">
        <v>2010</v>
      </c>
      <c r="B57" s="1" t="s">
        <v>61</v>
      </c>
      <c r="C57" s="1" t="s">
        <v>25</v>
      </c>
      <c r="D57" s="1">
        <v>181</v>
      </c>
      <c r="E57" s="1">
        <v>5</v>
      </c>
      <c r="F57" s="1" t="s">
        <v>31</v>
      </c>
      <c r="G57">
        <v>10</v>
      </c>
      <c r="H57" s="1">
        <f t="shared" si="9"/>
        <v>3.1622776601683795</v>
      </c>
      <c r="I57" s="1">
        <v>11</v>
      </c>
      <c r="J57" s="1">
        <f t="shared" si="10"/>
        <v>0.33806525478033073</v>
      </c>
      <c r="K57" s="1">
        <v>11</v>
      </c>
      <c r="L57" s="1">
        <f t="shared" si="11"/>
        <v>0.33806525478033073</v>
      </c>
      <c r="M57">
        <v>0.60660000000000003</v>
      </c>
      <c r="N57" s="1">
        <f t="shared" si="12"/>
        <v>-0.21709043459735994</v>
      </c>
      <c r="O57">
        <v>0.29980000000000001</v>
      </c>
      <c r="P57" s="1">
        <f t="shared" si="13"/>
        <v>-0.52315388558917375</v>
      </c>
      <c r="Q57" s="1">
        <f t="shared" si="14"/>
        <v>0.90640000000000009</v>
      </c>
      <c r="R57" s="1">
        <f t="shared" si="15"/>
        <v>-4.2675311749180218E-2</v>
      </c>
      <c r="S57" s="1">
        <f>(O57/Q57)*100</f>
        <v>33.075904677846424</v>
      </c>
      <c r="T57" s="1">
        <f>ASIN(SQRT(S57/100))</f>
        <v>0.61274661086551518</v>
      </c>
    </row>
    <row r="58" spans="1:20" x14ac:dyDescent="0.2">
      <c r="A58" s="1">
        <v>2010</v>
      </c>
      <c r="B58" s="1" t="s">
        <v>61</v>
      </c>
      <c r="C58" s="1" t="s">
        <v>25</v>
      </c>
      <c r="D58" s="1">
        <v>185</v>
      </c>
      <c r="E58" s="1">
        <v>4</v>
      </c>
      <c r="F58" s="1" t="s">
        <v>33</v>
      </c>
      <c r="G58">
        <v>0</v>
      </c>
      <c r="H58" s="1">
        <f t="shared" si="9"/>
        <v>0</v>
      </c>
      <c r="I58" s="1">
        <v>3</v>
      </c>
      <c r="J58" s="1">
        <f t="shared" si="10"/>
        <v>0.17408301063648043</v>
      </c>
      <c r="K58" s="1">
        <v>2</v>
      </c>
      <c r="L58" s="1">
        <f t="shared" si="11"/>
        <v>0.14189705460416391</v>
      </c>
      <c r="M58">
        <v>0</v>
      </c>
      <c r="N58" s="1">
        <f t="shared" si="12"/>
        <v>-5</v>
      </c>
      <c r="O58">
        <v>0</v>
      </c>
      <c r="P58" s="1">
        <f t="shared" si="13"/>
        <v>-5</v>
      </c>
      <c r="Q58" s="1">
        <f t="shared" si="14"/>
        <v>0</v>
      </c>
      <c r="R58" s="1">
        <f t="shared" si="15"/>
        <v>-5</v>
      </c>
      <c r="S58" s="1"/>
      <c r="T58" s="1"/>
    </row>
    <row r="59" spans="1:20" x14ac:dyDescent="0.2">
      <c r="A59" s="1">
        <v>2010</v>
      </c>
      <c r="B59" s="1" t="s">
        <v>61</v>
      </c>
      <c r="C59" s="1" t="s">
        <v>25</v>
      </c>
      <c r="D59" s="1">
        <v>186</v>
      </c>
      <c r="E59" s="1">
        <v>4</v>
      </c>
      <c r="F59" s="1" t="s">
        <v>33</v>
      </c>
      <c r="G59">
        <v>0</v>
      </c>
      <c r="H59" s="1">
        <f t="shared" si="9"/>
        <v>0</v>
      </c>
      <c r="I59" s="1">
        <v>5</v>
      </c>
      <c r="J59" s="1">
        <f t="shared" si="10"/>
        <v>0.22551340589813121</v>
      </c>
      <c r="K59" s="1">
        <v>5</v>
      </c>
      <c r="L59" s="1">
        <f t="shared" si="11"/>
        <v>0.22551340589813121</v>
      </c>
      <c r="M59">
        <v>0</v>
      </c>
      <c r="N59" s="1">
        <f t="shared" si="12"/>
        <v>-5</v>
      </c>
      <c r="O59">
        <v>0</v>
      </c>
      <c r="P59" s="1">
        <f t="shared" si="13"/>
        <v>-5</v>
      </c>
      <c r="Q59" s="1">
        <f t="shared" si="14"/>
        <v>0</v>
      </c>
      <c r="R59" s="1">
        <f t="shared" si="15"/>
        <v>-5</v>
      </c>
      <c r="S59" s="1"/>
      <c r="T59" s="1"/>
    </row>
    <row r="60" spans="1:20" x14ac:dyDescent="0.2">
      <c r="A60" s="1">
        <v>2010</v>
      </c>
      <c r="B60" s="1" t="s">
        <v>61</v>
      </c>
      <c r="C60" s="1" t="s">
        <v>25</v>
      </c>
      <c r="D60" s="1">
        <v>187</v>
      </c>
      <c r="E60" s="1">
        <v>2</v>
      </c>
      <c r="F60" s="1" t="s">
        <v>30</v>
      </c>
      <c r="G60">
        <v>0</v>
      </c>
      <c r="H60" s="1">
        <f t="shared" si="9"/>
        <v>0</v>
      </c>
      <c r="I60" s="1">
        <v>5</v>
      </c>
      <c r="J60" s="1">
        <f t="shared" si="10"/>
        <v>0.22551340589813121</v>
      </c>
      <c r="K60" s="1">
        <v>5</v>
      </c>
      <c r="L60" s="1">
        <f t="shared" si="11"/>
        <v>0.22551340589813121</v>
      </c>
      <c r="M60">
        <v>0</v>
      </c>
      <c r="N60" s="1">
        <f t="shared" si="12"/>
        <v>-5</v>
      </c>
      <c r="O60">
        <v>0</v>
      </c>
      <c r="P60" s="1">
        <f t="shared" si="13"/>
        <v>-5</v>
      </c>
      <c r="Q60" s="1">
        <f t="shared" si="14"/>
        <v>0</v>
      </c>
      <c r="R60" s="1">
        <f t="shared" si="15"/>
        <v>-5</v>
      </c>
      <c r="S60" s="1"/>
      <c r="T60" s="1"/>
    </row>
    <row r="61" spans="1:20" x14ac:dyDescent="0.2">
      <c r="A61" s="1">
        <v>2010</v>
      </c>
      <c r="B61" s="1" t="s">
        <v>61</v>
      </c>
      <c r="C61" s="1" t="s">
        <v>25</v>
      </c>
      <c r="D61" s="1">
        <v>188</v>
      </c>
      <c r="E61" s="1">
        <v>5</v>
      </c>
      <c r="F61" s="1" t="s">
        <v>31</v>
      </c>
      <c r="G61">
        <v>0</v>
      </c>
      <c r="H61" s="1">
        <f t="shared" si="9"/>
        <v>0</v>
      </c>
      <c r="I61" s="1">
        <v>1</v>
      </c>
      <c r="J61" s="1">
        <f t="shared" si="10"/>
        <v>0.1001674211615598</v>
      </c>
      <c r="K61" s="1">
        <v>2</v>
      </c>
      <c r="L61" s="1">
        <f t="shared" si="11"/>
        <v>0.14189705460416391</v>
      </c>
      <c r="M61">
        <v>0</v>
      </c>
      <c r="N61" s="1">
        <f t="shared" si="12"/>
        <v>-5</v>
      </c>
      <c r="O61">
        <v>0</v>
      </c>
      <c r="P61" s="1">
        <f t="shared" si="13"/>
        <v>-5</v>
      </c>
      <c r="Q61" s="1">
        <f t="shared" si="14"/>
        <v>0</v>
      </c>
      <c r="R61" s="1">
        <f t="shared" si="15"/>
        <v>-5</v>
      </c>
      <c r="S61" s="1"/>
      <c r="T61" s="1"/>
    </row>
    <row r="62" spans="1:20" x14ac:dyDescent="0.2">
      <c r="A62" s="1">
        <v>2010</v>
      </c>
      <c r="B62" s="1" t="s">
        <v>61</v>
      </c>
      <c r="C62" s="1" t="s">
        <v>25</v>
      </c>
      <c r="D62" s="1">
        <v>193</v>
      </c>
      <c r="E62" s="1">
        <v>3</v>
      </c>
      <c r="F62" s="1" t="s">
        <v>32</v>
      </c>
      <c r="G62">
        <v>0</v>
      </c>
      <c r="H62" s="1">
        <f t="shared" si="9"/>
        <v>0</v>
      </c>
      <c r="I62" s="1">
        <v>6</v>
      </c>
      <c r="J62" s="1">
        <f t="shared" si="10"/>
        <v>0.24746706317044773</v>
      </c>
      <c r="K62" s="1">
        <v>8</v>
      </c>
      <c r="L62" s="1">
        <f t="shared" si="11"/>
        <v>0.28675655221154839</v>
      </c>
      <c r="M62">
        <v>0</v>
      </c>
      <c r="N62" s="1">
        <f t="shared" si="12"/>
        <v>-5</v>
      </c>
      <c r="O62">
        <v>0</v>
      </c>
      <c r="P62" s="1">
        <f t="shared" si="13"/>
        <v>-5</v>
      </c>
      <c r="Q62" s="1">
        <f t="shared" si="14"/>
        <v>0</v>
      </c>
      <c r="R62" s="1">
        <f t="shared" si="15"/>
        <v>-5</v>
      </c>
      <c r="S62" s="1"/>
      <c r="T62" s="1"/>
    </row>
    <row r="63" spans="1:20" x14ac:dyDescent="0.2">
      <c r="A63" s="1">
        <v>2010</v>
      </c>
      <c r="B63" s="1" t="s">
        <v>61</v>
      </c>
      <c r="C63" s="1" t="s">
        <v>25</v>
      </c>
      <c r="D63" s="1">
        <v>198</v>
      </c>
      <c r="E63" s="1">
        <v>8</v>
      </c>
      <c r="F63" s="1" t="s">
        <v>52</v>
      </c>
      <c r="G63">
        <v>0</v>
      </c>
      <c r="H63" s="1">
        <f t="shared" si="9"/>
        <v>0</v>
      </c>
      <c r="I63" s="1">
        <v>3</v>
      </c>
      <c r="J63" s="1">
        <f t="shared" si="10"/>
        <v>0.17408301063648043</v>
      </c>
      <c r="K63" s="1">
        <v>2</v>
      </c>
      <c r="L63" s="1">
        <f t="shared" si="11"/>
        <v>0.14189705460416391</v>
      </c>
      <c r="M63">
        <v>0</v>
      </c>
      <c r="N63" s="1">
        <f t="shared" si="12"/>
        <v>-5</v>
      </c>
      <c r="O63">
        <v>0</v>
      </c>
      <c r="P63" s="1">
        <f t="shared" si="13"/>
        <v>-5</v>
      </c>
      <c r="Q63" s="1">
        <f t="shared" si="14"/>
        <v>0</v>
      </c>
      <c r="R63" s="1">
        <f t="shared" si="15"/>
        <v>-5</v>
      </c>
      <c r="S63" s="1"/>
      <c r="T63" s="1"/>
    </row>
    <row r="64" spans="1:20" x14ac:dyDescent="0.2">
      <c r="A64" s="1">
        <v>2010</v>
      </c>
      <c r="B64" s="1" t="s">
        <v>61</v>
      </c>
      <c r="C64" s="1" t="s">
        <v>25</v>
      </c>
      <c r="D64" s="1">
        <v>199</v>
      </c>
      <c r="E64" s="1">
        <v>5</v>
      </c>
      <c r="F64" s="1" t="s">
        <v>31</v>
      </c>
      <c r="G64">
        <v>16</v>
      </c>
      <c r="H64" s="1">
        <f t="shared" si="9"/>
        <v>4</v>
      </c>
      <c r="I64" s="1">
        <v>10</v>
      </c>
      <c r="J64" s="1">
        <f t="shared" si="10"/>
        <v>0.32175055439664224</v>
      </c>
      <c r="K64" s="1">
        <v>9</v>
      </c>
      <c r="L64" s="1">
        <f t="shared" si="11"/>
        <v>0.30469265401539752</v>
      </c>
      <c r="M64">
        <v>0.87670000000000003</v>
      </c>
      <c r="N64" s="1">
        <f t="shared" si="12"/>
        <v>-5.7144039732818411E-2</v>
      </c>
      <c r="O64">
        <v>0.35880000000000001</v>
      </c>
      <c r="P64" s="1">
        <f t="shared" si="13"/>
        <v>-0.44513546171406659</v>
      </c>
      <c r="Q64" s="1">
        <f t="shared" si="14"/>
        <v>1.2355</v>
      </c>
      <c r="R64" s="1">
        <f t="shared" si="15"/>
        <v>9.1846264855252005E-2</v>
      </c>
      <c r="S64" s="1">
        <f>(O64/Q64)*100</f>
        <v>29.040874140024282</v>
      </c>
      <c r="T64" s="1">
        <f>ASIN(SQRT(S64/100))</f>
        <v>0.56912580136653934</v>
      </c>
    </row>
    <row r="65" spans="1:21" x14ac:dyDescent="0.2">
      <c r="A65" s="1">
        <v>2010</v>
      </c>
      <c r="B65" s="1" t="s">
        <v>61</v>
      </c>
      <c r="C65" s="1" t="s">
        <v>25</v>
      </c>
      <c r="D65" s="1">
        <v>200</v>
      </c>
      <c r="E65" s="1">
        <v>6</v>
      </c>
      <c r="F65" s="1" t="s">
        <v>34</v>
      </c>
      <c r="G65">
        <v>8</v>
      </c>
      <c r="H65" s="1">
        <f t="shared" si="9"/>
        <v>2.8284271247461903</v>
      </c>
      <c r="I65" s="1">
        <v>6</v>
      </c>
      <c r="J65" s="1">
        <f t="shared" si="10"/>
        <v>0.24746706317044773</v>
      </c>
      <c r="K65" s="1">
        <v>5</v>
      </c>
      <c r="L65" s="1">
        <f t="shared" si="11"/>
        <v>0.22551340589813121</v>
      </c>
      <c r="M65">
        <v>0.34720000000000001</v>
      </c>
      <c r="N65" s="1">
        <f t="shared" si="12"/>
        <v>-0.45940777519405424</v>
      </c>
      <c r="O65">
        <v>0.22900000000000001</v>
      </c>
      <c r="P65" s="1">
        <f t="shared" si="13"/>
        <v>-0.64014555324964184</v>
      </c>
      <c r="Q65" s="1">
        <f t="shared" si="14"/>
        <v>0.57620000000000005</v>
      </c>
      <c r="R65" s="1">
        <f t="shared" si="15"/>
        <v>-0.23941920890334381</v>
      </c>
      <c r="S65" s="1">
        <f>(O65/Q65)*100</f>
        <v>39.743144741409232</v>
      </c>
      <c r="T65" s="1">
        <f>ASIN(SQRT(S65/100))</f>
        <v>0.68209626863979733</v>
      </c>
    </row>
    <row r="66" spans="1:21" x14ac:dyDescent="0.2">
      <c r="A66" s="1">
        <v>2010</v>
      </c>
      <c r="B66" s="1" t="s">
        <v>61</v>
      </c>
      <c r="C66" s="1" t="s">
        <v>43</v>
      </c>
      <c r="D66" s="1">
        <v>206</v>
      </c>
      <c r="E66" s="1">
        <v>7</v>
      </c>
      <c r="F66" s="1" t="s">
        <v>44</v>
      </c>
      <c r="G66">
        <v>7</v>
      </c>
      <c r="H66" s="1">
        <f t="shared" si="9"/>
        <v>2.6457513110645907</v>
      </c>
      <c r="I66" s="1">
        <v>5</v>
      </c>
      <c r="J66" s="1">
        <f t="shared" si="10"/>
        <v>0.22551340589813121</v>
      </c>
      <c r="K66" s="1">
        <v>3</v>
      </c>
      <c r="L66" s="1">
        <f t="shared" si="11"/>
        <v>0.17408301063648043</v>
      </c>
      <c r="M66">
        <v>0.34660000000000002</v>
      </c>
      <c r="N66" s="1">
        <f t="shared" si="12"/>
        <v>-0.46015891166777528</v>
      </c>
      <c r="O66">
        <v>0.12740000000000001</v>
      </c>
      <c r="P66" s="1">
        <f t="shared" si="13"/>
        <v>-0.89479648428965808</v>
      </c>
      <c r="Q66" s="1">
        <f t="shared" si="14"/>
        <v>0.47400000000000003</v>
      </c>
      <c r="R66" s="1">
        <f t="shared" si="15"/>
        <v>-0.32421249609172076</v>
      </c>
      <c r="S66" s="1">
        <f>(O66/Q66)*100</f>
        <v>26.877637130801691</v>
      </c>
      <c r="T66" s="1">
        <f>ASIN(SQRT(S66/100))</f>
        <v>0.54502149103727504</v>
      </c>
    </row>
    <row r="67" spans="1:21" x14ac:dyDescent="0.2">
      <c r="A67" s="1">
        <v>2010</v>
      </c>
      <c r="B67" s="1" t="s">
        <v>61</v>
      </c>
      <c r="C67" s="1" t="s">
        <v>43</v>
      </c>
      <c r="D67" s="1">
        <v>210</v>
      </c>
      <c r="E67" s="1">
        <v>4</v>
      </c>
      <c r="F67" s="1" t="s">
        <v>33</v>
      </c>
      <c r="G67">
        <v>0</v>
      </c>
      <c r="H67" s="1">
        <f t="shared" si="9"/>
        <v>0</v>
      </c>
      <c r="I67" s="1">
        <v>15</v>
      </c>
      <c r="J67" s="1">
        <f t="shared" si="10"/>
        <v>0.3976994150920718</v>
      </c>
      <c r="K67" s="1">
        <v>26</v>
      </c>
      <c r="L67" s="1">
        <f t="shared" si="11"/>
        <v>0.53507080719515432</v>
      </c>
      <c r="M67">
        <v>0</v>
      </c>
      <c r="N67" s="1">
        <f t="shared" si="12"/>
        <v>-5</v>
      </c>
      <c r="O67">
        <v>0</v>
      </c>
      <c r="P67" s="1">
        <f t="shared" si="13"/>
        <v>-5</v>
      </c>
      <c r="Q67" s="1">
        <f t="shared" si="14"/>
        <v>0</v>
      </c>
      <c r="R67" s="1">
        <f t="shared" si="15"/>
        <v>-5</v>
      </c>
      <c r="S67" s="1"/>
      <c r="T67" s="1"/>
    </row>
    <row r="68" spans="1:21" x14ac:dyDescent="0.2">
      <c r="A68" s="1">
        <v>2010</v>
      </c>
      <c r="B68" s="1" t="s">
        <v>61</v>
      </c>
      <c r="C68" s="1" t="s">
        <v>43</v>
      </c>
      <c r="D68" s="1">
        <v>217</v>
      </c>
      <c r="E68" s="1">
        <v>6</v>
      </c>
      <c r="F68" s="1" t="s">
        <v>34</v>
      </c>
      <c r="G68">
        <v>0</v>
      </c>
      <c r="H68" s="1">
        <f t="shared" si="9"/>
        <v>0</v>
      </c>
      <c r="I68" s="1">
        <v>1</v>
      </c>
      <c r="J68" s="1">
        <f t="shared" si="10"/>
        <v>0.1001674211615598</v>
      </c>
      <c r="K68" s="1">
        <v>1</v>
      </c>
      <c r="L68" s="1">
        <f t="shared" si="11"/>
        <v>0.1001674211615598</v>
      </c>
      <c r="M68">
        <v>0</v>
      </c>
      <c r="N68" s="1">
        <f t="shared" si="12"/>
        <v>-5</v>
      </c>
      <c r="O68">
        <v>0</v>
      </c>
      <c r="P68" s="1">
        <f t="shared" si="13"/>
        <v>-5</v>
      </c>
      <c r="Q68" s="1">
        <f t="shared" si="14"/>
        <v>0</v>
      </c>
      <c r="R68" s="1">
        <f t="shared" si="15"/>
        <v>-5</v>
      </c>
      <c r="S68" s="1"/>
      <c r="T68" s="1"/>
    </row>
    <row r="69" spans="1:21" x14ac:dyDescent="0.2">
      <c r="A69" s="1">
        <v>2010</v>
      </c>
      <c r="B69" s="1" t="s">
        <v>61</v>
      </c>
      <c r="C69" s="1" t="s">
        <v>43</v>
      </c>
      <c r="D69" s="1">
        <v>224</v>
      </c>
      <c r="E69" s="1">
        <v>3</v>
      </c>
      <c r="F69" s="1" t="s">
        <v>32</v>
      </c>
      <c r="H69" s="1"/>
      <c r="I69" s="1"/>
      <c r="J69" s="1"/>
      <c r="K69" s="1"/>
      <c r="L69" s="1"/>
      <c r="N69" s="1"/>
      <c r="P69" s="1"/>
      <c r="Q69" s="1"/>
      <c r="R69" s="1"/>
      <c r="S69" s="1"/>
      <c r="T69" s="1"/>
      <c r="U69" t="s">
        <v>63</v>
      </c>
    </row>
    <row r="70" spans="1:21" x14ac:dyDescent="0.2">
      <c r="A70" s="1">
        <v>2010</v>
      </c>
      <c r="B70" s="1" t="s">
        <v>61</v>
      </c>
      <c r="C70" s="1" t="s">
        <v>43</v>
      </c>
      <c r="D70" s="1">
        <v>225</v>
      </c>
      <c r="E70" s="1">
        <v>2</v>
      </c>
      <c r="F70" s="1" t="s">
        <v>30</v>
      </c>
      <c r="H70" s="1"/>
      <c r="I70" s="1"/>
      <c r="J70" s="1"/>
      <c r="K70" s="1"/>
      <c r="L70" s="1"/>
      <c r="N70" s="1"/>
      <c r="P70" s="1"/>
      <c r="Q70" s="1"/>
      <c r="R70" s="1"/>
      <c r="S70" s="1"/>
      <c r="T70" s="1"/>
      <c r="U70" t="s">
        <v>63</v>
      </c>
    </row>
    <row r="71" spans="1:21" x14ac:dyDescent="0.2">
      <c r="A71" s="1">
        <v>2010</v>
      </c>
      <c r="B71" s="1" t="s">
        <v>61</v>
      </c>
      <c r="C71" s="1" t="s">
        <v>43</v>
      </c>
      <c r="D71" s="1">
        <v>255</v>
      </c>
      <c r="E71" s="1">
        <v>6</v>
      </c>
      <c r="F71" s="1" t="s">
        <v>34</v>
      </c>
      <c r="G71">
        <v>1</v>
      </c>
      <c r="H71" s="1">
        <f t="shared" ref="H71:H76" si="16">SQRT(G71)</f>
        <v>1</v>
      </c>
      <c r="I71" s="1">
        <v>6</v>
      </c>
      <c r="J71" s="1">
        <f t="shared" ref="J71:J76" si="17">ASIN(SQRT(I71/100))</f>
        <v>0.24746706317044773</v>
      </c>
      <c r="K71" s="1">
        <v>5</v>
      </c>
      <c r="L71" s="1">
        <f t="shared" ref="L71:L76" si="18">ASIN(SQRT(K71/100))</f>
        <v>0.22551340589813121</v>
      </c>
      <c r="M71">
        <v>0</v>
      </c>
      <c r="N71" s="1">
        <f t="shared" ref="N71:N76" si="19">LOG10(M71+0.00001)</f>
        <v>-5</v>
      </c>
      <c r="O71">
        <v>3.73E-2</v>
      </c>
      <c r="P71" s="1">
        <f t="shared" ref="P71:P76" si="20">LOG10(O71+0.00001)</f>
        <v>-1.4281747509591709</v>
      </c>
      <c r="Q71" s="1">
        <f t="shared" ref="Q71:Q76" si="21">M71+O71</f>
        <v>3.73E-2</v>
      </c>
      <c r="R71" s="1">
        <f t="shared" ref="R71:R76" si="22">LOG10(Q71+0.00001)</f>
        <v>-1.4281747509591709</v>
      </c>
      <c r="S71" s="1">
        <f>(O71/Q71)*100</f>
        <v>100</v>
      </c>
      <c r="T71" s="1">
        <f>ASIN(SQRT(S71/100))</f>
        <v>1.5707963267948966</v>
      </c>
    </row>
    <row r="72" spans="1:21" x14ac:dyDescent="0.2">
      <c r="A72" s="1">
        <v>2010</v>
      </c>
      <c r="B72" s="1" t="s">
        <v>61</v>
      </c>
      <c r="C72" s="1" t="s">
        <v>43</v>
      </c>
      <c r="D72" s="1">
        <v>258</v>
      </c>
      <c r="E72" s="1">
        <v>1</v>
      </c>
      <c r="F72" s="1" t="s">
        <v>27</v>
      </c>
      <c r="G72">
        <v>6</v>
      </c>
      <c r="H72" s="1">
        <f t="shared" si="16"/>
        <v>2.4494897427831779</v>
      </c>
      <c r="I72" s="1">
        <v>10</v>
      </c>
      <c r="J72" s="1">
        <f t="shared" si="17"/>
        <v>0.32175055439664224</v>
      </c>
      <c r="K72" s="1">
        <v>7</v>
      </c>
      <c r="L72" s="1">
        <f t="shared" si="18"/>
        <v>0.26776332715719392</v>
      </c>
      <c r="M72">
        <v>0.83150000000000002</v>
      </c>
      <c r="N72" s="1">
        <f t="shared" si="19"/>
        <v>-8.0132523451432361E-2</v>
      </c>
      <c r="O72">
        <v>0.21210000000000001</v>
      </c>
      <c r="P72" s="1">
        <f t="shared" si="20"/>
        <v>-0.67343885603580678</v>
      </c>
      <c r="Q72" s="1">
        <f t="shared" si="21"/>
        <v>1.0436000000000001</v>
      </c>
      <c r="R72" s="1">
        <f t="shared" si="22"/>
        <v>1.8538231911521329E-2</v>
      </c>
      <c r="S72" s="1">
        <f>(O72/Q72)*100</f>
        <v>20.323878880797238</v>
      </c>
      <c r="T72" s="1">
        <f>ASIN(SQRT(S72/100))</f>
        <v>0.46768392006095411</v>
      </c>
    </row>
    <row r="73" spans="1:21" x14ac:dyDescent="0.2">
      <c r="A73" s="1">
        <v>2010</v>
      </c>
      <c r="B73" s="1" t="s">
        <v>61</v>
      </c>
      <c r="C73" s="1" t="s">
        <v>43</v>
      </c>
      <c r="D73" s="1">
        <v>260</v>
      </c>
      <c r="E73" s="1">
        <v>2</v>
      </c>
      <c r="F73" s="1" t="s">
        <v>30</v>
      </c>
      <c r="G73">
        <v>0</v>
      </c>
      <c r="H73" s="1">
        <f t="shared" si="16"/>
        <v>0</v>
      </c>
      <c r="I73" s="1">
        <v>1</v>
      </c>
      <c r="J73" s="1">
        <f t="shared" si="17"/>
        <v>0.1001674211615598</v>
      </c>
      <c r="K73" s="1">
        <v>0</v>
      </c>
      <c r="L73" s="1">
        <f t="shared" si="18"/>
        <v>0</v>
      </c>
      <c r="M73">
        <v>0</v>
      </c>
      <c r="N73" s="1">
        <f t="shared" si="19"/>
        <v>-5</v>
      </c>
      <c r="O73">
        <v>0</v>
      </c>
      <c r="P73" s="1">
        <f t="shared" si="20"/>
        <v>-5</v>
      </c>
      <c r="Q73" s="1">
        <f t="shared" si="21"/>
        <v>0</v>
      </c>
      <c r="R73" s="1">
        <f t="shared" si="22"/>
        <v>-5</v>
      </c>
      <c r="S73" s="1"/>
      <c r="T73" s="1"/>
    </row>
    <row r="74" spans="1:21" x14ac:dyDescent="0.2">
      <c r="A74" s="1">
        <v>2010</v>
      </c>
      <c r="B74" s="1" t="s">
        <v>61</v>
      </c>
      <c r="C74" s="1" t="s">
        <v>43</v>
      </c>
      <c r="D74" s="1">
        <v>261</v>
      </c>
      <c r="E74" s="1">
        <v>4</v>
      </c>
      <c r="F74" s="1" t="s">
        <v>33</v>
      </c>
      <c r="G74">
        <v>0</v>
      </c>
      <c r="H74" s="1">
        <f t="shared" si="16"/>
        <v>0</v>
      </c>
      <c r="I74" s="1">
        <v>1</v>
      </c>
      <c r="J74" s="1">
        <f t="shared" si="17"/>
        <v>0.1001674211615598</v>
      </c>
      <c r="K74" s="1">
        <v>1</v>
      </c>
      <c r="L74" s="1">
        <f t="shared" si="18"/>
        <v>0.1001674211615598</v>
      </c>
      <c r="M74">
        <v>0</v>
      </c>
      <c r="N74" s="1">
        <f t="shared" si="19"/>
        <v>-5</v>
      </c>
      <c r="O74">
        <v>0</v>
      </c>
      <c r="P74" s="1">
        <f t="shared" si="20"/>
        <v>-5</v>
      </c>
      <c r="Q74" s="1">
        <f t="shared" si="21"/>
        <v>0</v>
      </c>
      <c r="R74" s="1">
        <f t="shared" si="22"/>
        <v>-5</v>
      </c>
      <c r="S74" s="1"/>
      <c r="T74" s="1"/>
    </row>
    <row r="75" spans="1:21" x14ac:dyDescent="0.2">
      <c r="A75" s="1">
        <v>2010</v>
      </c>
      <c r="B75" s="1" t="s">
        <v>61</v>
      </c>
      <c r="C75" s="1" t="s">
        <v>43</v>
      </c>
      <c r="D75" s="1">
        <v>265</v>
      </c>
      <c r="E75" s="1">
        <v>5</v>
      </c>
      <c r="F75" s="1" t="s">
        <v>31</v>
      </c>
      <c r="G75">
        <v>3</v>
      </c>
      <c r="H75" s="1">
        <f t="shared" si="16"/>
        <v>1.7320508075688772</v>
      </c>
      <c r="I75" s="1">
        <v>2</v>
      </c>
      <c r="J75" s="1">
        <f t="shared" si="17"/>
        <v>0.14189705460416391</v>
      </c>
      <c r="K75" s="1">
        <v>1</v>
      </c>
      <c r="L75" s="1">
        <f t="shared" si="18"/>
        <v>0.1001674211615598</v>
      </c>
      <c r="M75">
        <v>0.1865</v>
      </c>
      <c r="N75" s="1">
        <f t="shared" si="19"/>
        <v>-0.7292978779121817</v>
      </c>
      <c r="O75">
        <v>6.5600000000000006E-2</v>
      </c>
      <c r="P75" s="1">
        <f t="shared" si="20"/>
        <v>-1.1830299622427005</v>
      </c>
      <c r="Q75" s="1">
        <f t="shared" si="21"/>
        <v>0.25209999999999999</v>
      </c>
      <c r="R75" s="1">
        <f t="shared" si="22"/>
        <v>-0.59840992759334399</v>
      </c>
      <c r="S75" s="1">
        <f>(O75/Q75)*100</f>
        <v>26.021420071400243</v>
      </c>
      <c r="T75" s="1">
        <f>ASIN(SQRT(S75/100))</f>
        <v>0.53531494239035504</v>
      </c>
    </row>
    <row r="76" spans="1:21" x14ac:dyDescent="0.2">
      <c r="A76" s="1">
        <v>2010</v>
      </c>
      <c r="B76" s="1" t="s">
        <v>61</v>
      </c>
      <c r="C76" s="1" t="s">
        <v>43</v>
      </c>
      <c r="D76" s="1">
        <v>274</v>
      </c>
      <c r="E76" s="1">
        <v>3</v>
      </c>
      <c r="F76" s="1" t="s">
        <v>32</v>
      </c>
      <c r="G76">
        <v>7</v>
      </c>
      <c r="H76" s="1">
        <f t="shared" si="16"/>
        <v>2.6457513110645907</v>
      </c>
      <c r="I76" s="1">
        <v>2</v>
      </c>
      <c r="J76" s="1">
        <f t="shared" si="17"/>
        <v>0.14189705460416391</v>
      </c>
      <c r="K76" s="1">
        <v>2</v>
      </c>
      <c r="L76" s="1">
        <f t="shared" si="18"/>
        <v>0.14189705460416391</v>
      </c>
      <c r="M76">
        <v>0.31540000000000001</v>
      </c>
      <c r="N76" s="1">
        <f t="shared" si="19"/>
        <v>-0.50112454158424879</v>
      </c>
      <c r="O76">
        <v>7.4099999999999999E-2</v>
      </c>
      <c r="P76" s="1">
        <f t="shared" si="20"/>
        <v>-1.1301231867332335</v>
      </c>
      <c r="Q76" s="1">
        <f t="shared" si="21"/>
        <v>0.38950000000000001</v>
      </c>
      <c r="R76" s="1">
        <f t="shared" si="22"/>
        <v>-0.40948138808366386</v>
      </c>
      <c r="S76" s="1">
        <f>(O76/Q76)*100</f>
        <v>19.024390243902438</v>
      </c>
      <c r="T76" s="1">
        <f>ASIN(SQRT(S76/100))</f>
        <v>0.45133759691998598</v>
      </c>
    </row>
    <row r="77" spans="1:21" x14ac:dyDescent="0.2">
      <c r="A77" s="1">
        <v>2010</v>
      </c>
      <c r="B77" s="1" t="s">
        <v>61</v>
      </c>
      <c r="C77" s="1" t="s">
        <v>43</v>
      </c>
      <c r="D77" s="1">
        <v>275</v>
      </c>
      <c r="E77" s="1">
        <v>4</v>
      </c>
      <c r="F77" s="1" t="s">
        <v>33</v>
      </c>
      <c r="H77" s="1"/>
      <c r="I77" s="1"/>
      <c r="J77" s="1"/>
      <c r="K77" s="1"/>
      <c r="L77" s="1"/>
      <c r="N77" s="1"/>
      <c r="P77" s="1"/>
      <c r="Q77" s="1"/>
      <c r="R77" s="1"/>
      <c r="S77" s="1"/>
      <c r="T77" s="1"/>
      <c r="U77" t="s">
        <v>63</v>
      </c>
    </row>
    <row r="78" spans="1:21" x14ac:dyDescent="0.2">
      <c r="A78" s="1">
        <v>2010</v>
      </c>
      <c r="B78" s="1" t="s">
        <v>61</v>
      </c>
      <c r="C78" s="1" t="s">
        <v>43</v>
      </c>
      <c r="D78" s="1">
        <v>278</v>
      </c>
      <c r="E78" s="1">
        <v>4</v>
      </c>
      <c r="F78" s="1" t="s">
        <v>33</v>
      </c>
      <c r="H78" s="1"/>
      <c r="I78" s="1"/>
      <c r="J78" s="1"/>
      <c r="K78" s="1"/>
      <c r="L78" s="1"/>
      <c r="N78" s="1"/>
      <c r="P78" s="1"/>
      <c r="Q78" s="1"/>
      <c r="R78" s="1"/>
      <c r="S78" s="1"/>
      <c r="T78" s="1"/>
      <c r="U78" t="s">
        <v>64</v>
      </c>
    </row>
    <row r="79" spans="1:21" x14ac:dyDescent="0.2">
      <c r="A79" s="1">
        <v>2010</v>
      </c>
      <c r="B79" s="1" t="s">
        <v>61</v>
      </c>
      <c r="C79" s="1" t="s">
        <v>43</v>
      </c>
      <c r="D79" s="1">
        <v>281</v>
      </c>
      <c r="E79" s="1">
        <v>6</v>
      </c>
      <c r="F79" s="1" t="s">
        <v>34</v>
      </c>
      <c r="G79">
        <v>16</v>
      </c>
      <c r="H79" s="1">
        <f>SQRT(G79)</f>
        <v>4</v>
      </c>
      <c r="I79" s="1">
        <v>13</v>
      </c>
      <c r="J79" s="1">
        <f>ASIN(SQRT(I79/100))</f>
        <v>0.36886298422662445</v>
      </c>
      <c r="K79" s="1">
        <v>9</v>
      </c>
      <c r="L79" s="1">
        <f>ASIN(SQRT(K79/100))</f>
        <v>0.30469265401539752</v>
      </c>
      <c r="M79">
        <v>0.5373</v>
      </c>
      <c r="N79" s="1">
        <f>LOG10(M79+0.00001)</f>
        <v>-0.26977507660159267</v>
      </c>
      <c r="O79">
        <v>0.44619999999999999</v>
      </c>
      <c r="P79" s="1">
        <f>LOG10(O79+0.00001)</f>
        <v>-0.3504607009814642</v>
      </c>
      <c r="Q79" s="1">
        <f>M79+O79</f>
        <v>0.98350000000000004</v>
      </c>
      <c r="R79" s="1">
        <f>LOG10(Q79+0.00001)</f>
        <v>-7.2212199614821414E-3</v>
      </c>
      <c r="S79" s="1">
        <f>(O79/Q79)*100</f>
        <v>45.368581596339602</v>
      </c>
      <c r="T79" s="1">
        <f>ASIN(SQRT(S79/100))</f>
        <v>0.7390174929394252</v>
      </c>
    </row>
    <row r="80" spans="1:21" x14ac:dyDescent="0.2">
      <c r="A80" s="1">
        <v>2010</v>
      </c>
      <c r="B80" s="1" t="s">
        <v>61</v>
      </c>
      <c r="C80" s="1" t="s">
        <v>43</v>
      </c>
      <c r="D80" s="1">
        <v>287</v>
      </c>
      <c r="E80" s="1">
        <v>7</v>
      </c>
      <c r="F80" s="1" t="s">
        <v>44</v>
      </c>
      <c r="G80">
        <v>15</v>
      </c>
      <c r="H80" s="1">
        <f>SQRT(G80)</f>
        <v>3.872983346207417</v>
      </c>
      <c r="I80" s="1">
        <v>15</v>
      </c>
      <c r="J80" s="1">
        <f>ASIN(SQRT(I80/100))</f>
        <v>0.3976994150920718</v>
      </c>
      <c r="K80" s="1">
        <v>18</v>
      </c>
      <c r="L80" s="1">
        <f>ASIN(SQRT(K80/100))</f>
        <v>0.43814903058417032</v>
      </c>
      <c r="M80">
        <v>0.85980000000000001</v>
      </c>
      <c r="N80" s="1">
        <f>LOG10(M80+0.00001)</f>
        <v>-6.559750813787249E-2</v>
      </c>
      <c r="O80">
        <v>0.38950000000000001</v>
      </c>
      <c r="P80" s="1">
        <f>LOG10(O80+0.00001)</f>
        <v>-0.40948138808366386</v>
      </c>
      <c r="Q80" s="1">
        <f>M80+O80</f>
        <v>1.2493000000000001</v>
      </c>
      <c r="R80" s="1">
        <f>LOG10(Q80+0.00001)</f>
        <v>9.6670216264053921E-2</v>
      </c>
      <c r="S80" s="1">
        <f>(O80/Q80)*100</f>
        <v>31.17745937725126</v>
      </c>
      <c r="T80" s="1">
        <f>ASIN(SQRT(S80/100))</f>
        <v>0.59241701793028756</v>
      </c>
    </row>
    <row r="81" spans="1:21" x14ac:dyDescent="0.2">
      <c r="A81" s="1">
        <v>2010</v>
      </c>
      <c r="B81" s="1" t="s">
        <v>61</v>
      </c>
      <c r="C81" s="1" t="s">
        <v>43</v>
      </c>
      <c r="D81" s="1">
        <v>297</v>
      </c>
      <c r="E81" s="1">
        <v>6</v>
      </c>
      <c r="F81" s="1" t="s">
        <v>34</v>
      </c>
      <c r="G81">
        <v>0</v>
      </c>
      <c r="H81" s="1">
        <f>SQRT(G81)</f>
        <v>0</v>
      </c>
      <c r="I81" s="1">
        <v>5</v>
      </c>
      <c r="J81" s="1">
        <f>ASIN(SQRT(I81/100))</f>
        <v>0.22551340589813121</v>
      </c>
      <c r="K81" s="1">
        <v>8</v>
      </c>
      <c r="L81" s="1">
        <f>ASIN(SQRT(K81/100))</f>
        <v>0.28675655221154839</v>
      </c>
      <c r="M81">
        <v>0</v>
      </c>
      <c r="N81" s="1">
        <f>LOG10(M81+0.00001)</f>
        <v>-5</v>
      </c>
      <c r="O81">
        <v>0</v>
      </c>
      <c r="P81" s="1">
        <f>LOG10(O81+0.00001)</f>
        <v>-5</v>
      </c>
      <c r="Q81" s="1">
        <f>M81+O81</f>
        <v>0</v>
      </c>
      <c r="R81" s="1">
        <f>LOG10(Q81+0.00001)</f>
        <v>-5</v>
      </c>
      <c r="S81" s="1"/>
      <c r="T81" s="1"/>
    </row>
    <row r="82" spans="1:21" x14ac:dyDescent="0.2">
      <c r="A82" s="1">
        <v>2010</v>
      </c>
      <c r="B82" s="1" t="s">
        <v>61</v>
      </c>
      <c r="C82" s="1" t="s">
        <v>43</v>
      </c>
      <c r="D82" s="1">
        <v>300</v>
      </c>
      <c r="E82" s="1">
        <v>2</v>
      </c>
      <c r="F82" s="1" t="s">
        <v>30</v>
      </c>
      <c r="G82">
        <v>0</v>
      </c>
      <c r="H82" s="1">
        <f>SQRT(G82)</f>
        <v>0</v>
      </c>
      <c r="I82" s="1">
        <v>1</v>
      </c>
      <c r="J82" s="1">
        <f>ASIN(SQRT(I82/100))</f>
        <v>0.1001674211615598</v>
      </c>
      <c r="K82" s="1">
        <v>2</v>
      </c>
      <c r="L82" s="1">
        <f>ASIN(SQRT(K82/100))</f>
        <v>0.14189705460416391</v>
      </c>
      <c r="M82">
        <v>0</v>
      </c>
      <c r="N82" s="1">
        <f>LOG10(M82+0.00001)</f>
        <v>-5</v>
      </c>
      <c r="O82">
        <v>0</v>
      </c>
      <c r="P82" s="1">
        <f>LOG10(O82+0.00001)</f>
        <v>-5</v>
      </c>
      <c r="Q82" s="1">
        <f>M82+O82</f>
        <v>0</v>
      </c>
      <c r="R82" s="1">
        <f>LOG10(Q82+0.00001)</f>
        <v>-5</v>
      </c>
      <c r="S82" s="1"/>
      <c r="T82" s="1"/>
    </row>
    <row r="83" spans="1:21" x14ac:dyDescent="0.2">
      <c r="A83" s="1">
        <v>2010</v>
      </c>
      <c r="B83" s="1" t="s">
        <v>61</v>
      </c>
      <c r="C83" s="1" t="s">
        <v>43</v>
      </c>
      <c r="D83" s="1">
        <v>301</v>
      </c>
      <c r="E83" s="1">
        <v>5</v>
      </c>
      <c r="F83" s="1" t="s">
        <v>31</v>
      </c>
      <c r="H83" s="1"/>
      <c r="I83" s="1"/>
      <c r="J83" s="1"/>
      <c r="K83" s="1"/>
      <c r="L83" s="1"/>
      <c r="N83" s="1"/>
      <c r="P83" s="1"/>
      <c r="Q83" s="1"/>
      <c r="R83" s="1"/>
      <c r="S83" s="1"/>
      <c r="T83" s="1"/>
      <c r="U83" t="s">
        <v>63</v>
      </c>
    </row>
    <row r="84" spans="1:21" x14ac:dyDescent="0.2">
      <c r="A84" s="1">
        <v>2010</v>
      </c>
      <c r="B84" s="1" t="s">
        <v>61</v>
      </c>
      <c r="C84" s="1" t="s">
        <v>43</v>
      </c>
      <c r="D84" s="1">
        <v>302</v>
      </c>
      <c r="E84" s="1">
        <v>3</v>
      </c>
      <c r="F84" s="1" t="s">
        <v>32</v>
      </c>
      <c r="H84" s="1"/>
      <c r="I84" s="1"/>
      <c r="J84" s="1"/>
      <c r="K84" s="1"/>
      <c r="L84" s="1"/>
      <c r="N84" s="1"/>
      <c r="P84" s="1"/>
      <c r="Q84" s="1"/>
      <c r="R84" s="1"/>
      <c r="S84" s="1"/>
      <c r="T84" s="1"/>
      <c r="U84" t="s">
        <v>65</v>
      </c>
    </row>
    <row r="85" spans="1:21" x14ac:dyDescent="0.2">
      <c r="A85" s="1">
        <v>2010</v>
      </c>
      <c r="B85" s="1" t="s">
        <v>61</v>
      </c>
      <c r="C85" s="1" t="s">
        <v>43</v>
      </c>
      <c r="D85" s="1">
        <v>303</v>
      </c>
      <c r="E85" s="1">
        <v>7</v>
      </c>
      <c r="F85" s="1" t="s">
        <v>44</v>
      </c>
      <c r="G85">
        <v>11</v>
      </c>
      <c r="H85" s="1">
        <f>SQRT(G85)</f>
        <v>3.3166247903553998</v>
      </c>
      <c r="I85" s="1">
        <v>10</v>
      </c>
      <c r="J85" s="1">
        <f>ASIN(SQRT(I85/100))</f>
        <v>0.32175055439664224</v>
      </c>
      <c r="K85" s="1">
        <v>2</v>
      </c>
      <c r="L85" s="1">
        <f>ASIN(SQRT(K85/100))</f>
        <v>0.14189705460416391</v>
      </c>
      <c r="M85">
        <v>0.20799999999999999</v>
      </c>
      <c r="N85" s="1">
        <f>LOG10(M85+0.00001)</f>
        <v>-0.68191578599673519</v>
      </c>
      <c r="O85">
        <v>0.28239999999999998</v>
      </c>
      <c r="P85" s="1">
        <f>LOG10(O85+0.00001)</f>
        <v>-0.54911992919272912</v>
      </c>
      <c r="Q85" s="1">
        <f>M85+O85</f>
        <v>0.49039999999999995</v>
      </c>
      <c r="R85" s="1">
        <f>LOG10(Q85+0.00001)</f>
        <v>-0.30944068265656632</v>
      </c>
      <c r="S85" s="1">
        <f>(O85/Q85)*100</f>
        <v>57.585644371941278</v>
      </c>
      <c r="T85" s="1">
        <f>ASIN(SQRT(S85/100))</f>
        <v>0.8615486585058475</v>
      </c>
    </row>
    <row r="86" spans="1:21" x14ac:dyDescent="0.2">
      <c r="A86" s="1">
        <v>2010</v>
      </c>
      <c r="B86" s="1" t="s">
        <v>61</v>
      </c>
      <c r="C86" s="1" t="s">
        <v>43</v>
      </c>
      <c r="D86" s="1">
        <v>304</v>
      </c>
      <c r="E86" s="1">
        <v>6</v>
      </c>
      <c r="F86" s="1" t="s">
        <v>34</v>
      </c>
      <c r="G86">
        <v>38</v>
      </c>
      <c r="H86" s="1">
        <f>SQRT(G86)</f>
        <v>6.164414002968976</v>
      </c>
      <c r="I86" s="1">
        <v>15</v>
      </c>
      <c r="J86" s="1">
        <f>ASIN(SQRT(I86/100))</f>
        <v>0.3976994150920718</v>
      </c>
      <c r="K86" s="1">
        <v>8</v>
      </c>
      <c r="L86" s="1">
        <f>ASIN(SQRT(K86/100))</f>
        <v>0.28675655221154839</v>
      </c>
      <c r="M86">
        <v>0.39839999999999998</v>
      </c>
      <c r="N86" s="1">
        <f>LOG10(M86+0.00001)</f>
        <v>-0.39966976941923471</v>
      </c>
      <c r="O86">
        <v>0.84079999999999999</v>
      </c>
      <c r="P86" s="1">
        <f>LOG10(O86+0.00001)</f>
        <v>-7.5302131757415347E-2</v>
      </c>
      <c r="Q86" s="1">
        <f>M86+O86</f>
        <v>1.2391999999999999</v>
      </c>
      <c r="R86" s="1">
        <f>LOG10(Q86+0.00001)</f>
        <v>9.3144909372918402E-2</v>
      </c>
      <c r="S86" s="1">
        <f>(O86/Q86)*100</f>
        <v>67.850225952227248</v>
      </c>
      <c r="T86" s="1">
        <f>ASIN(SQRT(S86/100))</f>
        <v>0.96792772328755972</v>
      </c>
    </row>
    <row r="87" spans="1:21" x14ac:dyDescent="0.2">
      <c r="A87" s="1">
        <v>2010</v>
      </c>
      <c r="B87" s="1" t="s">
        <v>61</v>
      </c>
      <c r="C87" s="1" t="s">
        <v>43</v>
      </c>
      <c r="D87" s="1">
        <v>305</v>
      </c>
      <c r="E87" s="1">
        <v>7</v>
      </c>
      <c r="F87" s="1" t="s">
        <v>44</v>
      </c>
      <c r="H87" s="1"/>
      <c r="I87" s="1"/>
      <c r="J87" s="1"/>
      <c r="K87" s="1"/>
      <c r="L87" s="1"/>
      <c r="N87" s="1"/>
      <c r="P87" s="1"/>
      <c r="Q87" s="1"/>
      <c r="R87" s="1"/>
      <c r="S87" s="1"/>
      <c r="T87" s="1"/>
      <c r="U87" s="1" t="s">
        <v>66</v>
      </c>
    </row>
    <row r="88" spans="1:21" x14ac:dyDescent="0.2">
      <c r="A88" s="1">
        <v>2010</v>
      </c>
      <c r="B88" s="1" t="s">
        <v>61</v>
      </c>
      <c r="C88" s="1" t="s">
        <v>43</v>
      </c>
      <c r="D88" s="1">
        <v>306</v>
      </c>
      <c r="E88" s="1">
        <v>5</v>
      </c>
      <c r="F88" s="1" t="s">
        <v>31</v>
      </c>
      <c r="G88">
        <v>13</v>
      </c>
      <c r="H88" s="1">
        <f t="shared" ref="H88:H97" si="23">SQRT(G88)</f>
        <v>3.6055512754639891</v>
      </c>
      <c r="I88" s="1">
        <v>16</v>
      </c>
      <c r="J88" s="1">
        <f t="shared" ref="J88:J97" si="24">ASIN(SQRT(I88/100))</f>
        <v>0.41151684606748801</v>
      </c>
      <c r="K88" s="1">
        <v>10</v>
      </c>
      <c r="L88" s="1">
        <f t="shared" ref="L88:L97" si="25">ASIN(SQRT(K88/100))</f>
        <v>0.32175055439664224</v>
      </c>
      <c r="M88">
        <v>0.81759999999999999</v>
      </c>
      <c r="N88" s="1">
        <f t="shared" ref="N88:N97" si="26">LOG10(M88+0.00001)</f>
        <v>-8.7453805420883865E-2</v>
      </c>
      <c r="O88">
        <v>0.30599999999999999</v>
      </c>
      <c r="P88" s="1">
        <f t="shared" ref="P88:P97" si="27">LOG10(O88+0.00001)</f>
        <v>-0.51426438112019313</v>
      </c>
      <c r="Q88" s="1">
        <f t="shared" ref="Q88:Q97" si="28">M88+O88</f>
        <v>1.1235999999999999</v>
      </c>
      <c r="R88" s="1">
        <f t="shared" ref="R88:R97" si="29">LOG10(Q88+0.00001)</f>
        <v>5.0615595717768608E-2</v>
      </c>
      <c r="S88" s="1">
        <f>(O88/Q88)*100</f>
        <v>27.233891064435745</v>
      </c>
      <c r="T88" s="1">
        <f>ASIN(SQRT(S88/100))</f>
        <v>0.54903114021766997</v>
      </c>
    </row>
    <row r="89" spans="1:21" x14ac:dyDescent="0.2">
      <c r="A89" s="1">
        <v>2010</v>
      </c>
      <c r="B89" s="1" t="s">
        <v>61</v>
      </c>
      <c r="C89" s="1" t="s">
        <v>43</v>
      </c>
      <c r="D89" s="1">
        <v>311</v>
      </c>
      <c r="E89" s="1">
        <v>3</v>
      </c>
      <c r="F89" s="1" t="s">
        <v>32</v>
      </c>
      <c r="G89">
        <v>1</v>
      </c>
      <c r="H89" s="1">
        <f t="shared" si="23"/>
        <v>1</v>
      </c>
      <c r="I89" s="1">
        <v>5</v>
      </c>
      <c r="J89" s="1">
        <f t="shared" si="24"/>
        <v>0.22551340589813121</v>
      </c>
      <c r="K89" s="1">
        <v>6</v>
      </c>
      <c r="L89" s="1">
        <f t="shared" si="25"/>
        <v>0.24746706317044773</v>
      </c>
      <c r="M89">
        <v>2.1499999999999998E-2</v>
      </c>
      <c r="N89" s="1">
        <f t="shared" si="26"/>
        <v>-1.6673595896125375</v>
      </c>
      <c r="O89">
        <v>4.5600000000000002E-2</v>
      </c>
      <c r="P89" s="1">
        <f t="shared" si="27"/>
        <v>-1.3409399277590617</v>
      </c>
      <c r="Q89" s="1">
        <f t="shared" si="28"/>
        <v>6.7099999999999993E-2</v>
      </c>
      <c r="R89" s="1">
        <f t="shared" si="29"/>
        <v>-1.173212761183708</v>
      </c>
      <c r="S89" s="1">
        <f>(O89/Q89)*100</f>
        <v>67.95827123695976</v>
      </c>
      <c r="T89" s="1">
        <f>ASIN(SQRT(S89/100))</f>
        <v>0.96908491073677538</v>
      </c>
    </row>
    <row r="90" spans="1:21" x14ac:dyDescent="0.2">
      <c r="A90" s="1">
        <v>2010</v>
      </c>
      <c r="B90" s="1" t="s">
        <v>61</v>
      </c>
      <c r="C90" s="1" t="s">
        <v>43</v>
      </c>
      <c r="D90" s="1">
        <v>314</v>
      </c>
      <c r="E90" s="1">
        <v>3</v>
      </c>
      <c r="F90" s="1" t="s">
        <v>32</v>
      </c>
      <c r="G90">
        <v>5</v>
      </c>
      <c r="H90" s="1">
        <f t="shared" si="23"/>
        <v>2.2360679774997898</v>
      </c>
      <c r="I90" s="1">
        <v>11</v>
      </c>
      <c r="J90" s="1">
        <f t="shared" si="24"/>
        <v>0.33806525478033073</v>
      </c>
      <c r="K90" s="1">
        <v>11</v>
      </c>
      <c r="L90" s="1">
        <f t="shared" si="25"/>
        <v>0.33806525478033073</v>
      </c>
      <c r="M90">
        <v>0.13109999999999999</v>
      </c>
      <c r="N90" s="1">
        <f t="shared" si="26"/>
        <v>-0.88236418261050575</v>
      </c>
      <c r="O90">
        <v>0.15909999999999999</v>
      </c>
      <c r="P90" s="1">
        <f t="shared" si="27"/>
        <v>-0.79830252426077231</v>
      </c>
      <c r="Q90" s="1">
        <f t="shared" si="28"/>
        <v>0.29020000000000001</v>
      </c>
      <c r="R90" s="1">
        <f t="shared" si="29"/>
        <v>-0.53728762680526432</v>
      </c>
      <c r="S90" s="1">
        <f>(O90/Q90)*100</f>
        <v>54.824259131633347</v>
      </c>
      <c r="T90" s="1">
        <f>ASIN(SQRT(S90/100))</f>
        <v>0.83371592155232022</v>
      </c>
    </row>
    <row r="91" spans="1:21" x14ac:dyDescent="0.2">
      <c r="A91" s="1">
        <v>2010</v>
      </c>
      <c r="B91" s="1" t="s">
        <v>61</v>
      </c>
      <c r="C91" s="1" t="s">
        <v>43</v>
      </c>
      <c r="D91" s="1">
        <v>315</v>
      </c>
      <c r="E91" s="1">
        <v>4</v>
      </c>
      <c r="F91" s="1" t="s">
        <v>33</v>
      </c>
      <c r="G91">
        <v>8</v>
      </c>
      <c r="H91" s="1">
        <f t="shared" si="23"/>
        <v>2.8284271247461903</v>
      </c>
      <c r="I91" s="1">
        <v>11</v>
      </c>
      <c r="J91" s="1">
        <f t="shared" si="24"/>
        <v>0.33806525478033073</v>
      </c>
      <c r="K91" s="1">
        <v>11</v>
      </c>
      <c r="L91" s="1">
        <f t="shared" si="25"/>
        <v>0.33806525478033073</v>
      </c>
      <c r="M91">
        <v>0.45729999999999998</v>
      </c>
      <c r="N91" s="1">
        <f t="shared" si="26"/>
        <v>-0.33978930179593064</v>
      </c>
      <c r="O91">
        <v>0.45290000000000002</v>
      </c>
      <c r="P91" s="1">
        <f t="shared" si="27"/>
        <v>-0.34398809023143051</v>
      </c>
      <c r="Q91" s="1">
        <f t="shared" si="28"/>
        <v>0.91020000000000001</v>
      </c>
      <c r="R91" s="1">
        <f t="shared" si="29"/>
        <v>-4.0858397437665755E-2</v>
      </c>
      <c r="S91" s="1">
        <f>(O91/Q91)*100</f>
        <v>49.758294880246098</v>
      </c>
      <c r="T91" s="1">
        <f>ASIN(SQRT(S91/100))</f>
        <v>0.78298110278598154</v>
      </c>
    </row>
    <row r="92" spans="1:21" x14ac:dyDescent="0.2">
      <c r="A92" s="1">
        <v>2010</v>
      </c>
      <c r="B92" s="1" t="s">
        <v>61</v>
      </c>
      <c r="C92" s="1" t="s">
        <v>43</v>
      </c>
      <c r="D92" s="1">
        <v>318</v>
      </c>
      <c r="E92" s="1">
        <v>1</v>
      </c>
      <c r="F92" s="1" t="s">
        <v>27</v>
      </c>
      <c r="G92">
        <v>0</v>
      </c>
      <c r="H92" s="1">
        <f t="shared" si="23"/>
        <v>0</v>
      </c>
      <c r="I92" s="1">
        <v>5</v>
      </c>
      <c r="J92" s="1">
        <f t="shared" si="24"/>
        <v>0.22551340589813121</v>
      </c>
      <c r="K92" s="1">
        <v>6</v>
      </c>
      <c r="L92" s="1">
        <f t="shared" si="25"/>
        <v>0.24746706317044773</v>
      </c>
      <c r="M92">
        <v>0</v>
      </c>
      <c r="N92" s="1">
        <f t="shared" si="26"/>
        <v>-5</v>
      </c>
      <c r="O92">
        <v>0</v>
      </c>
      <c r="P92" s="1">
        <f t="shared" si="27"/>
        <v>-5</v>
      </c>
      <c r="Q92" s="1">
        <f t="shared" si="28"/>
        <v>0</v>
      </c>
      <c r="R92" s="1">
        <f t="shared" si="29"/>
        <v>-5</v>
      </c>
      <c r="S92" s="1"/>
      <c r="T92" s="1"/>
    </row>
    <row r="93" spans="1:21" x14ac:dyDescent="0.2">
      <c r="A93" s="1">
        <v>2010</v>
      </c>
      <c r="B93" s="1" t="s">
        <v>61</v>
      </c>
      <c r="C93" s="1" t="s">
        <v>43</v>
      </c>
      <c r="D93" s="1">
        <v>321</v>
      </c>
      <c r="E93" s="1">
        <v>1</v>
      </c>
      <c r="F93" s="1" t="s">
        <v>27</v>
      </c>
      <c r="G93">
        <v>6</v>
      </c>
      <c r="H93" s="1">
        <f t="shared" si="23"/>
        <v>2.4494897427831779</v>
      </c>
      <c r="I93" s="1">
        <v>5</v>
      </c>
      <c r="J93" s="1">
        <f t="shared" si="24"/>
        <v>0.22551340589813121</v>
      </c>
      <c r="K93" s="1">
        <v>4</v>
      </c>
      <c r="L93" s="1">
        <f t="shared" si="25"/>
        <v>0.20135792079033082</v>
      </c>
      <c r="M93">
        <v>0.38479999999999998</v>
      </c>
      <c r="N93" s="1">
        <f t="shared" si="26"/>
        <v>-0.41475365054173813</v>
      </c>
      <c r="O93">
        <v>0.16159999999999999</v>
      </c>
      <c r="P93" s="1">
        <f t="shared" si="27"/>
        <v>-0.79153176973438266</v>
      </c>
      <c r="Q93" s="1">
        <f t="shared" si="28"/>
        <v>0.5464</v>
      </c>
      <c r="R93" s="1">
        <f t="shared" si="29"/>
        <v>-0.26248136111078801</v>
      </c>
      <c r="S93" s="1">
        <f>(O93/Q93)*100</f>
        <v>29.575402635431917</v>
      </c>
      <c r="T93" s="1">
        <f>ASIN(SQRT(S93/100))</f>
        <v>0.57499753144707855</v>
      </c>
    </row>
    <row r="94" spans="1:21" x14ac:dyDescent="0.2">
      <c r="A94" s="1">
        <v>2010</v>
      </c>
      <c r="B94" s="1" t="s">
        <v>61</v>
      </c>
      <c r="C94" s="1" t="s">
        <v>43</v>
      </c>
      <c r="D94" s="1">
        <v>324</v>
      </c>
      <c r="E94" s="1">
        <v>5</v>
      </c>
      <c r="F94" s="1" t="s">
        <v>31</v>
      </c>
      <c r="G94">
        <v>2</v>
      </c>
      <c r="H94" s="1">
        <f t="shared" si="23"/>
        <v>1.4142135623730951</v>
      </c>
      <c r="I94" s="1">
        <v>10</v>
      </c>
      <c r="J94" s="1">
        <f t="shared" si="24"/>
        <v>0.32175055439664224</v>
      </c>
      <c r="K94" s="1">
        <v>11</v>
      </c>
      <c r="L94" s="1">
        <f t="shared" si="25"/>
        <v>0.33806525478033073</v>
      </c>
      <c r="M94">
        <v>6.6100000000000006E-2</v>
      </c>
      <c r="N94" s="1">
        <f t="shared" si="26"/>
        <v>-1.1797328428390355</v>
      </c>
      <c r="O94">
        <v>2.7099999999999999E-2</v>
      </c>
      <c r="P94" s="1">
        <f t="shared" si="27"/>
        <v>-1.5668704824195145</v>
      </c>
      <c r="Q94" s="1">
        <f t="shared" si="28"/>
        <v>9.3200000000000005E-2</v>
      </c>
      <c r="R94" s="1">
        <f t="shared" si="29"/>
        <v>-1.0305374920253632</v>
      </c>
      <c r="S94" s="1">
        <f>(O94/Q94)*100</f>
        <v>29.07725321888412</v>
      </c>
      <c r="T94" s="1">
        <f>ASIN(SQRT(S94/100))</f>
        <v>0.56952642120839669</v>
      </c>
    </row>
    <row r="95" spans="1:21" x14ac:dyDescent="0.2">
      <c r="A95" s="1">
        <v>2010</v>
      </c>
      <c r="B95" s="1" t="s">
        <v>61</v>
      </c>
      <c r="C95" s="1" t="s">
        <v>43</v>
      </c>
      <c r="D95" s="1">
        <v>325</v>
      </c>
      <c r="E95" s="1">
        <v>6</v>
      </c>
      <c r="F95" s="1" t="s">
        <v>34</v>
      </c>
      <c r="G95">
        <v>0</v>
      </c>
      <c r="H95" s="1">
        <f t="shared" si="23"/>
        <v>0</v>
      </c>
      <c r="I95" s="1">
        <v>10</v>
      </c>
      <c r="J95" s="1">
        <f t="shared" si="24"/>
        <v>0.32175055439664224</v>
      </c>
      <c r="K95" s="1">
        <v>16</v>
      </c>
      <c r="L95" s="1">
        <f t="shared" si="25"/>
        <v>0.41151684606748801</v>
      </c>
      <c r="M95">
        <v>0</v>
      </c>
      <c r="N95" s="1">
        <f t="shared" si="26"/>
        <v>-5</v>
      </c>
      <c r="O95">
        <v>0</v>
      </c>
      <c r="P95" s="1">
        <f t="shared" si="27"/>
        <v>-5</v>
      </c>
      <c r="Q95" s="1">
        <f t="shared" si="28"/>
        <v>0</v>
      </c>
      <c r="R95" s="1">
        <f t="shared" si="29"/>
        <v>-5</v>
      </c>
      <c r="S95" s="1"/>
      <c r="T95" s="1"/>
    </row>
    <row r="96" spans="1:21" x14ac:dyDescent="0.2">
      <c r="A96" s="1">
        <v>2010</v>
      </c>
      <c r="B96" s="1" t="s">
        <v>61</v>
      </c>
      <c r="C96" s="1" t="s">
        <v>43</v>
      </c>
      <c r="D96" s="1">
        <v>326</v>
      </c>
      <c r="E96" s="1">
        <v>2</v>
      </c>
      <c r="F96" s="1" t="s">
        <v>30</v>
      </c>
      <c r="G96">
        <v>30</v>
      </c>
      <c r="H96" s="1">
        <f t="shared" si="23"/>
        <v>5.4772255750516612</v>
      </c>
      <c r="I96" s="1">
        <v>17</v>
      </c>
      <c r="J96" s="1">
        <f t="shared" si="24"/>
        <v>0.4249887829624035</v>
      </c>
      <c r="K96" s="1">
        <v>17</v>
      </c>
      <c r="L96" s="1">
        <f t="shared" si="25"/>
        <v>0.4249887829624035</v>
      </c>
      <c r="M96">
        <v>1.6812</v>
      </c>
      <c r="N96" s="1">
        <f t="shared" si="26"/>
        <v>0.22562196456674638</v>
      </c>
      <c r="O96">
        <v>1.07</v>
      </c>
      <c r="P96" s="1">
        <f t="shared" si="27"/>
        <v>2.9387836493177007E-2</v>
      </c>
      <c r="Q96" s="1">
        <f t="shared" si="28"/>
        <v>2.7511999999999999</v>
      </c>
      <c r="R96" s="1">
        <f t="shared" si="29"/>
        <v>0.43952374137492178</v>
      </c>
      <c r="S96" s="1">
        <f>(O96/Q96)*100</f>
        <v>38.892119802268105</v>
      </c>
      <c r="T96" s="1">
        <f>ASIN(SQRT(S96/100))</f>
        <v>0.67338475470411574</v>
      </c>
    </row>
    <row r="97" spans="1:21" x14ac:dyDescent="0.2">
      <c r="A97" s="1">
        <v>2010</v>
      </c>
      <c r="B97" s="1" t="s">
        <v>61</v>
      </c>
      <c r="C97" s="1" t="s">
        <v>43</v>
      </c>
      <c r="D97" s="1">
        <v>328</v>
      </c>
      <c r="E97" s="1">
        <v>2</v>
      </c>
      <c r="F97" s="1" t="s">
        <v>30</v>
      </c>
      <c r="G97">
        <v>2</v>
      </c>
      <c r="H97" s="1">
        <f t="shared" si="23"/>
        <v>1.4142135623730951</v>
      </c>
      <c r="I97" s="1">
        <v>10</v>
      </c>
      <c r="J97" s="1">
        <f t="shared" si="24"/>
        <v>0.32175055439664224</v>
      </c>
      <c r="K97" s="1">
        <v>6</v>
      </c>
      <c r="L97" s="1">
        <f t="shared" si="25"/>
        <v>0.24746706317044773</v>
      </c>
      <c r="M97">
        <v>0.29430000000000001</v>
      </c>
      <c r="N97" s="1">
        <f t="shared" si="26"/>
        <v>-0.53119498128796505</v>
      </c>
      <c r="O97">
        <v>9.9900000000000003E-2</v>
      </c>
      <c r="P97" s="1">
        <f t="shared" si="27"/>
        <v>-1.000391041028583</v>
      </c>
      <c r="Q97" s="1">
        <f t="shared" si="28"/>
        <v>0.39419999999999999</v>
      </c>
      <c r="R97" s="1">
        <f t="shared" si="29"/>
        <v>-0.40427236308616865</v>
      </c>
      <c r="S97" s="1">
        <f>(O97/Q97)*100</f>
        <v>25.342465753424658</v>
      </c>
      <c r="T97" s="1">
        <f>ASIN(SQRT(S97/100))</f>
        <v>0.52754428286235577</v>
      </c>
    </row>
    <row r="98" spans="1:21" x14ac:dyDescent="0.2">
      <c r="A98" s="1">
        <v>2010</v>
      </c>
      <c r="B98" s="1" t="s">
        <v>61</v>
      </c>
      <c r="C98" s="1" t="s">
        <v>43</v>
      </c>
      <c r="D98" s="1">
        <v>329</v>
      </c>
      <c r="E98" s="1">
        <v>6</v>
      </c>
      <c r="F98" s="1" t="s">
        <v>34</v>
      </c>
      <c r="H98" s="1"/>
      <c r="I98" s="1"/>
      <c r="J98" s="1"/>
      <c r="K98" s="1"/>
      <c r="L98" s="1"/>
      <c r="N98" s="1"/>
      <c r="P98" s="1"/>
      <c r="Q98" s="1"/>
      <c r="R98" s="1"/>
      <c r="S98" s="1"/>
      <c r="T98" s="1"/>
      <c r="U98" s="1" t="s">
        <v>67</v>
      </c>
    </row>
    <row r="99" spans="1:21" x14ac:dyDescent="0.2">
      <c r="A99" s="1">
        <v>2010</v>
      </c>
      <c r="B99" s="1" t="s">
        <v>61</v>
      </c>
      <c r="C99" s="1" t="s">
        <v>43</v>
      </c>
      <c r="D99" s="1">
        <v>330</v>
      </c>
      <c r="E99" s="1">
        <v>2</v>
      </c>
      <c r="F99" s="1" t="s">
        <v>30</v>
      </c>
      <c r="G99">
        <v>7</v>
      </c>
      <c r="H99" s="1">
        <f t="shared" ref="H99:H114" si="30">SQRT(G99)</f>
        <v>2.6457513110645907</v>
      </c>
      <c r="I99" s="1">
        <v>10</v>
      </c>
      <c r="J99" s="1">
        <f t="shared" ref="J99:J114" si="31">ASIN(SQRT(I99/100))</f>
        <v>0.32175055439664224</v>
      </c>
      <c r="K99" s="1">
        <v>6</v>
      </c>
      <c r="L99" s="1">
        <f t="shared" ref="L99:L114" si="32">ASIN(SQRT(K99/100))</f>
        <v>0.24746706317044773</v>
      </c>
      <c r="M99">
        <v>0.72740000000000005</v>
      </c>
      <c r="N99" s="1">
        <f t="shared" ref="N99:N114" si="33">LOG10(M99+0.00001)</f>
        <v>-0.13822073281805863</v>
      </c>
      <c r="O99">
        <v>0.17449999999999999</v>
      </c>
      <c r="P99" s="1">
        <f t="shared" ref="P99:P114" si="34">LOG10(O99+0.00001)</f>
        <v>-0.75817968148196979</v>
      </c>
      <c r="Q99" s="1">
        <f t="shared" ref="Q99:Q114" si="35">M99+O99</f>
        <v>0.90190000000000003</v>
      </c>
      <c r="R99" s="1">
        <f t="shared" ref="R99:R114" si="36">LOG10(Q99+0.00001)</f>
        <v>-4.4836797772351916E-2</v>
      </c>
      <c r="S99" s="1">
        <f>(O99/Q99)*100</f>
        <v>19.348043020290497</v>
      </c>
      <c r="T99" s="1">
        <f>ASIN(SQRT(S99/100))</f>
        <v>0.45544734705392748</v>
      </c>
    </row>
    <row r="100" spans="1:21" x14ac:dyDescent="0.2">
      <c r="A100" s="1">
        <v>2010</v>
      </c>
      <c r="B100" s="1" t="s">
        <v>61</v>
      </c>
      <c r="C100" s="1" t="s">
        <v>43</v>
      </c>
      <c r="D100" s="1">
        <v>331</v>
      </c>
      <c r="E100" s="1">
        <v>5</v>
      </c>
      <c r="F100" s="1" t="s">
        <v>31</v>
      </c>
      <c r="G100">
        <v>23</v>
      </c>
      <c r="H100" s="1">
        <f t="shared" si="30"/>
        <v>4.7958315233127191</v>
      </c>
      <c r="I100" s="1">
        <v>5</v>
      </c>
      <c r="J100" s="1">
        <f t="shared" si="31"/>
        <v>0.22551340589813121</v>
      </c>
      <c r="K100" s="1">
        <v>2</v>
      </c>
      <c r="L100" s="1">
        <f t="shared" si="32"/>
        <v>0.14189705460416391</v>
      </c>
      <c r="M100">
        <v>0.8417</v>
      </c>
      <c r="N100" s="1">
        <f t="shared" si="33"/>
        <v>-7.4837513124659194E-2</v>
      </c>
      <c r="O100">
        <v>0.50260000000000005</v>
      </c>
      <c r="P100" s="1">
        <f t="shared" si="34"/>
        <v>-0.29876887487274084</v>
      </c>
      <c r="Q100" s="1">
        <f t="shared" si="35"/>
        <v>1.3443000000000001</v>
      </c>
      <c r="R100" s="1">
        <f t="shared" si="36"/>
        <v>0.12849942925731772</v>
      </c>
      <c r="S100" s="1">
        <f>(O100/Q100)*100</f>
        <v>37.387487911924424</v>
      </c>
      <c r="T100" s="1">
        <f>ASIN(SQRT(S100/100))</f>
        <v>0.65789566607720196</v>
      </c>
    </row>
    <row r="101" spans="1:21" x14ac:dyDescent="0.2">
      <c r="A101" s="1">
        <v>2010</v>
      </c>
      <c r="B101" s="1" t="s">
        <v>61</v>
      </c>
      <c r="C101" s="1" t="s">
        <v>43</v>
      </c>
      <c r="D101" s="1">
        <v>334</v>
      </c>
      <c r="E101" s="1">
        <v>4</v>
      </c>
      <c r="F101" s="1" t="s">
        <v>33</v>
      </c>
      <c r="G101">
        <v>0</v>
      </c>
      <c r="H101" s="1">
        <f t="shared" si="30"/>
        <v>0</v>
      </c>
      <c r="I101" s="1">
        <v>3</v>
      </c>
      <c r="J101" s="1">
        <f t="shared" si="31"/>
        <v>0.17408301063648043</v>
      </c>
      <c r="K101" s="1">
        <v>6</v>
      </c>
      <c r="L101" s="1">
        <f t="shared" si="32"/>
        <v>0.24746706317044773</v>
      </c>
      <c r="M101">
        <v>0</v>
      </c>
      <c r="N101" s="1">
        <f t="shared" si="33"/>
        <v>-5</v>
      </c>
      <c r="O101">
        <v>0</v>
      </c>
      <c r="P101" s="1">
        <f t="shared" si="34"/>
        <v>-5</v>
      </c>
      <c r="Q101" s="1">
        <f t="shared" si="35"/>
        <v>0</v>
      </c>
      <c r="R101" s="1">
        <f t="shared" si="36"/>
        <v>-5</v>
      </c>
      <c r="S101" s="1"/>
      <c r="T101" s="1"/>
    </row>
    <row r="102" spans="1:21" x14ac:dyDescent="0.2">
      <c r="A102" s="1">
        <v>2010</v>
      </c>
      <c r="B102" s="1" t="s">
        <v>61</v>
      </c>
      <c r="C102" s="1" t="s">
        <v>43</v>
      </c>
      <c r="D102" s="1">
        <v>335</v>
      </c>
      <c r="E102" s="1">
        <v>3</v>
      </c>
      <c r="F102" s="1" t="s">
        <v>32</v>
      </c>
      <c r="G102">
        <v>0</v>
      </c>
      <c r="H102" s="1">
        <f t="shared" si="30"/>
        <v>0</v>
      </c>
      <c r="I102" s="1">
        <v>10</v>
      </c>
      <c r="J102" s="1">
        <f t="shared" si="31"/>
        <v>0.32175055439664224</v>
      </c>
      <c r="K102" s="1">
        <v>13</v>
      </c>
      <c r="L102" s="1">
        <f t="shared" si="32"/>
        <v>0.36886298422662445</v>
      </c>
      <c r="M102">
        <v>0</v>
      </c>
      <c r="N102" s="1">
        <f t="shared" si="33"/>
        <v>-5</v>
      </c>
      <c r="O102">
        <v>0</v>
      </c>
      <c r="P102" s="1">
        <f t="shared" si="34"/>
        <v>-5</v>
      </c>
      <c r="Q102" s="1">
        <f t="shared" si="35"/>
        <v>0</v>
      </c>
      <c r="R102" s="1">
        <f t="shared" si="36"/>
        <v>-5</v>
      </c>
      <c r="S102" s="1"/>
      <c r="T102" s="1"/>
    </row>
    <row r="103" spans="1:21" x14ac:dyDescent="0.2">
      <c r="A103" s="1">
        <v>2010</v>
      </c>
      <c r="B103" s="1" t="s">
        <v>61</v>
      </c>
      <c r="C103" s="1" t="s">
        <v>43</v>
      </c>
      <c r="D103" s="1">
        <v>341</v>
      </c>
      <c r="E103" s="1">
        <v>8</v>
      </c>
      <c r="F103" s="1" t="s">
        <v>52</v>
      </c>
      <c r="G103">
        <v>0</v>
      </c>
      <c r="H103" s="1">
        <f t="shared" si="30"/>
        <v>0</v>
      </c>
      <c r="I103" s="1">
        <v>11</v>
      </c>
      <c r="J103" s="1">
        <f t="shared" si="31"/>
        <v>0.33806525478033073</v>
      </c>
      <c r="K103" s="1">
        <v>5</v>
      </c>
      <c r="L103" s="1">
        <f t="shared" si="32"/>
        <v>0.22551340589813121</v>
      </c>
      <c r="M103">
        <v>0</v>
      </c>
      <c r="N103" s="1">
        <f t="shared" si="33"/>
        <v>-5</v>
      </c>
      <c r="O103">
        <v>0</v>
      </c>
      <c r="P103" s="1">
        <f t="shared" si="34"/>
        <v>-5</v>
      </c>
      <c r="Q103" s="1">
        <f t="shared" si="35"/>
        <v>0</v>
      </c>
      <c r="R103" s="1">
        <f t="shared" si="36"/>
        <v>-5</v>
      </c>
      <c r="S103" s="1"/>
      <c r="T103" s="1"/>
    </row>
    <row r="104" spans="1:21" x14ac:dyDescent="0.2">
      <c r="A104" s="1">
        <v>2010</v>
      </c>
      <c r="B104" s="1" t="s">
        <v>61</v>
      </c>
      <c r="C104" s="1" t="s">
        <v>43</v>
      </c>
      <c r="D104" s="1">
        <v>347</v>
      </c>
      <c r="E104" s="1">
        <v>8</v>
      </c>
      <c r="F104" s="1" t="s">
        <v>52</v>
      </c>
      <c r="G104">
        <v>0</v>
      </c>
      <c r="H104" s="1">
        <f t="shared" si="30"/>
        <v>0</v>
      </c>
      <c r="I104" s="1">
        <v>4</v>
      </c>
      <c r="J104" s="1">
        <f t="shared" si="31"/>
        <v>0.20135792079033082</v>
      </c>
      <c r="K104" s="1">
        <v>1</v>
      </c>
      <c r="L104" s="1">
        <f t="shared" si="32"/>
        <v>0.1001674211615598</v>
      </c>
      <c r="M104">
        <v>0</v>
      </c>
      <c r="N104" s="1">
        <f t="shared" si="33"/>
        <v>-5</v>
      </c>
      <c r="O104">
        <v>0</v>
      </c>
      <c r="P104" s="1">
        <f t="shared" si="34"/>
        <v>-5</v>
      </c>
      <c r="Q104" s="1">
        <f t="shared" si="35"/>
        <v>0</v>
      </c>
      <c r="R104" s="1">
        <f t="shared" si="36"/>
        <v>-5</v>
      </c>
      <c r="S104" s="1"/>
      <c r="T104" s="1"/>
    </row>
    <row r="105" spans="1:21" x14ac:dyDescent="0.2">
      <c r="A105" s="1">
        <v>2010</v>
      </c>
      <c r="B105" s="1" t="s">
        <v>61</v>
      </c>
      <c r="C105" s="1" t="s">
        <v>43</v>
      </c>
      <c r="D105" s="1">
        <v>351</v>
      </c>
      <c r="E105" s="1">
        <v>5</v>
      </c>
      <c r="F105" s="1" t="s">
        <v>31</v>
      </c>
      <c r="G105">
        <v>22</v>
      </c>
      <c r="H105" s="1">
        <f t="shared" si="30"/>
        <v>4.6904157598234297</v>
      </c>
      <c r="I105" s="1">
        <v>18</v>
      </c>
      <c r="J105" s="1">
        <f t="shared" si="31"/>
        <v>0.43814903058417032</v>
      </c>
      <c r="K105" s="1">
        <v>9</v>
      </c>
      <c r="L105" s="1">
        <f t="shared" si="32"/>
        <v>0.30469265401539752</v>
      </c>
      <c r="M105">
        <v>0.7782</v>
      </c>
      <c r="N105" s="1">
        <f t="shared" si="33"/>
        <v>-0.10890319281149054</v>
      </c>
      <c r="O105">
        <v>0.49990000000000001</v>
      </c>
      <c r="P105" s="1">
        <f t="shared" si="34"/>
        <v>-0.30110817570713877</v>
      </c>
      <c r="Q105" s="1">
        <f t="shared" si="35"/>
        <v>1.2781</v>
      </c>
      <c r="R105" s="1">
        <f t="shared" si="36"/>
        <v>0.10656823280297209</v>
      </c>
      <c r="S105" s="1">
        <f>(O105/Q105)*100</f>
        <v>39.112745481574215</v>
      </c>
      <c r="T105" s="1">
        <f>ASIN(SQRT(S105/100))</f>
        <v>0.67564639943776061</v>
      </c>
    </row>
    <row r="106" spans="1:21" x14ac:dyDescent="0.2">
      <c r="A106" s="1">
        <v>2010</v>
      </c>
      <c r="B106" s="1" t="s">
        <v>61</v>
      </c>
      <c r="C106" s="1" t="s">
        <v>43</v>
      </c>
      <c r="D106" s="1">
        <v>352</v>
      </c>
      <c r="E106" s="1">
        <v>1</v>
      </c>
      <c r="F106" s="1" t="s">
        <v>27</v>
      </c>
      <c r="G106">
        <v>39</v>
      </c>
      <c r="H106" s="1">
        <f t="shared" si="30"/>
        <v>6.2449979983983983</v>
      </c>
      <c r="I106" s="1">
        <v>16</v>
      </c>
      <c r="J106" s="1">
        <f t="shared" si="31"/>
        <v>0.41151684606748801</v>
      </c>
      <c r="K106" s="1">
        <v>6</v>
      </c>
      <c r="L106" s="1">
        <f t="shared" si="32"/>
        <v>0.24746706317044773</v>
      </c>
      <c r="M106">
        <v>2.7730999999999999</v>
      </c>
      <c r="N106" s="1">
        <f t="shared" si="33"/>
        <v>0.44296709692929015</v>
      </c>
      <c r="O106">
        <v>0.70189999999999997</v>
      </c>
      <c r="P106" s="1">
        <f t="shared" si="34"/>
        <v>-0.15371857021938359</v>
      </c>
      <c r="Q106" s="1">
        <f t="shared" si="35"/>
        <v>3.4749999999999996</v>
      </c>
      <c r="R106" s="1">
        <f t="shared" si="36"/>
        <v>0.54095605869262764</v>
      </c>
      <c r="S106" s="1">
        <f>(O106/Q106)*100</f>
        <v>20.19856115107914</v>
      </c>
      <c r="T106" s="1">
        <f>ASIN(SQRT(S106/100))</f>
        <v>0.46612503032336783</v>
      </c>
    </row>
    <row r="107" spans="1:21" x14ac:dyDescent="0.2">
      <c r="A107" s="1">
        <v>2010</v>
      </c>
      <c r="B107" s="1" t="s">
        <v>61</v>
      </c>
      <c r="C107" s="1" t="s">
        <v>43</v>
      </c>
      <c r="D107" s="1">
        <v>353</v>
      </c>
      <c r="E107" s="1">
        <v>1</v>
      </c>
      <c r="F107" s="1" t="s">
        <v>27</v>
      </c>
      <c r="G107">
        <v>64</v>
      </c>
      <c r="H107" s="1">
        <f t="shared" si="30"/>
        <v>8</v>
      </c>
      <c r="I107" s="1">
        <v>23</v>
      </c>
      <c r="J107" s="1">
        <f t="shared" si="31"/>
        <v>0.50017960869748734</v>
      </c>
      <c r="K107" s="1">
        <v>20</v>
      </c>
      <c r="L107" s="1">
        <f t="shared" si="32"/>
        <v>0.46364760900080615</v>
      </c>
      <c r="M107">
        <v>7.0827</v>
      </c>
      <c r="N107" s="1">
        <f t="shared" si="33"/>
        <v>0.85019946007057345</v>
      </c>
      <c r="O107">
        <v>3.0947</v>
      </c>
      <c r="P107" s="1">
        <f t="shared" si="34"/>
        <v>0.4906199582670796</v>
      </c>
      <c r="Q107" s="1">
        <f t="shared" si="35"/>
        <v>10.1774</v>
      </c>
      <c r="R107" s="1">
        <f t="shared" si="36"/>
        <v>1.0076372705526708</v>
      </c>
      <c r="S107" s="1">
        <f>(O107/Q107)*100</f>
        <v>30.407569713286296</v>
      </c>
      <c r="T107" s="1">
        <f>ASIN(SQRT(S107/100))</f>
        <v>0.58407815129444052</v>
      </c>
    </row>
    <row r="108" spans="1:21" x14ac:dyDescent="0.2">
      <c r="A108" s="1">
        <v>2010</v>
      </c>
      <c r="B108" s="1" t="s">
        <v>61</v>
      </c>
      <c r="C108" s="1" t="s">
        <v>43</v>
      </c>
      <c r="D108" s="1">
        <v>354</v>
      </c>
      <c r="E108" s="1">
        <v>4</v>
      </c>
      <c r="F108" s="1" t="s">
        <v>33</v>
      </c>
      <c r="G108">
        <v>11</v>
      </c>
      <c r="H108" s="1">
        <f t="shared" si="30"/>
        <v>3.3166247903553998</v>
      </c>
      <c r="I108" s="1">
        <v>10</v>
      </c>
      <c r="J108" s="1">
        <f t="shared" si="31"/>
        <v>0.32175055439664224</v>
      </c>
      <c r="K108" s="1">
        <v>8</v>
      </c>
      <c r="L108" s="1">
        <f t="shared" si="32"/>
        <v>0.28675655221154839</v>
      </c>
      <c r="M108">
        <v>0.76590000000000003</v>
      </c>
      <c r="N108" s="1">
        <f t="shared" si="33"/>
        <v>-0.11582226013209017</v>
      </c>
      <c r="O108">
        <v>0.25169999999999998</v>
      </c>
      <c r="P108" s="1">
        <f t="shared" si="34"/>
        <v>-0.59909953034536367</v>
      </c>
      <c r="Q108" s="1">
        <f t="shared" si="35"/>
        <v>1.0176000000000001</v>
      </c>
      <c r="R108" s="1">
        <f t="shared" si="36"/>
        <v>7.5813661143623095E-3</v>
      </c>
      <c r="S108" s="1">
        <f>(O108/Q108)*100</f>
        <v>24.734669811320749</v>
      </c>
      <c r="T108" s="1">
        <f>ASIN(SQRT(S108/100))</f>
        <v>0.52052954849415289</v>
      </c>
    </row>
    <row r="109" spans="1:21" x14ac:dyDescent="0.2">
      <c r="A109" s="1">
        <v>2010</v>
      </c>
      <c r="B109" s="1" t="s">
        <v>61</v>
      </c>
      <c r="C109" s="1" t="s">
        <v>43</v>
      </c>
      <c r="D109" s="1">
        <v>355</v>
      </c>
      <c r="E109" s="1">
        <v>7</v>
      </c>
      <c r="F109" s="1" t="s">
        <v>44</v>
      </c>
      <c r="G109">
        <v>0</v>
      </c>
      <c r="H109" s="1">
        <f t="shared" si="30"/>
        <v>0</v>
      </c>
      <c r="I109" s="1">
        <v>6</v>
      </c>
      <c r="J109" s="1">
        <f t="shared" si="31"/>
        <v>0.24746706317044773</v>
      </c>
      <c r="K109" s="1">
        <v>4</v>
      </c>
      <c r="L109" s="1">
        <f t="shared" si="32"/>
        <v>0.20135792079033082</v>
      </c>
      <c r="M109">
        <v>0</v>
      </c>
      <c r="N109" s="1">
        <f t="shared" si="33"/>
        <v>-5</v>
      </c>
      <c r="O109">
        <v>0</v>
      </c>
      <c r="P109" s="1">
        <f t="shared" si="34"/>
        <v>-5</v>
      </c>
      <c r="Q109" s="1">
        <f t="shared" si="35"/>
        <v>0</v>
      </c>
      <c r="R109" s="1">
        <f t="shared" si="36"/>
        <v>-5</v>
      </c>
      <c r="S109" s="1"/>
      <c r="T109" s="1"/>
    </row>
    <row r="110" spans="1:21" x14ac:dyDescent="0.2">
      <c r="A110" s="1">
        <v>2010</v>
      </c>
      <c r="B110" s="1" t="s">
        <v>61</v>
      </c>
      <c r="C110" s="1" t="s">
        <v>43</v>
      </c>
      <c r="D110" s="1">
        <v>356</v>
      </c>
      <c r="E110" s="1">
        <v>1</v>
      </c>
      <c r="F110" s="1" t="s">
        <v>27</v>
      </c>
      <c r="G110">
        <v>0</v>
      </c>
      <c r="H110" s="1">
        <f t="shared" si="30"/>
        <v>0</v>
      </c>
      <c r="I110" s="1">
        <v>1</v>
      </c>
      <c r="J110" s="1">
        <f t="shared" si="31"/>
        <v>0.1001674211615598</v>
      </c>
      <c r="K110" s="1">
        <v>1</v>
      </c>
      <c r="L110" s="1">
        <f t="shared" si="32"/>
        <v>0.1001674211615598</v>
      </c>
      <c r="M110">
        <v>0</v>
      </c>
      <c r="N110" s="1">
        <f t="shared" si="33"/>
        <v>-5</v>
      </c>
      <c r="O110">
        <v>0</v>
      </c>
      <c r="P110" s="1">
        <f t="shared" si="34"/>
        <v>-5</v>
      </c>
      <c r="Q110" s="1">
        <f t="shared" si="35"/>
        <v>0</v>
      </c>
      <c r="R110" s="1">
        <f t="shared" si="36"/>
        <v>-5</v>
      </c>
      <c r="S110" s="1"/>
      <c r="T110" s="1"/>
    </row>
    <row r="111" spans="1:21" x14ac:dyDescent="0.2">
      <c r="A111" s="1">
        <v>2010</v>
      </c>
      <c r="B111" s="1" t="s">
        <v>61</v>
      </c>
      <c r="C111" s="1" t="s">
        <v>43</v>
      </c>
      <c r="D111" s="1">
        <v>360</v>
      </c>
      <c r="E111" s="1">
        <v>8</v>
      </c>
      <c r="F111" s="1" t="s">
        <v>52</v>
      </c>
      <c r="G111">
        <v>0</v>
      </c>
      <c r="H111" s="1">
        <f t="shared" si="30"/>
        <v>0</v>
      </c>
      <c r="I111" s="1">
        <v>1</v>
      </c>
      <c r="J111" s="1">
        <f t="shared" si="31"/>
        <v>0.1001674211615598</v>
      </c>
      <c r="K111" s="1">
        <v>1</v>
      </c>
      <c r="L111" s="1">
        <f t="shared" si="32"/>
        <v>0.1001674211615598</v>
      </c>
      <c r="M111">
        <v>0</v>
      </c>
      <c r="N111" s="1">
        <f t="shared" si="33"/>
        <v>-5</v>
      </c>
      <c r="O111">
        <v>0</v>
      </c>
      <c r="P111" s="1">
        <f t="shared" si="34"/>
        <v>-5</v>
      </c>
      <c r="Q111" s="1">
        <f t="shared" si="35"/>
        <v>0</v>
      </c>
      <c r="R111" s="1">
        <f t="shared" si="36"/>
        <v>-5</v>
      </c>
      <c r="S111" s="1"/>
      <c r="T111" s="1"/>
    </row>
    <row r="112" spans="1:21" x14ac:dyDescent="0.2">
      <c r="A112" s="1">
        <v>2010</v>
      </c>
      <c r="B112" s="1" t="s">
        <v>61</v>
      </c>
      <c r="C112" s="1" t="s">
        <v>43</v>
      </c>
      <c r="D112" s="1">
        <v>361</v>
      </c>
      <c r="E112" s="1">
        <v>8</v>
      </c>
      <c r="F112" s="1" t="s">
        <v>52</v>
      </c>
      <c r="G112">
        <v>0</v>
      </c>
      <c r="H112" s="1">
        <f t="shared" si="30"/>
        <v>0</v>
      </c>
      <c r="I112" s="1">
        <v>3</v>
      </c>
      <c r="J112" s="1">
        <f t="shared" si="31"/>
        <v>0.17408301063648043</v>
      </c>
      <c r="K112" s="1">
        <v>5</v>
      </c>
      <c r="L112" s="1">
        <f t="shared" si="32"/>
        <v>0.22551340589813121</v>
      </c>
      <c r="M112">
        <v>0</v>
      </c>
      <c r="N112" s="1">
        <f t="shared" si="33"/>
        <v>-5</v>
      </c>
      <c r="O112">
        <v>0</v>
      </c>
      <c r="P112" s="1">
        <f t="shared" si="34"/>
        <v>-5</v>
      </c>
      <c r="Q112" s="1">
        <f t="shared" si="35"/>
        <v>0</v>
      </c>
      <c r="R112" s="1">
        <f t="shared" si="36"/>
        <v>-5</v>
      </c>
      <c r="S112" s="1"/>
      <c r="T112" s="1"/>
    </row>
    <row r="113" spans="1:21" x14ac:dyDescent="0.2">
      <c r="A113" s="1">
        <v>2010</v>
      </c>
      <c r="B113" s="1" t="s">
        <v>61</v>
      </c>
      <c r="C113" s="1" t="s">
        <v>43</v>
      </c>
      <c r="D113" s="1">
        <v>362</v>
      </c>
      <c r="E113" s="1">
        <v>7</v>
      </c>
      <c r="F113" s="1" t="s">
        <v>44</v>
      </c>
      <c r="G113">
        <v>0</v>
      </c>
      <c r="H113" s="1">
        <f t="shared" si="30"/>
        <v>0</v>
      </c>
      <c r="I113" s="1">
        <v>1</v>
      </c>
      <c r="J113" s="1">
        <f t="shared" si="31"/>
        <v>0.1001674211615598</v>
      </c>
      <c r="K113" s="1">
        <v>1</v>
      </c>
      <c r="L113" s="1">
        <f t="shared" si="32"/>
        <v>0.1001674211615598</v>
      </c>
      <c r="M113">
        <v>0</v>
      </c>
      <c r="N113" s="1">
        <f t="shared" si="33"/>
        <v>-5</v>
      </c>
      <c r="O113">
        <v>0</v>
      </c>
      <c r="P113" s="1">
        <f t="shared" si="34"/>
        <v>-5</v>
      </c>
      <c r="Q113" s="1">
        <f t="shared" si="35"/>
        <v>0</v>
      </c>
      <c r="R113" s="1">
        <f t="shared" si="36"/>
        <v>-5</v>
      </c>
      <c r="S113" s="1"/>
      <c r="T113" s="1"/>
    </row>
    <row r="114" spans="1:21" x14ac:dyDescent="0.2">
      <c r="A114" s="1">
        <v>2010</v>
      </c>
      <c r="B114" s="1" t="s">
        <v>61</v>
      </c>
      <c r="C114" s="1" t="s">
        <v>43</v>
      </c>
      <c r="D114" s="1">
        <v>363</v>
      </c>
      <c r="E114" s="1">
        <v>1</v>
      </c>
      <c r="F114" s="1" t="s">
        <v>27</v>
      </c>
      <c r="G114">
        <v>5</v>
      </c>
      <c r="H114" s="1">
        <f t="shared" si="30"/>
        <v>2.2360679774997898</v>
      </c>
      <c r="I114" s="1">
        <v>9</v>
      </c>
      <c r="J114" s="1">
        <f t="shared" si="31"/>
        <v>0.30469265401539752</v>
      </c>
      <c r="K114" s="1">
        <v>8</v>
      </c>
      <c r="L114" s="1">
        <f t="shared" si="32"/>
        <v>0.28675655221154839</v>
      </c>
      <c r="M114">
        <v>0.35399999999999998</v>
      </c>
      <c r="N114" s="1">
        <f t="shared" si="33"/>
        <v>-0.4509844699417852</v>
      </c>
      <c r="O114">
        <v>0.1331</v>
      </c>
      <c r="P114" s="1">
        <f t="shared" si="34"/>
        <v>-0.87578931656378267</v>
      </c>
      <c r="Q114" s="1">
        <f t="shared" si="35"/>
        <v>0.48709999999999998</v>
      </c>
      <c r="R114" s="1">
        <f t="shared" si="36"/>
        <v>-0.31237295459936532</v>
      </c>
      <c r="S114" s="1">
        <f>(O114/Q114)*100</f>
        <v>27.324984602750973</v>
      </c>
      <c r="T114" s="1">
        <f>ASIN(SQRT(S114/100))</f>
        <v>0.55005375340454299</v>
      </c>
    </row>
    <row r="115" spans="1:21" x14ac:dyDescent="0.2">
      <c r="A115" s="1">
        <v>2010</v>
      </c>
      <c r="B115" s="1" t="s">
        <v>61</v>
      </c>
      <c r="C115" s="1" t="s">
        <v>43</v>
      </c>
      <c r="D115" s="1">
        <v>364</v>
      </c>
      <c r="E115" s="1">
        <v>6</v>
      </c>
      <c r="F115" s="1" t="s">
        <v>34</v>
      </c>
      <c r="H115" s="1"/>
      <c r="I115" s="1"/>
      <c r="J115" s="1"/>
      <c r="K115" s="1"/>
      <c r="L115" s="1"/>
      <c r="N115" s="1"/>
      <c r="P115" s="1"/>
      <c r="Q115" s="1"/>
      <c r="R115" s="1"/>
      <c r="S115" s="1"/>
      <c r="T115" s="1"/>
      <c r="U115" t="s">
        <v>63</v>
      </c>
    </row>
    <row r="116" spans="1:21" x14ac:dyDescent="0.2">
      <c r="A116" s="1">
        <v>2010</v>
      </c>
      <c r="B116" s="1" t="s">
        <v>61</v>
      </c>
      <c r="C116" s="1" t="s">
        <v>43</v>
      </c>
      <c r="D116" s="1">
        <v>365</v>
      </c>
      <c r="E116" s="1">
        <v>5</v>
      </c>
      <c r="F116" s="1" t="s">
        <v>31</v>
      </c>
      <c r="H116" s="1"/>
      <c r="I116" s="1">
        <v>2</v>
      </c>
      <c r="J116" s="1">
        <f t="shared" ref="J116:J128" si="37">ASIN(SQRT(I116/100))</f>
        <v>0.14189705460416391</v>
      </c>
      <c r="K116" s="1">
        <v>2</v>
      </c>
      <c r="L116" s="1">
        <f t="shared" ref="L116:L128" si="38">ASIN(SQRT(K116/100))</f>
        <v>0.14189705460416391</v>
      </c>
      <c r="M116">
        <v>0</v>
      </c>
      <c r="N116" s="1">
        <f t="shared" ref="N116:N128" si="39">LOG10(M116+0.00001)</f>
        <v>-5</v>
      </c>
      <c r="O116">
        <v>0</v>
      </c>
      <c r="P116" s="1">
        <f t="shared" ref="P116:P128" si="40">LOG10(O116+0.00001)</f>
        <v>-5</v>
      </c>
      <c r="Q116" s="1">
        <f t="shared" ref="Q116:Q128" si="41">M116+O116</f>
        <v>0</v>
      </c>
      <c r="R116" s="1">
        <f t="shared" ref="R116:R128" si="42">LOG10(Q116+0.00001)</f>
        <v>-5</v>
      </c>
      <c r="S116" s="1"/>
      <c r="T116" s="1"/>
      <c r="U116" t="s">
        <v>68</v>
      </c>
    </row>
    <row r="117" spans="1:21" x14ac:dyDescent="0.2">
      <c r="A117" s="1">
        <v>2010</v>
      </c>
      <c r="B117" s="1" t="s">
        <v>61</v>
      </c>
      <c r="C117" s="1" t="s">
        <v>43</v>
      </c>
      <c r="D117" s="1">
        <v>368</v>
      </c>
      <c r="E117" s="1">
        <v>5</v>
      </c>
      <c r="F117" s="1" t="s">
        <v>31</v>
      </c>
      <c r="G117">
        <v>0</v>
      </c>
      <c r="H117" s="1">
        <f t="shared" ref="H117:H128" si="43">SQRT(G117)</f>
        <v>0</v>
      </c>
      <c r="I117" s="1">
        <v>1</v>
      </c>
      <c r="J117" s="1">
        <f t="shared" si="37"/>
        <v>0.1001674211615598</v>
      </c>
      <c r="K117" s="1">
        <v>1</v>
      </c>
      <c r="L117" s="1">
        <f t="shared" si="38"/>
        <v>0.1001674211615598</v>
      </c>
      <c r="M117">
        <v>0</v>
      </c>
      <c r="N117" s="1">
        <f t="shared" si="39"/>
        <v>-5</v>
      </c>
      <c r="O117">
        <v>0</v>
      </c>
      <c r="P117" s="1">
        <f t="shared" si="40"/>
        <v>-5</v>
      </c>
      <c r="Q117" s="1">
        <f t="shared" si="41"/>
        <v>0</v>
      </c>
      <c r="R117" s="1">
        <f t="shared" si="42"/>
        <v>-5</v>
      </c>
      <c r="S117" s="1"/>
      <c r="T117" s="1"/>
    </row>
    <row r="118" spans="1:21" x14ac:dyDescent="0.2">
      <c r="A118" s="1">
        <v>2010</v>
      </c>
      <c r="B118" s="1" t="s">
        <v>61</v>
      </c>
      <c r="C118" s="1" t="s">
        <v>43</v>
      </c>
      <c r="D118" s="1">
        <v>371</v>
      </c>
      <c r="E118" s="1">
        <v>7</v>
      </c>
      <c r="F118" s="1" t="s">
        <v>44</v>
      </c>
      <c r="G118">
        <v>79</v>
      </c>
      <c r="H118" s="1">
        <f t="shared" si="43"/>
        <v>8.8881944173155887</v>
      </c>
      <c r="I118" s="1">
        <v>12</v>
      </c>
      <c r="J118" s="1">
        <f t="shared" si="37"/>
        <v>0.35374160588967152</v>
      </c>
      <c r="K118" s="1">
        <v>8</v>
      </c>
      <c r="L118" s="1">
        <f t="shared" si="38"/>
        <v>0.28675655221154839</v>
      </c>
      <c r="M118">
        <v>4.8998999999999997</v>
      </c>
      <c r="N118" s="1">
        <f t="shared" si="39"/>
        <v>0.6901881031178333</v>
      </c>
      <c r="O118">
        <v>1.1448</v>
      </c>
      <c r="P118" s="1">
        <f t="shared" si="40"/>
        <v>5.8733414362700943E-2</v>
      </c>
      <c r="Q118" s="1">
        <f t="shared" si="41"/>
        <v>6.0446999999999997</v>
      </c>
      <c r="R118" s="1">
        <f t="shared" si="42"/>
        <v>0.78137547005686159</v>
      </c>
      <c r="S118" s="1">
        <f>(O118/Q118)*100</f>
        <v>18.938905156583456</v>
      </c>
      <c r="T118" s="1">
        <f>ASIN(SQRT(S118/100))</f>
        <v>0.4502476585196149</v>
      </c>
    </row>
    <row r="119" spans="1:21" x14ac:dyDescent="0.2">
      <c r="A119" s="1">
        <v>2010</v>
      </c>
      <c r="B119" s="1" t="s">
        <v>61</v>
      </c>
      <c r="C119" s="1" t="s">
        <v>43</v>
      </c>
      <c r="D119" s="1">
        <v>374</v>
      </c>
      <c r="E119" s="1">
        <v>8</v>
      </c>
      <c r="F119" s="1" t="s">
        <v>52</v>
      </c>
      <c r="G119">
        <v>0</v>
      </c>
      <c r="H119" s="1">
        <f t="shared" si="43"/>
        <v>0</v>
      </c>
      <c r="I119" s="1">
        <v>11</v>
      </c>
      <c r="J119" s="1">
        <f t="shared" si="37"/>
        <v>0.33806525478033073</v>
      </c>
      <c r="K119" s="1">
        <v>9</v>
      </c>
      <c r="L119" s="1">
        <f t="shared" si="38"/>
        <v>0.30469265401539752</v>
      </c>
      <c r="M119">
        <v>0</v>
      </c>
      <c r="N119" s="1">
        <f t="shared" si="39"/>
        <v>-5</v>
      </c>
      <c r="O119">
        <v>0</v>
      </c>
      <c r="P119" s="1">
        <f t="shared" si="40"/>
        <v>-5</v>
      </c>
      <c r="Q119" s="1">
        <f t="shared" si="41"/>
        <v>0</v>
      </c>
      <c r="R119" s="1">
        <f t="shared" si="42"/>
        <v>-5</v>
      </c>
      <c r="S119" s="1"/>
      <c r="T119" s="1"/>
    </row>
    <row r="120" spans="1:21" x14ac:dyDescent="0.2">
      <c r="A120" s="1">
        <v>2010</v>
      </c>
      <c r="B120" s="1" t="s">
        <v>61</v>
      </c>
      <c r="C120" s="1" t="s">
        <v>43</v>
      </c>
      <c r="D120" s="1">
        <v>375</v>
      </c>
      <c r="E120" s="1">
        <v>3</v>
      </c>
      <c r="F120" s="1" t="s">
        <v>32</v>
      </c>
      <c r="G120" s="6">
        <v>38</v>
      </c>
      <c r="H120" s="1">
        <f t="shared" si="43"/>
        <v>6.164414002968976</v>
      </c>
      <c r="I120" s="1">
        <v>17</v>
      </c>
      <c r="J120" s="1">
        <f t="shared" si="37"/>
        <v>0.4249887829624035</v>
      </c>
      <c r="K120" s="1">
        <v>28</v>
      </c>
      <c r="L120" s="1">
        <f t="shared" si="38"/>
        <v>0.55759882669953675</v>
      </c>
      <c r="M120">
        <v>2.2536</v>
      </c>
      <c r="N120" s="1">
        <f t="shared" si="39"/>
        <v>0.35287876108775579</v>
      </c>
      <c r="O120">
        <v>1.5609999999999999</v>
      </c>
      <c r="P120" s="1">
        <f t="shared" si="40"/>
        <v>0.1934056852090596</v>
      </c>
      <c r="Q120" s="1">
        <f t="shared" si="41"/>
        <v>3.8146</v>
      </c>
      <c r="R120" s="1">
        <f t="shared" si="42"/>
        <v>0.58145014294464437</v>
      </c>
      <c r="S120" s="1">
        <f t="shared" ref="S120:S125" si="44">(O120/Q120)*100</f>
        <v>40.921721805693913</v>
      </c>
      <c r="T120" s="1">
        <f t="shared" ref="T120:T125" si="45">ASIN(SQRT(S120/100))</f>
        <v>0.6941090418002569</v>
      </c>
    </row>
    <row r="121" spans="1:21" x14ac:dyDescent="0.2">
      <c r="A121" s="1">
        <v>2010</v>
      </c>
      <c r="B121" s="1" t="s">
        <v>61</v>
      </c>
      <c r="C121" s="1" t="s">
        <v>43</v>
      </c>
      <c r="D121" s="1">
        <v>377</v>
      </c>
      <c r="E121" s="1">
        <v>4</v>
      </c>
      <c r="F121" s="1" t="s">
        <v>33</v>
      </c>
      <c r="G121">
        <v>8</v>
      </c>
      <c r="H121" s="1">
        <f t="shared" si="43"/>
        <v>2.8284271247461903</v>
      </c>
      <c r="I121" s="1">
        <v>7</v>
      </c>
      <c r="J121" s="1">
        <f t="shared" si="37"/>
        <v>0.26776332715719392</v>
      </c>
      <c r="K121" s="1">
        <v>5</v>
      </c>
      <c r="L121" s="1">
        <f t="shared" si="38"/>
        <v>0.22551340589813121</v>
      </c>
      <c r="M121">
        <v>0.61529999999999996</v>
      </c>
      <c r="N121" s="1">
        <f t="shared" si="39"/>
        <v>-0.21090602671348582</v>
      </c>
      <c r="O121">
        <v>0.2248</v>
      </c>
      <c r="P121" s="1">
        <f t="shared" si="40"/>
        <v>-0.64818437438310927</v>
      </c>
      <c r="Q121" s="1">
        <f t="shared" si="41"/>
        <v>0.84009999999999996</v>
      </c>
      <c r="R121" s="1">
        <f t="shared" si="42"/>
        <v>-7.5663845765108748E-2</v>
      </c>
      <c r="S121" s="1">
        <f t="shared" si="44"/>
        <v>26.758719200095229</v>
      </c>
      <c r="T121" s="1">
        <f t="shared" si="45"/>
        <v>0.5436793401556963</v>
      </c>
    </row>
    <row r="122" spans="1:21" x14ac:dyDescent="0.2">
      <c r="A122" s="1">
        <v>2010</v>
      </c>
      <c r="B122" s="1" t="s">
        <v>61</v>
      </c>
      <c r="C122" s="1" t="s">
        <v>43</v>
      </c>
      <c r="D122" s="1">
        <v>379</v>
      </c>
      <c r="E122" s="1">
        <v>2</v>
      </c>
      <c r="F122" s="1" t="s">
        <v>30</v>
      </c>
      <c r="G122">
        <v>2</v>
      </c>
      <c r="H122" s="1">
        <f t="shared" si="43"/>
        <v>1.4142135623730951</v>
      </c>
      <c r="I122" s="1">
        <v>7</v>
      </c>
      <c r="J122" s="1">
        <f t="shared" si="37"/>
        <v>0.26776332715719392</v>
      </c>
      <c r="K122" s="1">
        <v>4</v>
      </c>
      <c r="L122" s="1">
        <f t="shared" si="38"/>
        <v>0.20135792079033082</v>
      </c>
      <c r="M122">
        <v>0.13109999999999999</v>
      </c>
      <c r="N122" s="1">
        <f t="shared" si="39"/>
        <v>-0.88236418261050575</v>
      </c>
      <c r="O122">
        <v>5.6099999999999997E-2</v>
      </c>
      <c r="P122" s="1">
        <f t="shared" si="40"/>
        <v>-1.2509597312965428</v>
      </c>
      <c r="Q122" s="1">
        <f t="shared" si="41"/>
        <v>0.18719999999999998</v>
      </c>
      <c r="R122" s="1">
        <f t="shared" si="42"/>
        <v>-0.72767095672598137</v>
      </c>
      <c r="S122" s="1">
        <f t="shared" si="44"/>
        <v>29.967948717948723</v>
      </c>
      <c r="T122" s="1">
        <f t="shared" si="45"/>
        <v>0.5792899787871838</v>
      </c>
    </row>
    <row r="123" spans="1:21" x14ac:dyDescent="0.2">
      <c r="A123" s="1">
        <v>2010</v>
      </c>
      <c r="B123" s="1" t="s">
        <v>61</v>
      </c>
      <c r="C123" s="1" t="s">
        <v>43</v>
      </c>
      <c r="D123" s="1">
        <v>380</v>
      </c>
      <c r="E123" s="1">
        <v>7</v>
      </c>
      <c r="F123" s="1" t="s">
        <v>44</v>
      </c>
      <c r="G123">
        <v>30</v>
      </c>
      <c r="H123" s="1">
        <f t="shared" si="43"/>
        <v>5.4772255750516612</v>
      </c>
      <c r="I123" s="1">
        <v>10</v>
      </c>
      <c r="J123" s="1">
        <f t="shared" si="37"/>
        <v>0.32175055439664224</v>
      </c>
      <c r="K123" s="1">
        <v>11</v>
      </c>
      <c r="L123" s="1">
        <f t="shared" si="38"/>
        <v>0.33806525478033073</v>
      </c>
      <c r="M123">
        <v>1.3776999999999999</v>
      </c>
      <c r="N123" s="1">
        <f t="shared" si="39"/>
        <v>0.13915781071078576</v>
      </c>
      <c r="O123">
        <v>0.63060000000000005</v>
      </c>
      <c r="P123" s="1">
        <f t="shared" si="40"/>
        <v>-0.20023914663856709</v>
      </c>
      <c r="Q123" s="1">
        <f t="shared" si="41"/>
        <v>2.0083000000000002</v>
      </c>
      <c r="R123" s="1">
        <f t="shared" si="42"/>
        <v>0.30283075075291405</v>
      </c>
      <c r="S123" s="1">
        <f t="shared" si="44"/>
        <v>31.399691281183088</v>
      </c>
      <c r="T123" s="1">
        <f t="shared" si="45"/>
        <v>0.59481347503131199</v>
      </c>
    </row>
    <row r="124" spans="1:21" x14ac:dyDescent="0.2">
      <c r="A124" s="1">
        <v>2010</v>
      </c>
      <c r="B124" s="1" t="s">
        <v>61</v>
      </c>
      <c r="C124" s="1" t="s">
        <v>43</v>
      </c>
      <c r="D124" s="1">
        <v>381</v>
      </c>
      <c r="E124" s="1">
        <v>8</v>
      </c>
      <c r="F124" s="1" t="s">
        <v>52</v>
      </c>
      <c r="G124">
        <v>30</v>
      </c>
      <c r="H124" s="1">
        <f t="shared" si="43"/>
        <v>5.4772255750516612</v>
      </c>
      <c r="I124" s="1">
        <v>7</v>
      </c>
      <c r="J124" s="1">
        <f t="shared" si="37"/>
        <v>0.26776332715719392</v>
      </c>
      <c r="K124" s="1">
        <v>9</v>
      </c>
      <c r="L124" s="1">
        <f t="shared" si="38"/>
        <v>0.30469265401539752</v>
      </c>
      <c r="M124">
        <v>0.37209999999999999</v>
      </c>
      <c r="N124" s="1">
        <f t="shared" si="39"/>
        <v>-0.4293286586899337</v>
      </c>
      <c r="O124">
        <v>0.48420000000000002</v>
      </c>
      <c r="P124" s="1">
        <f t="shared" si="40"/>
        <v>-0.31496624566674969</v>
      </c>
      <c r="Q124" s="1">
        <f t="shared" si="41"/>
        <v>0.85630000000000006</v>
      </c>
      <c r="R124" s="1">
        <f t="shared" si="42"/>
        <v>-6.7368984251649486E-2</v>
      </c>
      <c r="S124" s="1">
        <f t="shared" si="44"/>
        <v>56.545603176456851</v>
      </c>
      <c r="T124" s="1">
        <f t="shared" si="45"/>
        <v>0.85104261582669938</v>
      </c>
    </row>
    <row r="125" spans="1:21" x14ac:dyDescent="0.2">
      <c r="A125" s="1">
        <v>2010</v>
      </c>
      <c r="B125" s="1" t="s">
        <v>61</v>
      </c>
      <c r="C125" s="1" t="s">
        <v>43</v>
      </c>
      <c r="D125" s="1">
        <v>382</v>
      </c>
      <c r="E125" s="1">
        <v>8</v>
      </c>
      <c r="F125" s="1" t="s">
        <v>52</v>
      </c>
      <c r="G125">
        <v>8</v>
      </c>
      <c r="H125" s="1">
        <f t="shared" si="43"/>
        <v>2.8284271247461903</v>
      </c>
      <c r="I125" s="1">
        <v>9</v>
      </c>
      <c r="J125" s="1">
        <f t="shared" si="37"/>
        <v>0.30469265401539752</v>
      </c>
      <c r="K125" s="1">
        <v>8</v>
      </c>
      <c r="L125" s="1">
        <f t="shared" si="38"/>
        <v>0.28675655221154839</v>
      </c>
      <c r="M125">
        <v>7.6E-3</v>
      </c>
      <c r="N125" s="1">
        <f t="shared" si="39"/>
        <v>-2.1186153432294272</v>
      </c>
      <c r="O125">
        <v>0.1966</v>
      </c>
      <c r="P125" s="1">
        <f t="shared" si="40"/>
        <v>-0.70639439680718186</v>
      </c>
      <c r="Q125" s="1">
        <f t="shared" si="41"/>
        <v>0.20419999999999999</v>
      </c>
      <c r="R125" s="1">
        <f t="shared" si="42"/>
        <v>-0.68992299467573914</v>
      </c>
      <c r="S125" s="1">
        <f t="shared" si="44"/>
        <v>96.278158667972576</v>
      </c>
      <c r="T125" s="1">
        <f t="shared" si="45"/>
        <v>1.3766583842378952</v>
      </c>
    </row>
    <row r="126" spans="1:21" x14ac:dyDescent="0.2">
      <c r="A126" s="1">
        <v>2010</v>
      </c>
      <c r="B126" s="1" t="s">
        <v>61</v>
      </c>
      <c r="C126" s="1" t="s">
        <v>43</v>
      </c>
      <c r="D126" s="1">
        <v>384</v>
      </c>
      <c r="E126" s="1">
        <v>1</v>
      </c>
      <c r="F126" s="1" t="s">
        <v>27</v>
      </c>
      <c r="G126">
        <v>0</v>
      </c>
      <c r="H126" s="1">
        <f t="shared" si="43"/>
        <v>0</v>
      </c>
      <c r="I126" s="1">
        <v>7</v>
      </c>
      <c r="J126" s="1">
        <f t="shared" si="37"/>
        <v>0.26776332715719392</v>
      </c>
      <c r="K126" s="1">
        <v>8</v>
      </c>
      <c r="L126" s="1">
        <f t="shared" si="38"/>
        <v>0.28675655221154839</v>
      </c>
      <c r="M126">
        <v>0</v>
      </c>
      <c r="N126" s="1">
        <f t="shared" si="39"/>
        <v>-5</v>
      </c>
      <c r="O126">
        <v>0</v>
      </c>
      <c r="P126" s="1">
        <f t="shared" si="40"/>
        <v>-5</v>
      </c>
      <c r="Q126" s="1">
        <f t="shared" si="41"/>
        <v>0</v>
      </c>
      <c r="R126" s="1">
        <f t="shared" si="42"/>
        <v>-5</v>
      </c>
      <c r="S126" s="1"/>
      <c r="T126" s="1"/>
    </row>
    <row r="127" spans="1:21" x14ac:dyDescent="0.2">
      <c r="A127" s="1">
        <v>2010</v>
      </c>
      <c r="B127" s="1" t="s">
        <v>61</v>
      </c>
      <c r="C127" s="1" t="s">
        <v>43</v>
      </c>
      <c r="D127" s="1">
        <v>388</v>
      </c>
      <c r="E127" s="1">
        <v>3</v>
      </c>
      <c r="F127" s="1" t="s">
        <v>32</v>
      </c>
      <c r="G127">
        <v>0</v>
      </c>
      <c r="H127" s="1">
        <f t="shared" si="43"/>
        <v>0</v>
      </c>
      <c r="I127" s="1">
        <v>10</v>
      </c>
      <c r="J127" s="1">
        <f t="shared" si="37"/>
        <v>0.32175055439664224</v>
      </c>
      <c r="K127" s="1">
        <v>10</v>
      </c>
      <c r="L127" s="1">
        <f t="shared" si="38"/>
        <v>0.32175055439664224</v>
      </c>
      <c r="M127">
        <v>0</v>
      </c>
      <c r="N127" s="1">
        <f t="shared" si="39"/>
        <v>-5</v>
      </c>
      <c r="O127">
        <v>0</v>
      </c>
      <c r="P127" s="1">
        <f t="shared" si="40"/>
        <v>-5</v>
      </c>
      <c r="Q127" s="1">
        <f t="shared" si="41"/>
        <v>0</v>
      </c>
      <c r="R127" s="1">
        <f t="shared" si="42"/>
        <v>-5</v>
      </c>
      <c r="S127" s="1"/>
      <c r="T127" s="1"/>
    </row>
    <row r="128" spans="1:21" x14ac:dyDescent="0.2">
      <c r="A128" s="1">
        <v>2010</v>
      </c>
      <c r="B128" s="1" t="s">
        <v>61</v>
      </c>
      <c r="C128" s="1" t="s">
        <v>43</v>
      </c>
      <c r="D128" s="1">
        <v>399</v>
      </c>
      <c r="E128" s="1">
        <v>8</v>
      </c>
      <c r="F128" s="1" t="s">
        <v>52</v>
      </c>
      <c r="G128">
        <v>9</v>
      </c>
      <c r="H128" s="1">
        <f t="shared" si="43"/>
        <v>3</v>
      </c>
      <c r="I128" s="1">
        <v>8</v>
      </c>
      <c r="J128" s="1">
        <f t="shared" si="37"/>
        <v>0.28675655221154839</v>
      </c>
      <c r="K128" s="1">
        <v>5</v>
      </c>
      <c r="L128" s="1">
        <f t="shared" si="38"/>
        <v>0.22551340589813121</v>
      </c>
      <c r="M128">
        <v>4.3E-3</v>
      </c>
      <c r="N128" s="1">
        <f t="shared" si="39"/>
        <v>-2.3655227298392685</v>
      </c>
      <c r="O128">
        <v>5.6500000000000002E-2</v>
      </c>
      <c r="P128" s="1">
        <f t="shared" si="40"/>
        <v>-1.2478746927021016</v>
      </c>
      <c r="Q128" s="1">
        <f t="shared" si="41"/>
        <v>6.08E-2</v>
      </c>
      <c r="R128" s="1">
        <f t="shared" si="42"/>
        <v>-1.2160249965873289</v>
      </c>
      <c r="S128" s="1">
        <f>(O128/Q128)*100</f>
        <v>92.92763157894737</v>
      </c>
      <c r="T128" s="1">
        <f>ASIN(SQRT(S128/100))</f>
        <v>1.3016182001241448</v>
      </c>
    </row>
    <row r="129" spans="1:21" x14ac:dyDescent="0.2">
      <c r="A129" s="1">
        <v>2010</v>
      </c>
      <c r="B129" s="1" t="s">
        <v>61</v>
      </c>
      <c r="C129" s="1" t="s">
        <v>43</v>
      </c>
      <c r="D129" s="1">
        <v>400</v>
      </c>
      <c r="E129" s="1">
        <v>2</v>
      </c>
      <c r="F129" s="1" t="s">
        <v>30</v>
      </c>
      <c r="H129" s="1"/>
      <c r="I129" s="1"/>
      <c r="J129" s="1"/>
      <c r="K129" s="1"/>
      <c r="L129" s="1"/>
      <c r="N129" s="1"/>
      <c r="P129" s="1"/>
      <c r="Q129" s="1"/>
      <c r="R129" s="1"/>
      <c r="S129" s="1"/>
      <c r="T129" s="1"/>
      <c r="U129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7B73-143A-6845-9146-02953B62762C}">
  <dimension ref="A1:X129"/>
  <sheetViews>
    <sheetView workbookViewId="0">
      <selection activeCell="H24" sqref="H24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7" t="s">
        <v>10</v>
      </c>
      <c r="L1" s="3" t="s">
        <v>11</v>
      </c>
      <c r="M1" s="7" t="s">
        <v>12</v>
      </c>
      <c r="N1" s="3" t="s">
        <v>58</v>
      </c>
      <c r="O1" s="7" t="s">
        <v>14</v>
      </c>
      <c r="P1" s="3" t="s">
        <v>60</v>
      </c>
      <c r="Q1" s="1" t="s">
        <v>16</v>
      </c>
      <c r="R1" s="3" t="s">
        <v>17</v>
      </c>
      <c r="S1" s="1" t="s">
        <v>69</v>
      </c>
      <c r="T1" s="1" t="s">
        <v>70</v>
      </c>
      <c r="U1" s="1" t="s">
        <v>20</v>
      </c>
      <c r="V1" s="1" t="s">
        <v>21</v>
      </c>
      <c r="W1" s="5" t="s">
        <v>22</v>
      </c>
      <c r="X1" s="1" t="s">
        <v>23</v>
      </c>
    </row>
    <row r="2" spans="1:24" x14ac:dyDescent="0.2">
      <c r="A2" s="1" t="s">
        <v>61</v>
      </c>
      <c r="B2" s="1">
        <v>2011</v>
      </c>
      <c r="C2" s="1" t="s">
        <v>25</v>
      </c>
      <c r="D2" s="1">
        <v>2</v>
      </c>
      <c r="E2" s="1">
        <v>6</v>
      </c>
      <c r="F2" s="1" t="s">
        <v>26</v>
      </c>
      <c r="G2" s="8">
        <v>2</v>
      </c>
      <c r="H2" s="1">
        <f t="shared" ref="H2:H7" si="0">ASIN(SQRT(G2/100))</f>
        <v>0.14189705460416391</v>
      </c>
      <c r="I2" s="2">
        <v>2</v>
      </c>
      <c r="J2" s="1">
        <f t="shared" ref="J2:J7" si="1">ASIN(SQRT(I2/100))</f>
        <v>0.14189705460416391</v>
      </c>
      <c r="K2" s="7">
        <v>0</v>
      </c>
      <c r="L2" s="1">
        <f t="shared" ref="L2:L7" si="2">SQRT(K2)</f>
        <v>0</v>
      </c>
      <c r="M2" s="7">
        <v>0</v>
      </c>
      <c r="N2" s="1">
        <f t="shared" ref="N2:N7" si="3">LOG(M2+0.00001)</f>
        <v>-5</v>
      </c>
      <c r="O2" s="7">
        <v>0</v>
      </c>
      <c r="P2" s="1">
        <f t="shared" ref="P2:P7" si="4">LOG(O2+0.00001)</f>
        <v>-5</v>
      </c>
      <c r="Q2" s="1">
        <f t="shared" ref="Q2:Q7" si="5">M2+O2</f>
        <v>0</v>
      </c>
      <c r="R2" s="1">
        <f t="shared" ref="R2:R7" si="6">LOG10(Q2+0.00001)</f>
        <v>-5</v>
      </c>
      <c r="S2" s="1"/>
      <c r="T2" s="1"/>
      <c r="U2" s="1">
        <v>3.5</v>
      </c>
      <c r="V2" s="1">
        <f t="shared" ref="V2:V7" si="7">LOG10(U2+0.01)</f>
        <v>0.54530711646582408</v>
      </c>
      <c r="W2" s="5"/>
      <c r="X2" s="1"/>
    </row>
    <row r="3" spans="1:24" x14ac:dyDescent="0.2">
      <c r="A3" s="1" t="s">
        <v>61</v>
      </c>
      <c r="B3" s="1">
        <v>2011</v>
      </c>
      <c r="C3" s="1" t="s">
        <v>25</v>
      </c>
      <c r="D3" s="1">
        <v>6</v>
      </c>
      <c r="E3" s="1">
        <v>1</v>
      </c>
      <c r="F3" s="1" t="s">
        <v>27</v>
      </c>
      <c r="G3" s="8">
        <v>6</v>
      </c>
      <c r="H3" s="1">
        <f t="shared" si="0"/>
        <v>0.24746706317044773</v>
      </c>
      <c r="I3" s="2">
        <v>8</v>
      </c>
      <c r="J3" s="1">
        <f t="shared" si="1"/>
        <v>0.28675655221154839</v>
      </c>
      <c r="K3" s="7">
        <v>0</v>
      </c>
      <c r="L3" s="1">
        <f t="shared" si="2"/>
        <v>0</v>
      </c>
      <c r="M3" s="7">
        <v>0</v>
      </c>
      <c r="N3" s="1">
        <f t="shared" si="3"/>
        <v>-5</v>
      </c>
      <c r="O3" s="7">
        <v>0</v>
      </c>
      <c r="P3" s="1">
        <f t="shared" si="4"/>
        <v>-5</v>
      </c>
      <c r="Q3" s="1">
        <f t="shared" si="5"/>
        <v>0</v>
      </c>
      <c r="R3" s="1">
        <f t="shared" si="6"/>
        <v>-5</v>
      </c>
      <c r="S3" s="1"/>
      <c r="T3" s="1"/>
      <c r="U3" s="1">
        <v>13.3</v>
      </c>
      <c r="V3" s="1">
        <f t="shared" si="7"/>
        <v>1.1241780554746752</v>
      </c>
      <c r="W3" s="5"/>
      <c r="X3" s="1"/>
    </row>
    <row r="4" spans="1:24" x14ac:dyDescent="0.2">
      <c r="A4" s="1" t="s">
        <v>61</v>
      </c>
      <c r="B4" s="1">
        <v>2011</v>
      </c>
      <c r="C4" s="1" t="s">
        <v>25</v>
      </c>
      <c r="D4" s="1">
        <v>12</v>
      </c>
      <c r="E4" s="1">
        <v>4</v>
      </c>
      <c r="F4" s="1" t="s">
        <v>28</v>
      </c>
      <c r="G4" s="8">
        <v>10</v>
      </c>
      <c r="H4" s="1">
        <f t="shared" si="0"/>
        <v>0.32175055439664224</v>
      </c>
      <c r="I4" s="2">
        <v>15</v>
      </c>
      <c r="J4" s="1">
        <f t="shared" si="1"/>
        <v>0.3976994150920718</v>
      </c>
      <c r="K4" s="7">
        <v>22</v>
      </c>
      <c r="L4" s="1">
        <f t="shared" si="2"/>
        <v>4.6904157598234297</v>
      </c>
      <c r="M4" s="7">
        <v>0.41760000000000003</v>
      </c>
      <c r="N4" s="1">
        <f t="shared" si="3"/>
        <v>-0.37922911035823437</v>
      </c>
      <c r="O4" s="7">
        <v>0.62039999999999995</v>
      </c>
      <c r="P4" s="1">
        <f t="shared" si="4"/>
        <v>-0.20732121068142073</v>
      </c>
      <c r="Q4" s="1">
        <f t="shared" si="5"/>
        <v>1.038</v>
      </c>
      <c r="R4" s="1">
        <f t="shared" si="6"/>
        <v>1.620153744683157E-2</v>
      </c>
      <c r="S4" s="1">
        <f>O4/Q4*100</f>
        <v>59.76878612716763</v>
      </c>
      <c r="T4" s="1">
        <f>ASIN(SQRT(S4/100))</f>
        <v>0.88371843396226857</v>
      </c>
      <c r="U4" s="1">
        <v>42.7</v>
      </c>
      <c r="V4" s="1">
        <f t="shared" si="7"/>
        <v>1.630529571426824</v>
      </c>
      <c r="W4" s="5" t="s">
        <v>29</v>
      </c>
      <c r="X4" s="1"/>
    </row>
    <row r="5" spans="1:24" x14ac:dyDescent="0.2">
      <c r="A5" s="1" t="s">
        <v>61</v>
      </c>
      <c r="B5" s="1">
        <v>2011</v>
      </c>
      <c r="C5" s="1" t="s">
        <v>25</v>
      </c>
      <c r="D5" s="1">
        <v>13</v>
      </c>
      <c r="E5" s="1">
        <v>2</v>
      </c>
      <c r="F5" s="1" t="s">
        <v>30</v>
      </c>
      <c r="G5" s="8">
        <v>14</v>
      </c>
      <c r="H5" s="1">
        <f t="shared" si="0"/>
        <v>0.38349700393093333</v>
      </c>
      <c r="I5" s="2">
        <v>10</v>
      </c>
      <c r="J5" s="1">
        <f t="shared" si="1"/>
        <v>0.32175055439664224</v>
      </c>
      <c r="K5" s="7">
        <v>58</v>
      </c>
      <c r="L5" s="1">
        <f t="shared" si="2"/>
        <v>7.6157731058639087</v>
      </c>
      <c r="M5" s="7">
        <v>4.1496000000000004</v>
      </c>
      <c r="N5" s="1">
        <f t="shared" si="3"/>
        <v>0.61800728157787144</v>
      </c>
      <c r="O5" s="7">
        <v>1.3835</v>
      </c>
      <c r="P5" s="1">
        <f t="shared" si="4"/>
        <v>0.14098230256560368</v>
      </c>
      <c r="Q5" s="1">
        <f t="shared" si="5"/>
        <v>5.5331000000000001</v>
      </c>
      <c r="R5" s="1">
        <f t="shared" si="6"/>
        <v>0.74296930421345497</v>
      </c>
      <c r="S5" s="1">
        <f>O5/Q5*100</f>
        <v>25.004066436536483</v>
      </c>
      <c r="T5" s="1">
        <f>ASIN(SQRT(S5/100))</f>
        <v>0.52364572949008181</v>
      </c>
      <c r="U5" s="1">
        <v>49.4</v>
      </c>
      <c r="V5" s="1">
        <f t="shared" si="7"/>
        <v>1.6938148538894167</v>
      </c>
      <c r="W5" s="5" t="s">
        <v>31</v>
      </c>
      <c r="X5" s="1"/>
    </row>
    <row r="6" spans="1:24" x14ac:dyDescent="0.2">
      <c r="A6" s="1" t="s">
        <v>61</v>
      </c>
      <c r="B6" s="1">
        <v>2011</v>
      </c>
      <c r="C6" s="1" t="s">
        <v>25</v>
      </c>
      <c r="D6" s="1">
        <v>17</v>
      </c>
      <c r="E6" s="1">
        <v>2</v>
      </c>
      <c r="F6" s="1" t="s">
        <v>30</v>
      </c>
      <c r="G6" s="8">
        <v>5</v>
      </c>
      <c r="H6" s="1">
        <f t="shared" si="0"/>
        <v>0.22551340589813121</v>
      </c>
      <c r="I6" s="2">
        <v>5</v>
      </c>
      <c r="J6" s="1">
        <f t="shared" si="1"/>
        <v>0.22551340589813121</v>
      </c>
      <c r="K6" s="7">
        <v>2</v>
      </c>
      <c r="L6" s="1">
        <f t="shared" si="2"/>
        <v>1.4142135623730951</v>
      </c>
      <c r="M6" s="7">
        <v>7.1300000000000002E-2</v>
      </c>
      <c r="N6" s="1">
        <f t="shared" si="3"/>
        <v>-1.1468495635521574</v>
      </c>
      <c r="O6" s="7">
        <v>6.1899999999999997E-2</v>
      </c>
      <c r="P6" s="1">
        <f t="shared" si="4"/>
        <v>-1.2082391959870951</v>
      </c>
      <c r="Q6" s="1">
        <f t="shared" si="5"/>
        <v>0.13319999999999999</v>
      </c>
      <c r="R6" s="1">
        <f t="shared" si="6"/>
        <v>-0.87546317169872268</v>
      </c>
      <c r="S6" s="1">
        <f>O6/Q6*100</f>
        <v>46.471471471471475</v>
      </c>
      <c r="T6" s="1">
        <f>ASIN(SQRT(S6/100))</f>
        <v>0.75008352428492187</v>
      </c>
      <c r="U6" s="1">
        <v>7</v>
      </c>
      <c r="V6" s="1">
        <f t="shared" si="7"/>
        <v>0.84571801796665869</v>
      </c>
      <c r="W6" s="5" t="s">
        <v>32</v>
      </c>
      <c r="X6" s="1"/>
    </row>
    <row r="7" spans="1:24" x14ac:dyDescent="0.2">
      <c r="A7" s="1" t="s">
        <v>61</v>
      </c>
      <c r="B7" s="1">
        <v>2011</v>
      </c>
      <c r="C7" s="1" t="s">
        <v>25</v>
      </c>
      <c r="D7" s="1">
        <v>21</v>
      </c>
      <c r="E7" s="1">
        <v>4</v>
      </c>
      <c r="F7" s="1" t="s">
        <v>28</v>
      </c>
      <c r="G7" s="8">
        <v>6</v>
      </c>
      <c r="H7" s="1">
        <f t="shared" si="0"/>
        <v>0.24746706317044773</v>
      </c>
      <c r="I7" s="2">
        <v>5</v>
      </c>
      <c r="J7" s="1">
        <f t="shared" si="1"/>
        <v>0.22551340589813121</v>
      </c>
      <c r="K7" s="7">
        <v>8</v>
      </c>
      <c r="L7" s="1">
        <f t="shared" si="2"/>
        <v>2.8284271247461903</v>
      </c>
      <c r="M7" s="7">
        <v>0.32300000000000001</v>
      </c>
      <c r="N7" s="1">
        <f t="shared" si="3"/>
        <v>-0.49078403222743527</v>
      </c>
      <c r="O7" s="7">
        <v>0.1004</v>
      </c>
      <c r="P7" s="1">
        <f t="shared" si="4"/>
        <v>-0.99822303292256043</v>
      </c>
      <c r="Q7" s="1">
        <f t="shared" si="5"/>
        <v>0.4234</v>
      </c>
      <c r="R7" s="1">
        <f t="shared" si="6"/>
        <v>-0.37323888912829012</v>
      </c>
      <c r="S7" s="1">
        <f>O7/Q7*100</f>
        <v>23.712801133679736</v>
      </c>
      <c r="T7" s="1">
        <f>ASIN(SQRT(S7/100))</f>
        <v>0.50860342193448183</v>
      </c>
      <c r="U7" s="1">
        <v>10</v>
      </c>
      <c r="V7" s="1">
        <f t="shared" si="7"/>
        <v>1.0004340774793186</v>
      </c>
      <c r="W7" s="5" t="s">
        <v>33</v>
      </c>
      <c r="X7" s="1"/>
    </row>
    <row r="8" spans="1:24" x14ac:dyDescent="0.2">
      <c r="A8" s="1" t="s">
        <v>61</v>
      </c>
      <c r="B8" s="1">
        <v>2011</v>
      </c>
      <c r="C8" s="1" t="s">
        <v>25</v>
      </c>
      <c r="D8" s="1">
        <v>26</v>
      </c>
      <c r="E8" s="1">
        <v>5</v>
      </c>
      <c r="F8" s="1" t="s">
        <v>34</v>
      </c>
      <c r="G8" s="8"/>
      <c r="H8" s="1"/>
      <c r="I8" s="2"/>
      <c r="J8" s="1"/>
      <c r="K8" s="7"/>
      <c r="L8" s="1"/>
      <c r="M8" s="7"/>
      <c r="N8" s="1"/>
      <c r="O8" s="7"/>
      <c r="P8" s="1"/>
      <c r="Q8" s="1"/>
      <c r="R8" s="1"/>
      <c r="S8" s="1"/>
      <c r="T8" s="1"/>
      <c r="U8" s="1"/>
      <c r="V8" s="1"/>
      <c r="W8" s="5"/>
      <c r="X8" s="1" t="s">
        <v>71</v>
      </c>
    </row>
    <row r="9" spans="1:24" x14ac:dyDescent="0.2">
      <c r="A9" s="1" t="s">
        <v>61</v>
      </c>
      <c r="B9" s="1">
        <v>2011</v>
      </c>
      <c r="C9" s="1" t="s">
        <v>25</v>
      </c>
      <c r="D9" s="1">
        <v>31</v>
      </c>
      <c r="E9" s="1">
        <v>1</v>
      </c>
      <c r="F9" s="1" t="s">
        <v>27</v>
      </c>
      <c r="G9" s="8">
        <v>9</v>
      </c>
      <c r="H9" s="1">
        <f t="shared" ref="H9:H23" si="8">ASIN(SQRT(G9/100))</f>
        <v>0.30469265401539752</v>
      </c>
      <c r="I9" s="2">
        <v>7</v>
      </c>
      <c r="J9" s="1">
        <f t="shared" ref="J9:J23" si="9">ASIN(SQRT(I9/100))</f>
        <v>0.26776332715719392</v>
      </c>
      <c r="K9" s="7">
        <v>26</v>
      </c>
      <c r="L9" s="1">
        <f t="shared" ref="L9:L23" si="10">SQRT(K9)</f>
        <v>5.0990195135927845</v>
      </c>
      <c r="M9" s="7">
        <v>2.1454</v>
      </c>
      <c r="N9" s="1">
        <f t="shared" ref="N9:N23" si="11">LOG(M9+0.00001)</f>
        <v>0.33151030058707814</v>
      </c>
      <c r="O9" s="7">
        <v>0.62429999999999997</v>
      </c>
      <c r="P9" s="1">
        <f t="shared" ref="P9:P23" si="12">LOG(O9+0.00001)</f>
        <v>-0.2045997086214307</v>
      </c>
      <c r="Q9" s="1">
        <f t="shared" ref="Q9:Q23" si="13">M9+O9</f>
        <v>2.7696999999999998</v>
      </c>
      <c r="R9" s="1">
        <f t="shared" ref="R9:R23" si="14">LOG10(Q9+0.00001)</f>
        <v>0.44243429903086662</v>
      </c>
      <c r="S9" s="1">
        <f>O9/Q9*100</f>
        <v>22.540347330035747</v>
      </c>
      <c r="T9" s="1">
        <f>ASIN(SQRT(S9/100))</f>
        <v>0.49469899722825122</v>
      </c>
      <c r="U9" s="1">
        <v>29.9</v>
      </c>
      <c r="V9" s="1">
        <f t="shared" ref="V9:V23" si="15">LOG10(U9+0.01)</f>
        <v>1.4758164130313181</v>
      </c>
      <c r="W9" s="5"/>
      <c r="X9" s="1"/>
    </row>
    <row r="10" spans="1:24" x14ac:dyDescent="0.2">
      <c r="A10" s="1" t="s">
        <v>61</v>
      </c>
      <c r="B10" s="1">
        <v>2011</v>
      </c>
      <c r="C10" s="1" t="s">
        <v>25</v>
      </c>
      <c r="D10" s="1">
        <v>51</v>
      </c>
      <c r="E10" s="1">
        <v>6</v>
      </c>
      <c r="F10" s="1" t="s">
        <v>26</v>
      </c>
      <c r="G10" s="8">
        <v>10</v>
      </c>
      <c r="H10" s="1">
        <f t="shared" si="8"/>
        <v>0.32175055439664224</v>
      </c>
      <c r="I10" s="2">
        <v>10</v>
      </c>
      <c r="J10" s="1">
        <f t="shared" si="9"/>
        <v>0.32175055439664224</v>
      </c>
      <c r="K10" s="7">
        <v>70</v>
      </c>
      <c r="L10" s="1">
        <f t="shared" si="10"/>
        <v>8.3666002653407556</v>
      </c>
      <c r="M10" s="7">
        <v>2.6941000000000002</v>
      </c>
      <c r="N10" s="1">
        <f t="shared" si="11"/>
        <v>0.43041532391025089</v>
      </c>
      <c r="O10" s="7">
        <v>1.2493000000000001</v>
      </c>
      <c r="P10" s="1">
        <f t="shared" si="12"/>
        <v>9.6670216264053921E-2</v>
      </c>
      <c r="Q10" s="1">
        <f t="shared" si="13"/>
        <v>3.9434000000000005</v>
      </c>
      <c r="R10" s="1">
        <f t="shared" si="14"/>
        <v>0.59587193342135647</v>
      </c>
      <c r="S10" s="1">
        <f>O10/Q10*100</f>
        <v>31.680783080590352</v>
      </c>
      <c r="T10" s="1">
        <f>ASIN(SQRT(S10/100))</f>
        <v>0.59783808224169932</v>
      </c>
      <c r="U10" s="1">
        <v>56</v>
      </c>
      <c r="V10" s="1">
        <f t="shared" si="15"/>
        <v>1.7482655726687408</v>
      </c>
      <c r="W10" s="5" t="s">
        <v>33</v>
      </c>
      <c r="X10" s="1"/>
    </row>
    <row r="11" spans="1:24" x14ac:dyDescent="0.2">
      <c r="A11" s="1" t="s">
        <v>61</v>
      </c>
      <c r="B11" s="1">
        <v>2011</v>
      </c>
      <c r="C11" s="1" t="s">
        <v>25</v>
      </c>
      <c r="D11" s="1">
        <v>57</v>
      </c>
      <c r="E11" s="1">
        <v>1</v>
      </c>
      <c r="F11" s="1" t="s">
        <v>27</v>
      </c>
      <c r="G11" s="8">
        <v>6</v>
      </c>
      <c r="H11" s="1">
        <f t="shared" si="8"/>
        <v>0.24746706317044773</v>
      </c>
      <c r="I11" s="2">
        <v>6</v>
      </c>
      <c r="J11" s="1">
        <f t="shared" si="9"/>
        <v>0.24746706317044773</v>
      </c>
      <c r="K11" s="7">
        <v>0</v>
      </c>
      <c r="L11" s="1">
        <f t="shared" si="10"/>
        <v>0</v>
      </c>
      <c r="M11" s="7">
        <v>0</v>
      </c>
      <c r="N11" s="1">
        <f t="shared" si="11"/>
        <v>-5</v>
      </c>
      <c r="O11" s="7">
        <v>0</v>
      </c>
      <c r="P11" s="1">
        <f t="shared" si="12"/>
        <v>-5</v>
      </c>
      <c r="Q11" s="1">
        <f t="shared" si="13"/>
        <v>0</v>
      </c>
      <c r="R11" s="1">
        <f t="shared" si="14"/>
        <v>-5</v>
      </c>
      <c r="S11" s="1"/>
      <c r="T11" s="1"/>
      <c r="U11" s="1">
        <v>18.3</v>
      </c>
      <c r="V11" s="1">
        <f t="shared" si="15"/>
        <v>1.2626883443016965</v>
      </c>
      <c r="W11" s="5"/>
      <c r="X11" s="1"/>
    </row>
    <row r="12" spans="1:24" x14ac:dyDescent="0.2">
      <c r="A12" s="1" t="s">
        <v>61</v>
      </c>
      <c r="B12" s="1">
        <v>2011</v>
      </c>
      <c r="C12" s="1" t="s">
        <v>25</v>
      </c>
      <c r="D12" s="1">
        <v>60</v>
      </c>
      <c r="E12" s="1">
        <v>8</v>
      </c>
      <c r="F12" s="1" t="s">
        <v>35</v>
      </c>
      <c r="G12" s="8">
        <v>1</v>
      </c>
      <c r="H12" s="1">
        <f t="shared" si="8"/>
        <v>0.1001674211615598</v>
      </c>
      <c r="I12" s="2">
        <v>0.5</v>
      </c>
      <c r="J12" s="1">
        <f t="shared" si="9"/>
        <v>7.0769736662213617E-2</v>
      </c>
      <c r="K12" s="7">
        <v>0</v>
      </c>
      <c r="L12" s="1">
        <f t="shared" si="10"/>
        <v>0</v>
      </c>
      <c r="M12" s="7">
        <v>0</v>
      </c>
      <c r="N12" s="1">
        <f t="shared" si="11"/>
        <v>-5</v>
      </c>
      <c r="O12" s="7">
        <v>0</v>
      </c>
      <c r="P12" s="1">
        <f t="shared" si="12"/>
        <v>-5</v>
      </c>
      <c r="Q12" s="1">
        <f t="shared" si="13"/>
        <v>0</v>
      </c>
      <c r="R12" s="1">
        <f t="shared" si="14"/>
        <v>-5</v>
      </c>
      <c r="S12" s="1"/>
      <c r="T12" s="1"/>
      <c r="U12" s="1">
        <v>1.3</v>
      </c>
      <c r="V12" s="1">
        <f t="shared" si="15"/>
        <v>0.11727129565576427</v>
      </c>
      <c r="W12" s="5"/>
      <c r="X12" s="1"/>
    </row>
    <row r="13" spans="1:24" x14ac:dyDescent="0.2">
      <c r="A13" s="1" t="s">
        <v>61</v>
      </c>
      <c r="B13" s="1">
        <v>2011</v>
      </c>
      <c r="C13" s="1" t="s">
        <v>25</v>
      </c>
      <c r="D13" s="1">
        <v>63</v>
      </c>
      <c r="E13" s="1">
        <v>8</v>
      </c>
      <c r="F13" s="1" t="s">
        <v>35</v>
      </c>
      <c r="G13" s="8">
        <v>3</v>
      </c>
      <c r="H13" s="1">
        <f t="shared" si="8"/>
        <v>0.17408301063648043</v>
      </c>
      <c r="I13" s="2">
        <v>5</v>
      </c>
      <c r="J13" s="1">
        <f t="shared" si="9"/>
        <v>0.22551340589813121</v>
      </c>
      <c r="K13" s="7">
        <v>5</v>
      </c>
      <c r="L13" s="1">
        <f t="shared" si="10"/>
        <v>2.2360679774997898</v>
      </c>
      <c r="M13" s="7">
        <v>6.8000000000000005E-2</v>
      </c>
      <c r="N13" s="1">
        <f t="shared" si="11"/>
        <v>-1.1674272251538202</v>
      </c>
      <c r="O13" s="7">
        <v>0.1115</v>
      </c>
      <c r="P13" s="1">
        <f t="shared" si="12"/>
        <v>-0.95268618418461171</v>
      </c>
      <c r="Q13" s="1">
        <f t="shared" si="13"/>
        <v>0.17949999999999999</v>
      </c>
      <c r="R13" s="1">
        <f t="shared" si="14"/>
        <v>-0.74591135308092593</v>
      </c>
      <c r="S13" s="1">
        <f t="shared" ref="S13:S18" si="16">O13/Q13*100</f>
        <v>62.116991643454043</v>
      </c>
      <c r="T13" s="1">
        <f t="shared" ref="T13:T18" si="17">ASIN(SQRT(S13/100))</f>
        <v>0.9077865885324411</v>
      </c>
      <c r="U13" s="1">
        <v>9.6</v>
      </c>
      <c r="V13" s="1">
        <f t="shared" si="15"/>
        <v>0.98272338766854528</v>
      </c>
      <c r="W13" s="5"/>
      <c r="X13" s="1"/>
    </row>
    <row r="14" spans="1:24" x14ac:dyDescent="0.2">
      <c r="A14" s="1" t="s">
        <v>61</v>
      </c>
      <c r="B14" s="1">
        <v>2011</v>
      </c>
      <c r="C14" s="1" t="s">
        <v>25</v>
      </c>
      <c r="D14" s="1">
        <v>64</v>
      </c>
      <c r="E14" s="1">
        <v>7</v>
      </c>
      <c r="F14" s="1" t="s">
        <v>36</v>
      </c>
      <c r="G14" s="8">
        <v>11</v>
      </c>
      <c r="H14" s="1">
        <f t="shared" si="8"/>
        <v>0.33806525478033073</v>
      </c>
      <c r="I14" s="2">
        <v>11</v>
      </c>
      <c r="J14" s="1">
        <f t="shared" si="9"/>
        <v>0.33806525478033073</v>
      </c>
      <c r="K14" s="7">
        <v>5</v>
      </c>
      <c r="L14" s="1">
        <f t="shared" si="10"/>
        <v>2.2360679774997898</v>
      </c>
      <c r="M14" s="7">
        <v>0.35170000000000001</v>
      </c>
      <c r="N14" s="1">
        <f t="shared" si="11"/>
        <v>-0.45381528342295496</v>
      </c>
      <c r="O14" s="7">
        <v>0.13220000000000001</v>
      </c>
      <c r="P14" s="1">
        <f t="shared" si="12"/>
        <v>-0.87873569477041857</v>
      </c>
      <c r="Q14" s="1">
        <f t="shared" si="13"/>
        <v>0.4839</v>
      </c>
      <c r="R14" s="1">
        <f t="shared" si="14"/>
        <v>-0.31523540310330983</v>
      </c>
      <c r="S14" s="1">
        <f t="shared" si="16"/>
        <v>27.319694151684239</v>
      </c>
      <c r="T14" s="1">
        <f t="shared" si="17"/>
        <v>0.54999439211921064</v>
      </c>
      <c r="U14" s="1">
        <v>18.899999999999999</v>
      </c>
      <c r="V14" s="1">
        <f t="shared" si="15"/>
        <v>1.2766915288450398</v>
      </c>
      <c r="W14" s="5"/>
      <c r="X14" s="1"/>
    </row>
    <row r="15" spans="1:24" x14ac:dyDescent="0.2">
      <c r="A15" s="1" t="s">
        <v>61</v>
      </c>
      <c r="B15" s="1">
        <v>2011</v>
      </c>
      <c r="C15" s="1" t="s">
        <v>25</v>
      </c>
      <c r="D15" s="1">
        <v>65</v>
      </c>
      <c r="E15" s="1">
        <v>4</v>
      </c>
      <c r="F15" s="1" t="s">
        <v>28</v>
      </c>
      <c r="G15" s="8">
        <v>7</v>
      </c>
      <c r="H15" s="1">
        <f t="shared" si="8"/>
        <v>0.26776332715719392</v>
      </c>
      <c r="I15" s="2">
        <v>8</v>
      </c>
      <c r="J15" s="1">
        <f t="shared" si="9"/>
        <v>0.28675655221154839</v>
      </c>
      <c r="K15" s="7">
        <v>20</v>
      </c>
      <c r="L15" s="1">
        <f t="shared" si="10"/>
        <v>4.4721359549995796</v>
      </c>
      <c r="M15" s="7">
        <v>0.97640000000000005</v>
      </c>
      <c r="N15" s="1">
        <f t="shared" si="11"/>
        <v>-1.0367781361998113E-2</v>
      </c>
      <c r="O15" s="7">
        <v>0.24279999999999999</v>
      </c>
      <c r="P15" s="1">
        <f t="shared" si="12"/>
        <v>-0.61473343104246836</v>
      </c>
      <c r="Q15" s="1">
        <f t="shared" si="13"/>
        <v>1.2192000000000001</v>
      </c>
      <c r="R15" s="1">
        <f t="shared" si="14"/>
        <v>8.6078516107572972E-2</v>
      </c>
      <c r="S15" s="1">
        <f t="shared" si="16"/>
        <v>19.914698162729657</v>
      </c>
      <c r="T15" s="1">
        <f t="shared" si="17"/>
        <v>0.4625804811537334</v>
      </c>
      <c r="U15" s="1">
        <v>17</v>
      </c>
      <c r="V15" s="1">
        <f t="shared" si="15"/>
        <v>1.230704313612569</v>
      </c>
      <c r="W15" s="5"/>
      <c r="X15" s="1"/>
    </row>
    <row r="16" spans="1:24" x14ac:dyDescent="0.2">
      <c r="A16" s="1" t="s">
        <v>61</v>
      </c>
      <c r="B16" s="1">
        <v>2011</v>
      </c>
      <c r="C16" s="1" t="s">
        <v>25</v>
      </c>
      <c r="D16" s="1">
        <v>71</v>
      </c>
      <c r="E16" s="1">
        <v>6</v>
      </c>
      <c r="F16" s="1" t="s">
        <v>26</v>
      </c>
      <c r="G16" s="9">
        <v>5</v>
      </c>
      <c r="H16" s="1">
        <f t="shared" si="8"/>
        <v>0.22551340589813121</v>
      </c>
      <c r="I16" s="2">
        <v>4</v>
      </c>
      <c r="J16" s="1">
        <f t="shared" si="9"/>
        <v>0.20135792079033082</v>
      </c>
      <c r="K16" s="7">
        <v>13</v>
      </c>
      <c r="L16" s="1">
        <f t="shared" si="10"/>
        <v>3.6055512754639891</v>
      </c>
      <c r="M16" s="7">
        <v>9.8400000000000001E-2</v>
      </c>
      <c r="N16" s="1">
        <f t="shared" si="11"/>
        <v>-1.0069607681930905</v>
      </c>
      <c r="O16" s="7">
        <v>0.1212</v>
      </c>
      <c r="P16" s="1">
        <f t="shared" si="12"/>
        <v>-0.91646154876986052</v>
      </c>
      <c r="Q16" s="1">
        <f t="shared" si="13"/>
        <v>0.21960000000000002</v>
      </c>
      <c r="R16" s="1">
        <f t="shared" si="14"/>
        <v>-0.65834788805646771</v>
      </c>
      <c r="S16" s="1">
        <f t="shared" si="16"/>
        <v>55.191256830601091</v>
      </c>
      <c r="T16" s="1">
        <f t="shared" si="17"/>
        <v>0.83740445368061667</v>
      </c>
      <c r="U16" s="1">
        <v>8.3000000000000007</v>
      </c>
      <c r="V16" s="1">
        <f t="shared" si="15"/>
        <v>0.91960102378411102</v>
      </c>
      <c r="W16" s="5" t="s">
        <v>33</v>
      </c>
      <c r="X16" s="1"/>
    </row>
    <row r="17" spans="1:24" x14ac:dyDescent="0.2">
      <c r="A17" s="1" t="s">
        <v>61</v>
      </c>
      <c r="B17" s="1">
        <v>2011</v>
      </c>
      <c r="C17" s="1" t="s">
        <v>25</v>
      </c>
      <c r="D17" s="1">
        <v>74</v>
      </c>
      <c r="E17" s="1">
        <v>1</v>
      </c>
      <c r="F17" s="1" t="s">
        <v>27</v>
      </c>
      <c r="G17" s="8">
        <v>12</v>
      </c>
      <c r="H17" s="1">
        <f t="shared" si="8"/>
        <v>0.35374160588967152</v>
      </c>
      <c r="I17" s="2">
        <v>5</v>
      </c>
      <c r="J17" s="1">
        <f t="shared" si="9"/>
        <v>0.22551340589813121</v>
      </c>
      <c r="K17" s="7">
        <v>58</v>
      </c>
      <c r="L17" s="1">
        <f t="shared" si="10"/>
        <v>7.6157731058639087</v>
      </c>
      <c r="M17" s="7">
        <v>2.4500000000000002</v>
      </c>
      <c r="N17" s="1">
        <f t="shared" si="11"/>
        <v>0.38916785699145329</v>
      </c>
      <c r="O17" s="7">
        <v>1.0215000000000001</v>
      </c>
      <c r="P17" s="1">
        <f t="shared" si="12"/>
        <v>9.2426224844346302E-3</v>
      </c>
      <c r="Q17" s="1">
        <f t="shared" si="13"/>
        <v>3.4715000000000003</v>
      </c>
      <c r="R17" s="1">
        <f t="shared" si="14"/>
        <v>0.54051842061909205</v>
      </c>
      <c r="S17" s="1">
        <f t="shared" si="16"/>
        <v>29.425320466657062</v>
      </c>
      <c r="T17" s="1">
        <f t="shared" si="17"/>
        <v>0.57335205260730016</v>
      </c>
      <c r="U17" s="1">
        <v>33.4</v>
      </c>
      <c r="V17" s="1">
        <f t="shared" si="15"/>
        <v>1.5238764756381313</v>
      </c>
      <c r="W17" s="5"/>
      <c r="X17" s="1"/>
    </row>
    <row r="18" spans="1:24" x14ac:dyDescent="0.2">
      <c r="A18" s="1" t="s">
        <v>61</v>
      </c>
      <c r="B18" s="1">
        <v>2011</v>
      </c>
      <c r="C18" s="1" t="s">
        <v>25</v>
      </c>
      <c r="D18" s="1">
        <v>75</v>
      </c>
      <c r="E18" s="1">
        <v>3</v>
      </c>
      <c r="F18" s="1" t="s">
        <v>33</v>
      </c>
      <c r="G18" s="8">
        <v>3</v>
      </c>
      <c r="H18" s="1">
        <f t="shared" si="8"/>
        <v>0.17408301063648043</v>
      </c>
      <c r="I18" s="2">
        <v>5</v>
      </c>
      <c r="J18" s="1">
        <f t="shared" si="9"/>
        <v>0.22551340589813121</v>
      </c>
      <c r="K18" s="7">
        <v>1</v>
      </c>
      <c r="L18" s="1">
        <f t="shared" si="10"/>
        <v>1</v>
      </c>
      <c r="M18" s="7">
        <v>1.7000000000000001E-2</v>
      </c>
      <c r="N18" s="1">
        <f t="shared" si="11"/>
        <v>-1.769295686387431</v>
      </c>
      <c r="O18" s="7">
        <v>1.37E-2</v>
      </c>
      <c r="P18" s="1">
        <f t="shared" si="12"/>
        <v>-1.8629625452104874</v>
      </c>
      <c r="Q18" s="1">
        <f t="shared" si="13"/>
        <v>3.0700000000000002E-2</v>
      </c>
      <c r="R18" s="1">
        <f t="shared" si="14"/>
        <v>-1.5127201835569311</v>
      </c>
      <c r="S18" s="1">
        <f t="shared" si="16"/>
        <v>44.625407166123779</v>
      </c>
      <c r="T18" s="1">
        <f t="shared" si="17"/>
        <v>0.73154819195614296</v>
      </c>
      <c r="U18" s="1">
        <v>3.3</v>
      </c>
      <c r="V18" s="1">
        <f t="shared" si="15"/>
        <v>0.51982799377571864</v>
      </c>
      <c r="W18" s="5"/>
      <c r="X18" s="1"/>
    </row>
    <row r="19" spans="1:24" x14ac:dyDescent="0.2">
      <c r="A19" s="1" t="s">
        <v>61</v>
      </c>
      <c r="B19" s="1">
        <v>2011</v>
      </c>
      <c r="C19" s="1" t="s">
        <v>25</v>
      </c>
      <c r="D19" s="1">
        <v>80</v>
      </c>
      <c r="E19" s="1">
        <v>3</v>
      </c>
      <c r="F19" s="1" t="s">
        <v>33</v>
      </c>
      <c r="G19" s="8">
        <v>5</v>
      </c>
      <c r="H19" s="1">
        <f t="shared" si="8"/>
        <v>0.22551340589813121</v>
      </c>
      <c r="I19" s="2">
        <v>6</v>
      </c>
      <c r="J19" s="1">
        <f t="shared" si="9"/>
        <v>0.24746706317044773</v>
      </c>
      <c r="K19" s="7">
        <v>0</v>
      </c>
      <c r="L19" s="1">
        <f t="shared" si="10"/>
        <v>0</v>
      </c>
      <c r="M19" s="7">
        <v>0</v>
      </c>
      <c r="N19" s="1">
        <f t="shared" si="11"/>
        <v>-5</v>
      </c>
      <c r="O19" s="7">
        <v>0</v>
      </c>
      <c r="P19" s="1">
        <f t="shared" si="12"/>
        <v>-5</v>
      </c>
      <c r="Q19" s="1">
        <f t="shared" si="13"/>
        <v>0</v>
      </c>
      <c r="R19" s="1">
        <f t="shared" si="14"/>
        <v>-5</v>
      </c>
      <c r="S19" s="1"/>
      <c r="T19" s="1"/>
      <c r="U19" s="1">
        <v>5.4</v>
      </c>
      <c r="V19" s="1">
        <f t="shared" si="15"/>
        <v>0.73319726510656946</v>
      </c>
      <c r="W19" s="5"/>
      <c r="X19" s="1"/>
    </row>
    <row r="20" spans="1:24" x14ac:dyDescent="0.2">
      <c r="A20" s="1" t="s">
        <v>61</v>
      </c>
      <c r="B20" s="1">
        <v>2011</v>
      </c>
      <c r="C20" s="1" t="s">
        <v>25</v>
      </c>
      <c r="D20" s="1">
        <v>81</v>
      </c>
      <c r="E20" s="1">
        <v>3</v>
      </c>
      <c r="F20" s="1" t="s">
        <v>33</v>
      </c>
      <c r="G20" s="8">
        <v>0.2</v>
      </c>
      <c r="H20" s="1">
        <f t="shared" si="8"/>
        <v>4.4736280102247346E-2</v>
      </c>
      <c r="I20" s="2">
        <v>0.3</v>
      </c>
      <c r="J20" s="1">
        <f t="shared" si="9"/>
        <v>5.4799678915819716E-2</v>
      </c>
      <c r="K20" s="7">
        <v>0</v>
      </c>
      <c r="L20" s="1">
        <f t="shared" si="10"/>
        <v>0</v>
      </c>
      <c r="M20" s="7">
        <v>0</v>
      </c>
      <c r="N20" s="1">
        <f t="shared" si="11"/>
        <v>-5</v>
      </c>
      <c r="O20" s="7">
        <v>0</v>
      </c>
      <c r="P20" s="1">
        <f t="shared" si="12"/>
        <v>-5</v>
      </c>
      <c r="Q20" s="1">
        <f t="shared" si="13"/>
        <v>0</v>
      </c>
      <c r="R20" s="1">
        <f t="shared" si="14"/>
        <v>-5</v>
      </c>
      <c r="S20" s="1"/>
      <c r="T20" s="1"/>
      <c r="U20" s="1">
        <v>0.6</v>
      </c>
      <c r="V20" s="1">
        <f t="shared" si="15"/>
        <v>-0.21467016498923297</v>
      </c>
      <c r="W20" s="5"/>
      <c r="X20" s="1"/>
    </row>
    <row r="21" spans="1:24" x14ac:dyDescent="0.2">
      <c r="A21" s="1" t="s">
        <v>61</v>
      </c>
      <c r="B21" s="1">
        <v>2011</v>
      </c>
      <c r="C21" s="1" t="s">
        <v>25</v>
      </c>
      <c r="D21" s="1">
        <v>82</v>
      </c>
      <c r="E21" s="1">
        <v>2</v>
      </c>
      <c r="F21" s="1" t="s">
        <v>30</v>
      </c>
      <c r="G21" s="8">
        <v>1</v>
      </c>
      <c r="H21" s="1">
        <f t="shared" si="8"/>
        <v>0.1001674211615598</v>
      </c>
      <c r="I21" s="2">
        <v>2</v>
      </c>
      <c r="J21" s="1">
        <f t="shared" si="9"/>
        <v>0.14189705460416391</v>
      </c>
      <c r="K21" s="7">
        <v>0</v>
      </c>
      <c r="L21" s="1">
        <f t="shared" si="10"/>
        <v>0</v>
      </c>
      <c r="M21" s="7">
        <v>0</v>
      </c>
      <c r="N21" s="1">
        <f t="shared" si="11"/>
        <v>-5</v>
      </c>
      <c r="O21" s="7">
        <v>0</v>
      </c>
      <c r="P21" s="1">
        <f t="shared" si="12"/>
        <v>-5</v>
      </c>
      <c r="Q21" s="1">
        <f t="shared" si="13"/>
        <v>0</v>
      </c>
      <c r="R21" s="1">
        <f t="shared" si="14"/>
        <v>-5</v>
      </c>
      <c r="S21" s="1"/>
      <c r="T21" s="1"/>
      <c r="U21" s="1">
        <v>2.8</v>
      </c>
      <c r="V21" s="1">
        <f t="shared" si="15"/>
        <v>0.44870631990507981</v>
      </c>
      <c r="W21" s="5"/>
      <c r="X21" s="1"/>
    </row>
    <row r="22" spans="1:24" x14ac:dyDescent="0.2">
      <c r="A22" s="1" t="s">
        <v>61</v>
      </c>
      <c r="B22" s="1">
        <v>2011</v>
      </c>
      <c r="C22" s="1" t="s">
        <v>25</v>
      </c>
      <c r="D22" s="1">
        <v>83</v>
      </c>
      <c r="E22" s="1">
        <v>4</v>
      </c>
      <c r="F22" s="1" t="s">
        <v>28</v>
      </c>
      <c r="G22" s="8">
        <v>5</v>
      </c>
      <c r="H22" s="1">
        <f t="shared" si="8"/>
        <v>0.22551340589813121</v>
      </c>
      <c r="I22" s="2">
        <v>5</v>
      </c>
      <c r="J22" s="1">
        <f t="shared" si="9"/>
        <v>0.22551340589813121</v>
      </c>
      <c r="K22" s="7">
        <v>4</v>
      </c>
      <c r="L22" s="1">
        <f t="shared" si="10"/>
        <v>2</v>
      </c>
      <c r="M22" s="7">
        <v>6.3200000000000006E-2</v>
      </c>
      <c r="N22" s="1">
        <f t="shared" si="11"/>
        <v>-1.1992142096722374</v>
      </c>
      <c r="O22" s="7">
        <v>6.2600000000000003E-2</v>
      </c>
      <c r="P22" s="1">
        <f t="shared" si="12"/>
        <v>-1.2033562962148836</v>
      </c>
      <c r="Q22" s="1">
        <f t="shared" si="13"/>
        <v>0.12580000000000002</v>
      </c>
      <c r="R22" s="1">
        <f t="shared" si="14"/>
        <v>-0.90028483764897627</v>
      </c>
      <c r="S22" s="1">
        <f>O22/Q22*100</f>
        <v>49.761526232114463</v>
      </c>
      <c r="T22" s="1">
        <f>ASIN(SQRT(S22/100))</f>
        <v>0.78301341667720659</v>
      </c>
      <c r="U22" s="1">
        <v>7.3</v>
      </c>
      <c r="V22" s="1">
        <f t="shared" si="15"/>
        <v>0.86391737695786042</v>
      </c>
      <c r="W22" s="5" t="s">
        <v>36</v>
      </c>
      <c r="X22" s="1"/>
    </row>
    <row r="23" spans="1:24" x14ac:dyDescent="0.2">
      <c r="A23" s="1" t="s">
        <v>61</v>
      </c>
      <c r="B23" s="1">
        <v>2011</v>
      </c>
      <c r="C23" s="1" t="s">
        <v>25</v>
      </c>
      <c r="D23" s="1">
        <v>86</v>
      </c>
      <c r="E23" s="1">
        <v>6</v>
      </c>
      <c r="F23" s="1" t="s">
        <v>26</v>
      </c>
      <c r="G23" s="8">
        <v>5</v>
      </c>
      <c r="H23" s="1">
        <f t="shared" si="8"/>
        <v>0.22551340589813121</v>
      </c>
      <c r="I23" s="2">
        <v>5</v>
      </c>
      <c r="J23" s="1">
        <f t="shared" si="9"/>
        <v>0.22551340589813121</v>
      </c>
      <c r="K23" s="7">
        <v>0</v>
      </c>
      <c r="L23" s="1">
        <f t="shared" si="10"/>
        <v>0</v>
      </c>
      <c r="M23" s="7">
        <v>0</v>
      </c>
      <c r="N23" s="1">
        <f t="shared" si="11"/>
        <v>-5</v>
      </c>
      <c r="O23" s="7">
        <v>0</v>
      </c>
      <c r="P23" s="1">
        <f t="shared" si="12"/>
        <v>-5</v>
      </c>
      <c r="Q23" s="1">
        <f t="shared" si="13"/>
        <v>0</v>
      </c>
      <c r="R23" s="1">
        <f t="shared" si="14"/>
        <v>-5</v>
      </c>
      <c r="S23" s="1"/>
      <c r="T23" s="1"/>
      <c r="U23" s="1">
        <v>9.3000000000000007</v>
      </c>
      <c r="V23" s="1">
        <f t="shared" si="15"/>
        <v>0.9689496809813426</v>
      </c>
      <c r="W23" s="5"/>
      <c r="X23" s="1"/>
    </row>
    <row r="24" spans="1:24" x14ac:dyDescent="0.2">
      <c r="A24" s="1" t="s">
        <v>61</v>
      </c>
      <c r="B24" s="1">
        <v>2011</v>
      </c>
      <c r="C24" s="1" t="s">
        <v>25</v>
      </c>
      <c r="D24" s="1">
        <v>91</v>
      </c>
      <c r="E24" s="1">
        <v>8</v>
      </c>
      <c r="F24" s="1" t="s">
        <v>35</v>
      </c>
      <c r="G24" s="10"/>
      <c r="H24" s="1"/>
      <c r="I24" s="2"/>
      <c r="J24" s="1"/>
      <c r="K24" s="7"/>
      <c r="L24" s="1"/>
      <c r="M24" s="7"/>
      <c r="N24" s="1"/>
      <c r="O24" s="7"/>
      <c r="P24" s="1"/>
      <c r="Q24" s="1"/>
      <c r="R24" s="1"/>
      <c r="S24" s="1"/>
      <c r="T24" s="1"/>
      <c r="U24" s="1"/>
      <c r="V24" s="1"/>
      <c r="W24" s="5"/>
      <c r="X24" s="7" t="s">
        <v>72</v>
      </c>
    </row>
    <row r="25" spans="1:24" x14ac:dyDescent="0.2">
      <c r="A25" s="1" t="s">
        <v>61</v>
      </c>
      <c r="B25" s="1">
        <v>2011</v>
      </c>
      <c r="C25" s="1" t="s">
        <v>25</v>
      </c>
      <c r="D25" s="1">
        <v>93</v>
      </c>
      <c r="E25" s="1">
        <v>7</v>
      </c>
      <c r="F25" s="1" t="s">
        <v>36</v>
      </c>
      <c r="G25" s="8">
        <v>5</v>
      </c>
      <c r="H25" s="1">
        <f t="shared" ref="H25:H36" si="18">ASIN(SQRT(G25/100))</f>
        <v>0.22551340589813121</v>
      </c>
      <c r="I25" s="2">
        <v>9</v>
      </c>
      <c r="J25" s="1">
        <f t="shared" ref="J25:J36" si="19">ASIN(SQRT(I25/100))</f>
        <v>0.30469265401539752</v>
      </c>
      <c r="K25" s="7">
        <v>11</v>
      </c>
      <c r="L25" s="1">
        <f t="shared" ref="L25:L36" si="20">SQRT(K25)</f>
        <v>3.3166247903553998</v>
      </c>
      <c r="M25" s="7">
        <v>0.54249999999999998</v>
      </c>
      <c r="N25" s="1">
        <f t="shared" ref="N25:N36" si="21">LOG(M25+0.00001)</f>
        <v>-0.26559225212497695</v>
      </c>
      <c r="O25" s="7">
        <v>0.30909999999999999</v>
      </c>
      <c r="P25" s="1">
        <f t="shared" ref="P25:P36" si="22">LOG(O25+0.00001)</f>
        <v>-0.50988694487338515</v>
      </c>
      <c r="Q25" s="1">
        <f t="shared" ref="Q25:Q36" si="23">M25+O25</f>
        <v>0.85159999999999991</v>
      </c>
      <c r="R25" s="1">
        <f t="shared" ref="R25:R36" si="24">LOG10(Q25+0.00001)</f>
        <v>-6.9759247516335485E-2</v>
      </c>
      <c r="S25" s="1">
        <f>O25/Q25*100</f>
        <v>36.296383278534528</v>
      </c>
      <c r="T25" s="1">
        <f>ASIN(SQRT(S25/100))</f>
        <v>0.64658567910161846</v>
      </c>
      <c r="U25" s="1">
        <v>16.5</v>
      </c>
      <c r="V25" s="1">
        <f t="shared" ref="V25:V36" si="25">LOG10(U25+0.01)</f>
        <v>1.2177470732627937</v>
      </c>
      <c r="W25" s="5" t="s">
        <v>36</v>
      </c>
      <c r="X25" s="1"/>
    </row>
    <row r="26" spans="1:24" x14ac:dyDescent="0.2">
      <c r="A26" s="1" t="s">
        <v>61</v>
      </c>
      <c r="B26" s="1">
        <v>2011</v>
      </c>
      <c r="C26" s="1" t="s">
        <v>25</v>
      </c>
      <c r="D26" s="1">
        <v>96</v>
      </c>
      <c r="E26" s="1">
        <v>7</v>
      </c>
      <c r="F26" s="1" t="s">
        <v>36</v>
      </c>
      <c r="G26" s="11">
        <v>8</v>
      </c>
      <c r="H26" s="1">
        <f t="shared" si="18"/>
        <v>0.28675655221154839</v>
      </c>
      <c r="I26" s="2">
        <v>16</v>
      </c>
      <c r="J26" s="1">
        <f t="shared" si="19"/>
        <v>0.41151684606748801</v>
      </c>
      <c r="K26" s="7">
        <v>23</v>
      </c>
      <c r="L26" s="1">
        <f t="shared" si="20"/>
        <v>4.7958315233127191</v>
      </c>
      <c r="M26" s="7">
        <v>1.3793</v>
      </c>
      <c r="N26" s="1">
        <f t="shared" si="21"/>
        <v>0.13966188485537226</v>
      </c>
      <c r="O26" s="7">
        <v>0.4577</v>
      </c>
      <c r="P26" s="1">
        <f t="shared" si="22"/>
        <v>-0.33940959904882767</v>
      </c>
      <c r="Q26" s="1">
        <f t="shared" si="23"/>
        <v>1.837</v>
      </c>
      <c r="R26" s="1">
        <f t="shared" si="24"/>
        <v>0.26411152045006436</v>
      </c>
      <c r="S26" s="1">
        <f>O26/Q26*100</f>
        <v>24.915623298856833</v>
      </c>
      <c r="T26" s="1">
        <f>ASIN(SQRT(S26/100))</f>
        <v>0.52262392808655278</v>
      </c>
      <c r="U26" s="1">
        <v>28.6</v>
      </c>
      <c r="V26" s="1">
        <f t="shared" si="25"/>
        <v>1.4565178578052627</v>
      </c>
      <c r="W26" s="5"/>
      <c r="X26" s="1"/>
    </row>
    <row r="27" spans="1:24" x14ac:dyDescent="0.2">
      <c r="A27" s="1" t="s">
        <v>61</v>
      </c>
      <c r="B27" s="1">
        <v>2011</v>
      </c>
      <c r="C27" s="1" t="s">
        <v>25</v>
      </c>
      <c r="D27" s="1">
        <v>100</v>
      </c>
      <c r="E27" s="1">
        <v>6</v>
      </c>
      <c r="F27" s="1" t="s">
        <v>26</v>
      </c>
      <c r="G27" s="11">
        <v>5</v>
      </c>
      <c r="H27" s="1">
        <f t="shared" si="18"/>
        <v>0.22551340589813121</v>
      </c>
      <c r="I27" s="2">
        <v>3</v>
      </c>
      <c r="J27" s="1">
        <f t="shared" si="19"/>
        <v>0.17408301063648043</v>
      </c>
      <c r="K27" s="7">
        <v>11</v>
      </c>
      <c r="L27" s="1">
        <f t="shared" si="20"/>
        <v>3.3166247903553998</v>
      </c>
      <c r="M27" s="7">
        <v>0.44209999999999999</v>
      </c>
      <c r="N27" s="1">
        <f t="shared" si="21"/>
        <v>-0.35446966176071149</v>
      </c>
      <c r="O27" s="7">
        <v>0</v>
      </c>
      <c r="P27" s="1">
        <f t="shared" si="22"/>
        <v>-5</v>
      </c>
      <c r="Q27" s="1">
        <f t="shared" si="23"/>
        <v>0.44209999999999999</v>
      </c>
      <c r="R27" s="1">
        <f t="shared" si="24"/>
        <v>-0.35446966176071149</v>
      </c>
      <c r="S27" s="1">
        <f>O27/Q27*100</f>
        <v>0</v>
      </c>
      <c r="T27" s="1">
        <f>ASIN(SQRT(S27/100))</f>
        <v>0</v>
      </c>
      <c r="U27" s="1">
        <v>6.9</v>
      </c>
      <c r="V27" s="1">
        <f t="shared" si="25"/>
        <v>0.8394780473741984</v>
      </c>
      <c r="W27" s="5" t="s">
        <v>29</v>
      </c>
      <c r="X27" s="1"/>
    </row>
    <row r="28" spans="1:24" x14ac:dyDescent="0.2">
      <c r="A28" s="1" t="s">
        <v>61</v>
      </c>
      <c r="B28" s="1">
        <v>2011</v>
      </c>
      <c r="C28" s="1" t="s">
        <v>25</v>
      </c>
      <c r="D28" s="1">
        <v>101</v>
      </c>
      <c r="E28" s="1">
        <v>7</v>
      </c>
      <c r="F28" s="1" t="s">
        <v>36</v>
      </c>
      <c r="G28" s="11">
        <v>15</v>
      </c>
      <c r="H28" s="1">
        <f t="shared" si="18"/>
        <v>0.3976994150920718</v>
      </c>
      <c r="I28" s="2">
        <v>12</v>
      </c>
      <c r="J28" s="1">
        <f t="shared" si="19"/>
        <v>0.35374160588967152</v>
      </c>
      <c r="K28" s="7">
        <v>67</v>
      </c>
      <c r="L28" s="1">
        <f t="shared" si="20"/>
        <v>8.1853527718724504</v>
      </c>
      <c r="M28" s="7">
        <v>4.2660999999999998</v>
      </c>
      <c r="N28" s="1">
        <f t="shared" si="21"/>
        <v>0.63003204937339763</v>
      </c>
      <c r="O28" s="7">
        <v>1.0087999999999999</v>
      </c>
      <c r="P28" s="1">
        <f t="shared" si="22"/>
        <v>3.8093786039763034E-3</v>
      </c>
      <c r="Q28" s="1">
        <f t="shared" si="23"/>
        <v>5.2748999999999997</v>
      </c>
      <c r="R28" s="1">
        <f t="shared" si="24"/>
        <v>0.72221505414284592</v>
      </c>
      <c r="S28" s="1">
        <f>O28/Q28*100</f>
        <v>19.124533166505525</v>
      </c>
      <c r="T28" s="1">
        <f>ASIN(SQRT(S28/100))</f>
        <v>0.45261204356531803</v>
      </c>
      <c r="U28" s="1">
        <v>79.7</v>
      </c>
      <c r="V28" s="1">
        <f t="shared" si="25"/>
        <v>1.90151280912994</v>
      </c>
      <c r="W28" s="5" t="s">
        <v>32</v>
      </c>
      <c r="X28" s="1"/>
    </row>
    <row r="29" spans="1:24" x14ac:dyDescent="0.2">
      <c r="A29" s="1" t="s">
        <v>61</v>
      </c>
      <c r="B29" s="1">
        <v>2011</v>
      </c>
      <c r="C29" s="1" t="s">
        <v>25</v>
      </c>
      <c r="D29" s="1">
        <v>102</v>
      </c>
      <c r="E29" s="1">
        <v>3</v>
      </c>
      <c r="F29" s="1" t="s">
        <v>33</v>
      </c>
      <c r="G29" s="11">
        <v>13</v>
      </c>
      <c r="H29" s="1">
        <f t="shared" si="18"/>
        <v>0.36886298422662445</v>
      </c>
      <c r="I29" s="2">
        <v>8</v>
      </c>
      <c r="J29" s="1">
        <f t="shared" si="19"/>
        <v>0.28675655221154839</v>
      </c>
      <c r="K29" s="7">
        <v>57</v>
      </c>
      <c r="L29" s="1">
        <f t="shared" si="20"/>
        <v>7.5498344352707498</v>
      </c>
      <c r="M29" s="7">
        <v>5.0343</v>
      </c>
      <c r="N29" s="1">
        <f t="shared" si="21"/>
        <v>0.70193995478488636</v>
      </c>
      <c r="O29" s="7">
        <v>1.69</v>
      </c>
      <c r="P29" s="1">
        <f t="shared" si="22"/>
        <v>0.2278892743959044</v>
      </c>
      <c r="Q29" s="1">
        <f t="shared" si="23"/>
        <v>6.7242999999999995</v>
      </c>
      <c r="R29" s="1">
        <f t="shared" si="24"/>
        <v>0.82764772680580301</v>
      </c>
      <c r="S29" s="1">
        <f>O29/Q29*100</f>
        <v>25.132727570156003</v>
      </c>
      <c r="T29" s="1">
        <f>ASIN(SQRT(S29/100))</f>
        <v>0.52513003022343163</v>
      </c>
      <c r="U29" s="1">
        <v>54.8</v>
      </c>
      <c r="V29" s="1">
        <f t="shared" si="25"/>
        <v>1.7388598020722001</v>
      </c>
      <c r="W29" s="5" t="s">
        <v>37</v>
      </c>
      <c r="X29" s="1"/>
    </row>
    <row r="30" spans="1:24" x14ac:dyDescent="0.2">
      <c r="A30" s="1" t="s">
        <v>61</v>
      </c>
      <c r="B30" s="1">
        <v>2011</v>
      </c>
      <c r="C30" s="1" t="s">
        <v>25</v>
      </c>
      <c r="D30" s="1">
        <v>106</v>
      </c>
      <c r="E30" s="1">
        <v>2</v>
      </c>
      <c r="F30" s="1" t="s">
        <v>30</v>
      </c>
      <c r="G30" s="11">
        <v>3</v>
      </c>
      <c r="H30" s="1">
        <f t="shared" si="18"/>
        <v>0.17408301063648043</v>
      </c>
      <c r="I30" s="2">
        <v>4</v>
      </c>
      <c r="J30" s="1">
        <f t="shared" si="19"/>
        <v>0.20135792079033082</v>
      </c>
      <c r="K30" s="7">
        <v>0</v>
      </c>
      <c r="L30" s="1">
        <f t="shared" si="20"/>
        <v>0</v>
      </c>
      <c r="M30" s="7">
        <v>0</v>
      </c>
      <c r="N30" s="1">
        <f t="shared" si="21"/>
        <v>-5</v>
      </c>
      <c r="O30" s="7">
        <v>0</v>
      </c>
      <c r="P30" s="1">
        <f t="shared" si="22"/>
        <v>-5</v>
      </c>
      <c r="Q30" s="1">
        <f t="shared" si="23"/>
        <v>0</v>
      </c>
      <c r="R30" s="1">
        <f t="shared" si="24"/>
        <v>-5</v>
      </c>
      <c r="S30" s="1"/>
      <c r="T30" s="1"/>
      <c r="U30" s="1">
        <v>5.2</v>
      </c>
      <c r="V30" s="1">
        <f t="shared" si="25"/>
        <v>0.71683772329952444</v>
      </c>
      <c r="W30" s="5" t="s">
        <v>32</v>
      </c>
      <c r="X30" s="1"/>
    </row>
    <row r="31" spans="1:24" x14ac:dyDescent="0.2">
      <c r="A31" s="1" t="s">
        <v>61</v>
      </c>
      <c r="B31" s="1">
        <v>2011</v>
      </c>
      <c r="C31" s="1" t="s">
        <v>25</v>
      </c>
      <c r="D31" s="1">
        <v>107</v>
      </c>
      <c r="E31" s="1">
        <v>5</v>
      </c>
      <c r="F31" s="1" t="s">
        <v>34</v>
      </c>
      <c r="G31" s="11">
        <v>5</v>
      </c>
      <c r="H31" s="1">
        <f t="shared" si="18"/>
        <v>0.22551340589813121</v>
      </c>
      <c r="I31" s="2">
        <v>9</v>
      </c>
      <c r="J31" s="1">
        <f t="shared" si="19"/>
        <v>0.30469265401539752</v>
      </c>
      <c r="K31" s="7">
        <v>0</v>
      </c>
      <c r="L31" s="1">
        <f t="shared" si="20"/>
        <v>0</v>
      </c>
      <c r="M31" s="7">
        <v>0</v>
      </c>
      <c r="N31" s="1">
        <f t="shared" si="21"/>
        <v>-5</v>
      </c>
      <c r="O31" s="7">
        <v>0</v>
      </c>
      <c r="P31" s="1">
        <f t="shared" si="22"/>
        <v>-5</v>
      </c>
      <c r="Q31" s="1">
        <f t="shared" si="23"/>
        <v>0</v>
      </c>
      <c r="R31" s="1">
        <f t="shared" si="24"/>
        <v>-5</v>
      </c>
      <c r="S31" s="1"/>
      <c r="T31" s="1"/>
      <c r="U31" s="1">
        <v>23.4</v>
      </c>
      <c r="V31" s="1">
        <f t="shared" si="25"/>
        <v>1.3694014136966244</v>
      </c>
      <c r="W31" s="5" t="s">
        <v>32</v>
      </c>
      <c r="X31" s="1"/>
    </row>
    <row r="32" spans="1:24" x14ac:dyDescent="0.2">
      <c r="A32" s="1" t="s">
        <v>61</v>
      </c>
      <c r="B32" s="1">
        <v>2011</v>
      </c>
      <c r="C32" s="1" t="s">
        <v>25</v>
      </c>
      <c r="D32" s="1">
        <v>111</v>
      </c>
      <c r="E32" s="1">
        <v>6</v>
      </c>
      <c r="F32" s="1" t="s">
        <v>26</v>
      </c>
      <c r="G32" s="8">
        <v>10</v>
      </c>
      <c r="H32" s="1">
        <f t="shared" si="18"/>
        <v>0.32175055439664224</v>
      </c>
      <c r="I32" s="2">
        <v>10</v>
      </c>
      <c r="J32" s="1">
        <f t="shared" si="19"/>
        <v>0.32175055439664224</v>
      </c>
      <c r="K32" s="7">
        <v>8</v>
      </c>
      <c r="L32" s="1">
        <f t="shared" si="20"/>
        <v>2.8284271247461903</v>
      </c>
      <c r="M32" s="7">
        <v>0.19259999999999999</v>
      </c>
      <c r="N32" s="1">
        <f t="shared" si="21"/>
        <v>-0.71532116875832885</v>
      </c>
      <c r="O32" s="7">
        <v>0.19600000000000001</v>
      </c>
      <c r="P32" s="1">
        <f t="shared" si="22"/>
        <v>-0.70772177132702696</v>
      </c>
      <c r="Q32" s="1">
        <f t="shared" si="23"/>
        <v>0.3886</v>
      </c>
      <c r="R32" s="1">
        <f t="shared" si="24"/>
        <v>-0.41048602800556044</v>
      </c>
      <c r="S32" s="1">
        <f>O32/Q32*100</f>
        <v>50.43746783324756</v>
      </c>
      <c r="T32" s="1">
        <f>ASIN(SQRT(S32/100))</f>
        <v>0.78977289754635682</v>
      </c>
      <c r="U32" s="1">
        <v>21</v>
      </c>
      <c r="V32" s="1">
        <f t="shared" si="25"/>
        <v>1.3224260524059526</v>
      </c>
      <c r="W32" s="5" t="s">
        <v>36</v>
      </c>
      <c r="X32" s="1"/>
    </row>
    <row r="33" spans="1:24" x14ac:dyDescent="0.2">
      <c r="A33" s="1" t="s">
        <v>61</v>
      </c>
      <c r="B33" s="1">
        <v>2011</v>
      </c>
      <c r="C33" s="1" t="s">
        <v>25</v>
      </c>
      <c r="D33" s="1">
        <v>113</v>
      </c>
      <c r="E33" s="1">
        <v>2</v>
      </c>
      <c r="F33" s="1" t="s">
        <v>30</v>
      </c>
      <c r="G33" s="8">
        <v>5</v>
      </c>
      <c r="H33" s="1">
        <f t="shared" si="18"/>
        <v>0.22551340589813121</v>
      </c>
      <c r="I33" s="2">
        <v>6</v>
      </c>
      <c r="J33" s="1">
        <f t="shared" si="19"/>
        <v>0.24746706317044773</v>
      </c>
      <c r="K33" s="7">
        <v>2</v>
      </c>
      <c r="L33" s="1">
        <f t="shared" si="20"/>
        <v>1.4142135623730951</v>
      </c>
      <c r="M33" s="7">
        <v>1.9800000000000002E-2</v>
      </c>
      <c r="N33" s="1">
        <f t="shared" si="21"/>
        <v>-1.7031155244614529</v>
      </c>
      <c r="O33" s="7">
        <v>2.3900000000000001E-2</v>
      </c>
      <c r="P33" s="1">
        <f t="shared" si="22"/>
        <v>-1.6214204238842251</v>
      </c>
      <c r="Q33" s="1">
        <f t="shared" si="23"/>
        <v>4.3700000000000003E-2</v>
      </c>
      <c r="R33" s="1">
        <f t="shared" si="24"/>
        <v>-1.3594191935103475</v>
      </c>
      <c r="S33" s="1">
        <f>O33/Q33*100</f>
        <v>54.691075514874143</v>
      </c>
      <c r="T33" s="1">
        <f>ASIN(SQRT(S33/100))</f>
        <v>0.83237801439194359</v>
      </c>
      <c r="U33" s="1">
        <v>8.1</v>
      </c>
      <c r="V33" s="1">
        <f t="shared" si="25"/>
        <v>0.90902085421115597</v>
      </c>
      <c r="W33" s="5" t="s">
        <v>33</v>
      </c>
      <c r="X33" s="1"/>
    </row>
    <row r="34" spans="1:24" x14ac:dyDescent="0.2">
      <c r="A34" s="1" t="s">
        <v>61</v>
      </c>
      <c r="B34" s="1">
        <v>2011</v>
      </c>
      <c r="C34" s="1" t="s">
        <v>25</v>
      </c>
      <c r="D34" s="1">
        <v>114</v>
      </c>
      <c r="E34" s="1">
        <v>1</v>
      </c>
      <c r="F34" s="1" t="s">
        <v>27</v>
      </c>
      <c r="G34" s="8">
        <v>5</v>
      </c>
      <c r="H34" s="1">
        <f t="shared" si="18"/>
        <v>0.22551340589813121</v>
      </c>
      <c r="I34" s="2">
        <v>5</v>
      </c>
      <c r="J34" s="1">
        <f t="shared" si="19"/>
        <v>0.22551340589813121</v>
      </c>
      <c r="K34" s="7">
        <v>13</v>
      </c>
      <c r="L34" s="1">
        <f t="shared" si="20"/>
        <v>3.6055512754639891</v>
      </c>
      <c r="M34" s="7">
        <v>0.54520000000000002</v>
      </c>
      <c r="N34" s="1">
        <f t="shared" si="21"/>
        <v>-0.26343618712755007</v>
      </c>
      <c r="O34" s="7">
        <v>0.34420000000000001</v>
      </c>
      <c r="P34" s="1">
        <f t="shared" si="22"/>
        <v>-0.46317651668791021</v>
      </c>
      <c r="Q34" s="1">
        <f t="shared" si="23"/>
        <v>0.88939999999999997</v>
      </c>
      <c r="R34" s="1">
        <f t="shared" si="24"/>
        <v>-5.0897991909341696E-2</v>
      </c>
      <c r="S34" s="1">
        <f>O34/Q34*100</f>
        <v>38.700247357769285</v>
      </c>
      <c r="T34" s="1">
        <f>ASIN(SQRT(S34/100))</f>
        <v>0.67141596566323813</v>
      </c>
      <c r="U34" s="1">
        <v>15.1</v>
      </c>
      <c r="V34" s="1">
        <f t="shared" si="25"/>
        <v>1.1792644643390253</v>
      </c>
      <c r="W34" s="5" t="s">
        <v>38</v>
      </c>
      <c r="X34" s="1"/>
    </row>
    <row r="35" spans="1:24" x14ac:dyDescent="0.2">
      <c r="A35" s="1" t="s">
        <v>61</v>
      </c>
      <c r="B35" s="1">
        <v>2011</v>
      </c>
      <c r="C35" s="1" t="s">
        <v>25</v>
      </c>
      <c r="D35" s="1">
        <v>116</v>
      </c>
      <c r="E35" s="1">
        <v>2</v>
      </c>
      <c r="F35" s="1" t="s">
        <v>30</v>
      </c>
      <c r="G35" s="8">
        <v>4</v>
      </c>
      <c r="H35" s="1">
        <f t="shared" si="18"/>
        <v>0.20135792079033082</v>
      </c>
      <c r="I35" s="2">
        <v>3</v>
      </c>
      <c r="J35" s="1">
        <f t="shared" si="19"/>
        <v>0.17408301063648043</v>
      </c>
      <c r="K35" s="7">
        <v>8</v>
      </c>
      <c r="L35" s="1">
        <f t="shared" si="20"/>
        <v>2.8284271247461903</v>
      </c>
      <c r="M35" s="7">
        <v>0.22409999999999999</v>
      </c>
      <c r="N35" s="1">
        <f t="shared" si="21"/>
        <v>-0.64953876440235758</v>
      </c>
      <c r="O35" s="7">
        <v>9.3299999999999994E-2</v>
      </c>
      <c r="P35" s="1">
        <f t="shared" si="22"/>
        <v>-1.030071810571884</v>
      </c>
      <c r="Q35" s="1">
        <f t="shared" si="23"/>
        <v>0.31740000000000002</v>
      </c>
      <c r="R35" s="1">
        <f t="shared" si="24"/>
        <v>-0.49837939492078592</v>
      </c>
      <c r="S35" s="1">
        <f>O35/Q35*100</f>
        <v>29.395085066162569</v>
      </c>
      <c r="T35" s="1">
        <f>ASIN(SQRT(S35/100))</f>
        <v>0.57302026071740042</v>
      </c>
      <c r="U35" s="1">
        <v>4.5</v>
      </c>
      <c r="V35" s="1">
        <f t="shared" si="25"/>
        <v>0.65417654187796048</v>
      </c>
      <c r="W35" s="5"/>
      <c r="X35" s="1"/>
    </row>
    <row r="36" spans="1:24" x14ac:dyDescent="0.2">
      <c r="A36" s="1" t="s">
        <v>61</v>
      </c>
      <c r="B36" s="1">
        <v>2011</v>
      </c>
      <c r="C36" s="1" t="s">
        <v>25</v>
      </c>
      <c r="D36" s="1">
        <v>117</v>
      </c>
      <c r="E36" s="1">
        <v>5</v>
      </c>
      <c r="F36" s="1" t="s">
        <v>34</v>
      </c>
      <c r="G36" s="8">
        <v>10</v>
      </c>
      <c r="H36" s="1">
        <f t="shared" si="18"/>
        <v>0.32175055439664224</v>
      </c>
      <c r="I36" s="2">
        <v>16</v>
      </c>
      <c r="J36" s="1">
        <f t="shared" si="19"/>
        <v>0.41151684606748801</v>
      </c>
      <c r="K36" s="7">
        <v>7</v>
      </c>
      <c r="L36" s="1">
        <f t="shared" si="20"/>
        <v>2.6457513110645907</v>
      </c>
      <c r="M36" s="7">
        <v>0.27210000000000001</v>
      </c>
      <c r="N36" s="1">
        <f t="shared" si="21"/>
        <v>-0.56525549767258776</v>
      </c>
      <c r="O36" s="7">
        <v>0.15509999999999999</v>
      </c>
      <c r="P36" s="1">
        <f t="shared" si="22"/>
        <v>-0.8093602021553159</v>
      </c>
      <c r="Q36" s="1">
        <f t="shared" si="23"/>
        <v>0.42720000000000002</v>
      </c>
      <c r="R36" s="1">
        <f t="shared" si="24"/>
        <v>-0.36935859002915006</v>
      </c>
      <c r="S36" s="1">
        <f>O36/Q36*100</f>
        <v>36.306179775280896</v>
      </c>
      <c r="T36" s="1">
        <f>ASIN(SQRT(S36/100))</f>
        <v>0.64668754163610054</v>
      </c>
      <c r="U36" s="1">
        <v>22.6</v>
      </c>
      <c r="V36" s="1">
        <f t="shared" si="25"/>
        <v>1.3543005623453597</v>
      </c>
      <c r="W36" s="5"/>
      <c r="X36" s="1"/>
    </row>
    <row r="37" spans="1:24" x14ac:dyDescent="0.2">
      <c r="A37" s="1" t="s">
        <v>61</v>
      </c>
      <c r="B37" s="1">
        <v>2011</v>
      </c>
      <c r="C37" s="1" t="s">
        <v>25</v>
      </c>
      <c r="D37" s="1">
        <v>121</v>
      </c>
      <c r="E37" s="1">
        <v>6</v>
      </c>
      <c r="F37" s="1" t="s">
        <v>26</v>
      </c>
      <c r="G37" s="8"/>
      <c r="H37" s="1"/>
      <c r="I37" s="2"/>
      <c r="J37" s="1"/>
      <c r="K37" s="7"/>
      <c r="L37" s="1"/>
      <c r="M37" s="7"/>
      <c r="N37" s="1"/>
      <c r="O37" s="7"/>
      <c r="P37" s="1"/>
      <c r="Q37" s="1"/>
      <c r="R37" s="1"/>
      <c r="S37" s="1"/>
      <c r="T37" s="1"/>
      <c r="U37" s="1"/>
      <c r="V37" s="1"/>
      <c r="W37" s="5"/>
      <c r="X37" s="5" t="s">
        <v>73</v>
      </c>
    </row>
    <row r="38" spans="1:24" x14ac:dyDescent="0.2">
      <c r="A38" s="1" t="s">
        <v>61</v>
      </c>
      <c r="B38" s="1">
        <v>2011</v>
      </c>
      <c r="C38" s="1" t="s">
        <v>25</v>
      </c>
      <c r="D38" s="1">
        <v>122</v>
      </c>
      <c r="E38" s="1">
        <v>4</v>
      </c>
      <c r="F38" s="1" t="s">
        <v>28</v>
      </c>
      <c r="G38" s="8">
        <v>4</v>
      </c>
      <c r="H38" s="1">
        <f t="shared" ref="H38:H47" si="26">ASIN(SQRT(G38/100))</f>
        <v>0.20135792079033082</v>
      </c>
      <c r="I38" s="2">
        <v>3</v>
      </c>
      <c r="J38" s="1">
        <f t="shared" ref="J38:J47" si="27">ASIN(SQRT(I38/100))</f>
        <v>0.17408301063648043</v>
      </c>
      <c r="K38" s="7">
        <v>19</v>
      </c>
      <c r="L38" s="1">
        <f t="shared" ref="L38:L47" si="28">SQRT(K38)</f>
        <v>4.358898943540674</v>
      </c>
      <c r="M38" s="7">
        <v>0.29239999999999999</v>
      </c>
      <c r="N38" s="1">
        <f t="shared" ref="N38:N47" si="29">LOG(M38+0.00001)</f>
        <v>-0.53400777921569231</v>
      </c>
      <c r="O38" s="7">
        <v>0.46239999999999998</v>
      </c>
      <c r="P38" s="1">
        <f t="shared" ref="P38:P47" si="30">LOG(O38+0.00001)</f>
        <v>-0.33497278250738288</v>
      </c>
      <c r="Q38" s="1">
        <f t="shared" ref="Q38:Q47" si="31">M38+O38</f>
        <v>0.75479999999999992</v>
      </c>
      <c r="R38" s="1">
        <f t="shared" ref="R38:R47" si="32">LOG10(Q38+0.00001)</f>
        <v>-0.12216235477624988</v>
      </c>
      <c r="S38" s="1">
        <f>O38/Q38*100</f>
        <v>61.261261261261268</v>
      </c>
      <c r="T38" s="1">
        <f>ASIN(SQRT(S38/100))</f>
        <v>0.89898526069994011</v>
      </c>
      <c r="U38" s="1">
        <v>9.1999999999999993</v>
      </c>
      <c r="V38" s="1">
        <f t="shared" ref="V38:V47" si="33">LOG10(U38+0.01)</f>
        <v>0.9642596301968489</v>
      </c>
      <c r="W38" s="5"/>
      <c r="X38" s="1"/>
    </row>
    <row r="39" spans="1:24" x14ac:dyDescent="0.2">
      <c r="A39" s="1" t="s">
        <v>61</v>
      </c>
      <c r="B39" s="1">
        <v>2011</v>
      </c>
      <c r="C39" s="1" t="s">
        <v>25</v>
      </c>
      <c r="D39" s="1">
        <v>123</v>
      </c>
      <c r="E39" s="1">
        <v>5</v>
      </c>
      <c r="F39" s="1" t="s">
        <v>34</v>
      </c>
      <c r="G39" s="8">
        <v>7</v>
      </c>
      <c r="H39" s="1">
        <f t="shared" si="26"/>
        <v>0.26776332715719392</v>
      </c>
      <c r="I39" s="2">
        <v>5.5</v>
      </c>
      <c r="J39" s="1">
        <f t="shared" si="27"/>
        <v>0.23672557863603311</v>
      </c>
      <c r="K39" s="7">
        <v>1</v>
      </c>
      <c r="L39" s="1">
        <f t="shared" si="28"/>
        <v>1</v>
      </c>
      <c r="M39" s="7">
        <v>5.3E-3</v>
      </c>
      <c r="N39" s="1">
        <f t="shared" si="29"/>
        <v>-2.274905478918531</v>
      </c>
      <c r="O39" s="7">
        <v>9.5999999999999992E-3</v>
      </c>
      <c r="P39" s="1">
        <f t="shared" si="30"/>
        <v>-2.0172766123314547</v>
      </c>
      <c r="Q39" s="1">
        <f t="shared" si="31"/>
        <v>1.49E-2</v>
      </c>
      <c r="R39" s="1">
        <f t="shared" si="32"/>
        <v>-1.8265223565470055</v>
      </c>
      <c r="S39" s="1">
        <f>O39/Q39*100</f>
        <v>64.429530201342274</v>
      </c>
      <c r="T39" s="1">
        <f>ASIN(SQRT(S39/100))</f>
        <v>0.93177540519984814</v>
      </c>
      <c r="U39" s="1">
        <v>14.9</v>
      </c>
      <c r="V39" s="1">
        <f t="shared" si="33"/>
        <v>1.1734776434529945</v>
      </c>
      <c r="W39" s="5"/>
      <c r="X39" s="1"/>
    </row>
    <row r="40" spans="1:24" x14ac:dyDescent="0.2">
      <c r="A40" s="1" t="s">
        <v>61</v>
      </c>
      <c r="B40" s="1">
        <v>2011</v>
      </c>
      <c r="C40" s="1" t="s">
        <v>25</v>
      </c>
      <c r="D40" s="1">
        <v>125</v>
      </c>
      <c r="E40" s="1">
        <v>2</v>
      </c>
      <c r="F40" s="1" t="s">
        <v>30</v>
      </c>
      <c r="G40" s="8">
        <v>4</v>
      </c>
      <c r="H40" s="1">
        <f t="shared" si="26"/>
        <v>0.20135792079033082</v>
      </c>
      <c r="I40" s="2">
        <v>2</v>
      </c>
      <c r="J40" s="1">
        <f t="shared" si="27"/>
        <v>0.14189705460416391</v>
      </c>
      <c r="K40" s="7">
        <v>4</v>
      </c>
      <c r="L40" s="1">
        <f t="shared" si="28"/>
        <v>2</v>
      </c>
      <c r="M40" s="7">
        <v>0.16109999999999999</v>
      </c>
      <c r="N40" s="1">
        <f t="shared" si="29"/>
        <v>-0.79287750234903598</v>
      </c>
      <c r="O40" s="7">
        <v>8.0799999999999997E-2</v>
      </c>
      <c r="P40" s="1">
        <f t="shared" si="30"/>
        <v>-1.0925348932341439</v>
      </c>
      <c r="Q40" s="1">
        <f t="shared" si="31"/>
        <v>0.2419</v>
      </c>
      <c r="R40" s="1">
        <f t="shared" si="32"/>
        <v>-0.61634617853744167</v>
      </c>
      <c r="S40" s="1">
        <f>O40/Q40*100</f>
        <v>33.402232327408015</v>
      </c>
      <c r="T40" s="1">
        <f>ASIN(SQRT(S40/100))</f>
        <v>0.61621030440307079</v>
      </c>
      <c r="U40" s="1">
        <v>5.2</v>
      </c>
      <c r="V40" s="1">
        <f t="shared" si="33"/>
        <v>0.71683772329952444</v>
      </c>
      <c r="W40" s="5" t="s">
        <v>36</v>
      </c>
      <c r="X40" s="1"/>
    </row>
    <row r="41" spans="1:24" x14ac:dyDescent="0.2">
      <c r="A41" s="1" t="s">
        <v>61</v>
      </c>
      <c r="B41" s="1">
        <v>2011</v>
      </c>
      <c r="C41" s="1" t="s">
        <v>25</v>
      </c>
      <c r="D41" s="1">
        <v>126</v>
      </c>
      <c r="E41" s="1">
        <v>1</v>
      </c>
      <c r="F41" s="1" t="s">
        <v>27</v>
      </c>
      <c r="G41" s="8">
        <v>5</v>
      </c>
      <c r="H41" s="1">
        <f t="shared" si="26"/>
        <v>0.22551340589813121</v>
      </c>
      <c r="I41" s="2">
        <v>1.5</v>
      </c>
      <c r="J41" s="1">
        <f t="shared" si="27"/>
        <v>0.12278275875764601</v>
      </c>
      <c r="K41" s="7">
        <v>24</v>
      </c>
      <c r="L41" s="1">
        <f t="shared" si="28"/>
        <v>4.8989794855663558</v>
      </c>
      <c r="M41" s="7">
        <v>0.95479999999999998</v>
      </c>
      <c r="N41" s="1">
        <f t="shared" si="29"/>
        <v>-2.0083041150330744E-2</v>
      </c>
      <c r="O41" s="7">
        <v>0.43159999999999998</v>
      </c>
      <c r="P41" s="1">
        <f t="shared" si="30"/>
        <v>-0.3649085016756245</v>
      </c>
      <c r="Q41" s="1">
        <f t="shared" si="31"/>
        <v>1.3864000000000001</v>
      </c>
      <c r="R41" s="1">
        <f t="shared" si="32"/>
        <v>0.14189168222833354</v>
      </c>
      <c r="S41" s="1">
        <f>O41/Q41*100</f>
        <v>31.130986728216964</v>
      </c>
      <c r="T41" s="1">
        <f>ASIN(SQRT(S41/100))</f>
        <v>0.5919152876118744</v>
      </c>
      <c r="U41" s="1">
        <v>9.8000000000000007</v>
      </c>
      <c r="V41" s="1">
        <f t="shared" si="33"/>
        <v>0.99166900737994856</v>
      </c>
      <c r="W41" s="5" t="s">
        <v>29</v>
      </c>
      <c r="X41" s="1" t="s">
        <v>74</v>
      </c>
    </row>
    <row r="42" spans="1:24" x14ac:dyDescent="0.2">
      <c r="A42" s="1" t="s">
        <v>61</v>
      </c>
      <c r="B42" s="1">
        <v>2011</v>
      </c>
      <c r="C42" s="1" t="s">
        <v>25</v>
      </c>
      <c r="D42" s="1">
        <v>127</v>
      </c>
      <c r="E42" s="1">
        <v>3</v>
      </c>
      <c r="F42" s="1" t="s">
        <v>33</v>
      </c>
      <c r="G42" s="8">
        <v>0.1</v>
      </c>
      <c r="H42" s="1">
        <f t="shared" si="26"/>
        <v>3.1628049437571679E-2</v>
      </c>
      <c r="I42" s="2">
        <v>0.2</v>
      </c>
      <c r="J42" s="1">
        <f t="shared" si="27"/>
        <v>4.4736280102247346E-2</v>
      </c>
      <c r="K42" s="7">
        <v>0</v>
      </c>
      <c r="L42" s="1">
        <f t="shared" si="28"/>
        <v>0</v>
      </c>
      <c r="M42" s="7">
        <v>0</v>
      </c>
      <c r="N42" s="1">
        <f t="shared" si="29"/>
        <v>-5</v>
      </c>
      <c r="O42" s="7">
        <v>0</v>
      </c>
      <c r="P42" s="1">
        <f t="shared" si="30"/>
        <v>-5</v>
      </c>
      <c r="Q42" s="1">
        <f t="shared" si="31"/>
        <v>0</v>
      </c>
      <c r="R42" s="1">
        <f t="shared" si="32"/>
        <v>-5</v>
      </c>
      <c r="S42" s="1"/>
      <c r="T42" s="1"/>
      <c r="U42" s="1">
        <v>0.9</v>
      </c>
      <c r="V42" s="1">
        <f t="shared" si="33"/>
        <v>-4.0958607678906384E-2</v>
      </c>
      <c r="W42" s="5"/>
      <c r="X42" s="1"/>
    </row>
    <row r="43" spans="1:24" x14ac:dyDescent="0.2">
      <c r="A43" s="1" t="s">
        <v>61</v>
      </c>
      <c r="B43" s="1">
        <v>2011</v>
      </c>
      <c r="C43" s="1" t="s">
        <v>25</v>
      </c>
      <c r="D43" s="1">
        <v>128</v>
      </c>
      <c r="E43" s="1">
        <v>4</v>
      </c>
      <c r="F43" s="1" t="s">
        <v>28</v>
      </c>
      <c r="G43" s="8">
        <v>12</v>
      </c>
      <c r="H43" s="1">
        <f t="shared" si="26"/>
        <v>0.35374160588967152</v>
      </c>
      <c r="I43" s="2">
        <v>5</v>
      </c>
      <c r="J43" s="1">
        <f t="shared" si="27"/>
        <v>0.22551340589813121</v>
      </c>
      <c r="K43" s="7">
        <v>52</v>
      </c>
      <c r="L43" s="1">
        <f t="shared" si="28"/>
        <v>7.2111025509279782</v>
      </c>
      <c r="M43" s="7">
        <v>4.6432000000000002</v>
      </c>
      <c r="N43" s="1">
        <f t="shared" si="29"/>
        <v>0.66681832609106328</v>
      </c>
      <c r="O43" s="7">
        <v>4.6132</v>
      </c>
      <c r="P43" s="1">
        <f t="shared" si="30"/>
        <v>0.66400322477201001</v>
      </c>
      <c r="Q43" s="1">
        <f t="shared" si="31"/>
        <v>9.2563999999999993</v>
      </c>
      <c r="R43" s="1">
        <f t="shared" si="32"/>
        <v>0.96644258284884044</v>
      </c>
      <c r="S43" s="1">
        <f>O43/Q43*100</f>
        <v>49.837949958947327</v>
      </c>
      <c r="T43" s="1">
        <f>ASIN(SQRT(S43/100))</f>
        <v>0.78377766014992889</v>
      </c>
      <c r="U43" s="1">
        <v>45.8</v>
      </c>
      <c r="V43" s="1">
        <f t="shared" si="33"/>
        <v>1.6609602917760835</v>
      </c>
      <c r="W43" s="5" t="s">
        <v>34</v>
      </c>
      <c r="X43" s="1"/>
    </row>
    <row r="44" spans="1:24" x14ac:dyDescent="0.2">
      <c r="A44" s="1" t="s">
        <v>61</v>
      </c>
      <c r="B44" s="1">
        <v>2011</v>
      </c>
      <c r="C44" s="1" t="s">
        <v>25</v>
      </c>
      <c r="D44" s="1">
        <v>131</v>
      </c>
      <c r="E44" s="1">
        <v>6</v>
      </c>
      <c r="F44" s="1" t="s">
        <v>26</v>
      </c>
      <c r="G44" s="8">
        <v>0.2</v>
      </c>
      <c r="H44" s="1">
        <f t="shared" si="26"/>
        <v>4.4736280102247346E-2</v>
      </c>
      <c r="I44" s="2">
        <v>0.1</v>
      </c>
      <c r="J44" s="1">
        <f t="shared" si="27"/>
        <v>3.1628049437571679E-2</v>
      </c>
      <c r="K44" s="7">
        <v>0</v>
      </c>
      <c r="L44" s="1">
        <f t="shared" si="28"/>
        <v>0</v>
      </c>
      <c r="M44" s="7">
        <v>0</v>
      </c>
      <c r="N44" s="1">
        <f t="shared" si="29"/>
        <v>-5</v>
      </c>
      <c r="O44" s="7">
        <v>0</v>
      </c>
      <c r="P44" s="1">
        <f t="shared" si="30"/>
        <v>-5</v>
      </c>
      <c r="Q44" s="1">
        <f t="shared" si="31"/>
        <v>0</v>
      </c>
      <c r="R44" s="1">
        <f t="shared" si="32"/>
        <v>-5</v>
      </c>
      <c r="S44" s="1"/>
      <c r="T44" s="1"/>
      <c r="U44" s="1">
        <v>0.6</v>
      </c>
      <c r="V44" s="1">
        <f t="shared" si="33"/>
        <v>-0.21467016498923297</v>
      </c>
      <c r="W44" s="5"/>
      <c r="X44" s="1"/>
    </row>
    <row r="45" spans="1:24" x14ac:dyDescent="0.2">
      <c r="A45" s="1" t="s">
        <v>61</v>
      </c>
      <c r="B45" s="1">
        <v>2011</v>
      </c>
      <c r="C45" s="1" t="s">
        <v>25</v>
      </c>
      <c r="D45" s="1">
        <v>132</v>
      </c>
      <c r="E45" s="1">
        <v>8</v>
      </c>
      <c r="F45" s="1" t="s">
        <v>35</v>
      </c>
      <c r="G45" s="8">
        <v>5</v>
      </c>
      <c r="H45" s="1">
        <f t="shared" si="26"/>
        <v>0.22551340589813121</v>
      </c>
      <c r="I45" s="2">
        <v>6</v>
      </c>
      <c r="J45" s="1">
        <f t="shared" si="27"/>
        <v>0.24746706317044773</v>
      </c>
      <c r="K45" s="7">
        <v>34</v>
      </c>
      <c r="L45" s="1">
        <f t="shared" si="28"/>
        <v>5.8309518948453007</v>
      </c>
      <c r="M45" s="7">
        <v>0.2177</v>
      </c>
      <c r="N45" s="1">
        <f t="shared" si="29"/>
        <v>-0.66212162219879545</v>
      </c>
      <c r="O45" s="7">
        <v>0.77229999999999999</v>
      </c>
      <c r="P45" s="1">
        <f t="shared" si="30"/>
        <v>-0.11220834180710004</v>
      </c>
      <c r="Q45" s="1">
        <f t="shared" si="31"/>
        <v>0.99</v>
      </c>
      <c r="R45" s="1">
        <f t="shared" si="32"/>
        <v>-4.3604186116570623E-3</v>
      </c>
      <c r="S45" s="1">
        <f>O45/Q45*100</f>
        <v>78.01010101010101</v>
      </c>
      <c r="T45" s="1">
        <f>ASIN(SQRT(S45/100))</f>
        <v>1.0827129937890032</v>
      </c>
      <c r="U45" s="1">
        <v>16.899999999999999</v>
      </c>
      <c r="V45" s="1">
        <f t="shared" si="33"/>
        <v>1.2281436075977417</v>
      </c>
      <c r="W45" s="5" t="s">
        <v>37</v>
      </c>
      <c r="X45" s="1"/>
    </row>
    <row r="46" spans="1:24" x14ac:dyDescent="0.2">
      <c r="A46" s="1" t="s">
        <v>61</v>
      </c>
      <c r="B46" s="1">
        <v>2011</v>
      </c>
      <c r="C46" s="1" t="s">
        <v>25</v>
      </c>
      <c r="D46" s="1">
        <v>137</v>
      </c>
      <c r="E46" s="1">
        <v>3</v>
      </c>
      <c r="F46" s="1" t="s">
        <v>33</v>
      </c>
      <c r="G46" s="8">
        <v>10</v>
      </c>
      <c r="H46" s="1">
        <f t="shared" si="26"/>
        <v>0.32175055439664224</v>
      </c>
      <c r="I46" s="2">
        <v>10</v>
      </c>
      <c r="J46" s="1">
        <f t="shared" si="27"/>
        <v>0.32175055439664224</v>
      </c>
      <c r="K46" s="7">
        <v>11</v>
      </c>
      <c r="L46" s="1">
        <f t="shared" si="28"/>
        <v>3.3166247903553998</v>
      </c>
      <c r="M46" s="7">
        <v>0.99450000000000005</v>
      </c>
      <c r="N46" s="1">
        <f t="shared" si="29"/>
        <v>-2.3908455983848733E-3</v>
      </c>
      <c r="O46" s="7">
        <v>0.21379999999999999</v>
      </c>
      <c r="P46" s="1">
        <f t="shared" si="30"/>
        <v>-0.66997198648338385</v>
      </c>
      <c r="Q46" s="1">
        <f t="shared" si="31"/>
        <v>1.2082999999999999</v>
      </c>
      <c r="R46" s="1">
        <f t="shared" si="32"/>
        <v>8.2178369730174838E-2</v>
      </c>
      <c r="S46" s="1">
        <f>O46/Q46*100</f>
        <v>17.694281221550938</v>
      </c>
      <c r="T46" s="1">
        <f>ASIN(SQRT(S46/100))</f>
        <v>0.43415694310959202</v>
      </c>
      <c r="U46" s="1">
        <v>21.8</v>
      </c>
      <c r="V46" s="1">
        <f t="shared" si="33"/>
        <v>1.3386556655787003</v>
      </c>
      <c r="W46" s="5"/>
      <c r="X46" s="1"/>
    </row>
    <row r="47" spans="1:24" x14ac:dyDescent="0.2">
      <c r="A47" s="1" t="s">
        <v>61</v>
      </c>
      <c r="B47" s="1">
        <v>2011</v>
      </c>
      <c r="C47" s="1" t="s">
        <v>25</v>
      </c>
      <c r="D47" s="1">
        <v>143</v>
      </c>
      <c r="E47" s="1">
        <v>5</v>
      </c>
      <c r="F47" s="1" t="s">
        <v>34</v>
      </c>
      <c r="G47" s="8">
        <v>6</v>
      </c>
      <c r="H47" s="1">
        <f t="shared" si="26"/>
        <v>0.24746706317044773</v>
      </c>
      <c r="I47" s="2">
        <v>2</v>
      </c>
      <c r="J47" s="1">
        <f t="shared" si="27"/>
        <v>0.14189705460416391</v>
      </c>
      <c r="K47" s="7">
        <v>16</v>
      </c>
      <c r="L47" s="1">
        <f t="shared" si="28"/>
        <v>4</v>
      </c>
      <c r="M47" s="7">
        <v>1.1127</v>
      </c>
      <c r="N47" s="1">
        <f t="shared" si="29"/>
        <v>4.6381991099682524E-2</v>
      </c>
      <c r="O47" s="7">
        <v>0.47270000000000001</v>
      </c>
      <c r="P47" s="1">
        <f t="shared" si="30"/>
        <v>-0.32540521026556074</v>
      </c>
      <c r="Q47" s="1">
        <f t="shared" si="31"/>
        <v>1.5853999999999999</v>
      </c>
      <c r="R47" s="1">
        <f t="shared" si="32"/>
        <v>0.20014159318570304</v>
      </c>
      <c r="S47" s="1">
        <f>O47/Q47*100</f>
        <v>29.815819351583201</v>
      </c>
      <c r="T47" s="1">
        <f>ASIN(SQRT(S47/100))</f>
        <v>0.57762839370781849</v>
      </c>
      <c r="U47" s="1">
        <v>18.5</v>
      </c>
      <c r="V47" s="1">
        <f t="shared" si="33"/>
        <v>1.2674064187529042</v>
      </c>
      <c r="W47" s="5" t="s">
        <v>29</v>
      </c>
      <c r="X47" s="1"/>
    </row>
    <row r="48" spans="1:24" x14ac:dyDescent="0.2">
      <c r="A48" s="1" t="s">
        <v>61</v>
      </c>
      <c r="B48" s="1">
        <v>2011</v>
      </c>
      <c r="C48" s="1" t="s">
        <v>25</v>
      </c>
      <c r="D48" s="1">
        <v>156</v>
      </c>
      <c r="E48" s="1">
        <v>7</v>
      </c>
      <c r="F48" s="1" t="s">
        <v>36</v>
      </c>
      <c r="G48" s="8"/>
      <c r="H48" s="1"/>
      <c r="I48" s="2"/>
      <c r="J48" s="1"/>
      <c r="K48" s="7"/>
      <c r="L48" s="1"/>
      <c r="M48" s="7"/>
      <c r="N48" s="1"/>
      <c r="O48" s="7"/>
      <c r="P48" s="1"/>
      <c r="Q48" s="1"/>
      <c r="R48" s="1"/>
      <c r="S48" s="1"/>
      <c r="T48" s="1"/>
      <c r="U48" s="1"/>
      <c r="V48" s="1"/>
      <c r="W48" s="5"/>
      <c r="X48" s="1" t="s">
        <v>75</v>
      </c>
    </row>
    <row r="49" spans="1:24" x14ac:dyDescent="0.2">
      <c r="A49" s="1" t="s">
        <v>61</v>
      </c>
      <c r="B49" s="1">
        <v>2011</v>
      </c>
      <c r="C49" s="1" t="s">
        <v>25</v>
      </c>
      <c r="D49" s="1">
        <v>158</v>
      </c>
      <c r="E49" s="1">
        <v>7</v>
      </c>
      <c r="F49" s="1" t="s">
        <v>36</v>
      </c>
      <c r="G49" s="8">
        <v>5</v>
      </c>
      <c r="H49" s="1">
        <f t="shared" ref="H49:H69" si="34">ASIN(SQRT(G49/100))</f>
        <v>0.22551340589813121</v>
      </c>
      <c r="I49" s="2">
        <v>3</v>
      </c>
      <c r="J49" s="1">
        <f t="shared" ref="J49:J69" si="35">ASIN(SQRT(I49/100))</f>
        <v>0.17408301063648043</v>
      </c>
      <c r="K49" s="7">
        <v>2</v>
      </c>
      <c r="L49" s="1">
        <f t="shared" ref="L49:L69" si="36">SQRT(K49)</f>
        <v>1.4142135623730951</v>
      </c>
      <c r="M49" s="7">
        <v>0.1047</v>
      </c>
      <c r="N49" s="1">
        <f t="shared" ref="N49:N69" si="37">LOG(M49+0.00001)</f>
        <v>-0.98001184040871481</v>
      </c>
      <c r="O49" s="7">
        <v>5.2200000000000003E-2</v>
      </c>
      <c r="P49" s="1">
        <f t="shared" ref="P49:P69" si="38">LOG(O49+0.00001)</f>
        <v>-1.2822463067892844</v>
      </c>
      <c r="Q49" s="1">
        <f t="shared" ref="Q49:Q69" si="39">M49+O49</f>
        <v>0.15690000000000001</v>
      </c>
      <c r="R49" s="1">
        <f t="shared" ref="R49:R69" si="40">LOG10(Q49+0.00001)</f>
        <v>-0.80434937759581393</v>
      </c>
      <c r="S49" s="1">
        <f>O49/Q49*100</f>
        <v>33.269598470363285</v>
      </c>
      <c r="T49" s="1">
        <f>ASIN(SQRT(S49/100))</f>
        <v>0.61480353650953079</v>
      </c>
      <c r="U49" s="1">
        <v>6.8</v>
      </c>
      <c r="V49" s="1">
        <f t="shared" ref="V49:V69" si="41">LOG10(U49+0.01)</f>
        <v>0.83314711191278512</v>
      </c>
      <c r="W49" s="5"/>
      <c r="X49" s="1"/>
    </row>
    <row r="50" spans="1:24" x14ac:dyDescent="0.2">
      <c r="A50" s="1" t="s">
        <v>61</v>
      </c>
      <c r="B50" s="1">
        <v>2011</v>
      </c>
      <c r="C50" s="1" t="s">
        <v>25</v>
      </c>
      <c r="D50" s="1">
        <v>168</v>
      </c>
      <c r="E50" s="1">
        <v>5</v>
      </c>
      <c r="F50" s="1" t="s">
        <v>34</v>
      </c>
      <c r="G50" s="8">
        <v>0.8</v>
      </c>
      <c r="H50" s="1">
        <f t="shared" si="34"/>
        <v>8.9562407439444894E-2</v>
      </c>
      <c r="I50" s="2">
        <v>0.3</v>
      </c>
      <c r="J50" s="1">
        <f t="shared" si="35"/>
        <v>5.4799678915819716E-2</v>
      </c>
      <c r="K50" s="7">
        <v>0</v>
      </c>
      <c r="L50" s="1">
        <f t="shared" si="36"/>
        <v>0</v>
      </c>
      <c r="M50" s="7">
        <v>0</v>
      </c>
      <c r="N50" s="1">
        <f t="shared" si="37"/>
        <v>-5</v>
      </c>
      <c r="O50" s="7">
        <v>0</v>
      </c>
      <c r="P50" s="1">
        <f t="shared" si="38"/>
        <v>-5</v>
      </c>
      <c r="Q50" s="1">
        <f t="shared" si="39"/>
        <v>0</v>
      </c>
      <c r="R50" s="1">
        <f t="shared" si="40"/>
        <v>-5</v>
      </c>
      <c r="S50" s="1"/>
      <c r="T50" s="1"/>
      <c r="U50" s="1">
        <v>0.8</v>
      </c>
      <c r="V50" s="1">
        <f t="shared" si="41"/>
        <v>-9.1514981121350217E-2</v>
      </c>
      <c r="W50" s="5"/>
      <c r="X50" s="1"/>
    </row>
    <row r="51" spans="1:24" x14ac:dyDescent="0.2">
      <c r="A51" s="1" t="s">
        <v>61</v>
      </c>
      <c r="B51" s="1">
        <v>2011</v>
      </c>
      <c r="C51" s="1" t="s">
        <v>25</v>
      </c>
      <c r="D51" s="1">
        <v>169</v>
      </c>
      <c r="E51" s="1">
        <v>8</v>
      </c>
      <c r="F51" s="1" t="s">
        <v>35</v>
      </c>
      <c r="G51" s="8">
        <v>6</v>
      </c>
      <c r="H51" s="1">
        <f t="shared" si="34"/>
        <v>0.24746706317044773</v>
      </c>
      <c r="I51" s="2">
        <v>10</v>
      </c>
      <c r="J51" s="1">
        <f t="shared" si="35"/>
        <v>0.32175055439664224</v>
      </c>
      <c r="K51" s="7">
        <v>4</v>
      </c>
      <c r="L51" s="1">
        <f t="shared" si="36"/>
        <v>2</v>
      </c>
      <c r="M51" s="7">
        <v>1.8E-3</v>
      </c>
      <c r="N51" s="1">
        <f t="shared" si="37"/>
        <v>-2.7423214251308154</v>
      </c>
      <c r="O51" s="7">
        <v>5.4399999999999997E-2</v>
      </c>
      <c r="P51" s="1">
        <f t="shared" si="38"/>
        <v>-1.2643212740940954</v>
      </c>
      <c r="Q51" s="1">
        <f t="shared" si="39"/>
        <v>5.62E-2</v>
      </c>
      <c r="R51" s="1">
        <f t="shared" si="40"/>
        <v>-1.2501864147070623</v>
      </c>
      <c r="S51" s="1">
        <f>O51/Q51*100</f>
        <v>96.797153024911026</v>
      </c>
      <c r="T51" s="1">
        <f>ASIN(SQRT(S51/100))</f>
        <v>1.3908619644150992</v>
      </c>
      <c r="U51" s="1">
        <v>16.5</v>
      </c>
      <c r="V51" s="1">
        <f t="shared" si="41"/>
        <v>1.2177470732627937</v>
      </c>
      <c r="W51" s="5"/>
      <c r="X51" s="1"/>
    </row>
    <row r="52" spans="1:24" x14ac:dyDescent="0.2">
      <c r="A52" s="1" t="s">
        <v>61</v>
      </c>
      <c r="B52" s="1">
        <v>2011</v>
      </c>
      <c r="C52" s="1" t="s">
        <v>25</v>
      </c>
      <c r="D52" s="1">
        <v>171</v>
      </c>
      <c r="E52" s="1">
        <v>1</v>
      </c>
      <c r="F52" s="1" t="s">
        <v>27</v>
      </c>
      <c r="G52" s="8">
        <v>1.3</v>
      </c>
      <c r="H52" s="1">
        <f t="shared" si="34"/>
        <v>0.11426603697381206</v>
      </c>
      <c r="I52" s="2">
        <v>1</v>
      </c>
      <c r="J52" s="1">
        <f t="shared" si="35"/>
        <v>0.1001674211615598</v>
      </c>
      <c r="K52" s="7">
        <v>0</v>
      </c>
      <c r="L52" s="1">
        <f t="shared" si="36"/>
        <v>0</v>
      </c>
      <c r="M52" s="7">
        <v>0</v>
      </c>
      <c r="N52" s="1">
        <f t="shared" si="37"/>
        <v>-5</v>
      </c>
      <c r="O52" s="7">
        <v>0</v>
      </c>
      <c r="P52" s="1">
        <f t="shared" si="38"/>
        <v>-5</v>
      </c>
      <c r="Q52" s="1">
        <f t="shared" si="39"/>
        <v>0</v>
      </c>
      <c r="R52" s="1">
        <f t="shared" si="40"/>
        <v>-5</v>
      </c>
      <c r="S52" s="1"/>
      <c r="T52" s="1"/>
      <c r="U52" s="1">
        <v>0.8</v>
      </c>
      <c r="V52" s="1">
        <f t="shared" si="41"/>
        <v>-9.1514981121350217E-2</v>
      </c>
      <c r="W52" s="5"/>
      <c r="X52" s="1"/>
    </row>
    <row r="53" spans="1:24" x14ac:dyDescent="0.2">
      <c r="A53" s="1" t="s">
        <v>61</v>
      </c>
      <c r="B53" s="1">
        <v>2011</v>
      </c>
      <c r="C53" s="1" t="s">
        <v>25</v>
      </c>
      <c r="D53" s="1">
        <v>172</v>
      </c>
      <c r="E53" s="1">
        <v>5</v>
      </c>
      <c r="F53" s="1" t="s">
        <v>34</v>
      </c>
      <c r="G53" s="8">
        <v>3</v>
      </c>
      <c r="H53" s="1">
        <f t="shared" si="34"/>
        <v>0.17408301063648043</v>
      </c>
      <c r="I53" s="2">
        <v>4</v>
      </c>
      <c r="J53" s="1">
        <f t="shared" si="35"/>
        <v>0.20135792079033082</v>
      </c>
      <c r="K53" s="7">
        <v>0</v>
      </c>
      <c r="L53" s="1">
        <f t="shared" si="36"/>
        <v>0</v>
      </c>
      <c r="M53" s="7">
        <v>0</v>
      </c>
      <c r="N53" s="1">
        <f t="shared" si="37"/>
        <v>-5</v>
      </c>
      <c r="O53" s="7">
        <v>0</v>
      </c>
      <c r="P53" s="1">
        <f t="shared" si="38"/>
        <v>-5</v>
      </c>
      <c r="Q53" s="1">
        <f t="shared" si="39"/>
        <v>0</v>
      </c>
      <c r="R53" s="1">
        <f t="shared" si="40"/>
        <v>-5</v>
      </c>
      <c r="S53" s="1"/>
      <c r="T53" s="1"/>
      <c r="U53" s="1">
        <v>2.7</v>
      </c>
      <c r="V53" s="1">
        <f t="shared" si="41"/>
        <v>0.43296929087440572</v>
      </c>
      <c r="W53" s="5"/>
      <c r="X53" s="1"/>
    </row>
    <row r="54" spans="1:24" x14ac:dyDescent="0.2">
      <c r="A54" s="1" t="s">
        <v>61</v>
      </c>
      <c r="B54" s="1">
        <v>2011</v>
      </c>
      <c r="C54" s="1" t="s">
        <v>25</v>
      </c>
      <c r="D54" s="1">
        <v>173</v>
      </c>
      <c r="E54" s="1">
        <v>8</v>
      </c>
      <c r="F54" s="1" t="s">
        <v>35</v>
      </c>
      <c r="G54" s="8">
        <v>10</v>
      </c>
      <c r="H54" s="1">
        <f t="shared" si="34"/>
        <v>0.32175055439664224</v>
      </c>
      <c r="I54" s="2">
        <v>10</v>
      </c>
      <c r="J54" s="1">
        <f t="shared" si="35"/>
        <v>0.32175055439664224</v>
      </c>
      <c r="K54" s="7">
        <v>0</v>
      </c>
      <c r="L54" s="1">
        <f t="shared" si="36"/>
        <v>0</v>
      </c>
      <c r="M54" s="7">
        <v>0</v>
      </c>
      <c r="N54" s="1">
        <f t="shared" si="37"/>
        <v>-5</v>
      </c>
      <c r="O54" s="7">
        <v>0</v>
      </c>
      <c r="P54" s="1">
        <f t="shared" si="38"/>
        <v>-5</v>
      </c>
      <c r="Q54" s="1">
        <f t="shared" si="39"/>
        <v>0</v>
      </c>
      <c r="R54" s="1">
        <f t="shared" si="40"/>
        <v>-5</v>
      </c>
      <c r="S54" s="1"/>
      <c r="T54" s="1"/>
      <c r="U54" s="1">
        <v>8</v>
      </c>
      <c r="V54" s="1">
        <f t="shared" si="41"/>
        <v>0.90363251608423767</v>
      </c>
      <c r="W54" s="5"/>
      <c r="X54" s="1"/>
    </row>
    <row r="55" spans="1:24" x14ac:dyDescent="0.2">
      <c r="A55" s="1" t="s">
        <v>61</v>
      </c>
      <c r="B55" s="1">
        <v>2011</v>
      </c>
      <c r="C55" s="1" t="s">
        <v>25</v>
      </c>
      <c r="D55" s="1">
        <v>174</v>
      </c>
      <c r="E55" s="1">
        <v>1</v>
      </c>
      <c r="F55" s="1" t="s">
        <v>27</v>
      </c>
      <c r="G55" s="8">
        <v>5</v>
      </c>
      <c r="H55" s="1">
        <f t="shared" si="34"/>
        <v>0.22551340589813121</v>
      </c>
      <c r="I55" s="2">
        <v>5</v>
      </c>
      <c r="J55" s="1">
        <f t="shared" si="35"/>
        <v>0.22551340589813121</v>
      </c>
      <c r="K55" s="7">
        <v>5</v>
      </c>
      <c r="L55" s="1">
        <f t="shared" si="36"/>
        <v>2.2360679774997898</v>
      </c>
      <c r="M55" s="7">
        <v>0.2792</v>
      </c>
      <c r="N55" s="1">
        <f t="shared" si="37"/>
        <v>-0.55406903136747931</v>
      </c>
      <c r="O55" s="7">
        <v>8.2000000000000003E-2</v>
      </c>
      <c r="P55" s="1">
        <f t="shared" si="38"/>
        <v>-1.0861331881037608</v>
      </c>
      <c r="Q55" s="1">
        <f t="shared" si="39"/>
        <v>0.36120000000000002</v>
      </c>
      <c r="R55" s="1">
        <f t="shared" si="40"/>
        <v>-0.44224023486821656</v>
      </c>
      <c r="S55" s="1">
        <f>O55/Q55*100</f>
        <v>22.702104097452935</v>
      </c>
      <c r="T55" s="1">
        <f>ASIN(SQRT(S55/100))</f>
        <v>0.4966321407217455</v>
      </c>
      <c r="U55" s="1">
        <v>9.6999999999999993</v>
      </c>
      <c r="V55" s="1">
        <f t="shared" si="41"/>
        <v>0.98721922990800481</v>
      </c>
      <c r="W55" s="5"/>
      <c r="X55" s="1"/>
    </row>
    <row r="56" spans="1:24" x14ac:dyDescent="0.2">
      <c r="A56" s="1" t="s">
        <v>61</v>
      </c>
      <c r="B56" s="1">
        <v>2011</v>
      </c>
      <c r="C56" s="1" t="s">
        <v>25</v>
      </c>
      <c r="D56" s="1">
        <v>175</v>
      </c>
      <c r="E56" s="1">
        <v>7</v>
      </c>
      <c r="F56" s="1" t="s">
        <v>36</v>
      </c>
      <c r="G56" s="8">
        <v>9</v>
      </c>
      <c r="H56" s="1">
        <f t="shared" si="34"/>
        <v>0.30469265401539752</v>
      </c>
      <c r="I56" s="2">
        <v>12</v>
      </c>
      <c r="J56" s="1">
        <f t="shared" si="35"/>
        <v>0.35374160588967152</v>
      </c>
      <c r="K56" s="7">
        <v>0</v>
      </c>
      <c r="L56" s="1">
        <f t="shared" si="36"/>
        <v>0</v>
      </c>
      <c r="M56" s="7">
        <v>0</v>
      </c>
      <c r="N56" s="1">
        <f t="shared" si="37"/>
        <v>-5</v>
      </c>
      <c r="O56" s="7">
        <v>0</v>
      </c>
      <c r="P56" s="1">
        <f t="shared" si="38"/>
        <v>-5</v>
      </c>
      <c r="Q56" s="1">
        <f t="shared" si="39"/>
        <v>0</v>
      </c>
      <c r="R56" s="1">
        <f t="shared" si="40"/>
        <v>-5</v>
      </c>
      <c r="S56" s="1"/>
      <c r="T56" s="1"/>
      <c r="U56" s="1">
        <v>16.8</v>
      </c>
      <c r="V56" s="1">
        <f t="shared" si="41"/>
        <v>1.2255677134394711</v>
      </c>
      <c r="W56" s="5"/>
      <c r="X56" s="1"/>
    </row>
    <row r="57" spans="1:24" x14ac:dyDescent="0.2">
      <c r="A57" s="1" t="s">
        <v>61</v>
      </c>
      <c r="B57" s="1">
        <v>2011</v>
      </c>
      <c r="C57" s="1" t="s">
        <v>25</v>
      </c>
      <c r="D57" s="1">
        <v>178</v>
      </c>
      <c r="E57" s="1">
        <v>4</v>
      </c>
      <c r="F57" s="1" t="s">
        <v>28</v>
      </c>
      <c r="G57" s="8">
        <v>0.5</v>
      </c>
      <c r="H57" s="1">
        <f t="shared" si="34"/>
        <v>7.0769736662213617E-2</v>
      </c>
      <c r="I57" s="2">
        <v>1</v>
      </c>
      <c r="J57" s="1">
        <f t="shared" si="35"/>
        <v>0.1001674211615598</v>
      </c>
      <c r="K57" s="7">
        <v>0</v>
      </c>
      <c r="L57" s="1">
        <f t="shared" si="36"/>
        <v>0</v>
      </c>
      <c r="M57" s="7">
        <v>0</v>
      </c>
      <c r="N57" s="1">
        <f t="shared" si="37"/>
        <v>-5</v>
      </c>
      <c r="O57" s="7">
        <v>0</v>
      </c>
      <c r="P57" s="1">
        <f t="shared" si="38"/>
        <v>-5</v>
      </c>
      <c r="Q57" s="1">
        <f t="shared" si="39"/>
        <v>0</v>
      </c>
      <c r="R57" s="1">
        <f t="shared" si="40"/>
        <v>-5</v>
      </c>
      <c r="S57" s="1"/>
      <c r="T57" s="1"/>
      <c r="U57" s="1">
        <v>1</v>
      </c>
      <c r="V57" s="1">
        <f t="shared" si="41"/>
        <v>4.3213737826425782E-3</v>
      </c>
      <c r="W57" s="5"/>
      <c r="X57" s="1"/>
    </row>
    <row r="58" spans="1:24" x14ac:dyDescent="0.2">
      <c r="A58" s="1" t="s">
        <v>61</v>
      </c>
      <c r="B58" s="1">
        <v>2011</v>
      </c>
      <c r="C58" s="1" t="s">
        <v>25</v>
      </c>
      <c r="D58" s="1">
        <v>179</v>
      </c>
      <c r="E58" s="1">
        <v>8</v>
      </c>
      <c r="F58" s="1" t="s">
        <v>35</v>
      </c>
      <c r="G58" s="8">
        <v>8</v>
      </c>
      <c r="H58" s="1">
        <f t="shared" si="34"/>
        <v>0.28675655221154839</v>
      </c>
      <c r="I58" s="2">
        <v>9</v>
      </c>
      <c r="J58" s="1">
        <f t="shared" si="35"/>
        <v>0.30469265401539752</v>
      </c>
      <c r="K58" s="7">
        <v>3</v>
      </c>
      <c r="L58" s="1">
        <f t="shared" si="36"/>
        <v>1.7320508075688772</v>
      </c>
      <c r="M58" s="7">
        <v>1.2800000000000001E-2</v>
      </c>
      <c r="N58" s="1">
        <f t="shared" si="37"/>
        <v>-1.8924508702553138</v>
      </c>
      <c r="O58" s="7">
        <v>4.19E-2</v>
      </c>
      <c r="P58" s="1">
        <f t="shared" si="38"/>
        <v>-1.3776823391661557</v>
      </c>
      <c r="Q58" s="1">
        <f t="shared" si="39"/>
        <v>5.4699999999999999E-2</v>
      </c>
      <c r="R58" s="1">
        <f t="shared" si="40"/>
        <v>-1.2619332852225307</v>
      </c>
      <c r="S58" s="1">
        <f>O58/Q58*100</f>
        <v>76.599634369287017</v>
      </c>
      <c r="T58" s="1">
        <f>ASIN(SQRT(S58/100))</f>
        <v>1.0658742480914241</v>
      </c>
      <c r="U58" s="1">
        <v>29.3</v>
      </c>
      <c r="V58" s="1">
        <f t="shared" si="41"/>
        <v>1.4670158184384356</v>
      </c>
      <c r="W58" s="5" t="s">
        <v>31</v>
      </c>
      <c r="X58" s="1"/>
    </row>
    <row r="59" spans="1:24" x14ac:dyDescent="0.2">
      <c r="A59" s="1" t="s">
        <v>61</v>
      </c>
      <c r="B59" s="1">
        <v>2011</v>
      </c>
      <c r="C59" s="1" t="s">
        <v>25</v>
      </c>
      <c r="D59" s="1">
        <v>180</v>
      </c>
      <c r="E59" s="1">
        <v>3</v>
      </c>
      <c r="F59" s="1" t="s">
        <v>33</v>
      </c>
      <c r="G59" s="8">
        <v>9</v>
      </c>
      <c r="H59" s="1">
        <f t="shared" si="34"/>
        <v>0.30469265401539752</v>
      </c>
      <c r="I59" s="2">
        <v>5</v>
      </c>
      <c r="J59" s="1">
        <f t="shared" si="35"/>
        <v>0.22551340589813121</v>
      </c>
      <c r="K59" s="7">
        <v>23</v>
      </c>
      <c r="L59" s="1">
        <f t="shared" si="36"/>
        <v>4.7958315233127191</v>
      </c>
      <c r="M59" s="7">
        <v>1.5777000000000001</v>
      </c>
      <c r="N59" s="1">
        <f t="shared" si="37"/>
        <v>0.19802717823075283</v>
      </c>
      <c r="O59" s="7">
        <v>0.59470000000000001</v>
      </c>
      <c r="P59" s="1">
        <f t="shared" si="38"/>
        <v>-0.22569475881313944</v>
      </c>
      <c r="Q59" s="1">
        <f t="shared" si="39"/>
        <v>2.1724000000000001</v>
      </c>
      <c r="R59" s="1">
        <f t="shared" si="40"/>
        <v>0.33694179326201112</v>
      </c>
      <c r="S59" s="1">
        <f>O59/Q59*100</f>
        <v>27.375253176210641</v>
      </c>
      <c r="T59" s="1">
        <f>ASIN(SQRT(S59/100))</f>
        <v>0.55061761113995633</v>
      </c>
      <c r="U59" s="1">
        <v>31.6</v>
      </c>
      <c r="V59" s="1">
        <f t="shared" si="41"/>
        <v>1.4998244958395797</v>
      </c>
      <c r="W59" s="5"/>
      <c r="X59" s="1"/>
    </row>
    <row r="60" spans="1:24" x14ac:dyDescent="0.2">
      <c r="A60" s="1" t="s">
        <v>61</v>
      </c>
      <c r="B60" s="1">
        <v>2011</v>
      </c>
      <c r="C60" s="1" t="s">
        <v>25</v>
      </c>
      <c r="D60" s="1">
        <v>181</v>
      </c>
      <c r="E60" s="1">
        <v>3</v>
      </c>
      <c r="F60" s="1" t="s">
        <v>33</v>
      </c>
      <c r="G60" s="8">
        <v>10</v>
      </c>
      <c r="H60" s="1">
        <f t="shared" si="34"/>
        <v>0.32175055439664224</v>
      </c>
      <c r="I60" s="2">
        <v>10</v>
      </c>
      <c r="J60" s="1">
        <f t="shared" si="35"/>
        <v>0.32175055439664224</v>
      </c>
      <c r="K60" s="7">
        <v>3</v>
      </c>
      <c r="L60" s="1">
        <f t="shared" si="36"/>
        <v>1.7320508075688772</v>
      </c>
      <c r="M60" s="7">
        <v>8.0399999999999999E-2</v>
      </c>
      <c r="N60" s="1">
        <f t="shared" si="37"/>
        <v>-1.0946899378839146</v>
      </c>
      <c r="O60" s="7">
        <v>5.79E-2</v>
      </c>
      <c r="P60" s="1">
        <f t="shared" si="38"/>
        <v>-1.2372464350666259</v>
      </c>
      <c r="Q60" s="1">
        <f t="shared" si="39"/>
        <v>0.13830000000000001</v>
      </c>
      <c r="R60" s="1">
        <f t="shared" si="40"/>
        <v>-0.85914641867727748</v>
      </c>
      <c r="S60" s="1">
        <f>O60/Q60*100</f>
        <v>41.865509761388289</v>
      </c>
      <c r="T60" s="1">
        <f>ASIN(SQRT(S60/100))</f>
        <v>0.70369007934649463</v>
      </c>
      <c r="U60" s="1">
        <v>26.4</v>
      </c>
      <c r="V60" s="1">
        <f t="shared" si="41"/>
        <v>1.421768401206924</v>
      </c>
      <c r="W60" s="5" t="s">
        <v>31</v>
      </c>
      <c r="X60" s="1"/>
    </row>
    <row r="61" spans="1:24" x14ac:dyDescent="0.2">
      <c r="A61" s="1" t="s">
        <v>61</v>
      </c>
      <c r="B61" s="1">
        <v>2011</v>
      </c>
      <c r="C61" s="1" t="s">
        <v>25</v>
      </c>
      <c r="D61" s="1">
        <v>183</v>
      </c>
      <c r="E61" s="1">
        <v>7</v>
      </c>
      <c r="F61" s="1" t="s">
        <v>36</v>
      </c>
      <c r="G61" s="8">
        <v>2</v>
      </c>
      <c r="H61" s="1">
        <f t="shared" si="34"/>
        <v>0.14189705460416391</v>
      </c>
      <c r="I61" s="2">
        <v>2.5</v>
      </c>
      <c r="J61" s="1">
        <f t="shared" si="35"/>
        <v>0.15878021464576067</v>
      </c>
      <c r="K61" s="7">
        <v>0</v>
      </c>
      <c r="L61" s="1">
        <f t="shared" si="36"/>
        <v>0</v>
      </c>
      <c r="M61" s="7">
        <v>0</v>
      </c>
      <c r="N61" s="1">
        <f t="shared" si="37"/>
        <v>-5</v>
      </c>
      <c r="O61" s="7">
        <v>0</v>
      </c>
      <c r="P61" s="1">
        <f t="shared" si="38"/>
        <v>-5</v>
      </c>
      <c r="Q61" s="1">
        <f t="shared" si="39"/>
        <v>0</v>
      </c>
      <c r="R61" s="1">
        <f t="shared" si="40"/>
        <v>-5</v>
      </c>
      <c r="S61" s="1"/>
      <c r="T61" s="1"/>
      <c r="U61" s="1">
        <v>6.7</v>
      </c>
      <c r="V61" s="1">
        <f t="shared" si="41"/>
        <v>0.82672252016899206</v>
      </c>
      <c r="W61" s="5"/>
      <c r="X61" s="1"/>
    </row>
    <row r="62" spans="1:24" x14ac:dyDescent="0.2">
      <c r="A62" s="1" t="s">
        <v>61</v>
      </c>
      <c r="B62" s="1">
        <v>2011</v>
      </c>
      <c r="C62" s="1" t="s">
        <v>25</v>
      </c>
      <c r="D62" s="1">
        <v>184</v>
      </c>
      <c r="E62" s="1">
        <v>2</v>
      </c>
      <c r="F62" s="1" t="s">
        <v>30</v>
      </c>
      <c r="G62" s="8">
        <v>3</v>
      </c>
      <c r="H62" s="1">
        <f t="shared" si="34"/>
        <v>0.17408301063648043</v>
      </c>
      <c r="I62" s="2">
        <v>5</v>
      </c>
      <c r="J62" s="1">
        <f t="shared" si="35"/>
        <v>0.22551340589813121</v>
      </c>
      <c r="K62" s="7">
        <v>0</v>
      </c>
      <c r="L62" s="1">
        <f t="shared" si="36"/>
        <v>0</v>
      </c>
      <c r="M62" s="7">
        <v>0</v>
      </c>
      <c r="N62" s="1">
        <f t="shared" si="37"/>
        <v>-5</v>
      </c>
      <c r="O62" s="7">
        <v>0</v>
      </c>
      <c r="P62" s="1">
        <f t="shared" si="38"/>
        <v>-5</v>
      </c>
      <c r="Q62" s="1">
        <f t="shared" si="39"/>
        <v>0</v>
      </c>
      <c r="R62" s="1">
        <f t="shared" si="40"/>
        <v>-5</v>
      </c>
      <c r="S62" s="1"/>
      <c r="T62" s="1"/>
      <c r="U62" s="1">
        <v>7.3</v>
      </c>
      <c r="V62" s="1">
        <f t="shared" si="41"/>
        <v>0.86391737695786042</v>
      </c>
      <c r="W62" s="5"/>
      <c r="X62" s="1"/>
    </row>
    <row r="63" spans="1:24" x14ac:dyDescent="0.2">
      <c r="A63" s="1" t="s">
        <v>61</v>
      </c>
      <c r="B63" s="1">
        <v>2011</v>
      </c>
      <c r="C63" s="1" t="s">
        <v>25</v>
      </c>
      <c r="D63" s="1">
        <v>185</v>
      </c>
      <c r="E63" s="1">
        <v>5</v>
      </c>
      <c r="F63" s="1" t="s">
        <v>34</v>
      </c>
      <c r="G63" s="8">
        <v>5</v>
      </c>
      <c r="H63" s="1">
        <f t="shared" si="34"/>
        <v>0.22551340589813121</v>
      </c>
      <c r="I63" s="2">
        <v>3</v>
      </c>
      <c r="J63" s="1">
        <f t="shared" si="35"/>
        <v>0.17408301063648043</v>
      </c>
      <c r="K63" s="7">
        <v>0</v>
      </c>
      <c r="L63" s="1">
        <f t="shared" si="36"/>
        <v>0</v>
      </c>
      <c r="M63" s="7">
        <v>0</v>
      </c>
      <c r="N63" s="1">
        <f t="shared" si="37"/>
        <v>-5</v>
      </c>
      <c r="O63" s="7">
        <v>0</v>
      </c>
      <c r="P63" s="1">
        <f t="shared" si="38"/>
        <v>-5</v>
      </c>
      <c r="Q63" s="1">
        <f t="shared" si="39"/>
        <v>0</v>
      </c>
      <c r="R63" s="1">
        <f t="shared" si="40"/>
        <v>-5</v>
      </c>
      <c r="S63" s="1"/>
      <c r="T63" s="1"/>
      <c r="U63" s="1">
        <v>7.6</v>
      </c>
      <c r="V63" s="1">
        <f t="shared" si="41"/>
        <v>0.88138465677057276</v>
      </c>
      <c r="W63" s="5" t="s">
        <v>33</v>
      </c>
      <c r="X63" s="1"/>
    </row>
    <row r="64" spans="1:24" x14ac:dyDescent="0.2">
      <c r="A64" s="1" t="s">
        <v>61</v>
      </c>
      <c r="B64" s="1">
        <v>2011</v>
      </c>
      <c r="C64" s="1" t="s">
        <v>25</v>
      </c>
      <c r="D64" s="1">
        <v>187</v>
      </c>
      <c r="E64" s="1">
        <v>8</v>
      </c>
      <c r="F64" s="1" t="s">
        <v>35</v>
      </c>
      <c r="G64" s="8">
        <v>5</v>
      </c>
      <c r="H64" s="1">
        <f t="shared" si="34"/>
        <v>0.22551340589813121</v>
      </c>
      <c r="I64" s="2">
        <v>5</v>
      </c>
      <c r="J64" s="1">
        <f t="shared" si="35"/>
        <v>0.22551340589813121</v>
      </c>
      <c r="K64" s="7">
        <v>0</v>
      </c>
      <c r="L64" s="1">
        <f t="shared" si="36"/>
        <v>0</v>
      </c>
      <c r="M64" s="7">
        <v>0</v>
      </c>
      <c r="N64" s="1">
        <f t="shared" si="37"/>
        <v>-5</v>
      </c>
      <c r="O64" s="7">
        <v>0</v>
      </c>
      <c r="P64" s="1">
        <f t="shared" si="38"/>
        <v>-5</v>
      </c>
      <c r="Q64" s="1">
        <f t="shared" si="39"/>
        <v>0</v>
      </c>
      <c r="R64" s="1">
        <f t="shared" si="40"/>
        <v>-5</v>
      </c>
      <c r="S64" s="1"/>
      <c r="T64" s="1"/>
      <c r="U64" s="1">
        <v>15.6</v>
      </c>
      <c r="V64" s="1">
        <f t="shared" si="41"/>
        <v>1.1934029030624176</v>
      </c>
      <c r="W64" s="5" t="s">
        <v>38</v>
      </c>
      <c r="X64" s="1"/>
    </row>
    <row r="65" spans="1:24" x14ac:dyDescent="0.2">
      <c r="A65" s="1" t="s">
        <v>61</v>
      </c>
      <c r="B65" s="1">
        <v>2011</v>
      </c>
      <c r="C65" s="1" t="s">
        <v>25</v>
      </c>
      <c r="D65" s="1">
        <v>188</v>
      </c>
      <c r="E65" s="1">
        <v>4</v>
      </c>
      <c r="F65" s="1" t="s">
        <v>28</v>
      </c>
      <c r="G65" s="8">
        <v>1.5</v>
      </c>
      <c r="H65" s="1">
        <f t="shared" si="34"/>
        <v>0.12278275875764601</v>
      </c>
      <c r="I65" s="2">
        <v>2</v>
      </c>
      <c r="J65" s="1">
        <f t="shared" si="35"/>
        <v>0.14189705460416391</v>
      </c>
      <c r="K65" s="7">
        <v>0</v>
      </c>
      <c r="L65" s="1">
        <f t="shared" si="36"/>
        <v>0</v>
      </c>
      <c r="M65" s="7">
        <v>0</v>
      </c>
      <c r="N65" s="1">
        <f t="shared" si="37"/>
        <v>-5</v>
      </c>
      <c r="O65" s="7">
        <v>0</v>
      </c>
      <c r="P65" s="1">
        <f t="shared" si="38"/>
        <v>-5</v>
      </c>
      <c r="Q65" s="1">
        <f t="shared" si="39"/>
        <v>0</v>
      </c>
      <c r="R65" s="1">
        <f t="shared" si="40"/>
        <v>-5</v>
      </c>
      <c r="S65" s="1"/>
      <c r="T65" s="1"/>
      <c r="U65" s="1">
        <v>3</v>
      </c>
      <c r="V65" s="1">
        <f t="shared" si="41"/>
        <v>0.47856649559384334</v>
      </c>
      <c r="W65" s="5" t="s">
        <v>31</v>
      </c>
      <c r="X65" s="1"/>
    </row>
    <row r="66" spans="1:24" x14ac:dyDescent="0.2">
      <c r="A66" s="1" t="s">
        <v>61</v>
      </c>
      <c r="B66" s="1">
        <v>2011</v>
      </c>
      <c r="C66" s="1" t="s">
        <v>43</v>
      </c>
      <c r="D66" s="1">
        <v>203</v>
      </c>
      <c r="E66" s="1">
        <v>6</v>
      </c>
      <c r="F66" s="1" t="s">
        <v>26</v>
      </c>
      <c r="G66" s="2">
        <v>0.05</v>
      </c>
      <c r="H66" s="1">
        <f t="shared" si="34"/>
        <v>2.2362543584366713E-2</v>
      </c>
      <c r="I66" s="2">
        <v>0</v>
      </c>
      <c r="J66" s="1">
        <f t="shared" si="35"/>
        <v>0</v>
      </c>
      <c r="K66" s="7">
        <v>0</v>
      </c>
      <c r="L66" s="1">
        <f t="shared" si="36"/>
        <v>0</v>
      </c>
      <c r="M66" s="7">
        <v>0</v>
      </c>
      <c r="N66" s="1">
        <f t="shared" si="37"/>
        <v>-5</v>
      </c>
      <c r="O66" s="7">
        <v>0</v>
      </c>
      <c r="P66" s="1">
        <f t="shared" si="38"/>
        <v>-5</v>
      </c>
      <c r="Q66" s="1">
        <f t="shared" si="39"/>
        <v>0</v>
      </c>
      <c r="R66" s="1">
        <f t="shared" si="40"/>
        <v>-5</v>
      </c>
      <c r="S66" s="1"/>
      <c r="T66" s="1"/>
      <c r="U66" s="1">
        <v>0</v>
      </c>
      <c r="V66" s="1">
        <f t="shared" si="41"/>
        <v>-2</v>
      </c>
      <c r="W66" s="5"/>
      <c r="X66" s="1" t="s">
        <v>76</v>
      </c>
    </row>
    <row r="67" spans="1:24" x14ac:dyDescent="0.2">
      <c r="A67" s="1" t="s">
        <v>61</v>
      </c>
      <c r="B67" s="1">
        <v>2011</v>
      </c>
      <c r="C67" s="1" t="s">
        <v>43</v>
      </c>
      <c r="D67" s="1">
        <v>206</v>
      </c>
      <c r="E67" s="1">
        <v>8</v>
      </c>
      <c r="F67" s="1" t="s">
        <v>35</v>
      </c>
      <c r="G67" s="2">
        <v>5</v>
      </c>
      <c r="H67" s="1">
        <f t="shared" si="34"/>
        <v>0.22551340589813121</v>
      </c>
      <c r="I67" s="2">
        <v>2.5</v>
      </c>
      <c r="J67" s="1">
        <f t="shared" si="35"/>
        <v>0.15878021464576067</v>
      </c>
      <c r="K67" s="7">
        <v>12</v>
      </c>
      <c r="L67" s="1">
        <f t="shared" si="36"/>
        <v>3.4641016151377544</v>
      </c>
      <c r="M67" s="7">
        <v>0.1711</v>
      </c>
      <c r="N67" s="1">
        <f t="shared" si="37"/>
        <v>-0.7667246087060563</v>
      </c>
      <c r="O67" s="7">
        <v>0.33040000000000003</v>
      </c>
      <c r="P67" s="1">
        <f t="shared" si="38"/>
        <v>-0.48094681704445852</v>
      </c>
      <c r="Q67" s="1">
        <f t="shared" si="39"/>
        <v>0.50150000000000006</v>
      </c>
      <c r="R67" s="1">
        <f t="shared" si="40"/>
        <v>-0.29972040281999368</v>
      </c>
      <c r="S67" s="1">
        <f>O67/Q67*100</f>
        <v>65.882352941176464</v>
      </c>
      <c r="T67" s="1">
        <f>ASIN(SQRT(S67/100))</f>
        <v>0.94702166047528891</v>
      </c>
      <c r="U67" s="1">
        <v>0</v>
      </c>
      <c r="V67" s="1">
        <f t="shared" si="41"/>
        <v>-2</v>
      </c>
      <c r="W67" s="5" t="s">
        <v>44</v>
      </c>
      <c r="X67" s="1" t="s">
        <v>76</v>
      </c>
    </row>
    <row r="68" spans="1:24" x14ac:dyDescent="0.2">
      <c r="A68" s="1" t="s">
        <v>61</v>
      </c>
      <c r="B68" s="1">
        <v>2011</v>
      </c>
      <c r="C68" s="1" t="s">
        <v>43</v>
      </c>
      <c r="D68" s="1">
        <v>209</v>
      </c>
      <c r="E68" s="1">
        <v>2</v>
      </c>
      <c r="F68" s="1" t="s">
        <v>30</v>
      </c>
      <c r="G68" s="2">
        <v>12</v>
      </c>
      <c r="H68" s="1">
        <f t="shared" si="34"/>
        <v>0.35374160588967152</v>
      </c>
      <c r="I68" s="2">
        <v>5.5</v>
      </c>
      <c r="J68" s="1">
        <f t="shared" si="35"/>
        <v>0.23672557863603311</v>
      </c>
      <c r="K68" s="7">
        <v>20</v>
      </c>
      <c r="L68" s="1">
        <f t="shared" si="36"/>
        <v>4.4721359549995796</v>
      </c>
      <c r="M68" s="7">
        <v>1.1482000000000001</v>
      </c>
      <c r="N68" s="1">
        <f t="shared" si="37"/>
        <v>6.002132490915426E-2</v>
      </c>
      <c r="O68" s="7">
        <v>0.53600000000000003</v>
      </c>
      <c r="P68" s="1">
        <f t="shared" si="38"/>
        <v>-0.27082710787382142</v>
      </c>
      <c r="Q68" s="1">
        <f t="shared" si="39"/>
        <v>1.6842000000000001</v>
      </c>
      <c r="R68" s="1">
        <f t="shared" si="40"/>
        <v>0.22639624165003028</v>
      </c>
      <c r="S68" s="1">
        <f>O68/Q68*100</f>
        <v>31.825198907493167</v>
      </c>
      <c r="T68" s="1">
        <f>ASIN(SQRT(S68/100))</f>
        <v>0.59938922196037092</v>
      </c>
      <c r="U68" s="1">
        <v>0</v>
      </c>
      <c r="V68" s="1">
        <f t="shared" si="41"/>
        <v>-2</v>
      </c>
      <c r="W68" s="5"/>
      <c r="X68" s="1" t="s">
        <v>77</v>
      </c>
    </row>
    <row r="69" spans="1:24" x14ac:dyDescent="0.2">
      <c r="A69" s="1" t="s">
        <v>61</v>
      </c>
      <c r="B69" s="1">
        <v>2011</v>
      </c>
      <c r="C69" s="1" t="s">
        <v>43</v>
      </c>
      <c r="D69" s="1">
        <v>210</v>
      </c>
      <c r="E69" s="1">
        <v>1</v>
      </c>
      <c r="F69" s="1" t="s">
        <v>27</v>
      </c>
      <c r="G69" s="2">
        <v>14</v>
      </c>
      <c r="H69" s="1">
        <f t="shared" si="34"/>
        <v>0.38349700393093333</v>
      </c>
      <c r="I69" s="2">
        <v>5</v>
      </c>
      <c r="J69" s="1">
        <f t="shared" si="35"/>
        <v>0.22551340589813121</v>
      </c>
      <c r="K69" s="7">
        <v>63</v>
      </c>
      <c r="L69" s="1">
        <f t="shared" si="36"/>
        <v>7.9372539331937721</v>
      </c>
      <c r="M69" s="7">
        <v>3.786</v>
      </c>
      <c r="N69" s="1">
        <f t="shared" si="37"/>
        <v>0.57818175673266003</v>
      </c>
      <c r="O69" s="7">
        <v>0.90259999999999996</v>
      </c>
      <c r="P69" s="1">
        <f t="shared" si="38"/>
        <v>-4.4499859248444198E-2</v>
      </c>
      <c r="Q69" s="1">
        <f t="shared" si="39"/>
        <v>4.6886000000000001</v>
      </c>
      <c r="R69" s="1">
        <f t="shared" si="40"/>
        <v>0.67104410949464532</v>
      </c>
      <c r="S69" s="1">
        <f>O69/Q69*100</f>
        <v>19.250949110608708</v>
      </c>
      <c r="T69" s="1">
        <f>ASIN(SQRT(S69/100))</f>
        <v>0.45421721653299407</v>
      </c>
      <c r="U69" s="1">
        <v>29.7</v>
      </c>
      <c r="V69" s="1">
        <f t="shared" si="41"/>
        <v>1.4729026518036641</v>
      </c>
      <c r="W69" s="5" t="s">
        <v>33</v>
      </c>
      <c r="X69" s="1"/>
    </row>
    <row r="70" spans="1:24" x14ac:dyDescent="0.2">
      <c r="A70" s="1" t="s">
        <v>61</v>
      </c>
      <c r="B70" s="1">
        <v>2011</v>
      </c>
      <c r="C70" s="1" t="s">
        <v>43</v>
      </c>
      <c r="D70" s="1">
        <v>224</v>
      </c>
      <c r="E70" s="1">
        <v>1</v>
      </c>
      <c r="F70" s="1" t="s">
        <v>27</v>
      </c>
      <c r="G70" s="2"/>
      <c r="H70" s="1"/>
      <c r="I70" s="2"/>
      <c r="J70" s="1"/>
      <c r="K70" s="7"/>
      <c r="L70" s="1"/>
      <c r="M70" s="7"/>
      <c r="N70" s="1"/>
      <c r="O70" s="7"/>
      <c r="P70" s="1"/>
      <c r="Q70" s="1"/>
      <c r="R70" s="1"/>
      <c r="S70" s="1"/>
      <c r="T70" s="1"/>
      <c r="U70" s="1"/>
      <c r="V70" s="1"/>
      <c r="W70" s="5"/>
      <c r="X70" s="7" t="s">
        <v>72</v>
      </c>
    </row>
    <row r="71" spans="1:24" x14ac:dyDescent="0.2">
      <c r="A71" s="1" t="s">
        <v>61</v>
      </c>
      <c r="B71" s="1">
        <v>2011</v>
      </c>
      <c r="C71" s="1" t="s">
        <v>43</v>
      </c>
      <c r="D71" s="1">
        <v>225</v>
      </c>
      <c r="E71" s="1">
        <v>1</v>
      </c>
      <c r="F71" s="1" t="s">
        <v>27</v>
      </c>
      <c r="G71" s="2"/>
      <c r="H71" s="1"/>
      <c r="I71" s="2"/>
      <c r="J71" s="1"/>
      <c r="K71" s="7"/>
      <c r="L71" s="1"/>
      <c r="M71" s="7"/>
      <c r="N71" s="1"/>
      <c r="O71" s="7"/>
      <c r="P71" s="1"/>
      <c r="Q71" s="1"/>
      <c r="R71" s="1"/>
      <c r="S71" s="1"/>
      <c r="T71" s="1"/>
      <c r="U71" s="1"/>
      <c r="V71" s="1"/>
      <c r="W71" s="5"/>
      <c r="X71" s="7" t="s">
        <v>72</v>
      </c>
    </row>
    <row r="72" spans="1:24" x14ac:dyDescent="0.2">
      <c r="A72" s="1" t="s">
        <v>61</v>
      </c>
      <c r="B72" s="1">
        <v>2011</v>
      </c>
      <c r="C72" s="1" t="s">
        <v>43</v>
      </c>
      <c r="D72" s="1">
        <v>232</v>
      </c>
      <c r="E72" s="1">
        <v>1</v>
      </c>
      <c r="F72" s="1" t="s">
        <v>27</v>
      </c>
      <c r="G72" s="2"/>
      <c r="H72" s="1"/>
      <c r="I72" s="2"/>
      <c r="J72" s="1"/>
      <c r="K72" s="7"/>
      <c r="L72" s="1"/>
      <c r="M72" s="7"/>
      <c r="N72" s="1"/>
      <c r="O72" s="7"/>
      <c r="P72" s="1"/>
      <c r="Q72" s="1"/>
      <c r="R72" s="1"/>
      <c r="S72" s="1"/>
      <c r="T72" s="1"/>
      <c r="U72" s="1"/>
      <c r="V72" s="1"/>
      <c r="W72" s="5"/>
      <c r="X72" s="7" t="s">
        <v>72</v>
      </c>
    </row>
    <row r="73" spans="1:24" x14ac:dyDescent="0.2">
      <c r="A73" s="1" t="s">
        <v>61</v>
      </c>
      <c r="B73" s="1">
        <v>2011</v>
      </c>
      <c r="C73" s="1" t="s">
        <v>43</v>
      </c>
      <c r="D73" s="1">
        <v>234</v>
      </c>
      <c r="E73" s="1">
        <v>6</v>
      </c>
      <c r="F73" s="1" t="s">
        <v>26</v>
      </c>
      <c r="G73" s="2"/>
      <c r="H73" s="1"/>
      <c r="I73" s="2"/>
      <c r="J73" s="1"/>
      <c r="K73" s="7"/>
      <c r="L73" s="1"/>
      <c r="M73" s="7"/>
      <c r="N73" s="1"/>
      <c r="O73" s="7"/>
      <c r="P73" s="1"/>
      <c r="Q73" s="1"/>
      <c r="R73" s="1"/>
      <c r="S73" s="1"/>
      <c r="T73" s="1"/>
      <c r="U73" s="1"/>
      <c r="V73" s="1"/>
      <c r="W73" s="5"/>
      <c r="X73" s="1" t="s">
        <v>78</v>
      </c>
    </row>
    <row r="74" spans="1:24" x14ac:dyDescent="0.2">
      <c r="A74" s="1" t="s">
        <v>61</v>
      </c>
      <c r="B74" s="1">
        <v>2011</v>
      </c>
      <c r="C74" s="1" t="s">
        <v>43</v>
      </c>
      <c r="D74" s="1">
        <v>236</v>
      </c>
      <c r="E74" s="1">
        <v>5</v>
      </c>
      <c r="F74" s="1" t="s">
        <v>34</v>
      </c>
      <c r="G74" s="2">
        <v>11</v>
      </c>
      <c r="H74" s="1">
        <f>ASIN(SQRT(G74/100))</f>
        <v>0.33806525478033073</v>
      </c>
      <c r="I74" s="2">
        <v>10</v>
      </c>
      <c r="J74" s="1">
        <f>ASIN(SQRT(I74/100))</f>
        <v>0.32175055439664224</v>
      </c>
      <c r="K74" s="7">
        <v>52</v>
      </c>
      <c r="L74" s="1">
        <f>SQRT(K74)</f>
        <v>7.2111025509279782</v>
      </c>
      <c r="M74" s="7">
        <v>0.50160000000000005</v>
      </c>
      <c r="N74" s="1">
        <f>LOG(M74+0.00001)</f>
        <v>-0.29963381408019346</v>
      </c>
      <c r="O74" s="7">
        <v>1.1471</v>
      </c>
      <c r="P74" s="1">
        <f>LOG(O74+0.00001)</f>
        <v>5.9605065767364768E-2</v>
      </c>
      <c r="Q74" s="1">
        <f>M74+O74</f>
        <v>1.6487000000000001</v>
      </c>
      <c r="R74" s="1">
        <f>LOG10(Q74+0.00001)</f>
        <v>0.21714427209346271</v>
      </c>
      <c r="S74" s="1">
        <f>O74/Q74*100</f>
        <v>69.576029599078055</v>
      </c>
      <c r="T74" s="1">
        <f>ASIN(SQRT(S74/100))</f>
        <v>0.98653992644211808</v>
      </c>
      <c r="U74" s="1">
        <v>17.7</v>
      </c>
      <c r="V74" s="1">
        <f>LOG10(U74+0.01)</f>
        <v>1.2482185611900747</v>
      </c>
      <c r="W74" s="5"/>
      <c r="X74" s="1"/>
    </row>
    <row r="75" spans="1:24" x14ac:dyDescent="0.2">
      <c r="A75" s="1" t="s">
        <v>61</v>
      </c>
      <c r="B75" s="1">
        <v>2011</v>
      </c>
      <c r="C75" s="1" t="s">
        <v>43</v>
      </c>
      <c r="D75" s="1">
        <v>237</v>
      </c>
      <c r="E75" s="1">
        <v>7</v>
      </c>
      <c r="F75" s="1" t="s">
        <v>36</v>
      </c>
      <c r="G75" s="2">
        <v>0.5</v>
      </c>
      <c r="H75" s="1">
        <f>ASIN(SQRT(G75/100))</f>
        <v>7.0769736662213617E-2</v>
      </c>
      <c r="I75" s="2">
        <v>0.1</v>
      </c>
      <c r="J75" s="1">
        <f>ASIN(SQRT(I75/100))</f>
        <v>3.1628049437571679E-2</v>
      </c>
      <c r="K75" s="7">
        <v>0</v>
      </c>
      <c r="L75" s="1">
        <f>SQRT(K75)</f>
        <v>0</v>
      </c>
      <c r="M75" s="7">
        <v>0</v>
      </c>
      <c r="N75" s="1">
        <f>LOG(M75+0.00001)</f>
        <v>-5</v>
      </c>
      <c r="O75" s="7">
        <v>0</v>
      </c>
      <c r="P75" s="1">
        <f>LOG(O75+0.00001)</f>
        <v>-5</v>
      </c>
      <c r="Q75" s="1">
        <f>M75+O75</f>
        <v>0</v>
      </c>
      <c r="R75" s="1">
        <f>LOG10(Q75+0.00001)</f>
        <v>-5</v>
      </c>
      <c r="S75" s="1"/>
      <c r="T75" s="1"/>
      <c r="U75" s="1">
        <v>0</v>
      </c>
      <c r="V75" s="1">
        <f>LOG10(U75+0.01)</f>
        <v>-2</v>
      </c>
      <c r="W75" s="5"/>
      <c r="X75" s="1" t="s">
        <v>76</v>
      </c>
    </row>
    <row r="76" spans="1:24" x14ac:dyDescent="0.2">
      <c r="A76" s="1" t="s">
        <v>61</v>
      </c>
      <c r="B76" s="1">
        <v>2011</v>
      </c>
      <c r="C76" s="1" t="s">
        <v>43</v>
      </c>
      <c r="D76" s="1">
        <v>247</v>
      </c>
      <c r="E76" s="1">
        <v>1</v>
      </c>
      <c r="F76" s="1" t="s">
        <v>27</v>
      </c>
      <c r="G76" s="2"/>
      <c r="H76" s="1"/>
      <c r="I76" s="2"/>
      <c r="J76" s="1"/>
      <c r="K76" s="7"/>
      <c r="L76" s="1"/>
      <c r="M76" s="7"/>
      <c r="N76" s="1"/>
      <c r="O76" s="7"/>
      <c r="P76" s="1"/>
      <c r="Q76" s="1"/>
      <c r="R76" s="1"/>
      <c r="S76" s="1"/>
      <c r="T76" s="1"/>
      <c r="U76" s="1"/>
      <c r="V76" s="1"/>
      <c r="W76" s="5"/>
      <c r="X76" s="7" t="s">
        <v>72</v>
      </c>
    </row>
    <row r="77" spans="1:24" x14ac:dyDescent="0.2">
      <c r="A77" s="1" t="s">
        <v>61</v>
      </c>
      <c r="B77" s="1">
        <v>2011</v>
      </c>
      <c r="C77" s="1" t="s">
        <v>43</v>
      </c>
      <c r="D77" s="1">
        <v>248</v>
      </c>
      <c r="E77" s="1">
        <v>5</v>
      </c>
      <c r="F77" s="1" t="s">
        <v>34</v>
      </c>
      <c r="G77" s="2">
        <v>2.5</v>
      </c>
      <c r="H77" s="1">
        <f t="shared" ref="H77:H85" si="42">ASIN(SQRT(G77/100))</f>
        <v>0.15878021464576067</v>
      </c>
      <c r="I77" s="2">
        <v>0.5</v>
      </c>
      <c r="J77" s="1">
        <f t="shared" ref="J77:J85" si="43">ASIN(SQRT(I77/100))</f>
        <v>7.0769736662213617E-2</v>
      </c>
      <c r="K77" s="7">
        <v>0</v>
      </c>
      <c r="L77" s="1">
        <f t="shared" ref="L77:L85" si="44">SQRT(K77)</f>
        <v>0</v>
      </c>
      <c r="M77" s="7">
        <v>0</v>
      </c>
      <c r="N77" s="1">
        <f t="shared" ref="N77:N85" si="45">LOG(M77+0.00001)</f>
        <v>-5</v>
      </c>
      <c r="O77" s="7">
        <v>0</v>
      </c>
      <c r="P77" s="1">
        <f t="shared" ref="P77:P85" si="46">LOG(O77+0.00001)</f>
        <v>-5</v>
      </c>
      <c r="Q77" s="1">
        <f t="shared" ref="Q77:Q85" si="47">M77+O77</f>
        <v>0</v>
      </c>
      <c r="R77" s="1">
        <f t="shared" ref="R77:R85" si="48">LOG10(Q77+0.00001)</f>
        <v>-5</v>
      </c>
      <c r="S77" s="1"/>
      <c r="T77" s="1"/>
      <c r="U77" s="1">
        <v>2.1</v>
      </c>
      <c r="V77" s="1">
        <f t="shared" ref="V77:V85" si="49">LOG10(U77+0.01)</f>
        <v>0.32428245529769262</v>
      </c>
      <c r="W77" s="5"/>
      <c r="X77" s="1"/>
    </row>
    <row r="78" spans="1:24" x14ac:dyDescent="0.2">
      <c r="A78" s="1" t="s">
        <v>61</v>
      </c>
      <c r="B78" s="1">
        <v>2011</v>
      </c>
      <c r="C78" s="1" t="s">
        <v>43</v>
      </c>
      <c r="D78" s="1">
        <v>252</v>
      </c>
      <c r="E78" s="1">
        <v>3</v>
      </c>
      <c r="F78" s="1" t="s">
        <v>33</v>
      </c>
      <c r="G78" s="2">
        <v>8</v>
      </c>
      <c r="H78" s="1">
        <f t="shared" si="42"/>
        <v>0.28675655221154839</v>
      </c>
      <c r="I78" s="2">
        <v>2</v>
      </c>
      <c r="J78" s="1">
        <f t="shared" si="43"/>
        <v>0.14189705460416391</v>
      </c>
      <c r="K78" s="7">
        <v>20</v>
      </c>
      <c r="L78" s="1">
        <f t="shared" si="44"/>
        <v>4.4721359549995796</v>
      </c>
      <c r="M78" s="7">
        <v>1.0466</v>
      </c>
      <c r="N78" s="1">
        <f t="shared" si="45"/>
        <v>1.9784879958463286E-2</v>
      </c>
      <c r="O78" s="7">
        <v>0.37859999999999999</v>
      </c>
      <c r="P78" s="1">
        <f t="shared" si="46"/>
        <v>-0.42180791945974261</v>
      </c>
      <c r="Q78" s="1">
        <f t="shared" si="47"/>
        <v>1.4252</v>
      </c>
      <c r="R78" s="1">
        <f t="shared" si="48"/>
        <v>0.15387886092117758</v>
      </c>
      <c r="S78" s="1">
        <f>O78/Q78*100</f>
        <v>26.564692674712319</v>
      </c>
      <c r="T78" s="1">
        <f>ASIN(SQRT(S78/100))</f>
        <v>0.54148541210197254</v>
      </c>
      <c r="U78" s="1">
        <v>10.3</v>
      </c>
      <c r="V78" s="1">
        <f t="shared" si="49"/>
        <v>1.0132586652835165</v>
      </c>
      <c r="W78" s="5"/>
      <c r="X78" s="1"/>
    </row>
    <row r="79" spans="1:24" x14ac:dyDescent="0.2">
      <c r="A79" s="1" t="s">
        <v>61</v>
      </c>
      <c r="B79" s="1">
        <v>2011</v>
      </c>
      <c r="C79" s="1" t="s">
        <v>43</v>
      </c>
      <c r="D79" s="1">
        <v>257</v>
      </c>
      <c r="E79" s="1">
        <v>7</v>
      </c>
      <c r="F79" s="1" t="s">
        <v>36</v>
      </c>
      <c r="G79" s="2">
        <v>7</v>
      </c>
      <c r="H79" s="1">
        <f t="shared" si="42"/>
        <v>0.26776332715719392</v>
      </c>
      <c r="I79" s="2">
        <v>2</v>
      </c>
      <c r="J79" s="1">
        <f t="shared" si="43"/>
        <v>0.14189705460416391</v>
      </c>
      <c r="K79" s="7">
        <v>15</v>
      </c>
      <c r="L79" s="1">
        <f t="shared" si="44"/>
        <v>3.872983346207417</v>
      </c>
      <c r="M79" s="7">
        <v>0.38469999999999999</v>
      </c>
      <c r="N79" s="1">
        <f t="shared" si="45"/>
        <v>-0.41486652466699747</v>
      </c>
      <c r="O79" s="7">
        <v>0.50260000000000005</v>
      </c>
      <c r="P79" s="1">
        <f t="shared" si="46"/>
        <v>-0.29876887487274084</v>
      </c>
      <c r="Q79" s="1">
        <f t="shared" si="47"/>
        <v>0.88729999999999998</v>
      </c>
      <c r="R79" s="1">
        <f t="shared" si="48"/>
        <v>-5.1924623946689015E-2</v>
      </c>
      <c r="S79" s="1">
        <f>O79/Q79*100</f>
        <v>56.64375070438409</v>
      </c>
      <c r="T79" s="1">
        <f>ASIN(SQRT(S79/100))</f>
        <v>0.85203274112093363</v>
      </c>
      <c r="U79" s="1">
        <v>18.100000000000001</v>
      </c>
      <c r="V79" s="1">
        <f t="shared" si="49"/>
        <v>1.2579184503140586</v>
      </c>
      <c r="W79" s="5"/>
      <c r="X79" s="1"/>
    </row>
    <row r="80" spans="1:24" x14ac:dyDescent="0.2">
      <c r="A80" s="1" t="s">
        <v>61</v>
      </c>
      <c r="B80" s="1">
        <v>2011</v>
      </c>
      <c r="C80" s="1" t="s">
        <v>43</v>
      </c>
      <c r="D80" s="1">
        <v>258</v>
      </c>
      <c r="E80" s="1">
        <v>6</v>
      </c>
      <c r="F80" s="1" t="s">
        <v>26</v>
      </c>
      <c r="G80" s="2">
        <v>11</v>
      </c>
      <c r="H80" s="1">
        <f t="shared" si="42"/>
        <v>0.33806525478033073</v>
      </c>
      <c r="I80" s="2">
        <v>5</v>
      </c>
      <c r="J80" s="1">
        <f t="shared" si="43"/>
        <v>0.22551340589813121</v>
      </c>
      <c r="K80" s="7">
        <v>18</v>
      </c>
      <c r="L80" s="1">
        <f t="shared" si="44"/>
        <v>4.2426406871192848</v>
      </c>
      <c r="M80" s="7">
        <v>0.19109999999999999</v>
      </c>
      <c r="N80" s="1">
        <f t="shared" si="45"/>
        <v>-0.71871658750703404</v>
      </c>
      <c r="O80" s="7">
        <v>0.60799999999999998</v>
      </c>
      <c r="P80" s="1">
        <f t="shared" si="46"/>
        <v>-0.21608927778465917</v>
      </c>
      <c r="Q80" s="1">
        <f t="shared" si="47"/>
        <v>0.79909999999999992</v>
      </c>
      <c r="R80" s="1">
        <f t="shared" si="48"/>
        <v>-9.7393434572305856E-2</v>
      </c>
      <c r="S80" s="1">
        <f>O80/Q80*100</f>
        <v>76.085596295832815</v>
      </c>
      <c r="T80" s="1">
        <f>ASIN(SQRT(S80/100))</f>
        <v>1.0598263549622713</v>
      </c>
      <c r="U80" s="1">
        <v>23</v>
      </c>
      <c r="V80" s="1">
        <f t="shared" si="49"/>
        <v>1.3619166186686433</v>
      </c>
      <c r="W80" s="5" t="s">
        <v>37</v>
      </c>
      <c r="X80" s="1"/>
    </row>
    <row r="81" spans="1:24" x14ac:dyDescent="0.2">
      <c r="A81" s="1" t="s">
        <v>61</v>
      </c>
      <c r="B81" s="1">
        <v>2011</v>
      </c>
      <c r="C81" s="1" t="s">
        <v>43</v>
      </c>
      <c r="D81" s="1">
        <v>260</v>
      </c>
      <c r="E81" s="1">
        <v>5</v>
      </c>
      <c r="F81" s="1" t="s">
        <v>34</v>
      </c>
      <c r="G81" s="2">
        <v>0.1</v>
      </c>
      <c r="H81" s="1">
        <f t="shared" si="42"/>
        <v>3.1628049437571679E-2</v>
      </c>
      <c r="I81" s="2">
        <v>0</v>
      </c>
      <c r="J81" s="1">
        <f t="shared" si="43"/>
        <v>0</v>
      </c>
      <c r="K81" s="7">
        <v>0</v>
      </c>
      <c r="L81" s="1">
        <f t="shared" si="44"/>
        <v>0</v>
      </c>
      <c r="M81" s="7">
        <v>0</v>
      </c>
      <c r="N81" s="1">
        <f t="shared" si="45"/>
        <v>-5</v>
      </c>
      <c r="O81" s="7">
        <v>0</v>
      </c>
      <c r="P81" s="1">
        <f t="shared" si="46"/>
        <v>-5</v>
      </c>
      <c r="Q81" s="1">
        <f t="shared" si="47"/>
        <v>0</v>
      </c>
      <c r="R81" s="1">
        <f t="shared" si="48"/>
        <v>-5</v>
      </c>
      <c r="S81" s="1"/>
      <c r="T81" s="1"/>
      <c r="U81" s="1">
        <v>0</v>
      </c>
      <c r="V81" s="1">
        <f t="shared" si="49"/>
        <v>-2</v>
      </c>
      <c r="W81" s="5" t="s">
        <v>38</v>
      </c>
      <c r="X81" s="1" t="s">
        <v>76</v>
      </c>
    </row>
    <row r="82" spans="1:24" x14ac:dyDescent="0.2">
      <c r="A82" s="1" t="s">
        <v>61</v>
      </c>
      <c r="B82" s="1">
        <v>2011</v>
      </c>
      <c r="C82" s="1" t="s">
        <v>43</v>
      </c>
      <c r="D82" s="1">
        <v>261</v>
      </c>
      <c r="E82" s="1">
        <v>3</v>
      </c>
      <c r="F82" s="1" t="s">
        <v>33</v>
      </c>
      <c r="G82" s="2">
        <v>0.2</v>
      </c>
      <c r="H82" s="1">
        <f t="shared" si="42"/>
        <v>4.4736280102247346E-2</v>
      </c>
      <c r="I82" s="2">
        <v>0.4</v>
      </c>
      <c r="J82" s="1">
        <f t="shared" si="43"/>
        <v>6.3287792981361946E-2</v>
      </c>
      <c r="K82" s="7">
        <v>1</v>
      </c>
      <c r="L82" s="1">
        <f t="shared" si="44"/>
        <v>1</v>
      </c>
      <c r="M82" s="7">
        <v>5.5599999999999997E-2</v>
      </c>
      <c r="N82" s="1">
        <f t="shared" si="45"/>
        <v>-1.2548471049230996</v>
      </c>
      <c r="O82" s="7">
        <v>2.41E-2</v>
      </c>
      <c r="P82" s="1">
        <f t="shared" si="46"/>
        <v>-1.6178027896225464</v>
      </c>
      <c r="Q82" s="1">
        <f t="shared" si="47"/>
        <v>7.9699999999999993E-2</v>
      </c>
      <c r="R82" s="1">
        <f t="shared" si="48"/>
        <v>-1.0984871908700602</v>
      </c>
      <c r="S82" s="1">
        <f>O82/Q82*100</f>
        <v>30.238393977415313</v>
      </c>
      <c r="T82" s="1">
        <f>ASIN(SQRT(S82/100))</f>
        <v>0.58223789747758903</v>
      </c>
      <c r="U82" s="1">
        <v>0</v>
      </c>
      <c r="V82" s="1">
        <f t="shared" si="49"/>
        <v>-2</v>
      </c>
      <c r="W82" s="5" t="s">
        <v>33</v>
      </c>
      <c r="X82" s="1" t="s">
        <v>76</v>
      </c>
    </row>
    <row r="83" spans="1:24" x14ac:dyDescent="0.2">
      <c r="A83" s="1" t="s">
        <v>61</v>
      </c>
      <c r="B83" s="1">
        <v>2011</v>
      </c>
      <c r="C83" s="1" t="s">
        <v>43</v>
      </c>
      <c r="D83" s="1">
        <v>264</v>
      </c>
      <c r="E83" s="1">
        <v>5</v>
      </c>
      <c r="F83" s="1" t="s">
        <v>34</v>
      </c>
      <c r="G83" s="2">
        <v>0.3</v>
      </c>
      <c r="H83" s="1">
        <f t="shared" si="42"/>
        <v>5.4799678915819716E-2</v>
      </c>
      <c r="I83" s="2">
        <v>0.05</v>
      </c>
      <c r="J83" s="1">
        <f t="shared" si="43"/>
        <v>2.2362543584366713E-2</v>
      </c>
      <c r="K83" s="7">
        <v>0</v>
      </c>
      <c r="L83" s="1">
        <f t="shared" si="44"/>
        <v>0</v>
      </c>
      <c r="M83" s="7">
        <v>0</v>
      </c>
      <c r="N83" s="1">
        <f t="shared" si="45"/>
        <v>-5</v>
      </c>
      <c r="O83" s="7">
        <v>0</v>
      </c>
      <c r="P83" s="1">
        <f t="shared" si="46"/>
        <v>-5</v>
      </c>
      <c r="Q83" s="1">
        <f t="shared" si="47"/>
        <v>0</v>
      </c>
      <c r="R83" s="1">
        <f t="shared" si="48"/>
        <v>-5</v>
      </c>
      <c r="S83" s="1"/>
      <c r="T83" s="1"/>
      <c r="U83" s="1">
        <v>0.8</v>
      </c>
      <c r="V83" s="1">
        <f t="shared" si="49"/>
        <v>-9.1514981121350217E-2</v>
      </c>
      <c r="W83" s="5"/>
      <c r="X83" s="1" t="s">
        <v>79</v>
      </c>
    </row>
    <row r="84" spans="1:24" x14ac:dyDescent="0.2">
      <c r="A84" s="1" t="s">
        <v>61</v>
      </c>
      <c r="B84" s="1">
        <v>2011</v>
      </c>
      <c r="C84" s="1" t="s">
        <v>43</v>
      </c>
      <c r="D84" s="1">
        <v>265</v>
      </c>
      <c r="E84" s="1">
        <v>3</v>
      </c>
      <c r="F84" s="1" t="s">
        <v>33</v>
      </c>
      <c r="G84" s="2">
        <v>2.2000000000000002</v>
      </c>
      <c r="H84" s="1">
        <f t="shared" si="42"/>
        <v>0.14887328003763661</v>
      </c>
      <c r="I84" s="2">
        <v>0.5</v>
      </c>
      <c r="J84" s="1">
        <f t="shared" si="43"/>
        <v>7.0769736662213617E-2</v>
      </c>
      <c r="K84" s="7">
        <v>3</v>
      </c>
      <c r="L84" s="1">
        <f t="shared" si="44"/>
        <v>1.7320508075688772</v>
      </c>
      <c r="M84" s="7">
        <v>0.16669999999999999</v>
      </c>
      <c r="N84" s="1">
        <f t="shared" si="45"/>
        <v>-0.77803834849495834</v>
      </c>
      <c r="O84" s="7">
        <v>7.8100000000000003E-2</v>
      </c>
      <c r="P84" s="1">
        <f t="shared" si="46"/>
        <v>-1.1072933621943344</v>
      </c>
      <c r="Q84" s="1">
        <f t="shared" si="47"/>
        <v>0.24479999999999999</v>
      </c>
      <c r="R84" s="1">
        <f t="shared" si="48"/>
        <v>-0.61117084610115979</v>
      </c>
      <c r="S84" s="1">
        <f>O84/Q84*100</f>
        <v>31.903594771241835</v>
      </c>
      <c r="T84" s="1">
        <f>ASIN(SQRT(S84/100))</f>
        <v>0.60023046856584505</v>
      </c>
      <c r="U84" s="1">
        <v>0</v>
      </c>
      <c r="V84" s="1">
        <f t="shared" si="49"/>
        <v>-2</v>
      </c>
      <c r="W84" s="5" t="s">
        <v>31</v>
      </c>
      <c r="X84" s="1" t="s">
        <v>80</v>
      </c>
    </row>
    <row r="85" spans="1:24" x14ac:dyDescent="0.2">
      <c r="A85" s="1" t="s">
        <v>61</v>
      </c>
      <c r="B85" s="1">
        <v>2011</v>
      </c>
      <c r="C85" s="1" t="s">
        <v>43</v>
      </c>
      <c r="D85" s="1">
        <v>266</v>
      </c>
      <c r="E85" s="1">
        <v>4</v>
      </c>
      <c r="F85" s="1" t="s">
        <v>28</v>
      </c>
      <c r="G85" s="2">
        <v>7</v>
      </c>
      <c r="H85" s="1">
        <f t="shared" si="42"/>
        <v>0.26776332715719392</v>
      </c>
      <c r="I85" s="2">
        <v>3</v>
      </c>
      <c r="J85" s="1">
        <f t="shared" si="43"/>
        <v>0.17408301063648043</v>
      </c>
      <c r="K85" s="7">
        <v>2</v>
      </c>
      <c r="L85" s="1">
        <f t="shared" si="44"/>
        <v>1.4142135623730951</v>
      </c>
      <c r="M85" s="7">
        <v>5.5500000000000001E-2</v>
      </c>
      <c r="N85" s="1">
        <f t="shared" si="45"/>
        <v>-1.2556287726681394</v>
      </c>
      <c r="O85" s="7">
        <v>2.6700000000000002E-2</v>
      </c>
      <c r="P85" s="1">
        <f t="shared" si="46"/>
        <v>-1.573326111978627</v>
      </c>
      <c r="Q85" s="1">
        <f t="shared" si="47"/>
        <v>8.2199999999999995E-2</v>
      </c>
      <c r="R85" s="1">
        <f t="shared" si="48"/>
        <v>-1.0850753517948515</v>
      </c>
      <c r="S85" s="1">
        <f>O85/Q85*100</f>
        <v>32.481751824817522</v>
      </c>
      <c r="T85" s="1">
        <f>ASIN(SQRT(S85/100))</f>
        <v>0.60641779428218567</v>
      </c>
      <c r="U85" s="1">
        <v>8.9</v>
      </c>
      <c r="V85" s="1">
        <f t="shared" si="49"/>
        <v>0.94987770403687477</v>
      </c>
      <c r="W85" s="5"/>
      <c r="X85" s="1"/>
    </row>
    <row r="86" spans="1:24" x14ac:dyDescent="0.2">
      <c r="A86" s="1" t="s">
        <v>61</v>
      </c>
      <c r="B86" s="1">
        <v>2011</v>
      </c>
      <c r="C86" s="1" t="s">
        <v>43</v>
      </c>
      <c r="D86" s="1">
        <v>275</v>
      </c>
      <c r="E86" s="1">
        <v>6</v>
      </c>
      <c r="F86" s="1" t="s">
        <v>26</v>
      </c>
      <c r="G86" s="2"/>
      <c r="H86" s="1"/>
      <c r="I86" s="2"/>
      <c r="J86" s="1"/>
      <c r="K86" s="7"/>
      <c r="L86" s="1"/>
      <c r="M86" s="7"/>
      <c r="N86" s="1"/>
      <c r="O86" s="7"/>
      <c r="P86" s="1"/>
      <c r="Q86" s="1"/>
      <c r="R86" s="1"/>
      <c r="S86" s="1"/>
      <c r="T86" s="1"/>
      <c r="U86" s="1"/>
      <c r="V86" s="1"/>
      <c r="W86" s="5"/>
      <c r="X86" s="7" t="s">
        <v>72</v>
      </c>
    </row>
    <row r="87" spans="1:24" x14ac:dyDescent="0.2">
      <c r="A87" s="1" t="s">
        <v>61</v>
      </c>
      <c r="B87" s="1">
        <v>2011</v>
      </c>
      <c r="C87" s="1" t="s">
        <v>43</v>
      </c>
      <c r="D87" s="1">
        <v>277</v>
      </c>
      <c r="E87" s="1">
        <v>8</v>
      </c>
      <c r="F87" s="1" t="s">
        <v>35</v>
      </c>
      <c r="G87" s="2">
        <v>0.8</v>
      </c>
      <c r="H87" s="1">
        <f t="shared" ref="H87:H93" si="50">ASIN(SQRT(G87/100))</f>
        <v>8.9562407439444894E-2</v>
      </c>
      <c r="I87" s="2">
        <v>2</v>
      </c>
      <c r="J87" s="1">
        <f t="shared" ref="J87:J93" si="51">ASIN(SQRT(I87/100))</f>
        <v>0.14189705460416391</v>
      </c>
      <c r="K87" s="7">
        <v>0</v>
      </c>
      <c r="L87" s="1">
        <f t="shared" ref="L87:L93" si="52">SQRT(K87)</f>
        <v>0</v>
      </c>
      <c r="M87" s="7">
        <v>0</v>
      </c>
      <c r="N87" s="1">
        <f t="shared" ref="N87:N93" si="53">LOG(M87+0.00001)</f>
        <v>-5</v>
      </c>
      <c r="O87" s="7">
        <v>0</v>
      </c>
      <c r="P87" s="1">
        <f t="shared" ref="P87:P93" si="54">LOG(O87+0.00001)</f>
        <v>-5</v>
      </c>
      <c r="Q87" s="1">
        <f t="shared" ref="Q87:Q93" si="55">M87+O87</f>
        <v>0</v>
      </c>
      <c r="R87" s="1">
        <f t="shared" ref="R87:R93" si="56">LOG10(Q87+0.00001)</f>
        <v>-5</v>
      </c>
      <c r="S87" s="1"/>
      <c r="T87" s="1"/>
      <c r="U87" s="1">
        <v>0.6</v>
      </c>
      <c r="V87" s="1">
        <f t="shared" ref="V87:V93" si="57">LOG10(U87+0.01)</f>
        <v>-0.21467016498923297</v>
      </c>
      <c r="W87" s="5"/>
      <c r="X87" s="1"/>
    </row>
    <row r="88" spans="1:24" x14ac:dyDescent="0.2">
      <c r="A88" s="1" t="s">
        <v>61</v>
      </c>
      <c r="B88" s="1">
        <v>2011</v>
      </c>
      <c r="C88" s="1" t="s">
        <v>43</v>
      </c>
      <c r="D88" s="1">
        <v>278</v>
      </c>
      <c r="E88" s="1">
        <v>4</v>
      </c>
      <c r="F88" s="1" t="s">
        <v>28</v>
      </c>
      <c r="G88" s="2">
        <v>2</v>
      </c>
      <c r="H88" s="1">
        <f t="shared" si="50"/>
        <v>0.14189705460416391</v>
      </c>
      <c r="I88" s="2">
        <v>2</v>
      </c>
      <c r="J88" s="1">
        <f t="shared" si="51"/>
        <v>0.14189705460416391</v>
      </c>
      <c r="K88" s="7">
        <v>0</v>
      </c>
      <c r="L88" s="1">
        <f t="shared" si="52"/>
        <v>0</v>
      </c>
      <c r="M88" s="7">
        <v>0</v>
      </c>
      <c r="N88" s="1">
        <f t="shared" si="53"/>
        <v>-5</v>
      </c>
      <c r="O88" s="7">
        <v>0</v>
      </c>
      <c r="P88" s="1">
        <f t="shared" si="54"/>
        <v>-5</v>
      </c>
      <c r="Q88" s="1">
        <f t="shared" si="55"/>
        <v>0</v>
      </c>
      <c r="R88" s="1">
        <f t="shared" si="56"/>
        <v>-5</v>
      </c>
      <c r="S88" s="1"/>
      <c r="T88" s="1"/>
      <c r="U88" s="1">
        <v>0</v>
      </c>
      <c r="V88" s="1">
        <f t="shared" si="57"/>
        <v>-2</v>
      </c>
      <c r="W88" s="5" t="s">
        <v>33</v>
      </c>
      <c r="X88" s="1" t="s">
        <v>81</v>
      </c>
    </row>
    <row r="89" spans="1:24" x14ac:dyDescent="0.2">
      <c r="A89" s="1" t="s">
        <v>61</v>
      </c>
      <c r="B89" s="1">
        <v>2011</v>
      </c>
      <c r="C89" s="1" t="s">
        <v>43</v>
      </c>
      <c r="D89" s="1">
        <v>281</v>
      </c>
      <c r="E89" s="1">
        <v>8</v>
      </c>
      <c r="F89" s="1" t="s">
        <v>35</v>
      </c>
      <c r="G89" s="2">
        <v>20</v>
      </c>
      <c r="H89" s="1">
        <f t="shared" si="50"/>
        <v>0.46364760900080615</v>
      </c>
      <c r="I89" s="2">
        <v>17</v>
      </c>
      <c r="J89" s="1">
        <f t="shared" si="51"/>
        <v>0.4249887829624035</v>
      </c>
      <c r="K89" s="7">
        <v>13</v>
      </c>
      <c r="L89" s="1">
        <f t="shared" si="52"/>
        <v>3.6055512754639891</v>
      </c>
      <c r="M89" s="7">
        <v>4.3099999999999999E-2</v>
      </c>
      <c r="N89" s="1">
        <f t="shared" si="53"/>
        <v>-1.3654219771461118</v>
      </c>
      <c r="O89" s="7">
        <v>0.216</v>
      </c>
      <c r="P89" s="1">
        <f t="shared" si="54"/>
        <v>-0.66552614308846259</v>
      </c>
      <c r="Q89" s="1">
        <f t="shared" si="55"/>
        <v>0.2591</v>
      </c>
      <c r="R89" s="1">
        <f t="shared" si="56"/>
        <v>-0.58651582568259308</v>
      </c>
      <c r="S89" s="1">
        <f>O89/Q89*100</f>
        <v>83.36549594751061</v>
      </c>
      <c r="T89" s="1">
        <f>ASIN(SQRT(S89/100))</f>
        <v>1.1506936649836943</v>
      </c>
      <c r="U89" s="1">
        <v>32.200000000000003</v>
      </c>
      <c r="V89" s="1">
        <f t="shared" si="57"/>
        <v>1.5079907248196913</v>
      </c>
      <c r="W89" s="5" t="s">
        <v>34</v>
      </c>
      <c r="X89" s="1" t="s">
        <v>82</v>
      </c>
    </row>
    <row r="90" spans="1:24" x14ac:dyDescent="0.2">
      <c r="A90" s="1" t="s">
        <v>61</v>
      </c>
      <c r="B90" s="1">
        <v>2011</v>
      </c>
      <c r="C90" s="1" t="s">
        <v>43</v>
      </c>
      <c r="D90" s="1">
        <v>288</v>
      </c>
      <c r="E90" s="1">
        <v>3</v>
      </c>
      <c r="F90" s="1" t="s">
        <v>33</v>
      </c>
      <c r="G90" s="2">
        <v>5</v>
      </c>
      <c r="H90" s="1">
        <f t="shared" si="50"/>
        <v>0.22551340589813121</v>
      </c>
      <c r="I90" s="2">
        <v>5</v>
      </c>
      <c r="J90" s="1">
        <f t="shared" si="51"/>
        <v>0.22551340589813121</v>
      </c>
      <c r="K90" s="7">
        <v>2</v>
      </c>
      <c r="L90" s="1">
        <f t="shared" si="52"/>
        <v>1.4142135623730951</v>
      </c>
      <c r="M90" s="7">
        <v>4.5900000000000003E-2</v>
      </c>
      <c r="N90" s="1">
        <f t="shared" si="53"/>
        <v>-1.3380927072339792</v>
      </c>
      <c r="O90" s="7">
        <v>4.7999999999999996E-3</v>
      </c>
      <c r="P90" s="1">
        <f t="shared" si="54"/>
        <v>-2.3178549236261685</v>
      </c>
      <c r="Q90" s="1">
        <f t="shared" si="55"/>
        <v>5.0700000000000002E-2</v>
      </c>
      <c r="R90" s="1">
        <f t="shared" si="56"/>
        <v>-1.2949063894521267</v>
      </c>
      <c r="S90" s="1">
        <f>O90/Q90*100</f>
        <v>9.4674556213017738</v>
      </c>
      <c r="T90" s="1">
        <f>ASIN(SQRT(S90/100))</f>
        <v>0.31276672194154492</v>
      </c>
      <c r="U90" s="1">
        <v>11.3</v>
      </c>
      <c r="V90" s="1">
        <f t="shared" si="57"/>
        <v>1.0534626049254554</v>
      </c>
      <c r="W90" s="5"/>
      <c r="X90" s="1" t="s">
        <v>83</v>
      </c>
    </row>
    <row r="91" spans="1:24" x14ac:dyDescent="0.2">
      <c r="A91" s="1" t="s">
        <v>61</v>
      </c>
      <c r="B91" s="1">
        <v>2011</v>
      </c>
      <c r="C91" s="1" t="s">
        <v>43</v>
      </c>
      <c r="D91" s="1">
        <v>290</v>
      </c>
      <c r="E91" s="1">
        <v>2</v>
      </c>
      <c r="F91" s="1" t="s">
        <v>30</v>
      </c>
      <c r="G91" s="2">
        <v>10</v>
      </c>
      <c r="H91" s="1">
        <f t="shared" si="50"/>
        <v>0.32175055439664224</v>
      </c>
      <c r="I91" s="2">
        <v>10</v>
      </c>
      <c r="J91" s="1">
        <f t="shared" si="51"/>
        <v>0.32175055439664224</v>
      </c>
      <c r="K91" s="7">
        <v>1</v>
      </c>
      <c r="L91" s="1">
        <f t="shared" si="52"/>
        <v>1</v>
      </c>
      <c r="M91" s="7">
        <v>4.3200000000000002E-2</v>
      </c>
      <c r="N91" s="1">
        <f t="shared" si="53"/>
        <v>-1.3644157336887699</v>
      </c>
      <c r="O91" s="7">
        <v>2.0199999999999999E-2</v>
      </c>
      <c r="P91" s="1">
        <f t="shared" si="54"/>
        <v>-1.6944336864846961</v>
      </c>
      <c r="Q91" s="1">
        <f t="shared" si="55"/>
        <v>6.3399999999999998E-2</v>
      </c>
      <c r="R91" s="1">
        <f t="shared" si="56"/>
        <v>-1.1978422468130385</v>
      </c>
      <c r="S91" s="1">
        <f>O91/Q91*100</f>
        <v>31.861198738170348</v>
      </c>
      <c r="T91" s="1">
        <f>ASIN(SQRT(S91/100))</f>
        <v>0.59977559564025351</v>
      </c>
      <c r="U91" s="1">
        <v>5.2</v>
      </c>
      <c r="V91" s="1">
        <f t="shared" si="57"/>
        <v>0.71683772329952444</v>
      </c>
      <c r="W91" s="5"/>
      <c r="X91" s="1"/>
    </row>
    <row r="92" spans="1:24" x14ac:dyDescent="0.2">
      <c r="A92" s="1" t="s">
        <v>61</v>
      </c>
      <c r="B92" s="1">
        <v>2011</v>
      </c>
      <c r="C92" s="1" t="s">
        <v>43</v>
      </c>
      <c r="D92" s="1">
        <v>297</v>
      </c>
      <c r="E92" s="1">
        <v>6</v>
      </c>
      <c r="F92" s="1" t="s">
        <v>26</v>
      </c>
      <c r="G92" s="2">
        <v>2</v>
      </c>
      <c r="H92" s="1">
        <f t="shared" si="50"/>
        <v>0.14189705460416391</v>
      </c>
      <c r="I92" s="2">
        <v>2</v>
      </c>
      <c r="J92" s="1">
        <f t="shared" si="51"/>
        <v>0.14189705460416391</v>
      </c>
      <c r="K92" s="7">
        <v>0</v>
      </c>
      <c r="L92" s="1">
        <f t="shared" si="52"/>
        <v>0</v>
      </c>
      <c r="M92" s="7">
        <v>0</v>
      </c>
      <c r="N92" s="1">
        <f t="shared" si="53"/>
        <v>-5</v>
      </c>
      <c r="O92" s="7">
        <v>0</v>
      </c>
      <c r="P92" s="1">
        <f t="shared" si="54"/>
        <v>-5</v>
      </c>
      <c r="Q92" s="1">
        <f t="shared" si="55"/>
        <v>0</v>
      </c>
      <c r="R92" s="1">
        <f t="shared" si="56"/>
        <v>-5</v>
      </c>
      <c r="S92" s="1"/>
      <c r="T92" s="1"/>
      <c r="U92" s="1">
        <v>0.5</v>
      </c>
      <c r="V92" s="1">
        <f t="shared" si="57"/>
        <v>-0.29242982390206362</v>
      </c>
      <c r="W92" s="5" t="s">
        <v>34</v>
      </c>
      <c r="X92" s="1" t="s">
        <v>84</v>
      </c>
    </row>
    <row r="93" spans="1:24" x14ac:dyDescent="0.2">
      <c r="A93" s="1" t="s">
        <v>61</v>
      </c>
      <c r="B93" s="1">
        <v>2011</v>
      </c>
      <c r="C93" s="1" t="s">
        <v>43</v>
      </c>
      <c r="D93" s="1">
        <v>300</v>
      </c>
      <c r="E93" s="1">
        <v>4</v>
      </c>
      <c r="F93" s="1" t="s">
        <v>28</v>
      </c>
      <c r="G93" s="2">
        <v>1</v>
      </c>
      <c r="H93" s="1">
        <f t="shared" si="50"/>
        <v>0.1001674211615598</v>
      </c>
      <c r="I93" s="2">
        <v>0.5</v>
      </c>
      <c r="J93" s="1">
        <f t="shared" si="51"/>
        <v>7.0769736662213617E-2</v>
      </c>
      <c r="K93" s="7">
        <v>0</v>
      </c>
      <c r="L93" s="1">
        <f t="shared" si="52"/>
        <v>0</v>
      </c>
      <c r="M93" s="7">
        <v>0</v>
      </c>
      <c r="N93" s="1">
        <f t="shared" si="53"/>
        <v>-5</v>
      </c>
      <c r="O93" s="7">
        <v>0</v>
      </c>
      <c r="P93" s="1">
        <f t="shared" si="54"/>
        <v>-5</v>
      </c>
      <c r="Q93" s="1">
        <f t="shared" si="55"/>
        <v>0</v>
      </c>
      <c r="R93" s="1">
        <f t="shared" si="56"/>
        <v>-5</v>
      </c>
      <c r="S93" s="1"/>
      <c r="T93" s="1"/>
      <c r="U93" s="1">
        <v>0.6</v>
      </c>
      <c r="V93" s="1">
        <f t="shared" si="57"/>
        <v>-0.21467016498923297</v>
      </c>
      <c r="W93" s="5" t="s">
        <v>38</v>
      </c>
      <c r="X93" s="1" t="s">
        <v>85</v>
      </c>
    </row>
    <row r="94" spans="1:24" x14ac:dyDescent="0.2">
      <c r="A94" s="1" t="s">
        <v>61</v>
      </c>
      <c r="B94" s="1">
        <v>2011</v>
      </c>
      <c r="C94" s="1" t="s">
        <v>43</v>
      </c>
      <c r="D94" s="1">
        <v>301</v>
      </c>
      <c r="E94" s="1">
        <v>7</v>
      </c>
      <c r="F94" s="1" t="s">
        <v>36</v>
      </c>
      <c r="G94" s="2"/>
      <c r="H94" s="1"/>
      <c r="I94" s="2"/>
      <c r="J94" s="1"/>
      <c r="K94" s="7"/>
      <c r="L94" s="1"/>
      <c r="M94" s="7"/>
      <c r="N94" s="1"/>
      <c r="O94" s="7"/>
      <c r="P94" s="1"/>
      <c r="Q94" s="1"/>
      <c r="R94" s="1"/>
      <c r="S94" s="1"/>
      <c r="T94" s="1"/>
      <c r="U94" s="1"/>
      <c r="V94" s="1"/>
      <c r="W94" s="5"/>
      <c r="X94" s="7" t="s">
        <v>72</v>
      </c>
    </row>
    <row r="95" spans="1:24" x14ac:dyDescent="0.2">
      <c r="A95" s="1" t="s">
        <v>61</v>
      </c>
      <c r="B95" s="1">
        <v>2011</v>
      </c>
      <c r="C95" s="1" t="s">
        <v>43</v>
      </c>
      <c r="D95" s="1">
        <v>302</v>
      </c>
      <c r="E95" s="1">
        <v>8</v>
      </c>
      <c r="F95" s="1" t="s">
        <v>35</v>
      </c>
      <c r="G95" s="2"/>
      <c r="H95" s="1"/>
      <c r="I95" s="2"/>
      <c r="J95" s="1"/>
      <c r="K95" s="7"/>
      <c r="L95" s="1"/>
      <c r="M95" s="7"/>
      <c r="N95" s="1"/>
      <c r="O95" s="7"/>
      <c r="P95" s="1"/>
      <c r="Q95" s="1"/>
      <c r="R95" s="1"/>
      <c r="S95" s="1"/>
      <c r="T95" s="1"/>
      <c r="U95" s="1"/>
      <c r="V95" s="1"/>
      <c r="W95" s="5"/>
      <c r="X95" s="7" t="s">
        <v>72</v>
      </c>
    </row>
    <row r="96" spans="1:24" x14ac:dyDescent="0.2">
      <c r="A96" s="1" t="s">
        <v>61</v>
      </c>
      <c r="B96" s="1">
        <v>2011</v>
      </c>
      <c r="C96" s="1" t="s">
        <v>43</v>
      </c>
      <c r="D96" s="1">
        <v>303</v>
      </c>
      <c r="E96" s="1">
        <v>6</v>
      </c>
      <c r="F96" s="1" t="s">
        <v>26</v>
      </c>
      <c r="G96" s="2">
        <v>5</v>
      </c>
      <c r="H96" s="1">
        <f>ASIN(SQRT(G96/100))</f>
        <v>0.22551340589813121</v>
      </c>
      <c r="I96" s="2">
        <v>4</v>
      </c>
      <c r="J96" s="1">
        <f>ASIN(SQRT(I96/100))</f>
        <v>0.20135792079033082</v>
      </c>
      <c r="K96" s="7">
        <v>0</v>
      </c>
      <c r="L96" s="1">
        <f>SQRT(K96)</f>
        <v>0</v>
      </c>
      <c r="M96" s="7">
        <v>0</v>
      </c>
      <c r="N96" s="1">
        <f>LOG(M96+0.00001)</f>
        <v>-5</v>
      </c>
      <c r="O96" s="7">
        <v>0</v>
      </c>
      <c r="P96" s="1">
        <f>LOG(O96+0.00001)</f>
        <v>-5</v>
      </c>
      <c r="Q96" s="1">
        <f>M96+O96</f>
        <v>0</v>
      </c>
      <c r="R96" s="1">
        <f>LOG10(Q96+0.00001)</f>
        <v>-5</v>
      </c>
      <c r="S96" s="1"/>
      <c r="T96" s="1"/>
      <c r="U96" s="1">
        <v>5.7</v>
      </c>
      <c r="V96" s="1">
        <f>LOG10(U96+0.01)</f>
        <v>0.75663610824584804</v>
      </c>
      <c r="W96" s="5" t="s">
        <v>44</v>
      </c>
      <c r="X96" s="1"/>
    </row>
    <row r="97" spans="1:24" x14ac:dyDescent="0.2">
      <c r="A97" s="1" t="s">
        <v>61</v>
      </c>
      <c r="B97" s="1">
        <v>2011</v>
      </c>
      <c r="C97" s="1" t="s">
        <v>43</v>
      </c>
      <c r="D97" s="1">
        <v>304</v>
      </c>
      <c r="E97" s="1">
        <v>8</v>
      </c>
      <c r="F97" s="1" t="s">
        <v>35</v>
      </c>
      <c r="G97" s="2">
        <v>10</v>
      </c>
      <c r="H97" s="1">
        <f>ASIN(SQRT(G97/100))</f>
        <v>0.32175055439664224</v>
      </c>
      <c r="I97" s="2">
        <v>10</v>
      </c>
      <c r="J97" s="1">
        <f>ASIN(SQRT(I97/100))</f>
        <v>0.32175055439664224</v>
      </c>
      <c r="K97" s="7">
        <v>38</v>
      </c>
      <c r="L97" s="1">
        <f>SQRT(K97)</f>
        <v>6.164414002968976</v>
      </c>
      <c r="M97" s="7">
        <v>0.1893</v>
      </c>
      <c r="N97" s="1">
        <f>LOG(M97+0.00001)</f>
        <v>-0.72282644451421474</v>
      </c>
      <c r="O97" s="7">
        <v>0.81559999999999999</v>
      </c>
      <c r="P97" s="1">
        <f>LOG(O97+0.00001)</f>
        <v>-8.8517458080024397E-2</v>
      </c>
      <c r="Q97" s="1">
        <f>M97+O97</f>
        <v>1.0048999999999999</v>
      </c>
      <c r="R97" s="1">
        <f>LOG10(Q97+0.00001)</f>
        <v>2.1271679718134068E-3</v>
      </c>
      <c r="S97" s="1">
        <f>O97/Q97*100</f>
        <v>81.162304706936013</v>
      </c>
      <c r="T97" s="1">
        <f>ASIN(SQRT(S97/100))</f>
        <v>1.1218415387095946</v>
      </c>
      <c r="U97" s="1">
        <v>44.4</v>
      </c>
      <c r="V97" s="1">
        <f>LOG10(U97+0.01)</f>
        <v>1.6474807731736758</v>
      </c>
      <c r="W97" s="5" t="s">
        <v>34</v>
      </c>
      <c r="X97" s="1"/>
    </row>
    <row r="98" spans="1:24" x14ac:dyDescent="0.2">
      <c r="A98" s="1" t="s">
        <v>61</v>
      </c>
      <c r="B98" s="1">
        <v>2011</v>
      </c>
      <c r="C98" s="1" t="s">
        <v>43</v>
      </c>
      <c r="D98" s="1">
        <v>305</v>
      </c>
      <c r="E98" s="1">
        <v>5</v>
      </c>
      <c r="F98" s="1" t="s">
        <v>34</v>
      </c>
      <c r="G98" s="2"/>
      <c r="H98" s="1"/>
      <c r="I98" s="2"/>
      <c r="J98" s="1"/>
      <c r="K98" s="7"/>
      <c r="L98" s="1"/>
      <c r="M98" s="7"/>
      <c r="N98" s="1"/>
      <c r="O98" s="7"/>
      <c r="P98" s="1"/>
      <c r="Q98" s="1"/>
      <c r="R98" s="1"/>
      <c r="S98" s="1"/>
      <c r="T98" s="1"/>
      <c r="U98" s="1"/>
      <c r="V98" s="1"/>
      <c r="W98" s="5"/>
      <c r="X98" s="1" t="s">
        <v>86</v>
      </c>
    </row>
    <row r="99" spans="1:24" x14ac:dyDescent="0.2">
      <c r="A99" s="1" t="s">
        <v>61</v>
      </c>
      <c r="B99" s="1">
        <v>2011</v>
      </c>
      <c r="C99" s="1" t="s">
        <v>43</v>
      </c>
      <c r="D99" s="1">
        <v>309</v>
      </c>
      <c r="E99" s="1">
        <v>7</v>
      </c>
      <c r="F99" s="1" t="s">
        <v>36</v>
      </c>
      <c r="G99" s="2"/>
      <c r="H99" s="1"/>
      <c r="I99" s="2"/>
      <c r="J99" s="1"/>
      <c r="K99" s="7"/>
      <c r="L99" s="1"/>
      <c r="M99" s="7"/>
      <c r="N99" s="1"/>
      <c r="O99" s="7"/>
      <c r="P99" s="1"/>
      <c r="Q99" s="1"/>
      <c r="R99" s="1"/>
      <c r="S99" s="1"/>
      <c r="T99" s="1"/>
      <c r="U99" s="1"/>
      <c r="V99" s="1"/>
      <c r="W99" s="5"/>
      <c r="X99" s="7" t="s">
        <v>72</v>
      </c>
    </row>
    <row r="100" spans="1:24" x14ac:dyDescent="0.2">
      <c r="A100" s="1" t="s">
        <v>61</v>
      </c>
      <c r="B100" s="1">
        <v>2011</v>
      </c>
      <c r="C100" s="1" t="s">
        <v>43</v>
      </c>
      <c r="D100" s="1">
        <v>310</v>
      </c>
      <c r="E100" s="1">
        <v>1</v>
      </c>
      <c r="F100" s="1" t="s">
        <v>27</v>
      </c>
      <c r="G100" s="2">
        <v>8</v>
      </c>
      <c r="H100" s="1">
        <f t="shared" ref="H100:H109" si="58">ASIN(SQRT(G100/100))</f>
        <v>0.28675655221154839</v>
      </c>
      <c r="I100" s="2">
        <v>5</v>
      </c>
      <c r="J100" s="1">
        <f t="shared" ref="J100:J109" si="59">ASIN(SQRT(I100/100))</f>
        <v>0.22551340589813121</v>
      </c>
      <c r="K100" s="7">
        <v>46</v>
      </c>
      <c r="L100" s="1">
        <f t="shared" ref="L100:L109" si="60">SQRT(K100)</f>
        <v>6.7823299831252681</v>
      </c>
      <c r="M100" s="7">
        <v>2.9342000000000001</v>
      </c>
      <c r="N100" s="1">
        <f t="shared" ref="N100:N109" si="61">LOG(M100+0.00001)</f>
        <v>0.46749119286700686</v>
      </c>
      <c r="O100" s="7">
        <v>0.71220000000000006</v>
      </c>
      <c r="P100" s="1">
        <f t="shared" ref="P100:P109" si="62">LOG(O100+0.00001)</f>
        <v>-0.14739193277587681</v>
      </c>
      <c r="Q100" s="1">
        <f t="shared" ref="Q100:Q109" si="63">M100+O100</f>
        <v>3.6464000000000003</v>
      </c>
      <c r="R100" s="1">
        <f t="shared" ref="R100:R109" si="64">LOG(Q100+0.00001)</f>
        <v>0.56186549885727011</v>
      </c>
      <c r="S100" s="1">
        <f>O100/Q100*100</f>
        <v>19.531592803861344</v>
      </c>
      <c r="T100" s="1">
        <f>ASIN(SQRT(S100/100))</f>
        <v>0.45776644264853095</v>
      </c>
      <c r="U100" s="1">
        <v>29.9</v>
      </c>
      <c r="V100" s="1">
        <f t="shared" ref="V100:V109" si="65">LOG10(U100+0.01)</f>
        <v>1.4758164130313181</v>
      </c>
      <c r="W100" s="5"/>
      <c r="X100" s="1"/>
    </row>
    <row r="101" spans="1:24" x14ac:dyDescent="0.2">
      <c r="A101" s="1" t="s">
        <v>61</v>
      </c>
      <c r="B101" s="1">
        <v>2011</v>
      </c>
      <c r="C101" s="1" t="s">
        <v>43</v>
      </c>
      <c r="D101" s="1">
        <v>311</v>
      </c>
      <c r="E101" s="1">
        <v>3</v>
      </c>
      <c r="F101" s="1" t="s">
        <v>33</v>
      </c>
      <c r="G101" s="2">
        <v>5</v>
      </c>
      <c r="H101" s="1">
        <f t="shared" si="58"/>
        <v>0.22551340589813121</v>
      </c>
      <c r="I101" s="2">
        <v>5</v>
      </c>
      <c r="J101" s="1">
        <f t="shared" si="59"/>
        <v>0.22551340589813121</v>
      </c>
      <c r="K101" s="7">
        <v>0</v>
      </c>
      <c r="L101" s="1">
        <f t="shared" si="60"/>
        <v>0</v>
      </c>
      <c r="M101" s="7">
        <v>0</v>
      </c>
      <c r="N101" s="1">
        <f t="shared" si="61"/>
        <v>-5</v>
      </c>
      <c r="O101" s="7">
        <v>0</v>
      </c>
      <c r="P101" s="1">
        <f t="shared" si="62"/>
        <v>-5</v>
      </c>
      <c r="Q101" s="1">
        <f t="shared" si="63"/>
        <v>0</v>
      </c>
      <c r="R101" s="1">
        <f t="shared" si="64"/>
        <v>-5</v>
      </c>
      <c r="S101" s="1"/>
      <c r="T101" s="1"/>
      <c r="U101" s="1">
        <v>5.5</v>
      </c>
      <c r="V101" s="1">
        <f t="shared" si="65"/>
        <v>0.74115159885178505</v>
      </c>
      <c r="W101" s="5" t="s">
        <v>32</v>
      </c>
      <c r="X101" s="1"/>
    </row>
    <row r="102" spans="1:24" x14ac:dyDescent="0.2">
      <c r="A102" s="1" t="s">
        <v>61</v>
      </c>
      <c r="B102" s="1">
        <v>2011</v>
      </c>
      <c r="C102" s="1" t="s">
        <v>43</v>
      </c>
      <c r="D102" s="1">
        <v>312</v>
      </c>
      <c r="E102" s="1">
        <v>7</v>
      </c>
      <c r="F102" s="1" t="s">
        <v>36</v>
      </c>
      <c r="G102" s="2">
        <v>2.5</v>
      </c>
      <c r="H102" s="1">
        <f t="shared" si="58"/>
        <v>0.15878021464576067</v>
      </c>
      <c r="I102" s="2">
        <v>1</v>
      </c>
      <c r="J102" s="1">
        <f t="shared" si="59"/>
        <v>0.1001674211615598</v>
      </c>
      <c r="K102" s="7">
        <v>0</v>
      </c>
      <c r="L102" s="1">
        <f t="shared" si="60"/>
        <v>0</v>
      </c>
      <c r="M102" s="7">
        <v>0</v>
      </c>
      <c r="N102" s="1">
        <f t="shared" si="61"/>
        <v>-5</v>
      </c>
      <c r="O102" s="7">
        <v>0</v>
      </c>
      <c r="P102" s="1">
        <f t="shared" si="62"/>
        <v>-5</v>
      </c>
      <c r="Q102" s="1">
        <f t="shared" si="63"/>
        <v>0</v>
      </c>
      <c r="R102" s="1">
        <f t="shared" si="64"/>
        <v>-5</v>
      </c>
      <c r="S102" s="1"/>
      <c r="T102" s="1"/>
      <c r="U102" s="1">
        <v>0.8</v>
      </c>
      <c r="V102" s="1">
        <f t="shared" si="65"/>
        <v>-9.1514981121350217E-2</v>
      </c>
      <c r="W102" s="5"/>
      <c r="X102" s="1"/>
    </row>
    <row r="103" spans="1:24" x14ac:dyDescent="0.2">
      <c r="A103" s="1" t="s">
        <v>61</v>
      </c>
      <c r="B103" s="1">
        <v>2011</v>
      </c>
      <c r="C103" s="1" t="s">
        <v>43</v>
      </c>
      <c r="D103" s="1">
        <v>319</v>
      </c>
      <c r="E103" s="1">
        <v>3</v>
      </c>
      <c r="F103" s="1" t="s">
        <v>33</v>
      </c>
      <c r="G103" s="2">
        <v>4</v>
      </c>
      <c r="H103" s="1">
        <f t="shared" si="58"/>
        <v>0.20135792079033082</v>
      </c>
      <c r="I103" s="2">
        <v>4</v>
      </c>
      <c r="J103" s="1">
        <f t="shared" si="59"/>
        <v>0.20135792079033082</v>
      </c>
      <c r="K103" s="7">
        <v>0</v>
      </c>
      <c r="L103" s="1">
        <f t="shared" si="60"/>
        <v>0</v>
      </c>
      <c r="M103" s="7">
        <v>0</v>
      </c>
      <c r="N103" s="1">
        <f t="shared" si="61"/>
        <v>-5</v>
      </c>
      <c r="O103" s="7">
        <v>0</v>
      </c>
      <c r="P103" s="1">
        <f t="shared" si="62"/>
        <v>-5</v>
      </c>
      <c r="Q103" s="1">
        <f t="shared" si="63"/>
        <v>0</v>
      </c>
      <c r="R103" s="1">
        <f t="shared" si="64"/>
        <v>-5</v>
      </c>
      <c r="S103" s="1"/>
      <c r="T103" s="1"/>
      <c r="U103" s="1">
        <v>1.7</v>
      </c>
      <c r="V103" s="1">
        <f t="shared" si="65"/>
        <v>0.23299611039215382</v>
      </c>
      <c r="W103" s="5"/>
      <c r="X103" s="1"/>
    </row>
    <row r="104" spans="1:24" x14ac:dyDescent="0.2">
      <c r="A104" s="1" t="s">
        <v>61</v>
      </c>
      <c r="B104" s="1">
        <v>2011</v>
      </c>
      <c r="C104" s="1" t="s">
        <v>43</v>
      </c>
      <c r="D104" s="1">
        <v>320</v>
      </c>
      <c r="E104" s="1">
        <v>3</v>
      </c>
      <c r="F104" s="1" t="s">
        <v>33</v>
      </c>
      <c r="G104" s="2">
        <v>0.1</v>
      </c>
      <c r="H104" s="1">
        <f t="shared" si="58"/>
        <v>3.1628049437571679E-2</v>
      </c>
      <c r="I104" s="2">
        <v>0.5</v>
      </c>
      <c r="J104" s="1">
        <f t="shared" si="59"/>
        <v>7.0769736662213617E-2</v>
      </c>
      <c r="K104" s="7">
        <v>0</v>
      </c>
      <c r="L104" s="1">
        <f t="shared" si="60"/>
        <v>0</v>
      </c>
      <c r="M104" s="7">
        <v>0</v>
      </c>
      <c r="N104" s="1">
        <f t="shared" si="61"/>
        <v>-5</v>
      </c>
      <c r="O104" s="7">
        <v>0</v>
      </c>
      <c r="P104" s="1">
        <f t="shared" si="62"/>
        <v>-5</v>
      </c>
      <c r="Q104" s="1">
        <f t="shared" si="63"/>
        <v>0</v>
      </c>
      <c r="R104" s="1">
        <f t="shared" si="64"/>
        <v>-5</v>
      </c>
      <c r="S104" s="1"/>
      <c r="T104" s="1"/>
      <c r="U104" s="1">
        <v>0</v>
      </c>
      <c r="V104" s="1">
        <f t="shared" si="65"/>
        <v>-2</v>
      </c>
      <c r="W104" s="5"/>
      <c r="X104" s="1" t="s">
        <v>76</v>
      </c>
    </row>
    <row r="105" spans="1:24" x14ac:dyDescent="0.2">
      <c r="A105" s="1" t="s">
        <v>61</v>
      </c>
      <c r="B105" s="1">
        <v>2011</v>
      </c>
      <c r="C105" s="1" t="s">
        <v>43</v>
      </c>
      <c r="D105" s="1">
        <v>321</v>
      </c>
      <c r="E105" s="1">
        <v>8</v>
      </c>
      <c r="F105" s="1" t="s">
        <v>87</v>
      </c>
      <c r="G105" s="2">
        <v>4</v>
      </c>
      <c r="H105" s="1">
        <f t="shared" si="58"/>
        <v>0.20135792079033082</v>
      </c>
      <c r="I105" s="2">
        <v>3.5</v>
      </c>
      <c r="J105" s="1">
        <f t="shared" si="59"/>
        <v>0.18819174115886411</v>
      </c>
      <c r="K105" s="7">
        <v>0</v>
      </c>
      <c r="L105" s="1">
        <f t="shared" si="60"/>
        <v>0</v>
      </c>
      <c r="M105" s="7">
        <v>0</v>
      </c>
      <c r="N105" s="1">
        <f t="shared" si="61"/>
        <v>-5</v>
      </c>
      <c r="O105" s="7">
        <v>0</v>
      </c>
      <c r="P105" s="1">
        <f t="shared" si="62"/>
        <v>-5</v>
      </c>
      <c r="Q105" s="1">
        <f t="shared" si="63"/>
        <v>0</v>
      </c>
      <c r="R105" s="1">
        <f t="shared" si="64"/>
        <v>-5</v>
      </c>
      <c r="S105" s="1"/>
      <c r="T105" s="1"/>
      <c r="U105" s="1">
        <v>2.2000000000000002</v>
      </c>
      <c r="V105" s="1">
        <f t="shared" si="65"/>
        <v>0.34439227368511072</v>
      </c>
      <c r="W105" s="5" t="s">
        <v>37</v>
      </c>
      <c r="X105" s="1"/>
    </row>
    <row r="106" spans="1:24" x14ac:dyDescent="0.2">
      <c r="A106" s="1" t="s">
        <v>61</v>
      </c>
      <c r="B106" s="1">
        <v>2011</v>
      </c>
      <c r="C106" s="1" t="s">
        <v>43</v>
      </c>
      <c r="D106" s="1">
        <v>324</v>
      </c>
      <c r="E106" s="1">
        <v>1</v>
      </c>
      <c r="F106" s="1" t="s">
        <v>27</v>
      </c>
      <c r="G106" s="2">
        <v>5</v>
      </c>
      <c r="H106" s="1">
        <f t="shared" si="58"/>
        <v>0.22551340589813121</v>
      </c>
      <c r="I106" s="2">
        <v>8</v>
      </c>
      <c r="J106" s="1">
        <f t="shared" si="59"/>
        <v>0.28675655221154839</v>
      </c>
      <c r="K106" s="7">
        <v>0</v>
      </c>
      <c r="L106" s="1">
        <f t="shared" si="60"/>
        <v>0</v>
      </c>
      <c r="M106" s="7">
        <v>0</v>
      </c>
      <c r="N106" s="1">
        <f t="shared" si="61"/>
        <v>-5</v>
      </c>
      <c r="O106" s="7">
        <v>0</v>
      </c>
      <c r="P106" s="1">
        <f t="shared" si="62"/>
        <v>-5</v>
      </c>
      <c r="Q106" s="1">
        <f t="shared" si="63"/>
        <v>0</v>
      </c>
      <c r="R106" s="1">
        <f t="shared" si="64"/>
        <v>-5</v>
      </c>
      <c r="S106" s="1"/>
      <c r="T106" s="1"/>
      <c r="U106" s="1">
        <v>5.2</v>
      </c>
      <c r="V106" s="1">
        <f t="shared" si="65"/>
        <v>0.71683772329952444</v>
      </c>
      <c r="W106" s="5" t="s">
        <v>31</v>
      </c>
      <c r="X106" s="1"/>
    </row>
    <row r="107" spans="1:24" x14ac:dyDescent="0.2">
      <c r="A107" s="1" t="s">
        <v>61</v>
      </c>
      <c r="B107" s="1">
        <v>2011</v>
      </c>
      <c r="C107" s="1" t="s">
        <v>43</v>
      </c>
      <c r="D107" s="1">
        <v>326</v>
      </c>
      <c r="E107" s="1">
        <v>2</v>
      </c>
      <c r="F107" s="1" t="s">
        <v>30</v>
      </c>
      <c r="G107" s="2">
        <v>6</v>
      </c>
      <c r="H107" s="1">
        <f t="shared" si="58"/>
        <v>0.24746706317044773</v>
      </c>
      <c r="I107" s="2">
        <v>5</v>
      </c>
      <c r="J107" s="1">
        <f t="shared" si="59"/>
        <v>0.22551340589813121</v>
      </c>
      <c r="K107" s="7">
        <v>8</v>
      </c>
      <c r="L107" s="1">
        <f t="shared" si="60"/>
        <v>2.8284271247461903</v>
      </c>
      <c r="M107" s="7">
        <v>0.43369999999999997</v>
      </c>
      <c r="N107" s="1">
        <f t="shared" si="61"/>
        <v>-0.36280056425946666</v>
      </c>
      <c r="O107" s="7">
        <v>0.12909999999999999</v>
      </c>
      <c r="P107" s="1">
        <f t="shared" si="62"/>
        <v>-0.8890401188751218</v>
      </c>
      <c r="Q107" s="1">
        <f t="shared" si="63"/>
        <v>0.56279999999999997</v>
      </c>
      <c r="R107" s="1">
        <f t="shared" si="64"/>
        <v>-0.24963819463061798</v>
      </c>
      <c r="S107" s="1">
        <f>O107/Q107*100</f>
        <v>22.938877043354655</v>
      </c>
      <c r="T107" s="1">
        <f>ASIN(SQRT(S107/100))</f>
        <v>0.49945305499147025</v>
      </c>
      <c r="U107" s="1">
        <v>17.600000000000001</v>
      </c>
      <c r="V107" s="1">
        <f t="shared" si="65"/>
        <v>1.245759355967277</v>
      </c>
      <c r="W107" s="5" t="s">
        <v>38</v>
      </c>
      <c r="X107" s="1"/>
    </row>
    <row r="108" spans="1:24" x14ac:dyDescent="0.2">
      <c r="A108" s="1" t="s">
        <v>61</v>
      </c>
      <c r="B108" s="1">
        <v>2011</v>
      </c>
      <c r="C108" s="1" t="s">
        <v>43</v>
      </c>
      <c r="D108" s="1">
        <v>327</v>
      </c>
      <c r="E108" s="1">
        <v>2</v>
      </c>
      <c r="F108" s="1" t="s">
        <v>30</v>
      </c>
      <c r="G108" s="2">
        <v>3</v>
      </c>
      <c r="H108" s="1">
        <f t="shared" si="58"/>
        <v>0.17408301063648043</v>
      </c>
      <c r="I108" s="2">
        <v>2.5</v>
      </c>
      <c r="J108" s="1">
        <f t="shared" si="59"/>
        <v>0.15878021464576067</v>
      </c>
      <c r="K108" s="7">
        <v>0</v>
      </c>
      <c r="L108" s="1">
        <f t="shared" si="60"/>
        <v>0</v>
      </c>
      <c r="M108" s="7">
        <v>0</v>
      </c>
      <c r="N108" s="1">
        <f t="shared" si="61"/>
        <v>-5</v>
      </c>
      <c r="O108" s="7">
        <v>0</v>
      </c>
      <c r="P108" s="1">
        <f t="shared" si="62"/>
        <v>-5</v>
      </c>
      <c r="Q108" s="1">
        <f t="shared" si="63"/>
        <v>0</v>
      </c>
      <c r="R108" s="1">
        <f t="shared" si="64"/>
        <v>-5</v>
      </c>
      <c r="S108" s="1"/>
      <c r="T108" s="1"/>
      <c r="U108" s="1">
        <v>1.1000000000000001</v>
      </c>
      <c r="V108" s="1">
        <f t="shared" si="65"/>
        <v>4.5322978786657475E-2</v>
      </c>
      <c r="W108" s="5"/>
      <c r="X108" s="1"/>
    </row>
    <row r="109" spans="1:24" x14ac:dyDescent="0.2">
      <c r="A109" s="1" t="s">
        <v>61</v>
      </c>
      <c r="B109" s="1">
        <v>2011</v>
      </c>
      <c r="C109" s="1" t="s">
        <v>43</v>
      </c>
      <c r="D109" s="1">
        <v>328</v>
      </c>
      <c r="E109" s="1">
        <v>4</v>
      </c>
      <c r="F109" s="1" t="s">
        <v>28</v>
      </c>
      <c r="G109" s="2">
        <v>3.2</v>
      </c>
      <c r="H109" s="1">
        <f t="shared" si="58"/>
        <v>0.17985349979247828</v>
      </c>
      <c r="I109" s="2">
        <v>1.5</v>
      </c>
      <c r="J109" s="1">
        <f t="shared" si="59"/>
        <v>0.12278275875764601</v>
      </c>
      <c r="K109" s="7">
        <v>0</v>
      </c>
      <c r="L109" s="1">
        <f t="shared" si="60"/>
        <v>0</v>
      </c>
      <c r="M109" s="7">
        <v>0</v>
      </c>
      <c r="N109" s="1">
        <f t="shared" si="61"/>
        <v>-5</v>
      </c>
      <c r="O109" s="7">
        <v>0</v>
      </c>
      <c r="P109" s="1">
        <f t="shared" si="62"/>
        <v>-5</v>
      </c>
      <c r="Q109" s="1">
        <f t="shared" si="63"/>
        <v>0</v>
      </c>
      <c r="R109" s="1">
        <f t="shared" si="64"/>
        <v>-5</v>
      </c>
      <c r="S109" s="1"/>
      <c r="T109" s="1"/>
      <c r="U109" s="1">
        <v>0.6</v>
      </c>
      <c r="V109" s="1">
        <f t="shared" si="65"/>
        <v>-0.21467016498923297</v>
      </c>
      <c r="W109" s="5" t="s">
        <v>38</v>
      </c>
      <c r="X109" s="1"/>
    </row>
    <row r="110" spans="1:24" x14ac:dyDescent="0.2">
      <c r="A110" s="1" t="s">
        <v>61</v>
      </c>
      <c r="B110" s="1">
        <v>2011</v>
      </c>
      <c r="C110" s="1" t="s">
        <v>43</v>
      </c>
      <c r="D110" s="1">
        <v>329</v>
      </c>
      <c r="E110" s="1">
        <v>6</v>
      </c>
      <c r="F110" s="1" t="s">
        <v>26</v>
      </c>
      <c r="G110" s="2"/>
      <c r="H110" s="1"/>
      <c r="I110" s="2"/>
      <c r="J110" s="1"/>
      <c r="K110" s="7"/>
      <c r="L110" s="1"/>
      <c r="M110" s="7"/>
      <c r="N110" s="1"/>
      <c r="O110" s="7"/>
      <c r="P110" s="1"/>
      <c r="Q110" s="1"/>
      <c r="R110" s="1"/>
      <c r="S110" s="1"/>
      <c r="T110" s="1"/>
      <c r="U110" s="1"/>
      <c r="V110" s="1"/>
      <c r="W110" s="5"/>
      <c r="X110" s="1" t="s">
        <v>88</v>
      </c>
    </row>
    <row r="111" spans="1:24" x14ac:dyDescent="0.2">
      <c r="A111" s="1" t="s">
        <v>61</v>
      </c>
      <c r="B111" s="1">
        <v>2011</v>
      </c>
      <c r="C111" s="1" t="s">
        <v>43</v>
      </c>
      <c r="D111" s="1">
        <v>330</v>
      </c>
      <c r="E111" s="1">
        <v>8</v>
      </c>
      <c r="F111" s="1" t="s">
        <v>35</v>
      </c>
      <c r="G111" s="2">
        <v>7</v>
      </c>
      <c r="H111" s="1">
        <f t="shared" ref="H111:H117" si="66">ASIN(SQRT(G111/100))</f>
        <v>0.26776332715719392</v>
      </c>
      <c r="I111" s="2">
        <v>5</v>
      </c>
      <c r="J111" s="1">
        <f t="shared" ref="J111:J117" si="67">ASIN(SQRT(I111/100))</f>
        <v>0.22551340589813121</v>
      </c>
      <c r="K111" s="7">
        <v>0</v>
      </c>
      <c r="L111" s="1">
        <f t="shared" ref="L111:L117" si="68">SQRT(K111)</f>
        <v>0</v>
      </c>
      <c r="M111" s="7">
        <v>0</v>
      </c>
      <c r="N111" s="1">
        <f t="shared" ref="N111:N117" si="69">LOG(M111+0.00001)</f>
        <v>-5</v>
      </c>
      <c r="O111" s="7">
        <v>0</v>
      </c>
      <c r="P111" s="1">
        <f t="shared" ref="P111:P117" si="70">LOG(O111+0.00001)</f>
        <v>-5</v>
      </c>
      <c r="Q111" s="1">
        <f t="shared" ref="Q111:Q117" si="71">M111+O111</f>
        <v>0</v>
      </c>
      <c r="R111" s="1">
        <f t="shared" ref="R111:R117" si="72">LOG(Q111+0.00001)</f>
        <v>-5</v>
      </c>
      <c r="S111" s="1"/>
      <c r="T111" s="1"/>
      <c r="U111" s="1">
        <v>0.5</v>
      </c>
      <c r="V111" s="1">
        <f t="shared" ref="V111:V117" si="73">LOG10(U111+0.01)</f>
        <v>-0.29242982390206362</v>
      </c>
      <c r="W111" s="5" t="s">
        <v>38</v>
      </c>
      <c r="X111" s="1" t="s">
        <v>89</v>
      </c>
    </row>
    <row r="112" spans="1:24" x14ac:dyDescent="0.2">
      <c r="A112" s="1" t="s">
        <v>61</v>
      </c>
      <c r="B112" s="1">
        <v>2011</v>
      </c>
      <c r="C112" s="1" t="s">
        <v>43</v>
      </c>
      <c r="D112" s="1">
        <v>331</v>
      </c>
      <c r="E112" s="1">
        <v>5</v>
      </c>
      <c r="F112" s="1" t="s">
        <v>34</v>
      </c>
      <c r="G112" s="2">
        <v>3</v>
      </c>
      <c r="H112" s="1">
        <f t="shared" si="66"/>
        <v>0.17408301063648043</v>
      </c>
      <c r="I112" s="2">
        <v>1</v>
      </c>
      <c r="J112" s="1">
        <f t="shared" si="67"/>
        <v>0.1001674211615598</v>
      </c>
      <c r="K112" s="7">
        <v>2</v>
      </c>
      <c r="L112" s="1">
        <f t="shared" si="68"/>
        <v>1.4142135623730951</v>
      </c>
      <c r="M112" s="7">
        <v>3.5799999999999998E-2</v>
      </c>
      <c r="N112" s="1">
        <f t="shared" si="69"/>
        <v>-1.445995678988097</v>
      </c>
      <c r="O112" s="7">
        <v>6.6000000000000003E-2</v>
      </c>
      <c r="P112" s="1">
        <f t="shared" si="70"/>
        <v>-1.1803902672484148</v>
      </c>
      <c r="Q112" s="1">
        <f t="shared" si="71"/>
        <v>0.1018</v>
      </c>
      <c r="R112" s="1">
        <f t="shared" si="72"/>
        <v>-0.99220956255402137</v>
      </c>
      <c r="S112" s="1">
        <f>O112/Q112*100</f>
        <v>64.833005893909629</v>
      </c>
      <c r="T112" s="1">
        <f>ASIN(SQRT(S112/100))</f>
        <v>0.93599487562896944</v>
      </c>
      <c r="U112" s="1">
        <v>1.7</v>
      </c>
      <c r="V112" s="1">
        <f t="shared" si="73"/>
        <v>0.23299611039215382</v>
      </c>
      <c r="W112" s="5" t="s">
        <v>31</v>
      </c>
      <c r="X112" s="1"/>
    </row>
    <row r="113" spans="1:24" x14ac:dyDescent="0.2">
      <c r="A113" s="1" t="s">
        <v>61</v>
      </c>
      <c r="B113" s="1">
        <v>2011</v>
      </c>
      <c r="C113" s="1" t="s">
        <v>43</v>
      </c>
      <c r="D113" s="1">
        <v>332</v>
      </c>
      <c r="E113" s="1">
        <v>5</v>
      </c>
      <c r="F113" s="1" t="s">
        <v>34</v>
      </c>
      <c r="G113" s="2">
        <v>3</v>
      </c>
      <c r="H113" s="1">
        <f t="shared" si="66"/>
        <v>0.17408301063648043</v>
      </c>
      <c r="I113" s="2">
        <v>1.5</v>
      </c>
      <c r="J113" s="1">
        <f t="shared" si="67"/>
        <v>0.12278275875764601</v>
      </c>
      <c r="K113" s="7">
        <v>0</v>
      </c>
      <c r="L113" s="1">
        <f t="shared" si="68"/>
        <v>0</v>
      </c>
      <c r="M113" s="7">
        <v>0</v>
      </c>
      <c r="N113" s="1">
        <f t="shared" si="69"/>
        <v>-5</v>
      </c>
      <c r="O113" s="7">
        <v>0</v>
      </c>
      <c r="P113" s="1">
        <f t="shared" si="70"/>
        <v>-5</v>
      </c>
      <c r="Q113" s="1">
        <f t="shared" si="71"/>
        <v>0</v>
      </c>
      <c r="R113" s="1">
        <f t="shared" si="72"/>
        <v>-5</v>
      </c>
      <c r="S113" s="1"/>
      <c r="T113" s="1"/>
      <c r="U113" s="1">
        <v>0</v>
      </c>
      <c r="V113" s="1">
        <f t="shared" si="73"/>
        <v>-2</v>
      </c>
      <c r="W113" s="5"/>
      <c r="X113" s="1"/>
    </row>
    <row r="114" spans="1:24" x14ac:dyDescent="0.2">
      <c r="A114" s="1" t="s">
        <v>61</v>
      </c>
      <c r="B114" s="1">
        <v>2011</v>
      </c>
      <c r="C114" s="1" t="s">
        <v>43</v>
      </c>
      <c r="D114" s="1">
        <v>333</v>
      </c>
      <c r="E114" s="1">
        <v>7</v>
      </c>
      <c r="F114" s="1" t="s">
        <v>36</v>
      </c>
      <c r="G114" s="2">
        <v>11</v>
      </c>
      <c r="H114" s="1">
        <f t="shared" si="66"/>
        <v>0.33806525478033073</v>
      </c>
      <c r="I114" s="2">
        <v>15</v>
      </c>
      <c r="J114" s="1">
        <f t="shared" si="67"/>
        <v>0.3976994150920718</v>
      </c>
      <c r="K114" s="7">
        <v>13</v>
      </c>
      <c r="L114" s="1">
        <f t="shared" si="68"/>
        <v>3.6055512754639891</v>
      </c>
      <c r="M114" s="7">
        <v>0.2858</v>
      </c>
      <c r="N114" s="1">
        <f t="shared" si="69"/>
        <v>-0.54392258006274607</v>
      </c>
      <c r="O114" s="7">
        <v>0.3402</v>
      </c>
      <c r="P114" s="1">
        <f t="shared" si="70"/>
        <v>-0.46825292505328225</v>
      </c>
      <c r="Q114" s="1">
        <f t="shared" si="71"/>
        <v>0.626</v>
      </c>
      <c r="R114" s="1">
        <f t="shared" si="72"/>
        <v>-0.20341872923345</v>
      </c>
      <c r="S114" s="1">
        <f>O114/Q114*100</f>
        <v>54.345047923322689</v>
      </c>
      <c r="T114" s="1">
        <f>ASIN(SQRT(S114/100))</f>
        <v>0.82890351736869694</v>
      </c>
      <c r="U114" s="1">
        <v>11</v>
      </c>
      <c r="V114" s="1">
        <f t="shared" si="73"/>
        <v>1.0417873189717517</v>
      </c>
      <c r="W114" s="5"/>
      <c r="X114" s="1"/>
    </row>
    <row r="115" spans="1:24" x14ac:dyDescent="0.2">
      <c r="A115" s="1" t="s">
        <v>61</v>
      </c>
      <c r="B115" s="1">
        <v>2011</v>
      </c>
      <c r="C115" s="1" t="s">
        <v>43</v>
      </c>
      <c r="D115" s="1">
        <v>351</v>
      </c>
      <c r="E115" s="1">
        <v>2</v>
      </c>
      <c r="F115" s="1" t="s">
        <v>30</v>
      </c>
      <c r="G115" s="2">
        <v>5</v>
      </c>
      <c r="H115" s="1">
        <f t="shared" si="66"/>
        <v>0.22551340589813121</v>
      </c>
      <c r="I115" s="2">
        <v>5</v>
      </c>
      <c r="J115" s="1">
        <f t="shared" si="67"/>
        <v>0.22551340589813121</v>
      </c>
      <c r="K115" s="7">
        <v>27</v>
      </c>
      <c r="L115" s="1">
        <f t="shared" si="68"/>
        <v>5.196152422706632</v>
      </c>
      <c r="M115" s="7">
        <v>2.0198</v>
      </c>
      <c r="N115" s="1">
        <f t="shared" si="69"/>
        <v>0.30531051804439324</v>
      </c>
      <c r="O115" s="7">
        <v>0.48230000000000001</v>
      </c>
      <c r="P115" s="1">
        <f t="shared" si="70"/>
        <v>-0.31667373351706324</v>
      </c>
      <c r="Q115" s="1">
        <f t="shared" si="71"/>
        <v>2.5021</v>
      </c>
      <c r="R115" s="1">
        <f t="shared" si="72"/>
        <v>0.39830639861994616</v>
      </c>
      <c r="S115" s="1">
        <f>O115/Q115*100</f>
        <v>19.275808321010352</v>
      </c>
      <c r="T115" s="1">
        <f>ASIN(SQRT(S115/100))</f>
        <v>0.45453239449129973</v>
      </c>
      <c r="U115" s="1">
        <v>15</v>
      </c>
      <c r="V115" s="1">
        <f t="shared" si="73"/>
        <v>1.1763806922432705</v>
      </c>
      <c r="W115" s="5" t="s">
        <v>31</v>
      </c>
      <c r="X115" s="1"/>
    </row>
    <row r="116" spans="1:24" x14ac:dyDescent="0.2">
      <c r="A116" s="1" t="s">
        <v>61</v>
      </c>
      <c r="B116" s="1">
        <v>2011</v>
      </c>
      <c r="C116" s="1" t="s">
        <v>43</v>
      </c>
      <c r="D116" s="1">
        <v>354</v>
      </c>
      <c r="E116" s="1">
        <v>7</v>
      </c>
      <c r="F116" s="1" t="s">
        <v>36</v>
      </c>
      <c r="G116" s="2">
        <v>9</v>
      </c>
      <c r="H116" s="1">
        <f t="shared" si="66"/>
        <v>0.30469265401539752</v>
      </c>
      <c r="I116" s="2">
        <v>8</v>
      </c>
      <c r="J116" s="1">
        <f t="shared" si="67"/>
        <v>0.28675655221154839</v>
      </c>
      <c r="K116" s="7">
        <v>21</v>
      </c>
      <c r="L116" s="1">
        <f t="shared" si="68"/>
        <v>4.5825756949558398</v>
      </c>
      <c r="M116" s="7">
        <v>0.37080000000000002</v>
      </c>
      <c r="N116" s="1">
        <f t="shared" si="69"/>
        <v>-0.43084856232080299</v>
      </c>
      <c r="O116" s="7">
        <v>0.69479999999999997</v>
      </c>
      <c r="P116" s="1">
        <f t="shared" si="70"/>
        <v>-0.15813393962970854</v>
      </c>
      <c r="Q116" s="1">
        <f t="shared" si="71"/>
        <v>1.0655999999999999</v>
      </c>
      <c r="R116" s="1">
        <f t="shared" si="72"/>
        <v>2.7598287393456707E-2</v>
      </c>
      <c r="S116" s="1">
        <f>O116/Q116*100</f>
        <v>65.202702702702709</v>
      </c>
      <c r="T116" s="1">
        <f>ASIN(SQRT(S116/100))</f>
        <v>0.93987082038473346</v>
      </c>
      <c r="U116" s="1">
        <v>26.2</v>
      </c>
      <c r="V116" s="1">
        <f t="shared" si="73"/>
        <v>1.4184670209466004</v>
      </c>
      <c r="W116" s="5" t="s">
        <v>33</v>
      </c>
      <c r="X116" s="1"/>
    </row>
    <row r="117" spans="1:24" x14ac:dyDescent="0.2">
      <c r="A117" s="1" t="s">
        <v>61</v>
      </c>
      <c r="B117" s="1">
        <v>2011</v>
      </c>
      <c r="C117" s="1" t="s">
        <v>43</v>
      </c>
      <c r="D117" s="1">
        <v>355</v>
      </c>
      <c r="E117" s="1">
        <v>7</v>
      </c>
      <c r="F117" s="1" t="s">
        <v>36</v>
      </c>
      <c r="G117" s="2">
        <v>5</v>
      </c>
      <c r="H117" s="1">
        <f t="shared" si="66"/>
        <v>0.22551340589813121</v>
      </c>
      <c r="I117" s="2">
        <v>3</v>
      </c>
      <c r="J117" s="1">
        <f t="shared" si="67"/>
        <v>0.17408301063648043</v>
      </c>
      <c r="K117" s="7">
        <v>3</v>
      </c>
      <c r="L117" s="1">
        <f t="shared" si="68"/>
        <v>1.7320508075688772</v>
      </c>
      <c r="M117" s="7">
        <v>1.2500000000000001E-2</v>
      </c>
      <c r="N117" s="1">
        <f t="shared" si="69"/>
        <v>-1.9027426903065801</v>
      </c>
      <c r="O117" s="7">
        <v>6.0199999999999997E-2</v>
      </c>
      <c r="P117" s="1">
        <f t="shared" si="70"/>
        <v>-1.220331372792852</v>
      </c>
      <c r="Q117" s="1">
        <f t="shared" si="71"/>
        <v>7.2700000000000001E-2</v>
      </c>
      <c r="R117" s="1">
        <f t="shared" si="72"/>
        <v>-1.1384058553561347</v>
      </c>
      <c r="S117" s="1">
        <f>O117/Q117*100</f>
        <v>82.806052269601096</v>
      </c>
      <c r="T117" s="1">
        <f>ASIN(SQRT(S117/100))</f>
        <v>1.1432317477927674</v>
      </c>
      <c r="U117" s="1">
        <v>7.8</v>
      </c>
      <c r="V117" s="1">
        <f t="shared" si="73"/>
        <v>0.89265103387730027</v>
      </c>
      <c r="W117" s="5" t="s">
        <v>44</v>
      </c>
      <c r="X117" s="1"/>
    </row>
    <row r="118" spans="1:24" x14ac:dyDescent="0.2">
      <c r="A118" s="1" t="s">
        <v>61</v>
      </c>
      <c r="B118" s="1">
        <v>2011</v>
      </c>
      <c r="C118" s="1" t="s">
        <v>43</v>
      </c>
      <c r="D118" s="1">
        <v>356</v>
      </c>
      <c r="E118" s="1">
        <v>2</v>
      </c>
      <c r="F118" s="1" t="s">
        <v>30</v>
      </c>
      <c r="G118" s="2"/>
      <c r="H118" s="1"/>
      <c r="I118" s="2"/>
      <c r="J118" s="1"/>
      <c r="K118" s="7"/>
      <c r="L118" s="1"/>
      <c r="M118" s="7"/>
      <c r="N118" s="1"/>
      <c r="O118" s="7"/>
      <c r="P118" s="1"/>
      <c r="Q118" s="1"/>
      <c r="R118" s="1"/>
      <c r="S118" s="1"/>
      <c r="T118" s="1"/>
      <c r="U118" s="1"/>
      <c r="V118" s="1"/>
      <c r="W118" s="5"/>
      <c r="X118" s="1" t="s">
        <v>49</v>
      </c>
    </row>
    <row r="119" spans="1:24" x14ac:dyDescent="0.2">
      <c r="A119" s="1" t="s">
        <v>61</v>
      </c>
      <c r="B119" s="1">
        <v>2011</v>
      </c>
      <c r="C119" s="1" t="s">
        <v>43</v>
      </c>
      <c r="D119" s="1">
        <v>359</v>
      </c>
      <c r="E119" s="1">
        <v>4</v>
      </c>
      <c r="F119" s="1" t="s">
        <v>28</v>
      </c>
      <c r="G119" s="2"/>
      <c r="H119" s="1"/>
      <c r="I119" s="2"/>
      <c r="J119" s="1"/>
      <c r="K119" s="7"/>
      <c r="L119" s="1"/>
      <c r="M119" s="7"/>
      <c r="N119" s="1"/>
      <c r="O119" s="7"/>
      <c r="P119" s="1"/>
      <c r="Q119" s="1"/>
      <c r="R119" s="1"/>
      <c r="S119" s="1"/>
      <c r="T119" s="1"/>
      <c r="U119" s="1"/>
      <c r="V119" s="1"/>
      <c r="W119" s="5"/>
      <c r="X119" s="1" t="s">
        <v>90</v>
      </c>
    </row>
    <row r="120" spans="1:24" x14ac:dyDescent="0.2">
      <c r="A120" s="1" t="s">
        <v>61</v>
      </c>
      <c r="B120" s="1">
        <v>2011</v>
      </c>
      <c r="C120" s="1" t="s">
        <v>43</v>
      </c>
      <c r="D120" s="1">
        <v>363</v>
      </c>
      <c r="E120" s="1">
        <v>5</v>
      </c>
      <c r="F120" s="1" t="s">
        <v>34</v>
      </c>
      <c r="G120" s="2">
        <v>4</v>
      </c>
      <c r="H120" s="1">
        <f>ASIN(SQRT(G120/100))</f>
        <v>0.20135792079033082</v>
      </c>
      <c r="I120" s="2">
        <v>4</v>
      </c>
      <c r="J120" s="1">
        <f>ASIN(SQRT(I120/100))</f>
        <v>0.20135792079033082</v>
      </c>
      <c r="K120" s="7">
        <v>15</v>
      </c>
      <c r="L120" s="1">
        <f>SQRT(K120)</f>
        <v>3.872983346207417</v>
      </c>
      <c r="M120" s="7">
        <v>1.1851</v>
      </c>
      <c r="N120" s="1">
        <f>LOG(M120+0.00001)</f>
        <v>7.3758662730816799E-2</v>
      </c>
      <c r="O120" s="7">
        <v>0.56689999999999996</v>
      </c>
      <c r="P120" s="1">
        <f>LOG(O120+0.00001)</f>
        <v>-0.24648588221080256</v>
      </c>
      <c r="Q120" s="1">
        <f>M120+O120</f>
        <v>1.752</v>
      </c>
      <c r="R120" s="1">
        <f>LOG(Q120+0.00001)</f>
        <v>0.24353658067477019</v>
      </c>
      <c r="S120" s="1">
        <f>O120/Q120*100</f>
        <v>32.357305936073054</v>
      </c>
      <c r="T120" s="1">
        <f>ASIN(SQRT(S120/100))</f>
        <v>0.60508845210935402</v>
      </c>
      <c r="U120" s="1">
        <v>8</v>
      </c>
      <c r="V120" s="1">
        <f>LOG10(U120+0.01)</f>
        <v>0.90363251608423767</v>
      </c>
      <c r="W120" s="5" t="s">
        <v>37</v>
      </c>
      <c r="X120" s="1"/>
    </row>
    <row r="121" spans="1:24" x14ac:dyDescent="0.2">
      <c r="A121" s="1" t="s">
        <v>61</v>
      </c>
      <c r="B121" s="1">
        <v>2011</v>
      </c>
      <c r="C121" s="1" t="s">
        <v>43</v>
      </c>
      <c r="D121" s="1">
        <v>364</v>
      </c>
      <c r="E121" s="1">
        <v>4</v>
      </c>
      <c r="F121" s="1" t="s">
        <v>28</v>
      </c>
      <c r="G121" s="2"/>
      <c r="H121" s="1"/>
      <c r="I121" s="2"/>
      <c r="J121" s="1"/>
      <c r="K121" s="7"/>
      <c r="L121" s="1"/>
      <c r="M121" s="7"/>
      <c r="N121" s="1"/>
      <c r="O121" s="7"/>
      <c r="P121" s="1"/>
      <c r="Q121" s="1"/>
      <c r="R121" s="1"/>
      <c r="S121" s="1"/>
      <c r="T121" s="1"/>
      <c r="U121" s="1"/>
      <c r="V121" s="1"/>
      <c r="W121" s="5"/>
      <c r="X121" s="7" t="s">
        <v>72</v>
      </c>
    </row>
    <row r="122" spans="1:24" x14ac:dyDescent="0.2">
      <c r="A122" s="1" t="s">
        <v>61</v>
      </c>
      <c r="B122" s="1">
        <v>2011</v>
      </c>
      <c r="C122" s="1" t="s">
        <v>43</v>
      </c>
      <c r="D122" s="1">
        <v>366</v>
      </c>
      <c r="E122" s="1">
        <v>1</v>
      </c>
      <c r="F122" s="1" t="s">
        <v>27</v>
      </c>
      <c r="G122" s="2">
        <v>1.2</v>
      </c>
      <c r="H122" s="1">
        <f t="shared" ref="H122:H129" si="74">ASIN(SQRT(G122/100))</f>
        <v>0.10976479212496471</v>
      </c>
      <c r="I122" s="2">
        <v>1.5</v>
      </c>
      <c r="J122" s="1">
        <f t="shared" ref="J122:J129" si="75">ASIN(SQRT(I122/100))</f>
        <v>0.12278275875764601</v>
      </c>
      <c r="K122" s="7">
        <v>0</v>
      </c>
      <c r="L122" s="1">
        <f t="shared" ref="L122:L129" si="76">SQRT(K122)</f>
        <v>0</v>
      </c>
      <c r="M122" s="7">
        <v>0</v>
      </c>
      <c r="N122" s="1">
        <f t="shared" ref="N122:N129" si="77">LOG(M122+0.00001)</f>
        <v>-5</v>
      </c>
      <c r="O122" s="7">
        <v>0</v>
      </c>
      <c r="P122" s="1">
        <f t="shared" ref="P122:P129" si="78">LOG(O122+0.00001)</f>
        <v>-5</v>
      </c>
      <c r="Q122" s="1">
        <f t="shared" ref="Q122:Q129" si="79">M122+O122</f>
        <v>0</v>
      </c>
      <c r="R122" s="1">
        <f t="shared" ref="R122:R129" si="80">LOG(Q122+0.00001)</f>
        <v>-5</v>
      </c>
      <c r="S122" s="1"/>
      <c r="T122" s="1"/>
      <c r="U122" s="1">
        <v>1.4</v>
      </c>
      <c r="V122" s="1">
        <f t="shared" ref="V122:V129" si="81">LOG10(U122+0.01)</f>
        <v>0.14921911265537988</v>
      </c>
      <c r="W122" s="5"/>
      <c r="X122" s="1" t="s">
        <v>85</v>
      </c>
    </row>
    <row r="123" spans="1:24" x14ac:dyDescent="0.2">
      <c r="A123" s="1" t="s">
        <v>61</v>
      </c>
      <c r="B123" s="1">
        <v>2011</v>
      </c>
      <c r="C123" s="1" t="s">
        <v>43</v>
      </c>
      <c r="D123" s="1">
        <v>368</v>
      </c>
      <c r="E123" s="1">
        <v>2</v>
      </c>
      <c r="F123" s="1" t="s">
        <v>30</v>
      </c>
      <c r="G123" s="2">
        <v>2</v>
      </c>
      <c r="H123" s="1">
        <f t="shared" si="74"/>
        <v>0.14189705460416391</v>
      </c>
      <c r="I123" s="2">
        <v>1</v>
      </c>
      <c r="J123" s="1">
        <f t="shared" si="75"/>
        <v>0.1001674211615598</v>
      </c>
      <c r="K123" s="7">
        <v>0</v>
      </c>
      <c r="L123" s="1">
        <f t="shared" si="76"/>
        <v>0</v>
      </c>
      <c r="M123" s="7">
        <v>0</v>
      </c>
      <c r="N123" s="1">
        <f t="shared" si="77"/>
        <v>-5</v>
      </c>
      <c r="O123" s="7">
        <v>0</v>
      </c>
      <c r="P123" s="1">
        <f t="shared" si="78"/>
        <v>-5</v>
      </c>
      <c r="Q123" s="1">
        <f t="shared" si="79"/>
        <v>0</v>
      </c>
      <c r="R123" s="1">
        <f t="shared" si="80"/>
        <v>-5</v>
      </c>
      <c r="S123" s="1"/>
      <c r="T123" s="1"/>
      <c r="U123" s="1">
        <v>2.2000000000000002</v>
      </c>
      <c r="V123" s="1">
        <f t="shared" si="81"/>
        <v>0.34439227368511072</v>
      </c>
      <c r="W123" s="5" t="s">
        <v>31</v>
      </c>
      <c r="X123" s="1" t="s">
        <v>85</v>
      </c>
    </row>
    <row r="124" spans="1:24" x14ac:dyDescent="0.2">
      <c r="A124" s="1" t="s">
        <v>61</v>
      </c>
      <c r="B124" s="1">
        <v>2011</v>
      </c>
      <c r="C124" s="1" t="s">
        <v>43</v>
      </c>
      <c r="D124" s="1">
        <v>369</v>
      </c>
      <c r="E124" s="1">
        <v>6</v>
      </c>
      <c r="F124" s="1" t="s">
        <v>26</v>
      </c>
      <c r="G124" s="2">
        <v>11</v>
      </c>
      <c r="H124" s="1">
        <f t="shared" si="74"/>
        <v>0.33806525478033073</v>
      </c>
      <c r="I124" s="2">
        <v>10</v>
      </c>
      <c r="J124" s="1">
        <f t="shared" si="75"/>
        <v>0.32175055439664224</v>
      </c>
      <c r="K124" s="7">
        <v>22</v>
      </c>
      <c r="L124" s="1">
        <f t="shared" si="76"/>
        <v>4.6904157598234297</v>
      </c>
      <c r="M124" s="7">
        <v>8.1100000000000005E-2</v>
      </c>
      <c r="N124" s="1">
        <f t="shared" si="77"/>
        <v>-1.0909255985990958</v>
      </c>
      <c r="O124" s="7">
        <v>0.78739999999999999</v>
      </c>
      <c r="P124" s="1">
        <f t="shared" si="78"/>
        <v>-0.10379907402986153</v>
      </c>
      <c r="Q124" s="1">
        <f t="shared" si="79"/>
        <v>0.86850000000000005</v>
      </c>
      <c r="R124" s="1">
        <f t="shared" si="80"/>
        <v>-6.1225176733501252E-2</v>
      </c>
      <c r="S124" s="1">
        <f>O124/Q124*100</f>
        <v>90.662061024755317</v>
      </c>
      <c r="T124" s="1">
        <f>ASIN(SQRT(S124/100))</f>
        <v>1.260248384416315</v>
      </c>
      <c r="U124" s="1">
        <v>56.6</v>
      </c>
      <c r="V124" s="1">
        <f t="shared" si="81"/>
        <v>1.7528931548845939</v>
      </c>
      <c r="W124" s="5"/>
      <c r="X124" s="1"/>
    </row>
    <row r="125" spans="1:24" x14ac:dyDescent="0.2">
      <c r="A125" s="1" t="s">
        <v>61</v>
      </c>
      <c r="B125" s="1">
        <v>2011</v>
      </c>
      <c r="C125" s="1" t="s">
        <v>43</v>
      </c>
      <c r="D125" s="1">
        <v>370</v>
      </c>
      <c r="E125" s="1">
        <v>8</v>
      </c>
      <c r="F125" s="1" t="s">
        <v>35</v>
      </c>
      <c r="G125" s="2">
        <v>7</v>
      </c>
      <c r="H125" s="1">
        <f t="shared" si="74"/>
        <v>0.26776332715719392</v>
      </c>
      <c r="I125" s="2">
        <v>15</v>
      </c>
      <c r="J125" s="1">
        <f t="shared" si="75"/>
        <v>0.3976994150920718</v>
      </c>
      <c r="K125" s="7">
        <v>0</v>
      </c>
      <c r="L125" s="1">
        <f t="shared" si="76"/>
        <v>0</v>
      </c>
      <c r="M125" s="7">
        <v>0</v>
      </c>
      <c r="N125" s="1">
        <f t="shared" si="77"/>
        <v>-5</v>
      </c>
      <c r="O125" s="7">
        <v>0</v>
      </c>
      <c r="P125" s="1">
        <f t="shared" si="78"/>
        <v>-5</v>
      </c>
      <c r="Q125" s="1">
        <f t="shared" si="79"/>
        <v>0</v>
      </c>
      <c r="R125" s="1">
        <f t="shared" si="80"/>
        <v>-5</v>
      </c>
      <c r="S125" s="1"/>
      <c r="T125" s="1"/>
      <c r="U125" s="1">
        <v>17.2</v>
      </c>
      <c r="V125" s="1">
        <f t="shared" si="81"/>
        <v>1.2357808703275603</v>
      </c>
      <c r="W125" s="5"/>
      <c r="X125" s="1"/>
    </row>
    <row r="126" spans="1:24" x14ac:dyDescent="0.2">
      <c r="A126" s="1" t="s">
        <v>61</v>
      </c>
      <c r="B126" s="1">
        <v>2011</v>
      </c>
      <c r="C126" s="1" t="s">
        <v>43</v>
      </c>
      <c r="D126" s="1">
        <v>377</v>
      </c>
      <c r="E126" s="1">
        <v>3</v>
      </c>
      <c r="F126" s="1" t="s">
        <v>33</v>
      </c>
      <c r="G126" s="2">
        <v>6</v>
      </c>
      <c r="H126" s="1">
        <f t="shared" si="74"/>
        <v>0.24746706317044773</v>
      </c>
      <c r="I126" s="2">
        <v>5</v>
      </c>
      <c r="J126" s="1">
        <f t="shared" si="75"/>
        <v>0.22551340589813121</v>
      </c>
      <c r="K126" s="7">
        <v>6</v>
      </c>
      <c r="L126" s="1">
        <f t="shared" si="76"/>
        <v>2.4494897427831779</v>
      </c>
      <c r="M126" s="7">
        <v>0.4254</v>
      </c>
      <c r="N126" s="1">
        <f t="shared" si="77"/>
        <v>-0.37119230546814075</v>
      </c>
      <c r="O126" s="7">
        <v>0.12770000000000001</v>
      </c>
      <c r="P126" s="1">
        <f t="shared" si="78"/>
        <v>-0.89377509510320108</v>
      </c>
      <c r="Q126" s="1">
        <f t="shared" si="79"/>
        <v>0.55310000000000004</v>
      </c>
      <c r="R126" s="1">
        <f t="shared" si="80"/>
        <v>-0.25718848959527219</v>
      </c>
      <c r="S126" s="1">
        <f>O126/Q126*100</f>
        <v>23.088049177363949</v>
      </c>
      <c r="T126" s="1">
        <f>ASIN(SQRT(S126/100))</f>
        <v>0.50122503914583916</v>
      </c>
      <c r="U126" s="1">
        <v>8.9</v>
      </c>
      <c r="V126" s="1">
        <f t="shared" si="81"/>
        <v>0.94987770403687477</v>
      </c>
      <c r="W126" s="5" t="s">
        <v>33</v>
      </c>
      <c r="X126" s="1"/>
    </row>
    <row r="127" spans="1:24" x14ac:dyDescent="0.2">
      <c r="A127" s="1" t="s">
        <v>61</v>
      </c>
      <c r="B127" s="1">
        <v>2011</v>
      </c>
      <c r="C127" s="1" t="s">
        <v>43</v>
      </c>
      <c r="D127" s="1">
        <v>379</v>
      </c>
      <c r="E127" s="1">
        <v>4</v>
      </c>
      <c r="F127" s="1" t="s">
        <v>28</v>
      </c>
      <c r="G127" s="2">
        <v>6</v>
      </c>
      <c r="H127" s="1">
        <f t="shared" si="74"/>
        <v>0.24746706317044773</v>
      </c>
      <c r="I127" s="2">
        <v>10</v>
      </c>
      <c r="J127" s="1">
        <f t="shared" si="75"/>
        <v>0.32175055439664224</v>
      </c>
      <c r="K127" s="7">
        <v>3</v>
      </c>
      <c r="L127" s="1">
        <f t="shared" si="76"/>
        <v>1.7320508075688772</v>
      </c>
      <c r="M127" s="7">
        <v>0.25219999999999998</v>
      </c>
      <c r="N127" s="1">
        <f t="shared" si="77"/>
        <v>-0.59823769786317471</v>
      </c>
      <c r="O127" s="7">
        <v>0.1014</v>
      </c>
      <c r="P127" s="1">
        <f t="shared" si="78"/>
        <v>-0.99391921728390609</v>
      </c>
      <c r="Q127" s="1">
        <f t="shared" si="79"/>
        <v>0.35359999999999997</v>
      </c>
      <c r="R127" s="1">
        <f t="shared" si="80"/>
        <v>-0.45147546174886904</v>
      </c>
      <c r="S127" s="1">
        <f>O127/Q127*100</f>
        <v>28.676470588235297</v>
      </c>
      <c r="T127" s="1">
        <f>ASIN(SQRT(S127/100))</f>
        <v>0.5651046040519111</v>
      </c>
      <c r="U127" s="1">
        <v>26.5</v>
      </c>
      <c r="V127" s="1">
        <f t="shared" si="81"/>
        <v>1.4234097277330935</v>
      </c>
      <c r="W127" s="5" t="s">
        <v>38</v>
      </c>
      <c r="X127" s="1"/>
    </row>
    <row r="128" spans="1:24" x14ac:dyDescent="0.2">
      <c r="A128" s="1" t="s">
        <v>61</v>
      </c>
      <c r="B128" s="1">
        <v>2011</v>
      </c>
      <c r="C128" s="1" t="s">
        <v>43</v>
      </c>
      <c r="D128" s="1">
        <v>380</v>
      </c>
      <c r="E128" s="1">
        <v>2</v>
      </c>
      <c r="F128" s="1" t="s">
        <v>30</v>
      </c>
      <c r="G128" s="2">
        <v>6</v>
      </c>
      <c r="H128" s="1">
        <f t="shared" si="74"/>
        <v>0.24746706317044773</v>
      </c>
      <c r="I128" s="2">
        <v>9</v>
      </c>
      <c r="J128" s="1">
        <f t="shared" si="75"/>
        <v>0.30469265401539752</v>
      </c>
      <c r="K128" s="7">
        <v>10</v>
      </c>
      <c r="L128" s="1">
        <f t="shared" si="76"/>
        <v>3.1622776601683795</v>
      </c>
      <c r="M128" s="7">
        <v>0.50629999999999997</v>
      </c>
      <c r="N128" s="1">
        <f t="shared" si="77"/>
        <v>-0.29558349488862712</v>
      </c>
      <c r="O128" s="7">
        <v>0.15060000000000001</v>
      </c>
      <c r="P128" s="1">
        <f t="shared" si="78"/>
        <v>-0.82214619147769974</v>
      </c>
      <c r="Q128" s="1">
        <f t="shared" si="79"/>
        <v>0.65690000000000004</v>
      </c>
      <c r="R128" s="1">
        <f t="shared" si="80"/>
        <v>-0.18249412691019423</v>
      </c>
      <c r="S128" s="1">
        <f>O128/Q128*100</f>
        <v>22.925863906226216</v>
      </c>
      <c r="T128" s="1">
        <f>ASIN(SQRT(S128/100))</f>
        <v>0.49929828329627862</v>
      </c>
      <c r="U128" s="1">
        <v>18.100000000000001</v>
      </c>
      <c r="V128" s="1">
        <f t="shared" si="81"/>
        <v>1.2579184503140586</v>
      </c>
      <c r="W128" s="5" t="s">
        <v>44</v>
      </c>
      <c r="X128" s="1"/>
    </row>
    <row r="129" spans="1:24" x14ac:dyDescent="0.2">
      <c r="A129" s="1" t="s">
        <v>61</v>
      </c>
      <c r="B129" s="1">
        <v>2011</v>
      </c>
      <c r="C129" s="1" t="s">
        <v>43</v>
      </c>
      <c r="D129" s="1">
        <v>382</v>
      </c>
      <c r="E129" s="1">
        <v>4</v>
      </c>
      <c r="F129" s="1" t="s">
        <v>28</v>
      </c>
      <c r="G129" s="2">
        <v>10</v>
      </c>
      <c r="H129" s="1">
        <f t="shared" si="74"/>
        <v>0.32175055439664224</v>
      </c>
      <c r="I129" s="2">
        <v>7</v>
      </c>
      <c r="J129" s="1">
        <f t="shared" si="75"/>
        <v>0.26776332715719392</v>
      </c>
      <c r="K129" s="7">
        <v>67</v>
      </c>
      <c r="L129" s="1">
        <f t="shared" si="76"/>
        <v>8.1853527718724504</v>
      </c>
      <c r="M129" s="7">
        <v>3.2385999999999999</v>
      </c>
      <c r="N129" s="1">
        <f t="shared" si="77"/>
        <v>0.51035865253448542</v>
      </c>
      <c r="O129" s="7">
        <v>3.0903</v>
      </c>
      <c r="P129" s="1">
        <f t="shared" si="78"/>
        <v>0.49000204723599716</v>
      </c>
      <c r="Q129" s="1">
        <f t="shared" si="79"/>
        <v>6.3289</v>
      </c>
      <c r="R129" s="1">
        <f t="shared" si="80"/>
        <v>0.80132891985193888</v>
      </c>
      <c r="S129" s="1">
        <f>O129/Q129*100</f>
        <v>48.828390399595506</v>
      </c>
      <c r="T129" s="1">
        <f>ASIN(SQRT(S129/100))</f>
        <v>0.77368099497357901</v>
      </c>
      <c r="U129" s="1">
        <v>41.6</v>
      </c>
      <c r="V129" s="1">
        <f t="shared" si="81"/>
        <v>1.6191977157929474</v>
      </c>
      <c r="W129" s="5" t="s">
        <v>52</v>
      </c>
      <c r="X129" s="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C438-1EAB-E747-BD57-1641287AC789}">
  <dimension ref="A1:O129"/>
  <sheetViews>
    <sheetView workbookViewId="0">
      <selection sqref="A1:XFD1048576"/>
    </sheetView>
  </sheetViews>
  <sheetFormatPr baseColWidth="10" defaultColWidth="9.1640625" defaultRowHeight="15" x14ac:dyDescent="0.2"/>
  <cols>
    <col min="1" max="5" width="9.1640625" style="1"/>
    <col min="6" max="6" width="20.33203125" style="1" customWidth="1"/>
    <col min="7" max="7" width="9.1640625" style="1"/>
    <col min="8" max="8" width="12" style="1" customWidth="1"/>
    <col min="9" max="9" width="9.1640625" style="1"/>
    <col min="10" max="10" width="12" style="1" customWidth="1"/>
    <col min="11" max="261" width="9.1640625" style="1"/>
    <col min="262" max="262" width="20.33203125" style="1" customWidth="1"/>
    <col min="263" max="263" width="9.1640625" style="1"/>
    <col min="264" max="264" width="12" style="1" customWidth="1"/>
    <col min="265" max="265" width="9.1640625" style="1"/>
    <col min="266" max="266" width="12" style="1" customWidth="1"/>
    <col min="267" max="517" width="9.1640625" style="1"/>
    <col min="518" max="518" width="20.33203125" style="1" customWidth="1"/>
    <col min="519" max="519" width="9.1640625" style="1"/>
    <col min="520" max="520" width="12" style="1" customWidth="1"/>
    <col min="521" max="521" width="9.1640625" style="1"/>
    <col min="522" max="522" width="12" style="1" customWidth="1"/>
    <col min="523" max="773" width="9.1640625" style="1"/>
    <col min="774" max="774" width="20.33203125" style="1" customWidth="1"/>
    <col min="775" max="775" width="9.1640625" style="1"/>
    <col min="776" max="776" width="12" style="1" customWidth="1"/>
    <col min="777" max="777" width="9.1640625" style="1"/>
    <col min="778" max="778" width="12" style="1" customWidth="1"/>
    <col min="779" max="1029" width="9.1640625" style="1"/>
    <col min="1030" max="1030" width="20.33203125" style="1" customWidth="1"/>
    <col min="1031" max="1031" width="9.1640625" style="1"/>
    <col min="1032" max="1032" width="12" style="1" customWidth="1"/>
    <col min="1033" max="1033" width="9.1640625" style="1"/>
    <col min="1034" max="1034" width="12" style="1" customWidth="1"/>
    <col min="1035" max="1285" width="9.1640625" style="1"/>
    <col min="1286" max="1286" width="20.33203125" style="1" customWidth="1"/>
    <col min="1287" max="1287" width="9.1640625" style="1"/>
    <col min="1288" max="1288" width="12" style="1" customWidth="1"/>
    <col min="1289" max="1289" width="9.1640625" style="1"/>
    <col min="1290" max="1290" width="12" style="1" customWidth="1"/>
    <col min="1291" max="1541" width="9.1640625" style="1"/>
    <col min="1542" max="1542" width="20.33203125" style="1" customWidth="1"/>
    <col min="1543" max="1543" width="9.1640625" style="1"/>
    <col min="1544" max="1544" width="12" style="1" customWidth="1"/>
    <col min="1545" max="1545" width="9.1640625" style="1"/>
    <col min="1546" max="1546" width="12" style="1" customWidth="1"/>
    <col min="1547" max="1797" width="9.1640625" style="1"/>
    <col min="1798" max="1798" width="20.33203125" style="1" customWidth="1"/>
    <col min="1799" max="1799" width="9.1640625" style="1"/>
    <col min="1800" max="1800" width="12" style="1" customWidth="1"/>
    <col min="1801" max="1801" width="9.1640625" style="1"/>
    <col min="1802" max="1802" width="12" style="1" customWidth="1"/>
    <col min="1803" max="2053" width="9.1640625" style="1"/>
    <col min="2054" max="2054" width="20.33203125" style="1" customWidth="1"/>
    <col min="2055" max="2055" width="9.1640625" style="1"/>
    <col min="2056" max="2056" width="12" style="1" customWidth="1"/>
    <col min="2057" max="2057" width="9.1640625" style="1"/>
    <col min="2058" max="2058" width="12" style="1" customWidth="1"/>
    <col min="2059" max="2309" width="9.1640625" style="1"/>
    <col min="2310" max="2310" width="20.33203125" style="1" customWidth="1"/>
    <col min="2311" max="2311" width="9.1640625" style="1"/>
    <col min="2312" max="2312" width="12" style="1" customWidth="1"/>
    <col min="2313" max="2313" width="9.1640625" style="1"/>
    <col min="2314" max="2314" width="12" style="1" customWidth="1"/>
    <col min="2315" max="2565" width="9.1640625" style="1"/>
    <col min="2566" max="2566" width="20.33203125" style="1" customWidth="1"/>
    <col min="2567" max="2567" width="9.1640625" style="1"/>
    <col min="2568" max="2568" width="12" style="1" customWidth="1"/>
    <col min="2569" max="2569" width="9.1640625" style="1"/>
    <col min="2570" max="2570" width="12" style="1" customWidth="1"/>
    <col min="2571" max="2821" width="9.1640625" style="1"/>
    <col min="2822" max="2822" width="20.33203125" style="1" customWidth="1"/>
    <col min="2823" max="2823" width="9.1640625" style="1"/>
    <col min="2824" max="2824" width="12" style="1" customWidth="1"/>
    <col min="2825" max="2825" width="9.1640625" style="1"/>
    <col min="2826" max="2826" width="12" style="1" customWidth="1"/>
    <col min="2827" max="3077" width="9.1640625" style="1"/>
    <col min="3078" max="3078" width="20.33203125" style="1" customWidth="1"/>
    <col min="3079" max="3079" width="9.1640625" style="1"/>
    <col min="3080" max="3080" width="12" style="1" customWidth="1"/>
    <col min="3081" max="3081" width="9.1640625" style="1"/>
    <col min="3082" max="3082" width="12" style="1" customWidth="1"/>
    <col min="3083" max="3333" width="9.1640625" style="1"/>
    <col min="3334" max="3334" width="20.33203125" style="1" customWidth="1"/>
    <col min="3335" max="3335" width="9.1640625" style="1"/>
    <col min="3336" max="3336" width="12" style="1" customWidth="1"/>
    <col min="3337" max="3337" width="9.1640625" style="1"/>
    <col min="3338" max="3338" width="12" style="1" customWidth="1"/>
    <col min="3339" max="3589" width="9.1640625" style="1"/>
    <col min="3590" max="3590" width="20.33203125" style="1" customWidth="1"/>
    <col min="3591" max="3591" width="9.1640625" style="1"/>
    <col min="3592" max="3592" width="12" style="1" customWidth="1"/>
    <col min="3593" max="3593" width="9.1640625" style="1"/>
    <col min="3594" max="3594" width="12" style="1" customWidth="1"/>
    <col min="3595" max="3845" width="9.1640625" style="1"/>
    <col min="3846" max="3846" width="20.33203125" style="1" customWidth="1"/>
    <col min="3847" max="3847" width="9.1640625" style="1"/>
    <col min="3848" max="3848" width="12" style="1" customWidth="1"/>
    <col min="3849" max="3849" width="9.1640625" style="1"/>
    <col min="3850" max="3850" width="12" style="1" customWidth="1"/>
    <col min="3851" max="4101" width="9.1640625" style="1"/>
    <col min="4102" max="4102" width="20.33203125" style="1" customWidth="1"/>
    <col min="4103" max="4103" width="9.1640625" style="1"/>
    <col min="4104" max="4104" width="12" style="1" customWidth="1"/>
    <col min="4105" max="4105" width="9.1640625" style="1"/>
    <col min="4106" max="4106" width="12" style="1" customWidth="1"/>
    <col min="4107" max="4357" width="9.1640625" style="1"/>
    <col min="4358" max="4358" width="20.33203125" style="1" customWidth="1"/>
    <col min="4359" max="4359" width="9.1640625" style="1"/>
    <col min="4360" max="4360" width="12" style="1" customWidth="1"/>
    <col min="4361" max="4361" width="9.1640625" style="1"/>
    <col min="4362" max="4362" width="12" style="1" customWidth="1"/>
    <col min="4363" max="4613" width="9.1640625" style="1"/>
    <col min="4614" max="4614" width="20.33203125" style="1" customWidth="1"/>
    <col min="4615" max="4615" width="9.1640625" style="1"/>
    <col min="4616" max="4616" width="12" style="1" customWidth="1"/>
    <col min="4617" max="4617" width="9.1640625" style="1"/>
    <col min="4618" max="4618" width="12" style="1" customWidth="1"/>
    <col min="4619" max="4869" width="9.1640625" style="1"/>
    <col min="4870" max="4870" width="20.33203125" style="1" customWidth="1"/>
    <col min="4871" max="4871" width="9.1640625" style="1"/>
    <col min="4872" max="4872" width="12" style="1" customWidth="1"/>
    <col min="4873" max="4873" width="9.1640625" style="1"/>
    <col min="4874" max="4874" width="12" style="1" customWidth="1"/>
    <col min="4875" max="5125" width="9.1640625" style="1"/>
    <col min="5126" max="5126" width="20.33203125" style="1" customWidth="1"/>
    <col min="5127" max="5127" width="9.1640625" style="1"/>
    <col min="5128" max="5128" width="12" style="1" customWidth="1"/>
    <col min="5129" max="5129" width="9.1640625" style="1"/>
    <col min="5130" max="5130" width="12" style="1" customWidth="1"/>
    <col min="5131" max="5381" width="9.1640625" style="1"/>
    <col min="5382" max="5382" width="20.33203125" style="1" customWidth="1"/>
    <col min="5383" max="5383" width="9.1640625" style="1"/>
    <col min="5384" max="5384" width="12" style="1" customWidth="1"/>
    <col min="5385" max="5385" width="9.1640625" style="1"/>
    <col min="5386" max="5386" width="12" style="1" customWidth="1"/>
    <col min="5387" max="5637" width="9.1640625" style="1"/>
    <col min="5638" max="5638" width="20.33203125" style="1" customWidth="1"/>
    <col min="5639" max="5639" width="9.1640625" style="1"/>
    <col min="5640" max="5640" width="12" style="1" customWidth="1"/>
    <col min="5641" max="5641" width="9.1640625" style="1"/>
    <col min="5642" max="5642" width="12" style="1" customWidth="1"/>
    <col min="5643" max="5893" width="9.1640625" style="1"/>
    <col min="5894" max="5894" width="20.33203125" style="1" customWidth="1"/>
    <col min="5895" max="5895" width="9.1640625" style="1"/>
    <col min="5896" max="5896" width="12" style="1" customWidth="1"/>
    <col min="5897" max="5897" width="9.1640625" style="1"/>
    <col min="5898" max="5898" width="12" style="1" customWidth="1"/>
    <col min="5899" max="6149" width="9.1640625" style="1"/>
    <col min="6150" max="6150" width="20.33203125" style="1" customWidth="1"/>
    <col min="6151" max="6151" width="9.1640625" style="1"/>
    <col min="6152" max="6152" width="12" style="1" customWidth="1"/>
    <col min="6153" max="6153" width="9.1640625" style="1"/>
    <col min="6154" max="6154" width="12" style="1" customWidth="1"/>
    <col min="6155" max="6405" width="9.1640625" style="1"/>
    <col min="6406" max="6406" width="20.33203125" style="1" customWidth="1"/>
    <col min="6407" max="6407" width="9.1640625" style="1"/>
    <col min="6408" max="6408" width="12" style="1" customWidth="1"/>
    <col min="6409" max="6409" width="9.1640625" style="1"/>
    <col min="6410" max="6410" width="12" style="1" customWidth="1"/>
    <col min="6411" max="6661" width="9.1640625" style="1"/>
    <col min="6662" max="6662" width="20.33203125" style="1" customWidth="1"/>
    <col min="6663" max="6663" width="9.1640625" style="1"/>
    <col min="6664" max="6664" width="12" style="1" customWidth="1"/>
    <col min="6665" max="6665" width="9.1640625" style="1"/>
    <col min="6666" max="6666" width="12" style="1" customWidth="1"/>
    <col min="6667" max="6917" width="9.1640625" style="1"/>
    <col min="6918" max="6918" width="20.33203125" style="1" customWidth="1"/>
    <col min="6919" max="6919" width="9.1640625" style="1"/>
    <col min="6920" max="6920" width="12" style="1" customWidth="1"/>
    <col min="6921" max="6921" width="9.1640625" style="1"/>
    <col min="6922" max="6922" width="12" style="1" customWidth="1"/>
    <col min="6923" max="7173" width="9.1640625" style="1"/>
    <col min="7174" max="7174" width="20.33203125" style="1" customWidth="1"/>
    <col min="7175" max="7175" width="9.1640625" style="1"/>
    <col min="7176" max="7176" width="12" style="1" customWidth="1"/>
    <col min="7177" max="7177" width="9.1640625" style="1"/>
    <col min="7178" max="7178" width="12" style="1" customWidth="1"/>
    <col min="7179" max="7429" width="9.1640625" style="1"/>
    <col min="7430" max="7430" width="20.33203125" style="1" customWidth="1"/>
    <col min="7431" max="7431" width="9.1640625" style="1"/>
    <col min="7432" max="7432" width="12" style="1" customWidth="1"/>
    <col min="7433" max="7433" width="9.1640625" style="1"/>
    <col min="7434" max="7434" width="12" style="1" customWidth="1"/>
    <col min="7435" max="7685" width="9.1640625" style="1"/>
    <col min="7686" max="7686" width="20.33203125" style="1" customWidth="1"/>
    <col min="7687" max="7687" width="9.1640625" style="1"/>
    <col min="7688" max="7688" width="12" style="1" customWidth="1"/>
    <col min="7689" max="7689" width="9.1640625" style="1"/>
    <col min="7690" max="7690" width="12" style="1" customWidth="1"/>
    <col min="7691" max="7941" width="9.1640625" style="1"/>
    <col min="7942" max="7942" width="20.33203125" style="1" customWidth="1"/>
    <col min="7943" max="7943" width="9.1640625" style="1"/>
    <col min="7944" max="7944" width="12" style="1" customWidth="1"/>
    <col min="7945" max="7945" width="9.1640625" style="1"/>
    <col min="7946" max="7946" width="12" style="1" customWidth="1"/>
    <col min="7947" max="8197" width="9.1640625" style="1"/>
    <col min="8198" max="8198" width="20.33203125" style="1" customWidth="1"/>
    <col min="8199" max="8199" width="9.1640625" style="1"/>
    <col min="8200" max="8200" width="12" style="1" customWidth="1"/>
    <col min="8201" max="8201" width="9.1640625" style="1"/>
    <col min="8202" max="8202" width="12" style="1" customWidth="1"/>
    <col min="8203" max="8453" width="9.1640625" style="1"/>
    <col min="8454" max="8454" width="20.33203125" style="1" customWidth="1"/>
    <col min="8455" max="8455" width="9.1640625" style="1"/>
    <col min="8456" max="8456" width="12" style="1" customWidth="1"/>
    <col min="8457" max="8457" width="9.1640625" style="1"/>
    <col min="8458" max="8458" width="12" style="1" customWidth="1"/>
    <col min="8459" max="8709" width="9.1640625" style="1"/>
    <col min="8710" max="8710" width="20.33203125" style="1" customWidth="1"/>
    <col min="8711" max="8711" width="9.1640625" style="1"/>
    <col min="8712" max="8712" width="12" style="1" customWidth="1"/>
    <col min="8713" max="8713" width="9.1640625" style="1"/>
    <col min="8714" max="8714" width="12" style="1" customWidth="1"/>
    <col min="8715" max="8965" width="9.1640625" style="1"/>
    <col min="8966" max="8966" width="20.33203125" style="1" customWidth="1"/>
    <col min="8967" max="8967" width="9.1640625" style="1"/>
    <col min="8968" max="8968" width="12" style="1" customWidth="1"/>
    <col min="8969" max="8969" width="9.1640625" style="1"/>
    <col min="8970" max="8970" width="12" style="1" customWidth="1"/>
    <col min="8971" max="9221" width="9.1640625" style="1"/>
    <col min="9222" max="9222" width="20.33203125" style="1" customWidth="1"/>
    <col min="9223" max="9223" width="9.1640625" style="1"/>
    <col min="9224" max="9224" width="12" style="1" customWidth="1"/>
    <col min="9225" max="9225" width="9.1640625" style="1"/>
    <col min="9226" max="9226" width="12" style="1" customWidth="1"/>
    <col min="9227" max="9477" width="9.1640625" style="1"/>
    <col min="9478" max="9478" width="20.33203125" style="1" customWidth="1"/>
    <col min="9479" max="9479" width="9.1640625" style="1"/>
    <col min="9480" max="9480" width="12" style="1" customWidth="1"/>
    <col min="9481" max="9481" width="9.1640625" style="1"/>
    <col min="9482" max="9482" width="12" style="1" customWidth="1"/>
    <col min="9483" max="9733" width="9.1640625" style="1"/>
    <col min="9734" max="9734" width="20.33203125" style="1" customWidth="1"/>
    <col min="9735" max="9735" width="9.1640625" style="1"/>
    <col min="9736" max="9736" width="12" style="1" customWidth="1"/>
    <col min="9737" max="9737" width="9.1640625" style="1"/>
    <col min="9738" max="9738" width="12" style="1" customWidth="1"/>
    <col min="9739" max="9989" width="9.1640625" style="1"/>
    <col min="9990" max="9990" width="20.33203125" style="1" customWidth="1"/>
    <col min="9991" max="9991" width="9.1640625" style="1"/>
    <col min="9992" max="9992" width="12" style="1" customWidth="1"/>
    <col min="9993" max="9993" width="9.1640625" style="1"/>
    <col min="9994" max="9994" width="12" style="1" customWidth="1"/>
    <col min="9995" max="10245" width="9.1640625" style="1"/>
    <col min="10246" max="10246" width="20.33203125" style="1" customWidth="1"/>
    <col min="10247" max="10247" width="9.1640625" style="1"/>
    <col min="10248" max="10248" width="12" style="1" customWidth="1"/>
    <col min="10249" max="10249" width="9.1640625" style="1"/>
    <col min="10250" max="10250" width="12" style="1" customWidth="1"/>
    <col min="10251" max="10501" width="9.1640625" style="1"/>
    <col min="10502" max="10502" width="20.33203125" style="1" customWidth="1"/>
    <col min="10503" max="10503" width="9.1640625" style="1"/>
    <col min="10504" max="10504" width="12" style="1" customWidth="1"/>
    <col min="10505" max="10505" width="9.1640625" style="1"/>
    <col min="10506" max="10506" width="12" style="1" customWidth="1"/>
    <col min="10507" max="10757" width="9.1640625" style="1"/>
    <col min="10758" max="10758" width="20.33203125" style="1" customWidth="1"/>
    <col min="10759" max="10759" width="9.1640625" style="1"/>
    <col min="10760" max="10760" width="12" style="1" customWidth="1"/>
    <col min="10761" max="10761" width="9.1640625" style="1"/>
    <col min="10762" max="10762" width="12" style="1" customWidth="1"/>
    <col min="10763" max="11013" width="9.1640625" style="1"/>
    <col min="11014" max="11014" width="20.33203125" style="1" customWidth="1"/>
    <col min="11015" max="11015" width="9.1640625" style="1"/>
    <col min="11016" max="11016" width="12" style="1" customWidth="1"/>
    <col min="11017" max="11017" width="9.1640625" style="1"/>
    <col min="11018" max="11018" width="12" style="1" customWidth="1"/>
    <col min="11019" max="11269" width="9.1640625" style="1"/>
    <col min="11270" max="11270" width="20.33203125" style="1" customWidth="1"/>
    <col min="11271" max="11271" width="9.1640625" style="1"/>
    <col min="11272" max="11272" width="12" style="1" customWidth="1"/>
    <col min="11273" max="11273" width="9.1640625" style="1"/>
    <col min="11274" max="11274" width="12" style="1" customWidth="1"/>
    <col min="11275" max="11525" width="9.1640625" style="1"/>
    <col min="11526" max="11526" width="20.33203125" style="1" customWidth="1"/>
    <col min="11527" max="11527" width="9.1640625" style="1"/>
    <col min="11528" max="11528" width="12" style="1" customWidth="1"/>
    <col min="11529" max="11529" width="9.1640625" style="1"/>
    <col min="11530" max="11530" width="12" style="1" customWidth="1"/>
    <col min="11531" max="11781" width="9.1640625" style="1"/>
    <col min="11782" max="11782" width="20.33203125" style="1" customWidth="1"/>
    <col min="11783" max="11783" width="9.1640625" style="1"/>
    <col min="11784" max="11784" width="12" style="1" customWidth="1"/>
    <col min="11785" max="11785" width="9.1640625" style="1"/>
    <col min="11786" max="11786" width="12" style="1" customWidth="1"/>
    <col min="11787" max="12037" width="9.1640625" style="1"/>
    <col min="12038" max="12038" width="20.33203125" style="1" customWidth="1"/>
    <col min="12039" max="12039" width="9.1640625" style="1"/>
    <col min="12040" max="12040" width="12" style="1" customWidth="1"/>
    <col min="12041" max="12041" width="9.1640625" style="1"/>
    <col min="12042" max="12042" width="12" style="1" customWidth="1"/>
    <col min="12043" max="12293" width="9.1640625" style="1"/>
    <col min="12294" max="12294" width="20.33203125" style="1" customWidth="1"/>
    <col min="12295" max="12295" width="9.1640625" style="1"/>
    <col min="12296" max="12296" width="12" style="1" customWidth="1"/>
    <col min="12297" max="12297" width="9.1640625" style="1"/>
    <col min="12298" max="12298" width="12" style="1" customWidth="1"/>
    <col min="12299" max="12549" width="9.1640625" style="1"/>
    <col min="12550" max="12550" width="20.33203125" style="1" customWidth="1"/>
    <col min="12551" max="12551" width="9.1640625" style="1"/>
    <col min="12552" max="12552" width="12" style="1" customWidth="1"/>
    <col min="12553" max="12553" width="9.1640625" style="1"/>
    <col min="12554" max="12554" width="12" style="1" customWidth="1"/>
    <col min="12555" max="12805" width="9.1640625" style="1"/>
    <col min="12806" max="12806" width="20.33203125" style="1" customWidth="1"/>
    <col min="12807" max="12807" width="9.1640625" style="1"/>
    <col min="12808" max="12808" width="12" style="1" customWidth="1"/>
    <col min="12809" max="12809" width="9.1640625" style="1"/>
    <col min="12810" max="12810" width="12" style="1" customWidth="1"/>
    <col min="12811" max="13061" width="9.1640625" style="1"/>
    <col min="13062" max="13062" width="20.33203125" style="1" customWidth="1"/>
    <col min="13063" max="13063" width="9.1640625" style="1"/>
    <col min="13064" max="13064" width="12" style="1" customWidth="1"/>
    <col min="13065" max="13065" width="9.1640625" style="1"/>
    <col min="13066" max="13066" width="12" style="1" customWidth="1"/>
    <col min="13067" max="13317" width="9.1640625" style="1"/>
    <col min="13318" max="13318" width="20.33203125" style="1" customWidth="1"/>
    <col min="13319" max="13319" width="9.1640625" style="1"/>
    <col min="13320" max="13320" width="12" style="1" customWidth="1"/>
    <col min="13321" max="13321" width="9.1640625" style="1"/>
    <col min="13322" max="13322" width="12" style="1" customWidth="1"/>
    <col min="13323" max="13573" width="9.1640625" style="1"/>
    <col min="13574" max="13574" width="20.33203125" style="1" customWidth="1"/>
    <col min="13575" max="13575" width="9.1640625" style="1"/>
    <col min="13576" max="13576" width="12" style="1" customWidth="1"/>
    <col min="13577" max="13577" width="9.1640625" style="1"/>
    <col min="13578" max="13578" width="12" style="1" customWidth="1"/>
    <col min="13579" max="13829" width="9.1640625" style="1"/>
    <col min="13830" max="13830" width="20.33203125" style="1" customWidth="1"/>
    <col min="13831" max="13831" width="9.1640625" style="1"/>
    <col min="13832" max="13832" width="12" style="1" customWidth="1"/>
    <col min="13833" max="13833" width="9.1640625" style="1"/>
    <col min="13834" max="13834" width="12" style="1" customWidth="1"/>
    <col min="13835" max="14085" width="9.1640625" style="1"/>
    <col min="14086" max="14086" width="20.33203125" style="1" customWidth="1"/>
    <col min="14087" max="14087" width="9.1640625" style="1"/>
    <col min="14088" max="14088" width="12" style="1" customWidth="1"/>
    <col min="14089" max="14089" width="9.1640625" style="1"/>
    <col min="14090" max="14090" width="12" style="1" customWidth="1"/>
    <col min="14091" max="14341" width="9.1640625" style="1"/>
    <col min="14342" max="14342" width="20.33203125" style="1" customWidth="1"/>
    <col min="14343" max="14343" width="9.1640625" style="1"/>
    <col min="14344" max="14344" width="12" style="1" customWidth="1"/>
    <col min="14345" max="14345" width="9.1640625" style="1"/>
    <col min="14346" max="14346" width="12" style="1" customWidth="1"/>
    <col min="14347" max="14597" width="9.1640625" style="1"/>
    <col min="14598" max="14598" width="20.33203125" style="1" customWidth="1"/>
    <col min="14599" max="14599" width="9.1640625" style="1"/>
    <col min="14600" max="14600" width="12" style="1" customWidth="1"/>
    <col min="14601" max="14601" width="9.1640625" style="1"/>
    <col min="14602" max="14602" width="12" style="1" customWidth="1"/>
    <col min="14603" max="14853" width="9.1640625" style="1"/>
    <col min="14854" max="14854" width="20.33203125" style="1" customWidth="1"/>
    <col min="14855" max="14855" width="9.1640625" style="1"/>
    <col min="14856" max="14856" width="12" style="1" customWidth="1"/>
    <col min="14857" max="14857" width="9.1640625" style="1"/>
    <col min="14858" max="14858" width="12" style="1" customWidth="1"/>
    <col min="14859" max="15109" width="9.1640625" style="1"/>
    <col min="15110" max="15110" width="20.33203125" style="1" customWidth="1"/>
    <col min="15111" max="15111" width="9.1640625" style="1"/>
    <col min="15112" max="15112" width="12" style="1" customWidth="1"/>
    <col min="15113" max="15113" width="9.1640625" style="1"/>
    <col min="15114" max="15114" width="12" style="1" customWidth="1"/>
    <col min="15115" max="15365" width="9.1640625" style="1"/>
    <col min="15366" max="15366" width="20.33203125" style="1" customWidth="1"/>
    <col min="15367" max="15367" width="9.1640625" style="1"/>
    <col min="15368" max="15368" width="12" style="1" customWidth="1"/>
    <col min="15369" max="15369" width="9.1640625" style="1"/>
    <col min="15370" max="15370" width="12" style="1" customWidth="1"/>
    <col min="15371" max="15621" width="9.1640625" style="1"/>
    <col min="15622" max="15622" width="20.33203125" style="1" customWidth="1"/>
    <col min="15623" max="15623" width="9.1640625" style="1"/>
    <col min="15624" max="15624" width="12" style="1" customWidth="1"/>
    <col min="15625" max="15625" width="9.1640625" style="1"/>
    <col min="15626" max="15626" width="12" style="1" customWidth="1"/>
    <col min="15627" max="15877" width="9.1640625" style="1"/>
    <col min="15878" max="15878" width="20.33203125" style="1" customWidth="1"/>
    <col min="15879" max="15879" width="9.1640625" style="1"/>
    <col min="15880" max="15880" width="12" style="1" customWidth="1"/>
    <col min="15881" max="15881" width="9.1640625" style="1"/>
    <col min="15882" max="15882" width="12" style="1" customWidth="1"/>
    <col min="15883" max="16133" width="9.1640625" style="1"/>
    <col min="16134" max="16134" width="20.33203125" style="1" customWidth="1"/>
    <col min="16135" max="16135" width="9.1640625" style="1"/>
    <col min="16136" max="16136" width="12" style="1" customWidth="1"/>
    <col min="16137" max="16137" width="9.1640625" style="1"/>
    <col min="16138" max="16138" width="12" style="1" customWidth="1"/>
    <col min="16139" max="16384" width="9.1640625" style="1"/>
  </cols>
  <sheetData>
    <row r="1" spans="1:12" x14ac:dyDescent="0.2">
      <c r="A1" s="1" t="s">
        <v>1</v>
      </c>
      <c r="B1" s="1" t="s">
        <v>54</v>
      </c>
      <c r="C1" s="1" t="s">
        <v>2</v>
      </c>
      <c r="D1" s="1" t="s">
        <v>55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</row>
    <row r="2" spans="1:12" x14ac:dyDescent="0.2">
      <c r="A2" s="1">
        <v>2010</v>
      </c>
      <c r="B2" s="1" t="s">
        <v>266</v>
      </c>
      <c r="C2" s="1" t="s">
        <v>43</v>
      </c>
      <c r="D2" s="1">
        <v>347</v>
      </c>
      <c r="E2" s="1">
        <v>8</v>
      </c>
      <c r="F2" s="1" t="s">
        <v>52</v>
      </c>
      <c r="G2" s="1">
        <v>1</v>
      </c>
      <c r="H2" s="1">
        <f t="shared" ref="H2:H65" si="0">ASIN(SQRT(G2/100))</f>
        <v>0.1001674211615598</v>
      </c>
      <c r="I2" s="1">
        <v>0</v>
      </c>
      <c r="J2" s="1">
        <f t="shared" ref="J2:J65" si="1">ASIN(SQRT(I2/100))</f>
        <v>0</v>
      </c>
    </row>
    <row r="3" spans="1:12" x14ac:dyDescent="0.2">
      <c r="A3" s="1">
        <v>2010</v>
      </c>
      <c r="B3" s="1" t="s">
        <v>266</v>
      </c>
      <c r="C3" s="1" t="s">
        <v>43</v>
      </c>
      <c r="D3" s="1">
        <v>400</v>
      </c>
      <c r="E3" s="1">
        <v>2</v>
      </c>
      <c r="F3" s="1" t="s">
        <v>30</v>
      </c>
      <c r="G3" s="1">
        <v>1</v>
      </c>
      <c r="H3" s="1">
        <f t="shared" si="0"/>
        <v>0.1001674211615598</v>
      </c>
      <c r="I3" s="1">
        <v>0</v>
      </c>
      <c r="J3" s="1">
        <f t="shared" si="1"/>
        <v>0</v>
      </c>
    </row>
    <row r="4" spans="1:12" x14ac:dyDescent="0.2">
      <c r="A4" s="1">
        <v>2010</v>
      </c>
      <c r="B4" s="1" t="s">
        <v>266</v>
      </c>
      <c r="C4" s="1" t="s">
        <v>43</v>
      </c>
      <c r="D4" s="1">
        <v>206</v>
      </c>
      <c r="E4" s="1">
        <v>7</v>
      </c>
      <c r="F4" s="1" t="s">
        <v>44</v>
      </c>
      <c r="G4" s="1">
        <v>1</v>
      </c>
      <c r="H4" s="1">
        <f t="shared" si="0"/>
        <v>0.1001674211615598</v>
      </c>
      <c r="I4" s="1">
        <v>1</v>
      </c>
      <c r="J4" s="1">
        <f t="shared" si="1"/>
        <v>0.1001674211615598</v>
      </c>
      <c r="L4" s="1" t="s">
        <v>178</v>
      </c>
    </row>
    <row r="5" spans="1:12" x14ac:dyDescent="0.2">
      <c r="A5" s="1">
        <v>2010</v>
      </c>
      <c r="B5" s="1" t="s">
        <v>266</v>
      </c>
      <c r="C5" s="1" t="s">
        <v>43</v>
      </c>
      <c r="D5" s="1">
        <v>210</v>
      </c>
      <c r="E5" s="1">
        <v>4</v>
      </c>
      <c r="F5" s="1" t="s">
        <v>33</v>
      </c>
      <c r="G5" s="1">
        <v>1</v>
      </c>
      <c r="H5" s="1">
        <f t="shared" si="0"/>
        <v>0.1001674211615598</v>
      </c>
      <c r="I5" s="1">
        <v>1</v>
      </c>
      <c r="J5" s="1">
        <f t="shared" si="1"/>
        <v>0.1001674211615598</v>
      </c>
    </row>
    <row r="6" spans="1:12" x14ac:dyDescent="0.2">
      <c r="A6" s="1">
        <v>2010</v>
      </c>
      <c r="B6" s="1" t="s">
        <v>266</v>
      </c>
      <c r="C6" s="1" t="s">
        <v>43</v>
      </c>
      <c r="D6" s="1">
        <v>217</v>
      </c>
      <c r="E6" s="1">
        <v>6</v>
      </c>
      <c r="F6" s="1" t="s">
        <v>34</v>
      </c>
      <c r="G6" s="1">
        <v>1</v>
      </c>
      <c r="H6" s="1">
        <f t="shared" si="0"/>
        <v>0.1001674211615598</v>
      </c>
      <c r="I6" s="1">
        <v>1</v>
      </c>
      <c r="J6" s="1">
        <f t="shared" si="1"/>
        <v>0.1001674211615598</v>
      </c>
    </row>
    <row r="7" spans="1:12" x14ac:dyDescent="0.2">
      <c r="A7" s="1">
        <v>2010</v>
      </c>
      <c r="B7" s="1" t="s">
        <v>266</v>
      </c>
      <c r="C7" s="1" t="s">
        <v>43</v>
      </c>
      <c r="D7" s="1">
        <v>255</v>
      </c>
      <c r="E7" s="1">
        <v>6</v>
      </c>
      <c r="F7" s="1" t="s">
        <v>34</v>
      </c>
      <c r="G7" s="1">
        <v>1</v>
      </c>
      <c r="H7" s="1">
        <f t="shared" si="0"/>
        <v>0.1001674211615598</v>
      </c>
      <c r="I7" s="1">
        <v>1</v>
      </c>
      <c r="J7" s="1">
        <f t="shared" si="1"/>
        <v>0.1001674211615598</v>
      </c>
    </row>
    <row r="8" spans="1:12" x14ac:dyDescent="0.2">
      <c r="A8" s="1">
        <v>2010</v>
      </c>
      <c r="B8" s="1" t="s">
        <v>266</v>
      </c>
      <c r="C8" s="1" t="s">
        <v>43</v>
      </c>
      <c r="D8" s="1">
        <v>258</v>
      </c>
      <c r="E8" s="1">
        <v>1</v>
      </c>
      <c r="F8" s="1" t="s">
        <v>27</v>
      </c>
      <c r="G8" s="1">
        <v>1</v>
      </c>
      <c r="H8" s="1">
        <f t="shared" si="0"/>
        <v>0.1001674211615598</v>
      </c>
      <c r="I8" s="1">
        <v>1</v>
      </c>
      <c r="J8" s="1">
        <f t="shared" si="1"/>
        <v>0.1001674211615598</v>
      </c>
    </row>
    <row r="9" spans="1:12" x14ac:dyDescent="0.2">
      <c r="A9" s="1">
        <v>2010</v>
      </c>
      <c r="B9" s="1" t="s">
        <v>266</v>
      </c>
      <c r="C9" s="1" t="s">
        <v>43</v>
      </c>
      <c r="D9" s="1">
        <v>260</v>
      </c>
      <c r="E9" s="1">
        <v>2</v>
      </c>
      <c r="F9" s="1" t="s">
        <v>30</v>
      </c>
      <c r="G9" s="1">
        <v>1</v>
      </c>
      <c r="H9" s="1">
        <f t="shared" si="0"/>
        <v>0.1001674211615598</v>
      </c>
      <c r="I9" s="1">
        <v>1</v>
      </c>
      <c r="J9" s="1">
        <f t="shared" si="1"/>
        <v>0.1001674211615598</v>
      </c>
    </row>
    <row r="10" spans="1:12" x14ac:dyDescent="0.2">
      <c r="A10" s="1">
        <v>2010</v>
      </c>
      <c r="B10" s="1" t="s">
        <v>266</v>
      </c>
      <c r="C10" s="1" t="s">
        <v>43</v>
      </c>
      <c r="D10" s="1">
        <v>274</v>
      </c>
      <c r="E10" s="1">
        <v>3</v>
      </c>
      <c r="F10" s="1" t="s">
        <v>32</v>
      </c>
      <c r="G10" s="1">
        <v>1</v>
      </c>
      <c r="H10" s="1">
        <f t="shared" si="0"/>
        <v>0.1001674211615598</v>
      </c>
      <c r="I10" s="1">
        <v>1</v>
      </c>
      <c r="J10" s="1">
        <f t="shared" si="1"/>
        <v>0.1001674211615598</v>
      </c>
    </row>
    <row r="11" spans="1:12" x14ac:dyDescent="0.2">
      <c r="A11" s="1">
        <v>2010</v>
      </c>
      <c r="B11" s="1" t="s">
        <v>266</v>
      </c>
      <c r="C11" s="1" t="s">
        <v>43</v>
      </c>
      <c r="D11" s="1">
        <v>275</v>
      </c>
      <c r="E11" s="1">
        <v>4</v>
      </c>
      <c r="F11" s="1" t="s">
        <v>33</v>
      </c>
      <c r="G11" s="1">
        <v>1</v>
      </c>
      <c r="H11" s="1">
        <f t="shared" si="0"/>
        <v>0.1001674211615598</v>
      </c>
      <c r="I11" s="1">
        <v>1</v>
      </c>
      <c r="J11" s="1">
        <f t="shared" si="1"/>
        <v>0.1001674211615598</v>
      </c>
    </row>
    <row r="12" spans="1:12" x14ac:dyDescent="0.2">
      <c r="A12" s="1">
        <v>2010</v>
      </c>
      <c r="B12" s="1" t="s">
        <v>266</v>
      </c>
      <c r="C12" s="1" t="s">
        <v>43</v>
      </c>
      <c r="D12" s="1">
        <v>281</v>
      </c>
      <c r="E12" s="1">
        <v>6</v>
      </c>
      <c r="F12" s="1" t="s">
        <v>34</v>
      </c>
      <c r="G12" s="1">
        <v>1</v>
      </c>
      <c r="H12" s="1">
        <f t="shared" si="0"/>
        <v>0.1001674211615598</v>
      </c>
      <c r="I12" s="1">
        <v>1</v>
      </c>
      <c r="J12" s="1">
        <f t="shared" si="1"/>
        <v>0.1001674211615598</v>
      </c>
    </row>
    <row r="13" spans="1:12" x14ac:dyDescent="0.2">
      <c r="A13" s="1">
        <v>2010</v>
      </c>
      <c r="B13" s="1" t="s">
        <v>266</v>
      </c>
      <c r="C13" s="1" t="s">
        <v>43</v>
      </c>
      <c r="D13" s="1">
        <v>301</v>
      </c>
      <c r="E13" s="1">
        <v>5</v>
      </c>
      <c r="F13" s="1" t="s">
        <v>31</v>
      </c>
      <c r="G13" s="1">
        <v>1</v>
      </c>
      <c r="H13" s="1">
        <f t="shared" si="0"/>
        <v>0.1001674211615598</v>
      </c>
      <c r="I13" s="1">
        <v>1</v>
      </c>
      <c r="J13" s="1">
        <f t="shared" si="1"/>
        <v>0.1001674211615598</v>
      </c>
    </row>
    <row r="14" spans="1:12" x14ac:dyDescent="0.2">
      <c r="A14" s="1">
        <v>2010</v>
      </c>
      <c r="B14" s="1" t="s">
        <v>266</v>
      </c>
      <c r="C14" s="1" t="s">
        <v>43</v>
      </c>
      <c r="D14" s="1">
        <v>302</v>
      </c>
      <c r="E14" s="1">
        <v>3</v>
      </c>
      <c r="F14" s="1" t="s">
        <v>32</v>
      </c>
      <c r="G14" s="1">
        <v>1</v>
      </c>
      <c r="H14" s="1">
        <f t="shared" si="0"/>
        <v>0.1001674211615598</v>
      </c>
      <c r="I14" s="1">
        <v>1</v>
      </c>
      <c r="J14" s="1">
        <f t="shared" si="1"/>
        <v>0.1001674211615598</v>
      </c>
    </row>
    <row r="15" spans="1:12" x14ac:dyDescent="0.2">
      <c r="A15" s="1">
        <v>2010</v>
      </c>
      <c r="B15" s="1" t="s">
        <v>266</v>
      </c>
      <c r="C15" s="1" t="s">
        <v>43</v>
      </c>
      <c r="D15" s="1">
        <v>305</v>
      </c>
      <c r="E15" s="1">
        <v>7</v>
      </c>
      <c r="F15" s="1" t="s">
        <v>44</v>
      </c>
      <c r="G15" s="1">
        <v>1</v>
      </c>
      <c r="H15" s="1">
        <f t="shared" si="0"/>
        <v>0.1001674211615598</v>
      </c>
      <c r="I15" s="1">
        <v>1</v>
      </c>
      <c r="J15" s="1">
        <f t="shared" si="1"/>
        <v>0.1001674211615598</v>
      </c>
    </row>
    <row r="16" spans="1:12" x14ac:dyDescent="0.2">
      <c r="A16" s="1">
        <v>2010</v>
      </c>
      <c r="B16" s="1" t="s">
        <v>266</v>
      </c>
      <c r="C16" s="1" t="s">
        <v>43</v>
      </c>
      <c r="D16" s="1">
        <v>314</v>
      </c>
      <c r="E16" s="1">
        <v>3</v>
      </c>
      <c r="F16" s="1" t="s">
        <v>32</v>
      </c>
      <c r="G16" s="1">
        <v>1</v>
      </c>
      <c r="H16" s="1">
        <f t="shared" si="0"/>
        <v>0.1001674211615598</v>
      </c>
      <c r="I16" s="1">
        <v>1</v>
      </c>
      <c r="J16" s="1">
        <f t="shared" si="1"/>
        <v>0.1001674211615598</v>
      </c>
    </row>
    <row r="17" spans="1:10" x14ac:dyDescent="0.2">
      <c r="A17" s="1">
        <v>2010</v>
      </c>
      <c r="B17" s="1" t="s">
        <v>266</v>
      </c>
      <c r="C17" s="1" t="s">
        <v>43</v>
      </c>
      <c r="D17" s="1">
        <v>325</v>
      </c>
      <c r="E17" s="1">
        <v>6</v>
      </c>
      <c r="F17" s="1" t="s">
        <v>34</v>
      </c>
      <c r="G17" s="1">
        <v>1</v>
      </c>
      <c r="H17" s="1">
        <f t="shared" si="0"/>
        <v>0.1001674211615598</v>
      </c>
      <c r="I17" s="1">
        <v>1</v>
      </c>
      <c r="J17" s="1">
        <f t="shared" si="1"/>
        <v>0.1001674211615598</v>
      </c>
    </row>
    <row r="18" spans="1:10" x14ac:dyDescent="0.2">
      <c r="A18" s="1">
        <v>2010</v>
      </c>
      <c r="B18" s="1" t="s">
        <v>266</v>
      </c>
      <c r="C18" s="1" t="s">
        <v>43</v>
      </c>
      <c r="D18" s="1">
        <v>326</v>
      </c>
      <c r="E18" s="1">
        <v>2</v>
      </c>
      <c r="F18" s="1" t="s">
        <v>30</v>
      </c>
      <c r="G18" s="1">
        <v>1</v>
      </c>
      <c r="H18" s="1">
        <f t="shared" si="0"/>
        <v>0.1001674211615598</v>
      </c>
      <c r="I18" s="1">
        <v>1</v>
      </c>
      <c r="J18" s="1">
        <f t="shared" si="1"/>
        <v>0.1001674211615598</v>
      </c>
    </row>
    <row r="19" spans="1:10" x14ac:dyDescent="0.2">
      <c r="A19" s="1">
        <v>2010</v>
      </c>
      <c r="B19" s="1" t="s">
        <v>266</v>
      </c>
      <c r="C19" s="1" t="s">
        <v>43</v>
      </c>
      <c r="D19" s="1">
        <v>330</v>
      </c>
      <c r="E19" s="1">
        <v>2</v>
      </c>
      <c r="F19" s="1" t="s">
        <v>30</v>
      </c>
      <c r="G19" s="1">
        <v>1</v>
      </c>
      <c r="H19" s="1">
        <f t="shared" si="0"/>
        <v>0.1001674211615598</v>
      </c>
      <c r="I19" s="1">
        <v>1</v>
      </c>
      <c r="J19" s="1">
        <f t="shared" si="1"/>
        <v>0.1001674211615598</v>
      </c>
    </row>
    <row r="20" spans="1:10" x14ac:dyDescent="0.2">
      <c r="A20" s="1">
        <v>2010</v>
      </c>
      <c r="B20" s="1" t="s">
        <v>266</v>
      </c>
      <c r="C20" s="1" t="s">
        <v>43</v>
      </c>
      <c r="D20" s="1">
        <v>334</v>
      </c>
      <c r="E20" s="1">
        <v>4</v>
      </c>
      <c r="F20" s="1" t="s">
        <v>33</v>
      </c>
      <c r="G20" s="1">
        <v>1</v>
      </c>
      <c r="H20" s="1">
        <f t="shared" si="0"/>
        <v>0.1001674211615598</v>
      </c>
      <c r="I20" s="1">
        <v>1</v>
      </c>
      <c r="J20" s="1">
        <f t="shared" si="1"/>
        <v>0.1001674211615598</v>
      </c>
    </row>
    <row r="21" spans="1:10" x14ac:dyDescent="0.2">
      <c r="A21" s="1">
        <v>2010</v>
      </c>
      <c r="B21" s="1" t="s">
        <v>266</v>
      </c>
      <c r="C21" s="1" t="s">
        <v>43</v>
      </c>
      <c r="D21" s="1">
        <v>341</v>
      </c>
      <c r="E21" s="1">
        <v>8</v>
      </c>
      <c r="F21" s="1" t="s">
        <v>52</v>
      </c>
      <c r="G21" s="1">
        <v>1</v>
      </c>
      <c r="H21" s="1">
        <f t="shared" si="0"/>
        <v>0.1001674211615598</v>
      </c>
      <c r="I21" s="1">
        <v>1</v>
      </c>
      <c r="J21" s="1">
        <f t="shared" si="1"/>
        <v>0.1001674211615598</v>
      </c>
    </row>
    <row r="22" spans="1:10" x14ac:dyDescent="0.2">
      <c r="A22" s="1">
        <v>2010</v>
      </c>
      <c r="B22" s="1" t="s">
        <v>266</v>
      </c>
      <c r="C22" s="1" t="s">
        <v>43</v>
      </c>
      <c r="D22" s="1">
        <v>351</v>
      </c>
      <c r="E22" s="1">
        <v>5</v>
      </c>
      <c r="F22" s="1" t="s">
        <v>31</v>
      </c>
      <c r="G22" s="1">
        <v>1</v>
      </c>
      <c r="H22" s="1">
        <f t="shared" si="0"/>
        <v>0.1001674211615598</v>
      </c>
      <c r="I22" s="1">
        <v>1</v>
      </c>
      <c r="J22" s="1">
        <f t="shared" si="1"/>
        <v>0.1001674211615598</v>
      </c>
    </row>
    <row r="23" spans="1:10" x14ac:dyDescent="0.2">
      <c r="A23" s="1">
        <v>2010</v>
      </c>
      <c r="B23" s="1" t="s">
        <v>266</v>
      </c>
      <c r="C23" s="1" t="s">
        <v>43</v>
      </c>
      <c r="D23" s="1">
        <v>354</v>
      </c>
      <c r="E23" s="1">
        <v>4</v>
      </c>
      <c r="F23" s="1" t="s">
        <v>33</v>
      </c>
      <c r="G23" s="1">
        <v>1</v>
      </c>
      <c r="H23" s="1">
        <f t="shared" si="0"/>
        <v>0.1001674211615598</v>
      </c>
      <c r="I23" s="1">
        <v>1</v>
      </c>
      <c r="J23" s="1">
        <f t="shared" si="1"/>
        <v>0.1001674211615598</v>
      </c>
    </row>
    <row r="24" spans="1:10" x14ac:dyDescent="0.2">
      <c r="A24" s="1">
        <v>2010</v>
      </c>
      <c r="B24" s="1" t="s">
        <v>266</v>
      </c>
      <c r="C24" s="1" t="s">
        <v>43</v>
      </c>
      <c r="D24" s="1">
        <v>356</v>
      </c>
      <c r="E24" s="1">
        <v>1</v>
      </c>
      <c r="F24" s="1" t="s">
        <v>27</v>
      </c>
      <c r="G24" s="1">
        <v>1</v>
      </c>
      <c r="H24" s="1">
        <f t="shared" si="0"/>
        <v>0.1001674211615598</v>
      </c>
      <c r="I24" s="1">
        <v>1</v>
      </c>
      <c r="J24" s="1">
        <f t="shared" si="1"/>
        <v>0.1001674211615598</v>
      </c>
    </row>
    <row r="25" spans="1:10" x14ac:dyDescent="0.2">
      <c r="A25" s="1">
        <v>2010</v>
      </c>
      <c r="B25" s="1" t="s">
        <v>266</v>
      </c>
      <c r="C25" s="1" t="s">
        <v>43</v>
      </c>
      <c r="D25" s="1">
        <v>362</v>
      </c>
      <c r="E25" s="1">
        <v>7</v>
      </c>
      <c r="F25" s="1" t="s">
        <v>44</v>
      </c>
      <c r="G25" s="1">
        <v>1</v>
      </c>
      <c r="H25" s="1">
        <f t="shared" si="0"/>
        <v>0.1001674211615598</v>
      </c>
      <c r="I25" s="1">
        <v>1</v>
      </c>
      <c r="J25" s="1">
        <f t="shared" si="1"/>
        <v>0.1001674211615598</v>
      </c>
    </row>
    <row r="26" spans="1:10" x14ac:dyDescent="0.2">
      <c r="A26" s="1">
        <v>2010</v>
      </c>
      <c r="B26" s="1" t="s">
        <v>266</v>
      </c>
      <c r="C26" s="1" t="s">
        <v>43</v>
      </c>
      <c r="D26" s="1">
        <v>363</v>
      </c>
      <c r="E26" s="1">
        <v>1</v>
      </c>
      <c r="F26" s="1" t="s">
        <v>27</v>
      </c>
      <c r="G26" s="1">
        <v>1</v>
      </c>
      <c r="H26" s="1">
        <f t="shared" si="0"/>
        <v>0.1001674211615598</v>
      </c>
      <c r="I26" s="1">
        <v>1</v>
      </c>
      <c r="J26" s="1">
        <f t="shared" si="1"/>
        <v>0.1001674211615598</v>
      </c>
    </row>
    <row r="27" spans="1:10" x14ac:dyDescent="0.2">
      <c r="A27" s="1">
        <v>2010</v>
      </c>
      <c r="B27" s="1" t="s">
        <v>266</v>
      </c>
      <c r="C27" s="1" t="s">
        <v>43</v>
      </c>
      <c r="D27" s="1">
        <v>365</v>
      </c>
      <c r="E27" s="1">
        <v>5</v>
      </c>
      <c r="F27" s="1" t="s">
        <v>31</v>
      </c>
      <c r="G27" s="1">
        <v>1</v>
      </c>
      <c r="H27" s="1">
        <f t="shared" si="0"/>
        <v>0.1001674211615598</v>
      </c>
      <c r="I27" s="1">
        <v>1</v>
      </c>
      <c r="J27" s="1">
        <f t="shared" si="1"/>
        <v>0.1001674211615598</v>
      </c>
    </row>
    <row r="28" spans="1:10" x14ac:dyDescent="0.2">
      <c r="A28" s="1">
        <v>2010</v>
      </c>
      <c r="B28" s="1" t="s">
        <v>266</v>
      </c>
      <c r="C28" s="1" t="s">
        <v>43</v>
      </c>
      <c r="D28" s="1">
        <v>368</v>
      </c>
      <c r="E28" s="1">
        <v>5</v>
      </c>
      <c r="F28" s="1" t="s">
        <v>31</v>
      </c>
      <c r="G28" s="1">
        <v>1</v>
      </c>
      <c r="H28" s="1">
        <f t="shared" si="0"/>
        <v>0.1001674211615598</v>
      </c>
      <c r="I28" s="1">
        <v>1</v>
      </c>
      <c r="J28" s="1">
        <f t="shared" si="1"/>
        <v>0.1001674211615598</v>
      </c>
    </row>
    <row r="29" spans="1:10" x14ac:dyDescent="0.2">
      <c r="A29" s="1">
        <v>2010</v>
      </c>
      <c r="B29" s="1" t="s">
        <v>266</v>
      </c>
      <c r="C29" s="1" t="s">
        <v>43</v>
      </c>
      <c r="D29" s="1">
        <v>371</v>
      </c>
      <c r="E29" s="1">
        <v>7</v>
      </c>
      <c r="F29" s="1" t="s">
        <v>44</v>
      </c>
      <c r="G29" s="1">
        <v>1</v>
      </c>
      <c r="H29" s="1">
        <f t="shared" si="0"/>
        <v>0.1001674211615598</v>
      </c>
      <c r="I29" s="1">
        <v>1</v>
      </c>
      <c r="J29" s="1">
        <f t="shared" si="1"/>
        <v>0.1001674211615598</v>
      </c>
    </row>
    <row r="30" spans="1:10" x14ac:dyDescent="0.2">
      <c r="A30" s="1">
        <v>2010</v>
      </c>
      <c r="B30" s="1" t="s">
        <v>266</v>
      </c>
      <c r="C30" s="1" t="s">
        <v>43</v>
      </c>
      <c r="D30" s="1">
        <v>375</v>
      </c>
      <c r="E30" s="1">
        <v>3</v>
      </c>
      <c r="F30" s="1" t="s">
        <v>32</v>
      </c>
      <c r="G30" s="1">
        <v>1</v>
      </c>
      <c r="H30" s="1">
        <f t="shared" si="0"/>
        <v>0.1001674211615598</v>
      </c>
      <c r="I30" s="1">
        <v>1</v>
      </c>
      <c r="J30" s="1">
        <f t="shared" si="1"/>
        <v>0.1001674211615598</v>
      </c>
    </row>
    <row r="31" spans="1:10" x14ac:dyDescent="0.2">
      <c r="A31" s="1">
        <v>2010</v>
      </c>
      <c r="B31" s="1" t="s">
        <v>266</v>
      </c>
      <c r="C31" s="1" t="s">
        <v>43</v>
      </c>
      <c r="D31" s="1">
        <v>377</v>
      </c>
      <c r="E31" s="1">
        <v>4</v>
      </c>
      <c r="F31" s="1" t="s">
        <v>33</v>
      </c>
      <c r="G31" s="1">
        <v>1</v>
      </c>
      <c r="H31" s="1">
        <f t="shared" si="0"/>
        <v>0.1001674211615598</v>
      </c>
      <c r="I31" s="1">
        <v>1</v>
      </c>
      <c r="J31" s="1">
        <f t="shared" si="1"/>
        <v>0.1001674211615598</v>
      </c>
    </row>
    <row r="32" spans="1:10" x14ac:dyDescent="0.2">
      <c r="A32" s="1">
        <v>2010</v>
      </c>
      <c r="B32" s="1" t="s">
        <v>266</v>
      </c>
      <c r="C32" s="1" t="s">
        <v>43</v>
      </c>
      <c r="D32" s="1">
        <v>381</v>
      </c>
      <c r="E32" s="1">
        <v>8</v>
      </c>
      <c r="F32" s="1" t="s">
        <v>52</v>
      </c>
      <c r="G32" s="1">
        <v>1</v>
      </c>
      <c r="H32" s="1">
        <f t="shared" si="0"/>
        <v>0.1001674211615598</v>
      </c>
      <c r="I32" s="1">
        <v>1</v>
      </c>
      <c r="J32" s="1">
        <f t="shared" si="1"/>
        <v>0.1001674211615598</v>
      </c>
    </row>
    <row r="33" spans="1:10" x14ac:dyDescent="0.2">
      <c r="A33" s="1">
        <v>2010</v>
      </c>
      <c r="B33" s="1" t="s">
        <v>266</v>
      </c>
      <c r="C33" s="1" t="s">
        <v>43</v>
      </c>
      <c r="D33" s="1">
        <v>382</v>
      </c>
      <c r="E33" s="1">
        <v>8</v>
      </c>
      <c r="F33" s="1" t="s">
        <v>52</v>
      </c>
      <c r="G33" s="1">
        <v>1</v>
      </c>
      <c r="H33" s="1">
        <f t="shared" si="0"/>
        <v>0.1001674211615598</v>
      </c>
      <c r="I33" s="1">
        <v>1</v>
      </c>
      <c r="J33" s="1">
        <f t="shared" si="1"/>
        <v>0.1001674211615598</v>
      </c>
    </row>
    <row r="34" spans="1:10" x14ac:dyDescent="0.2">
      <c r="A34" s="1">
        <v>2010</v>
      </c>
      <c r="B34" s="1" t="s">
        <v>266</v>
      </c>
      <c r="C34" s="1" t="s">
        <v>43</v>
      </c>
      <c r="D34" s="1">
        <v>388</v>
      </c>
      <c r="E34" s="1">
        <v>3</v>
      </c>
      <c r="F34" s="1" t="s">
        <v>32</v>
      </c>
      <c r="G34" s="1">
        <v>1</v>
      </c>
      <c r="H34" s="1">
        <f t="shared" si="0"/>
        <v>0.1001674211615598</v>
      </c>
      <c r="I34" s="1">
        <v>1</v>
      </c>
      <c r="J34" s="1">
        <f t="shared" si="1"/>
        <v>0.1001674211615598</v>
      </c>
    </row>
    <row r="35" spans="1:10" x14ac:dyDescent="0.2">
      <c r="A35" s="1">
        <v>2010</v>
      </c>
      <c r="B35" s="1" t="s">
        <v>266</v>
      </c>
      <c r="C35" s="1" t="s">
        <v>43</v>
      </c>
      <c r="D35" s="1">
        <v>399</v>
      </c>
      <c r="E35" s="1">
        <v>8</v>
      </c>
      <c r="F35" s="1" t="s">
        <v>52</v>
      </c>
      <c r="G35" s="1">
        <v>1</v>
      </c>
      <c r="H35" s="1">
        <f t="shared" si="0"/>
        <v>0.1001674211615598</v>
      </c>
      <c r="I35" s="1">
        <v>1</v>
      </c>
      <c r="J35" s="1">
        <f t="shared" si="1"/>
        <v>0.1001674211615598</v>
      </c>
    </row>
    <row r="36" spans="1:10" x14ac:dyDescent="0.2">
      <c r="A36" s="1">
        <v>2010</v>
      </c>
      <c r="B36" s="1" t="s">
        <v>266</v>
      </c>
      <c r="C36" s="1" t="s">
        <v>25</v>
      </c>
      <c r="D36" s="1">
        <v>4</v>
      </c>
      <c r="E36" s="1">
        <v>6</v>
      </c>
      <c r="F36" s="1" t="s">
        <v>34</v>
      </c>
      <c r="G36" s="1">
        <v>1</v>
      </c>
      <c r="H36" s="1">
        <f t="shared" si="0"/>
        <v>0.1001674211615598</v>
      </c>
      <c r="I36" s="1">
        <v>1</v>
      </c>
      <c r="J36" s="1">
        <f t="shared" si="1"/>
        <v>0.1001674211615598</v>
      </c>
    </row>
    <row r="37" spans="1:10" x14ac:dyDescent="0.2">
      <c r="A37" s="1">
        <v>2010</v>
      </c>
      <c r="B37" s="1" t="s">
        <v>266</v>
      </c>
      <c r="C37" s="1" t="s">
        <v>25</v>
      </c>
      <c r="D37" s="1">
        <v>13</v>
      </c>
      <c r="E37" s="1">
        <v>5</v>
      </c>
      <c r="F37" s="1" t="s">
        <v>31</v>
      </c>
      <c r="G37" s="1">
        <v>1</v>
      </c>
      <c r="H37" s="1">
        <f t="shared" si="0"/>
        <v>0.1001674211615598</v>
      </c>
      <c r="I37" s="1">
        <v>1</v>
      </c>
      <c r="J37" s="1">
        <f t="shared" si="1"/>
        <v>0.1001674211615598</v>
      </c>
    </row>
    <row r="38" spans="1:10" x14ac:dyDescent="0.2">
      <c r="A38" s="1">
        <v>2010</v>
      </c>
      <c r="B38" s="1" t="s">
        <v>266</v>
      </c>
      <c r="C38" s="1" t="s">
        <v>25</v>
      </c>
      <c r="D38" s="1">
        <v>21</v>
      </c>
      <c r="E38" s="1">
        <v>4</v>
      </c>
      <c r="F38" s="1" t="s">
        <v>33</v>
      </c>
      <c r="G38" s="1">
        <v>1</v>
      </c>
      <c r="H38" s="1">
        <f t="shared" si="0"/>
        <v>0.1001674211615598</v>
      </c>
      <c r="I38" s="1">
        <v>1</v>
      </c>
      <c r="J38" s="1">
        <f t="shared" si="1"/>
        <v>0.1001674211615598</v>
      </c>
    </row>
    <row r="39" spans="1:10" x14ac:dyDescent="0.2">
      <c r="A39" s="1">
        <v>2010</v>
      </c>
      <c r="B39" s="1" t="s">
        <v>266</v>
      </c>
      <c r="C39" s="1" t="s">
        <v>25</v>
      </c>
      <c r="D39" s="1">
        <v>29</v>
      </c>
      <c r="E39" s="1">
        <v>2</v>
      </c>
      <c r="F39" s="1" t="s">
        <v>30</v>
      </c>
      <c r="G39" s="1">
        <v>1</v>
      </c>
      <c r="H39" s="1">
        <f t="shared" si="0"/>
        <v>0.1001674211615598</v>
      </c>
      <c r="I39" s="1">
        <v>1</v>
      </c>
      <c r="J39" s="1">
        <f t="shared" si="1"/>
        <v>0.1001674211615598</v>
      </c>
    </row>
    <row r="40" spans="1:10" x14ac:dyDescent="0.2">
      <c r="A40" s="1">
        <v>2010</v>
      </c>
      <c r="B40" s="1" t="s">
        <v>266</v>
      </c>
      <c r="C40" s="1" t="s">
        <v>25</v>
      </c>
      <c r="D40" s="1">
        <v>36</v>
      </c>
      <c r="E40" s="1">
        <v>7</v>
      </c>
      <c r="F40" s="1" t="s">
        <v>44</v>
      </c>
      <c r="G40" s="1">
        <v>1</v>
      </c>
      <c r="H40" s="1">
        <f t="shared" si="0"/>
        <v>0.1001674211615598</v>
      </c>
      <c r="I40" s="1">
        <v>1</v>
      </c>
      <c r="J40" s="1">
        <f t="shared" si="1"/>
        <v>0.1001674211615598</v>
      </c>
    </row>
    <row r="41" spans="1:10" x14ac:dyDescent="0.2">
      <c r="A41" s="1">
        <v>2010</v>
      </c>
      <c r="B41" s="1" t="s">
        <v>266</v>
      </c>
      <c r="C41" s="1" t="s">
        <v>25</v>
      </c>
      <c r="D41" s="1">
        <v>40</v>
      </c>
      <c r="E41" s="1">
        <v>3</v>
      </c>
      <c r="F41" s="1" t="s">
        <v>32</v>
      </c>
      <c r="G41" s="1">
        <v>1</v>
      </c>
      <c r="H41" s="1">
        <f t="shared" si="0"/>
        <v>0.1001674211615598</v>
      </c>
      <c r="I41" s="1">
        <v>1</v>
      </c>
      <c r="J41" s="1">
        <f t="shared" si="1"/>
        <v>0.1001674211615598</v>
      </c>
    </row>
    <row r="42" spans="1:10" x14ac:dyDescent="0.2">
      <c r="A42" s="1">
        <v>2010</v>
      </c>
      <c r="B42" s="1" t="s">
        <v>266</v>
      </c>
      <c r="C42" s="1" t="s">
        <v>25</v>
      </c>
      <c r="D42" s="1">
        <v>41</v>
      </c>
      <c r="E42" s="1">
        <v>2</v>
      </c>
      <c r="F42" s="1" t="s">
        <v>30</v>
      </c>
      <c r="G42" s="1">
        <v>1</v>
      </c>
      <c r="H42" s="1">
        <f t="shared" si="0"/>
        <v>0.1001674211615598</v>
      </c>
      <c r="I42" s="1">
        <v>1</v>
      </c>
      <c r="J42" s="1">
        <f t="shared" si="1"/>
        <v>0.1001674211615598</v>
      </c>
    </row>
    <row r="43" spans="1:10" x14ac:dyDescent="0.2">
      <c r="A43" s="1">
        <v>2010</v>
      </c>
      <c r="B43" s="1" t="s">
        <v>266</v>
      </c>
      <c r="C43" s="1" t="s">
        <v>25</v>
      </c>
      <c r="D43" s="1">
        <v>49</v>
      </c>
      <c r="E43" s="1">
        <v>8</v>
      </c>
      <c r="F43" s="1" t="s">
        <v>52</v>
      </c>
      <c r="G43" s="1">
        <v>1</v>
      </c>
      <c r="H43" s="1">
        <f t="shared" si="0"/>
        <v>0.1001674211615598</v>
      </c>
      <c r="I43" s="1">
        <v>1</v>
      </c>
      <c r="J43" s="1">
        <f t="shared" si="1"/>
        <v>0.1001674211615598</v>
      </c>
    </row>
    <row r="44" spans="1:10" x14ac:dyDescent="0.2">
      <c r="A44" s="1">
        <v>2010</v>
      </c>
      <c r="B44" s="1" t="s">
        <v>266</v>
      </c>
      <c r="C44" s="1" t="s">
        <v>25</v>
      </c>
      <c r="D44" s="1">
        <v>62</v>
      </c>
      <c r="E44" s="1">
        <v>4</v>
      </c>
      <c r="F44" s="1" t="s">
        <v>33</v>
      </c>
      <c r="G44" s="1">
        <v>1</v>
      </c>
      <c r="H44" s="1">
        <f t="shared" si="0"/>
        <v>0.1001674211615598</v>
      </c>
      <c r="I44" s="1">
        <v>1</v>
      </c>
      <c r="J44" s="1">
        <f t="shared" si="1"/>
        <v>0.1001674211615598</v>
      </c>
    </row>
    <row r="45" spans="1:10" x14ac:dyDescent="0.2">
      <c r="A45" s="1">
        <v>2010</v>
      </c>
      <c r="B45" s="1" t="s">
        <v>266</v>
      </c>
      <c r="C45" s="1" t="s">
        <v>25</v>
      </c>
      <c r="D45" s="1">
        <v>70</v>
      </c>
      <c r="E45" s="1">
        <v>2</v>
      </c>
      <c r="F45" s="1" t="s">
        <v>30</v>
      </c>
      <c r="G45" s="1">
        <v>1</v>
      </c>
      <c r="H45" s="1">
        <f t="shared" si="0"/>
        <v>0.1001674211615598</v>
      </c>
      <c r="I45" s="1">
        <v>1</v>
      </c>
      <c r="J45" s="1">
        <f t="shared" si="1"/>
        <v>0.1001674211615598</v>
      </c>
    </row>
    <row r="46" spans="1:10" x14ac:dyDescent="0.2">
      <c r="A46" s="1">
        <v>2010</v>
      </c>
      <c r="B46" s="1" t="s">
        <v>266</v>
      </c>
      <c r="C46" s="1" t="s">
        <v>25</v>
      </c>
      <c r="D46" s="1">
        <v>72</v>
      </c>
      <c r="E46" s="1">
        <v>3</v>
      </c>
      <c r="F46" s="1" t="s">
        <v>32</v>
      </c>
      <c r="G46" s="1">
        <v>1</v>
      </c>
      <c r="H46" s="1">
        <f t="shared" si="0"/>
        <v>0.1001674211615598</v>
      </c>
      <c r="I46" s="1">
        <v>1</v>
      </c>
      <c r="J46" s="1">
        <f t="shared" si="1"/>
        <v>0.1001674211615598</v>
      </c>
    </row>
    <row r="47" spans="1:10" x14ac:dyDescent="0.2">
      <c r="A47" s="1">
        <v>2010</v>
      </c>
      <c r="B47" s="1" t="s">
        <v>266</v>
      </c>
      <c r="C47" s="1" t="s">
        <v>25</v>
      </c>
      <c r="D47" s="1">
        <v>73</v>
      </c>
      <c r="E47" s="1">
        <v>2</v>
      </c>
      <c r="F47" s="1" t="s">
        <v>30</v>
      </c>
      <c r="G47" s="1">
        <v>1</v>
      </c>
      <c r="H47" s="1">
        <f t="shared" si="0"/>
        <v>0.1001674211615598</v>
      </c>
      <c r="I47" s="1">
        <v>1</v>
      </c>
      <c r="J47" s="1">
        <f t="shared" si="1"/>
        <v>0.1001674211615598</v>
      </c>
    </row>
    <row r="48" spans="1:10" x14ac:dyDescent="0.2">
      <c r="A48" s="1">
        <v>2010</v>
      </c>
      <c r="B48" s="1" t="s">
        <v>266</v>
      </c>
      <c r="C48" s="1" t="s">
        <v>25</v>
      </c>
      <c r="D48" s="1">
        <v>83</v>
      </c>
      <c r="E48" s="1">
        <v>8</v>
      </c>
      <c r="F48" s="1" t="s">
        <v>52</v>
      </c>
      <c r="G48" s="1">
        <v>1</v>
      </c>
      <c r="H48" s="1">
        <f t="shared" si="0"/>
        <v>0.1001674211615598</v>
      </c>
      <c r="I48" s="1">
        <v>1</v>
      </c>
      <c r="J48" s="1">
        <f t="shared" si="1"/>
        <v>0.1001674211615598</v>
      </c>
    </row>
    <row r="49" spans="1:14" x14ac:dyDescent="0.2">
      <c r="A49" s="1">
        <v>2010</v>
      </c>
      <c r="B49" s="1" t="s">
        <v>266</v>
      </c>
      <c r="C49" s="1" t="s">
        <v>25</v>
      </c>
      <c r="D49" s="1">
        <v>85</v>
      </c>
      <c r="E49" s="1">
        <v>6</v>
      </c>
      <c r="F49" s="1" t="s">
        <v>34</v>
      </c>
      <c r="G49" s="1">
        <v>1</v>
      </c>
      <c r="H49" s="1">
        <f t="shared" si="0"/>
        <v>0.1001674211615598</v>
      </c>
      <c r="I49" s="1">
        <v>1</v>
      </c>
      <c r="J49" s="1">
        <f t="shared" si="1"/>
        <v>0.1001674211615598</v>
      </c>
      <c r="M49" s="1" t="s">
        <v>178</v>
      </c>
    </row>
    <row r="50" spans="1:14" x14ac:dyDescent="0.2">
      <c r="A50" s="1">
        <v>2010</v>
      </c>
      <c r="B50" s="1" t="s">
        <v>266</v>
      </c>
      <c r="C50" s="1" t="s">
        <v>25</v>
      </c>
      <c r="D50" s="1">
        <v>92</v>
      </c>
      <c r="E50" s="1">
        <v>2</v>
      </c>
      <c r="F50" s="1" t="s">
        <v>30</v>
      </c>
      <c r="G50" s="1">
        <v>1</v>
      </c>
      <c r="H50" s="1">
        <f t="shared" si="0"/>
        <v>0.1001674211615598</v>
      </c>
      <c r="I50" s="1">
        <v>1</v>
      </c>
      <c r="J50" s="1">
        <f t="shared" si="1"/>
        <v>0.1001674211615598</v>
      </c>
    </row>
    <row r="51" spans="1:14" x14ac:dyDescent="0.2">
      <c r="A51" s="1">
        <v>2010</v>
      </c>
      <c r="B51" s="1" t="s">
        <v>266</v>
      </c>
      <c r="C51" s="1" t="s">
        <v>25</v>
      </c>
      <c r="D51" s="1">
        <v>102</v>
      </c>
      <c r="E51" s="1">
        <v>1</v>
      </c>
      <c r="F51" s="1" t="s">
        <v>27</v>
      </c>
      <c r="G51" s="1">
        <v>1</v>
      </c>
      <c r="H51" s="1">
        <f t="shared" si="0"/>
        <v>0.1001674211615598</v>
      </c>
      <c r="I51" s="1">
        <v>1</v>
      </c>
      <c r="J51" s="1">
        <f t="shared" si="1"/>
        <v>0.1001674211615598</v>
      </c>
    </row>
    <row r="52" spans="1:14" x14ac:dyDescent="0.2">
      <c r="A52" s="1">
        <v>2010</v>
      </c>
      <c r="B52" s="1" t="s">
        <v>266</v>
      </c>
      <c r="C52" s="1" t="s">
        <v>25</v>
      </c>
      <c r="D52" s="1">
        <v>105</v>
      </c>
      <c r="E52" s="1">
        <v>1</v>
      </c>
      <c r="F52" s="1" t="s">
        <v>27</v>
      </c>
      <c r="G52" s="1">
        <v>1</v>
      </c>
      <c r="H52" s="1">
        <f t="shared" si="0"/>
        <v>0.1001674211615598</v>
      </c>
      <c r="I52" s="1">
        <v>1</v>
      </c>
      <c r="J52" s="1">
        <f t="shared" si="1"/>
        <v>0.1001674211615598</v>
      </c>
    </row>
    <row r="53" spans="1:14" x14ac:dyDescent="0.2">
      <c r="A53" s="1">
        <v>2010</v>
      </c>
      <c r="B53" s="1" t="s">
        <v>266</v>
      </c>
      <c r="C53" s="1" t="s">
        <v>25</v>
      </c>
      <c r="D53" s="1">
        <v>106</v>
      </c>
      <c r="E53" s="1">
        <v>3</v>
      </c>
      <c r="F53" s="1" t="s">
        <v>32</v>
      </c>
      <c r="G53" s="1">
        <v>1</v>
      </c>
      <c r="H53" s="1">
        <f t="shared" si="0"/>
        <v>0.1001674211615598</v>
      </c>
      <c r="I53" s="1">
        <v>1</v>
      </c>
      <c r="J53" s="1">
        <f t="shared" si="1"/>
        <v>0.1001674211615598</v>
      </c>
    </row>
    <row r="54" spans="1:14" x14ac:dyDescent="0.2">
      <c r="A54" s="1">
        <v>2010</v>
      </c>
      <c r="B54" s="1" t="s">
        <v>266</v>
      </c>
      <c r="C54" s="1" t="s">
        <v>25</v>
      </c>
      <c r="D54" s="1">
        <v>107</v>
      </c>
      <c r="E54" s="1">
        <v>3</v>
      </c>
      <c r="F54" s="1" t="s">
        <v>32</v>
      </c>
      <c r="G54" s="1">
        <v>1</v>
      </c>
      <c r="H54" s="1">
        <f t="shared" si="0"/>
        <v>0.1001674211615598</v>
      </c>
      <c r="I54" s="1">
        <v>1</v>
      </c>
      <c r="J54" s="1">
        <f t="shared" si="1"/>
        <v>0.1001674211615598</v>
      </c>
      <c r="N54" s="1" t="s">
        <v>178</v>
      </c>
    </row>
    <row r="55" spans="1:14" x14ac:dyDescent="0.2">
      <c r="A55" s="1">
        <v>2010</v>
      </c>
      <c r="B55" s="1" t="s">
        <v>266</v>
      </c>
      <c r="C55" s="1" t="s">
        <v>25</v>
      </c>
      <c r="D55" s="1">
        <v>110</v>
      </c>
      <c r="E55" s="1">
        <v>4</v>
      </c>
      <c r="F55" s="1" t="s">
        <v>33</v>
      </c>
      <c r="G55" s="1">
        <v>1</v>
      </c>
      <c r="H55" s="1">
        <f t="shared" si="0"/>
        <v>0.1001674211615598</v>
      </c>
      <c r="I55" s="1">
        <v>1</v>
      </c>
      <c r="J55" s="1">
        <f t="shared" si="1"/>
        <v>0.1001674211615598</v>
      </c>
    </row>
    <row r="56" spans="1:14" x14ac:dyDescent="0.2">
      <c r="A56" s="1">
        <v>2010</v>
      </c>
      <c r="B56" s="1" t="s">
        <v>266</v>
      </c>
      <c r="C56" s="1" t="s">
        <v>25</v>
      </c>
      <c r="D56" s="1">
        <v>111</v>
      </c>
      <c r="E56" s="1">
        <v>8</v>
      </c>
      <c r="F56" s="1" t="s">
        <v>52</v>
      </c>
      <c r="G56" s="1">
        <v>1</v>
      </c>
      <c r="H56" s="1">
        <f t="shared" si="0"/>
        <v>0.1001674211615598</v>
      </c>
      <c r="I56" s="1">
        <v>1</v>
      </c>
      <c r="J56" s="1">
        <f t="shared" si="1"/>
        <v>0.1001674211615598</v>
      </c>
    </row>
    <row r="57" spans="1:14" x14ac:dyDescent="0.2">
      <c r="A57" s="1">
        <v>2010</v>
      </c>
      <c r="B57" s="1" t="s">
        <v>266</v>
      </c>
      <c r="C57" s="1" t="s">
        <v>25</v>
      </c>
      <c r="D57" s="1">
        <v>114</v>
      </c>
      <c r="E57" s="1">
        <v>2</v>
      </c>
      <c r="F57" s="1" t="s">
        <v>30</v>
      </c>
      <c r="G57" s="1">
        <v>1</v>
      </c>
      <c r="H57" s="1">
        <f t="shared" si="0"/>
        <v>0.1001674211615598</v>
      </c>
      <c r="I57" s="1">
        <v>1</v>
      </c>
      <c r="J57" s="1">
        <f t="shared" si="1"/>
        <v>0.1001674211615598</v>
      </c>
    </row>
    <row r="58" spans="1:14" x14ac:dyDescent="0.2">
      <c r="A58" s="1">
        <v>2010</v>
      </c>
      <c r="B58" s="1" t="s">
        <v>266</v>
      </c>
      <c r="C58" s="1" t="s">
        <v>25</v>
      </c>
      <c r="D58" s="1">
        <v>115</v>
      </c>
      <c r="E58" s="1">
        <v>6</v>
      </c>
      <c r="F58" s="1" t="s">
        <v>34</v>
      </c>
      <c r="G58" s="1">
        <v>1</v>
      </c>
      <c r="H58" s="1">
        <f t="shared" si="0"/>
        <v>0.1001674211615598</v>
      </c>
      <c r="I58" s="1">
        <v>1</v>
      </c>
      <c r="J58" s="1">
        <f t="shared" si="1"/>
        <v>0.1001674211615598</v>
      </c>
    </row>
    <row r="59" spans="1:14" x14ac:dyDescent="0.2">
      <c r="A59" s="1">
        <v>2010</v>
      </c>
      <c r="B59" s="1" t="s">
        <v>266</v>
      </c>
      <c r="C59" s="1" t="s">
        <v>25</v>
      </c>
      <c r="D59" s="1">
        <v>125</v>
      </c>
      <c r="E59" s="1">
        <v>8</v>
      </c>
      <c r="F59" s="1" t="s">
        <v>52</v>
      </c>
      <c r="G59" s="1">
        <v>1</v>
      </c>
      <c r="H59" s="1">
        <f t="shared" si="0"/>
        <v>0.1001674211615598</v>
      </c>
      <c r="I59" s="1">
        <v>1</v>
      </c>
      <c r="J59" s="1">
        <f t="shared" si="1"/>
        <v>0.1001674211615598</v>
      </c>
    </row>
    <row r="60" spans="1:14" x14ac:dyDescent="0.2">
      <c r="A60" s="1">
        <v>2010</v>
      </c>
      <c r="B60" s="1" t="s">
        <v>266</v>
      </c>
      <c r="C60" s="1" t="s">
        <v>25</v>
      </c>
      <c r="D60" s="1">
        <v>128</v>
      </c>
      <c r="E60" s="1">
        <v>6</v>
      </c>
      <c r="F60" s="1" t="s">
        <v>34</v>
      </c>
      <c r="G60" s="1">
        <v>1</v>
      </c>
      <c r="H60" s="1">
        <f t="shared" si="0"/>
        <v>0.1001674211615598</v>
      </c>
      <c r="I60" s="1">
        <v>1</v>
      </c>
      <c r="J60" s="1">
        <f t="shared" si="1"/>
        <v>0.1001674211615598</v>
      </c>
    </row>
    <row r="61" spans="1:14" x14ac:dyDescent="0.2">
      <c r="A61" s="1">
        <v>2010</v>
      </c>
      <c r="B61" s="1" t="s">
        <v>266</v>
      </c>
      <c r="C61" s="1" t="s">
        <v>25</v>
      </c>
      <c r="D61" s="1">
        <v>132</v>
      </c>
      <c r="E61" s="1">
        <v>1</v>
      </c>
      <c r="F61" s="1" t="s">
        <v>27</v>
      </c>
      <c r="G61" s="1">
        <v>1</v>
      </c>
      <c r="H61" s="1">
        <f t="shared" si="0"/>
        <v>0.1001674211615598</v>
      </c>
      <c r="I61" s="1">
        <v>1</v>
      </c>
      <c r="J61" s="1">
        <f t="shared" si="1"/>
        <v>0.1001674211615598</v>
      </c>
    </row>
    <row r="62" spans="1:14" x14ac:dyDescent="0.2">
      <c r="A62" s="1">
        <v>2010</v>
      </c>
      <c r="B62" s="1" t="s">
        <v>266</v>
      </c>
      <c r="C62" s="1" t="s">
        <v>25</v>
      </c>
      <c r="D62" s="1">
        <v>142</v>
      </c>
      <c r="E62" s="1">
        <v>1</v>
      </c>
      <c r="F62" s="1" t="s">
        <v>27</v>
      </c>
      <c r="G62" s="1">
        <v>1</v>
      </c>
      <c r="H62" s="1">
        <f t="shared" si="0"/>
        <v>0.1001674211615598</v>
      </c>
      <c r="I62" s="1">
        <v>1</v>
      </c>
      <c r="J62" s="1">
        <f t="shared" si="1"/>
        <v>0.1001674211615598</v>
      </c>
    </row>
    <row r="63" spans="1:14" x14ac:dyDescent="0.2">
      <c r="A63" s="1">
        <v>2010</v>
      </c>
      <c r="B63" s="1" t="s">
        <v>266</v>
      </c>
      <c r="C63" s="1" t="s">
        <v>25</v>
      </c>
      <c r="D63" s="1">
        <v>146</v>
      </c>
      <c r="E63" s="1">
        <v>2</v>
      </c>
      <c r="F63" s="1" t="s">
        <v>30</v>
      </c>
      <c r="G63" s="1">
        <v>1</v>
      </c>
      <c r="H63" s="1">
        <f t="shared" si="0"/>
        <v>0.1001674211615598</v>
      </c>
      <c r="I63" s="1">
        <v>1</v>
      </c>
      <c r="J63" s="1">
        <f t="shared" si="1"/>
        <v>0.1001674211615598</v>
      </c>
    </row>
    <row r="64" spans="1:14" x14ac:dyDescent="0.2">
      <c r="A64" s="1">
        <v>2010</v>
      </c>
      <c r="B64" s="1" t="s">
        <v>266</v>
      </c>
      <c r="C64" s="1" t="s">
        <v>25</v>
      </c>
      <c r="D64" s="1">
        <v>163</v>
      </c>
      <c r="E64" s="1">
        <v>6</v>
      </c>
      <c r="F64" s="1" t="s">
        <v>34</v>
      </c>
      <c r="G64" s="1">
        <v>1</v>
      </c>
      <c r="H64" s="1">
        <f t="shared" si="0"/>
        <v>0.1001674211615598</v>
      </c>
      <c r="I64" s="1">
        <v>1</v>
      </c>
      <c r="J64" s="1">
        <f t="shared" si="1"/>
        <v>0.1001674211615598</v>
      </c>
    </row>
    <row r="65" spans="1:10" x14ac:dyDescent="0.2">
      <c r="A65" s="1">
        <v>2010</v>
      </c>
      <c r="B65" s="1" t="s">
        <v>266</v>
      </c>
      <c r="C65" s="1" t="s">
        <v>25</v>
      </c>
      <c r="D65" s="1">
        <v>179</v>
      </c>
      <c r="E65" s="1">
        <v>5</v>
      </c>
      <c r="F65" s="1" t="s">
        <v>31</v>
      </c>
      <c r="G65" s="1">
        <v>1</v>
      </c>
      <c r="H65" s="1">
        <f t="shared" si="0"/>
        <v>0.1001674211615598</v>
      </c>
      <c r="I65" s="1">
        <v>1</v>
      </c>
      <c r="J65" s="1">
        <f t="shared" si="1"/>
        <v>0.1001674211615598</v>
      </c>
    </row>
    <row r="66" spans="1:10" x14ac:dyDescent="0.2">
      <c r="A66" s="1">
        <v>2010</v>
      </c>
      <c r="B66" s="1" t="s">
        <v>266</v>
      </c>
      <c r="C66" s="1" t="s">
        <v>25</v>
      </c>
      <c r="D66" s="1">
        <v>181</v>
      </c>
      <c r="E66" s="1">
        <v>5</v>
      </c>
      <c r="F66" s="1" t="s">
        <v>31</v>
      </c>
      <c r="G66" s="1">
        <v>1</v>
      </c>
      <c r="H66" s="1">
        <f t="shared" ref="H66:H113" si="2">ASIN(SQRT(G66/100))</f>
        <v>0.1001674211615598</v>
      </c>
      <c r="I66" s="1">
        <v>1</v>
      </c>
      <c r="J66" s="1">
        <f t="shared" ref="J66:J113" si="3">ASIN(SQRT(I66/100))</f>
        <v>0.1001674211615598</v>
      </c>
    </row>
    <row r="67" spans="1:10" x14ac:dyDescent="0.2">
      <c r="A67" s="1">
        <v>2010</v>
      </c>
      <c r="B67" s="1" t="s">
        <v>266</v>
      </c>
      <c r="C67" s="1" t="s">
        <v>25</v>
      </c>
      <c r="D67" s="1">
        <v>186</v>
      </c>
      <c r="E67" s="1">
        <v>4</v>
      </c>
      <c r="F67" s="1" t="s">
        <v>33</v>
      </c>
      <c r="G67" s="1">
        <v>1</v>
      </c>
      <c r="H67" s="1">
        <f t="shared" si="2"/>
        <v>0.1001674211615598</v>
      </c>
      <c r="I67" s="1">
        <v>1</v>
      </c>
      <c r="J67" s="1">
        <f t="shared" si="3"/>
        <v>0.1001674211615598</v>
      </c>
    </row>
    <row r="68" spans="1:10" x14ac:dyDescent="0.2">
      <c r="A68" s="1">
        <v>2010</v>
      </c>
      <c r="B68" s="1" t="s">
        <v>266</v>
      </c>
      <c r="C68" s="1" t="s">
        <v>25</v>
      </c>
      <c r="D68" s="1">
        <v>187</v>
      </c>
      <c r="E68" s="1">
        <v>2</v>
      </c>
      <c r="F68" s="1" t="s">
        <v>30</v>
      </c>
      <c r="G68" s="1">
        <v>1</v>
      </c>
      <c r="H68" s="1">
        <f t="shared" si="2"/>
        <v>0.1001674211615598</v>
      </c>
      <c r="I68" s="1">
        <v>1</v>
      </c>
      <c r="J68" s="1">
        <f t="shared" si="3"/>
        <v>0.1001674211615598</v>
      </c>
    </row>
    <row r="69" spans="1:10" x14ac:dyDescent="0.2">
      <c r="A69" s="1">
        <v>2010</v>
      </c>
      <c r="B69" s="1" t="s">
        <v>266</v>
      </c>
      <c r="C69" s="1" t="s">
        <v>25</v>
      </c>
      <c r="D69" s="1">
        <v>193</v>
      </c>
      <c r="E69" s="1">
        <v>3</v>
      </c>
      <c r="F69" s="1" t="s">
        <v>32</v>
      </c>
      <c r="G69" s="1">
        <v>1</v>
      </c>
      <c r="H69" s="1">
        <f t="shared" si="2"/>
        <v>0.1001674211615598</v>
      </c>
      <c r="I69" s="1">
        <v>1</v>
      </c>
      <c r="J69" s="1">
        <f t="shared" si="3"/>
        <v>0.1001674211615598</v>
      </c>
    </row>
    <row r="70" spans="1:10" x14ac:dyDescent="0.2">
      <c r="A70" s="1">
        <v>2010</v>
      </c>
      <c r="B70" s="1" t="s">
        <v>266</v>
      </c>
      <c r="C70" s="1" t="s">
        <v>25</v>
      </c>
      <c r="D70" s="1">
        <v>199</v>
      </c>
      <c r="E70" s="1">
        <v>5</v>
      </c>
      <c r="F70" s="1" t="s">
        <v>31</v>
      </c>
      <c r="G70" s="1">
        <v>1</v>
      </c>
      <c r="H70" s="1">
        <f t="shared" si="2"/>
        <v>0.1001674211615598</v>
      </c>
      <c r="I70" s="1">
        <v>1</v>
      </c>
      <c r="J70" s="1">
        <f t="shared" si="3"/>
        <v>0.1001674211615598</v>
      </c>
    </row>
    <row r="71" spans="1:10" x14ac:dyDescent="0.2">
      <c r="A71" s="1">
        <v>2010</v>
      </c>
      <c r="B71" s="1" t="s">
        <v>266</v>
      </c>
      <c r="C71" s="1" t="s">
        <v>25</v>
      </c>
      <c r="D71" s="1">
        <v>200</v>
      </c>
      <c r="E71" s="1">
        <v>6</v>
      </c>
      <c r="F71" s="1" t="s">
        <v>34</v>
      </c>
      <c r="G71" s="1">
        <v>1</v>
      </c>
      <c r="H71" s="1">
        <f t="shared" si="2"/>
        <v>0.1001674211615598</v>
      </c>
      <c r="I71" s="1">
        <v>1</v>
      </c>
      <c r="J71" s="1">
        <f t="shared" si="3"/>
        <v>0.1001674211615598</v>
      </c>
    </row>
    <row r="72" spans="1:10" x14ac:dyDescent="0.2">
      <c r="A72" s="1">
        <v>2010</v>
      </c>
      <c r="B72" s="1" t="s">
        <v>266</v>
      </c>
      <c r="C72" s="1" t="s">
        <v>43</v>
      </c>
      <c r="D72" s="1">
        <v>329</v>
      </c>
      <c r="E72" s="1">
        <v>6</v>
      </c>
      <c r="F72" s="1" t="s">
        <v>34</v>
      </c>
      <c r="G72" s="1">
        <v>2</v>
      </c>
      <c r="H72" s="1">
        <f t="shared" si="2"/>
        <v>0.14189705460416391</v>
      </c>
      <c r="I72" s="1">
        <v>1</v>
      </c>
      <c r="J72" s="1">
        <f t="shared" si="3"/>
        <v>0.1001674211615598</v>
      </c>
    </row>
    <row r="73" spans="1:10" x14ac:dyDescent="0.2">
      <c r="A73" s="1">
        <v>2010</v>
      </c>
      <c r="B73" s="1" t="s">
        <v>266</v>
      </c>
      <c r="C73" s="1" t="s">
        <v>25</v>
      </c>
      <c r="D73" s="1">
        <v>101</v>
      </c>
      <c r="E73" s="1">
        <v>3</v>
      </c>
      <c r="F73" s="1" t="s">
        <v>32</v>
      </c>
      <c r="G73" s="1">
        <v>2</v>
      </c>
      <c r="H73" s="1">
        <f t="shared" si="2"/>
        <v>0.14189705460416391</v>
      </c>
      <c r="I73" s="1">
        <v>1</v>
      </c>
      <c r="J73" s="1">
        <f t="shared" si="3"/>
        <v>0.1001674211615598</v>
      </c>
    </row>
    <row r="74" spans="1:10" x14ac:dyDescent="0.2">
      <c r="A74" s="1">
        <v>2010</v>
      </c>
      <c r="B74" s="1" t="s">
        <v>266</v>
      </c>
      <c r="C74" s="1" t="s">
        <v>43</v>
      </c>
      <c r="D74" s="1">
        <v>261</v>
      </c>
      <c r="E74" s="1">
        <v>4</v>
      </c>
      <c r="F74" s="1" t="s">
        <v>33</v>
      </c>
      <c r="G74" s="1">
        <v>1</v>
      </c>
      <c r="H74" s="1">
        <f t="shared" si="2"/>
        <v>0.1001674211615598</v>
      </c>
      <c r="I74" s="1">
        <v>1</v>
      </c>
      <c r="J74" s="1">
        <f t="shared" si="3"/>
        <v>0.1001674211615598</v>
      </c>
    </row>
    <row r="75" spans="1:10" x14ac:dyDescent="0.2">
      <c r="A75" s="1">
        <v>2010</v>
      </c>
      <c r="B75" s="1" t="s">
        <v>266</v>
      </c>
      <c r="C75" s="1" t="s">
        <v>43</v>
      </c>
      <c r="D75" s="1">
        <v>287</v>
      </c>
      <c r="E75" s="1">
        <v>7</v>
      </c>
      <c r="F75" s="1" t="s">
        <v>44</v>
      </c>
      <c r="G75" s="1">
        <v>1</v>
      </c>
      <c r="H75" s="1">
        <f t="shared" si="2"/>
        <v>0.1001674211615598</v>
      </c>
      <c r="I75" s="1">
        <v>1</v>
      </c>
      <c r="J75" s="1">
        <f t="shared" si="3"/>
        <v>0.1001674211615598</v>
      </c>
    </row>
    <row r="76" spans="1:10" x14ac:dyDescent="0.2">
      <c r="A76" s="1">
        <v>2010</v>
      </c>
      <c r="B76" s="1" t="s">
        <v>266</v>
      </c>
      <c r="C76" s="1" t="s">
        <v>43</v>
      </c>
      <c r="D76" s="1">
        <v>315</v>
      </c>
      <c r="E76" s="1">
        <v>4</v>
      </c>
      <c r="F76" s="1" t="s">
        <v>33</v>
      </c>
      <c r="G76" s="1">
        <v>1</v>
      </c>
      <c r="H76" s="1">
        <f t="shared" si="2"/>
        <v>0.1001674211615598</v>
      </c>
      <c r="I76" s="1">
        <v>1</v>
      </c>
      <c r="J76" s="1">
        <f t="shared" si="3"/>
        <v>0.1001674211615598</v>
      </c>
    </row>
    <row r="77" spans="1:10" x14ac:dyDescent="0.2">
      <c r="A77" s="1">
        <v>2010</v>
      </c>
      <c r="B77" s="1" t="s">
        <v>266</v>
      </c>
      <c r="C77" s="1" t="s">
        <v>43</v>
      </c>
      <c r="D77" s="1">
        <v>352</v>
      </c>
      <c r="E77" s="1">
        <v>1</v>
      </c>
      <c r="F77" s="1" t="s">
        <v>27</v>
      </c>
      <c r="G77" s="1">
        <v>1</v>
      </c>
      <c r="H77" s="1">
        <f t="shared" si="2"/>
        <v>0.1001674211615598</v>
      </c>
      <c r="I77" s="1">
        <v>1</v>
      </c>
      <c r="J77" s="1">
        <f t="shared" si="3"/>
        <v>0.1001674211615598</v>
      </c>
    </row>
    <row r="78" spans="1:10" x14ac:dyDescent="0.2">
      <c r="A78" s="1">
        <v>2010</v>
      </c>
      <c r="B78" s="1" t="s">
        <v>266</v>
      </c>
      <c r="C78" s="1" t="s">
        <v>43</v>
      </c>
      <c r="D78" s="1">
        <v>379</v>
      </c>
      <c r="E78" s="1">
        <v>2</v>
      </c>
      <c r="F78" s="1" t="s">
        <v>30</v>
      </c>
      <c r="G78" s="1">
        <v>1</v>
      </c>
      <c r="H78" s="1">
        <f t="shared" si="2"/>
        <v>0.1001674211615598</v>
      </c>
      <c r="I78" s="1">
        <v>1</v>
      </c>
      <c r="J78" s="1">
        <f t="shared" si="3"/>
        <v>0.1001674211615598</v>
      </c>
    </row>
    <row r="79" spans="1:10" x14ac:dyDescent="0.2">
      <c r="A79" s="1">
        <v>2010</v>
      </c>
      <c r="B79" s="1" t="s">
        <v>266</v>
      </c>
      <c r="C79" s="1" t="s">
        <v>43</v>
      </c>
      <c r="D79" s="1">
        <v>380</v>
      </c>
      <c r="E79" s="1">
        <v>7</v>
      </c>
      <c r="F79" s="1" t="s">
        <v>44</v>
      </c>
      <c r="G79" s="1">
        <v>1</v>
      </c>
      <c r="H79" s="1">
        <f t="shared" si="2"/>
        <v>0.1001674211615598</v>
      </c>
      <c r="I79" s="1">
        <v>1</v>
      </c>
      <c r="J79" s="1">
        <f t="shared" si="3"/>
        <v>0.1001674211615598</v>
      </c>
    </row>
    <row r="80" spans="1:10" x14ac:dyDescent="0.2">
      <c r="A80" s="1">
        <v>2010</v>
      </c>
      <c r="B80" s="1" t="s">
        <v>266</v>
      </c>
      <c r="C80" s="1" t="s">
        <v>25</v>
      </c>
      <c r="D80" s="1">
        <v>15</v>
      </c>
      <c r="E80" s="1">
        <v>1</v>
      </c>
      <c r="F80" s="1" t="s">
        <v>27</v>
      </c>
      <c r="G80" s="1">
        <v>1</v>
      </c>
      <c r="H80" s="1">
        <f t="shared" si="2"/>
        <v>0.1001674211615598</v>
      </c>
      <c r="I80" s="1">
        <v>1</v>
      </c>
      <c r="J80" s="1">
        <f t="shared" si="3"/>
        <v>0.1001674211615598</v>
      </c>
    </row>
    <row r="81" spans="1:12" x14ac:dyDescent="0.2">
      <c r="A81" s="1">
        <v>2010</v>
      </c>
      <c r="B81" s="1" t="s">
        <v>266</v>
      </c>
      <c r="C81" s="1" t="s">
        <v>25</v>
      </c>
      <c r="D81" s="1">
        <v>39</v>
      </c>
      <c r="E81" s="1">
        <v>7</v>
      </c>
      <c r="F81" s="1" t="s">
        <v>44</v>
      </c>
      <c r="G81" s="1">
        <v>1</v>
      </c>
      <c r="H81" s="1">
        <f t="shared" si="2"/>
        <v>0.1001674211615598</v>
      </c>
      <c r="I81" s="1">
        <v>1</v>
      </c>
      <c r="J81" s="1">
        <f t="shared" si="3"/>
        <v>0.1001674211615598</v>
      </c>
    </row>
    <row r="82" spans="1:12" x14ac:dyDescent="0.2">
      <c r="A82" s="1">
        <v>2010</v>
      </c>
      <c r="B82" s="1" t="s">
        <v>266</v>
      </c>
      <c r="C82" s="1" t="s">
        <v>25</v>
      </c>
      <c r="D82" s="1">
        <v>71</v>
      </c>
      <c r="E82" s="1">
        <v>4</v>
      </c>
      <c r="F82" s="1" t="s">
        <v>33</v>
      </c>
      <c r="G82" s="1">
        <v>1</v>
      </c>
      <c r="H82" s="1">
        <f t="shared" si="2"/>
        <v>0.1001674211615598</v>
      </c>
      <c r="I82" s="1">
        <v>1</v>
      </c>
      <c r="J82" s="1">
        <f t="shared" si="3"/>
        <v>0.1001674211615598</v>
      </c>
      <c r="L82" s="1" t="s">
        <v>178</v>
      </c>
    </row>
    <row r="83" spans="1:12" x14ac:dyDescent="0.2">
      <c r="A83" s="1">
        <v>2010</v>
      </c>
      <c r="B83" s="1" t="s">
        <v>266</v>
      </c>
      <c r="C83" s="1" t="s">
        <v>25</v>
      </c>
      <c r="D83" s="1">
        <v>103</v>
      </c>
      <c r="E83" s="1">
        <v>5</v>
      </c>
      <c r="F83" s="1" t="s">
        <v>31</v>
      </c>
      <c r="G83" s="1">
        <v>1</v>
      </c>
      <c r="H83" s="1">
        <f t="shared" si="2"/>
        <v>0.1001674211615598</v>
      </c>
      <c r="I83" s="1">
        <v>1</v>
      </c>
      <c r="J83" s="1">
        <f t="shared" si="3"/>
        <v>0.1001674211615598</v>
      </c>
    </row>
    <row r="84" spans="1:12" x14ac:dyDescent="0.2">
      <c r="A84" s="1">
        <v>2010</v>
      </c>
      <c r="B84" s="1" t="s">
        <v>266</v>
      </c>
      <c r="C84" s="1" t="s">
        <v>25</v>
      </c>
      <c r="D84" s="1">
        <v>113</v>
      </c>
      <c r="E84" s="1">
        <v>4</v>
      </c>
      <c r="F84" s="1" t="s">
        <v>33</v>
      </c>
      <c r="G84" s="1">
        <v>1</v>
      </c>
      <c r="H84" s="1">
        <f t="shared" si="2"/>
        <v>0.1001674211615598</v>
      </c>
      <c r="I84" s="1">
        <v>1</v>
      </c>
      <c r="J84" s="1">
        <f t="shared" si="3"/>
        <v>0.1001674211615598</v>
      </c>
    </row>
    <row r="85" spans="1:12" x14ac:dyDescent="0.2">
      <c r="A85" s="1">
        <v>2010</v>
      </c>
      <c r="B85" s="1" t="s">
        <v>266</v>
      </c>
      <c r="C85" s="1" t="s">
        <v>25</v>
      </c>
      <c r="D85" s="1">
        <v>124</v>
      </c>
      <c r="E85" s="1">
        <v>1</v>
      </c>
      <c r="F85" s="1" t="s">
        <v>27</v>
      </c>
      <c r="G85" s="1">
        <v>1</v>
      </c>
      <c r="H85" s="1">
        <f t="shared" si="2"/>
        <v>0.1001674211615598</v>
      </c>
      <c r="I85" s="1">
        <v>1</v>
      </c>
      <c r="J85" s="1">
        <f t="shared" si="3"/>
        <v>0.1001674211615598</v>
      </c>
    </row>
    <row r="86" spans="1:12" x14ac:dyDescent="0.2">
      <c r="A86" s="1">
        <v>2010</v>
      </c>
      <c r="B86" s="1" t="s">
        <v>266</v>
      </c>
      <c r="C86" s="1" t="s">
        <v>25</v>
      </c>
      <c r="D86" s="1">
        <v>185</v>
      </c>
      <c r="E86" s="1">
        <v>4</v>
      </c>
      <c r="F86" s="1" t="s">
        <v>33</v>
      </c>
      <c r="G86" s="1">
        <v>1</v>
      </c>
      <c r="H86" s="1">
        <f t="shared" si="2"/>
        <v>0.1001674211615598</v>
      </c>
      <c r="I86" s="1">
        <v>1</v>
      </c>
      <c r="J86" s="1">
        <f t="shared" si="3"/>
        <v>0.1001674211615598</v>
      </c>
    </row>
    <row r="87" spans="1:12" x14ac:dyDescent="0.2">
      <c r="A87" s="1">
        <v>2010</v>
      </c>
      <c r="B87" s="1" t="s">
        <v>266</v>
      </c>
      <c r="C87" s="1" t="s">
        <v>43</v>
      </c>
      <c r="D87" s="1">
        <v>306</v>
      </c>
      <c r="E87" s="1">
        <v>5</v>
      </c>
      <c r="F87" s="1" t="s">
        <v>31</v>
      </c>
      <c r="G87" s="1">
        <v>2</v>
      </c>
      <c r="H87" s="1">
        <f t="shared" si="2"/>
        <v>0.14189705460416391</v>
      </c>
      <c r="I87" s="1">
        <v>1</v>
      </c>
      <c r="J87" s="1">
        <f t="shared" si="3"/>
        <v>0.1001674211615598</v>
      </c>
    </row>
    <row r="88" spans="1:12" x14ac:dyDescent="0.2">
      <c r="A88" s="1">
        <v>2010</v>
      </c>
      <c r="B88" s="1" t="s">
        <v>266</v>
      </c>
      <c r="C88" s="1" t="s">
        <v>43</v>
      </c>
      <c r="D88" s="1">
        <v>360</v>
      </c>
      <c r="E88" s="1">
        <v>8</v>
      </c>
      <c r="F88" s="1" t="s">
        <v>52</v>
      </c>
      <c r="G88" s="1">
        <v>2</v>
      </c>
      <c r="H88" s="1">
        <f t="shared" si="2"/>
        <v>0.14189705460416391</v>
      </c>
      <c r="I88" s="1">
        <v>1</v>
      </c>
      <c r="J88" s="1">
        <f t="shared" si="3"/>
        <v>0.1001674211615598</v>
      </c>
    </row>
    <row r="89" spans="1:12" x14ac:dyDescent="0.2">
      <c r="A89" s="1">
        <v>2010</v>
      </c>
      <c r="B89" s="1" t="s">
        <v>266</v>
      </c>
      <c r="C89" s="1" t="s">
        <v>43</v>
      </c>
      <c r="D89" s="1">
        <v>364</v>
      </c>
      <c r="E89" s="1">
        <v>6</v>
      </c>
      <c r="F89" s="1" t="s">
        <v>34</v>
      </c>
      <c r="G89" s="1">
        <v>2</v>
      </c>
      <c r="H89" s="1">
        <f t="shared" si="2"/>
        <v>0.14189705460416391</v>
      </c>
      <c r="I89" s="1">
        <v>1</v>
      </c>
      <c r="J89" s="1">
        <f t="shared" si="3"/>
        <v>0.1001674211615598</v>
      </c>
    </row>
    <row r="90" spans="1:12" x14ac:dyDescent="0.2">
      <c r="A90" s="1">
        <v>2010</v>
      </c>
      <c r="B90" s="1" t="s">
        <v>266</v>
      </c>
      <c r="C90" s="1" t="s">
        <v>25</v>
      </c>
      <c r="D90" s="1">
        <v>12</v>
      </c>
      <c r="E90" s="1">
        <v>7</v>
      </c>
      <c r="F90" s="1" t="s">
        <v>44</v>
      </c>
      <c r="G90" s="1">
        <v>2</v>
      </c>
      <c r="H90" s="1">
        <f t="shared" si="2"/>
        <v>0.14189705460416391</v>
      </c>
      <c r="I90" s="1">
        <v>1</v>
      </c>
      <c r="J90" s="1">
        <f t="shared" si="3"/>
        <v>0.1001674211615598</v>
      </c>
    </row>
    <row r="91" spans="1:12" x14ac:dyDescent="0.2">
      <c r="A91" s="1">
        <v>2010</v>
      </c>
      <c r="B91" s="1" t="s">
        <v>266</v>
      </c>
      <c r="C91" s="1" t="s">
        <v>25</v>
      </c>
      <c r="D91" s="1">
        <v>93</v>
      </c>
      <c r="E91" s="1">
        <v>8</v>
      </c>
      <c r="F91" s="1" t="s">
        <v>52</v>
      </c>
      <c r="G91" s="1">
        <v>2</v>
      </c>
      <c r="H91" s="1">
        <f t="shared" si="2"/>
        <v>0.14189705460416391</v>
      </c>
      <c r="I91" s="1">
        <v>1</v>
      </c>
      <c r="J91" s="1">
        <f t="shared" si="3"/>
        <v>0.1001674211615598</v>
      </c>
    </row>
    <row r="92" spans="1:12" x14ac:dyDescent="0.2">
      <c r="A92" s="1">
        <v>2010</v>
      </c>
      <c r="B92" s="1" t="s">
        <v>266</v>
      </c>
      <c r="C92" s="1" t="s">
        <v>43</v>
      </c>
      <c r="D92" s="1">
        <v>384</v>
      </c>
      <c r="E92" s="1">
        <v>1</v>
      </c>
      <c r="F92" s="1" t="s">
        <v>27</v>
      </c>
      <c r="G92" s="1">
        <v>1</v>
      </c>
      <c r="H92" s="1">
        <f t="shared" si="2"/>
        <v>0.1001674211615598</v>
      </c>
      <c r="I92" s="1">
        <v>2</v>
      </c>
      <c r="J92" s="1">
        <f t="shared" si="3"/>
        <v>0.14189705460416391</v>
      </c>
    </row>
    <row r="93" spans="1:12" x14ac:dyDescent="0.2">
      <c r="A93" s="1">
        <v>2010</v>
      </c>
      <c r="B93" s="1" t="s">
        <v>266</v>
      </c>
      <c r="C93" s="1" t="s">
        <v>25</v>
      </c>
      <c r="D93" s="1">
        <v>170</v>
      </c>
      <c r="E93" s="1">
        <v>6</v>
      </c>
      <c r="F93" s="1" t="s">
        <v>34</v>
      </c>
      <c r="G93" s="1">
        <v>1</v>
      </c>
      <c r="H93" s="1">
        <f t="shared" si="2"/>
        <v>0.1001674211615598</v>
      </c>
      <c r="I93" s="1">
        <v>2</v>
      </c>
      <c r="J93" s="1">
        <f t="shared" si="3"/>
        <v>0.14189705460416391</v>
      </c>
    </row>
    <row r="94" spans="1:12" x14ac:dyDescent="0.2">
      <c r="A94" s="1">
        <v>2010</v>
      </c>
      <c r="B94" s="1" t="s">
        <v>266</v>
      </c>
      <c r="C94" s="1" t="s">
        <v>25</v>
      </c>
      <c r="D94" s="1">
        <v>198</v>
      </c>
      <c r="E94" s="1">
        <v>8</v>
      </c>
      <c r="F94" s="1" t="s">
        <v>52</v>
      </c>
      <c r="G94" s="1">
        <v>1</v>
      </c>
      <c r="H94" s="1">
        <f t="shared" si="2"/>
        <v>0.1001674211615598</v>
      </c>
      <c r="I94" s="1">
        <v>2</v>
      </c>
      <c r="J94" s="1">
        <f t="shared" si="3"/>
        <v>0.14189705460416391</v>
      </c>
    </row>
    <row r="95" spans="1:12" x14ac:dyDescent="0.2">
      <c r="A95" s="1">
        <v>2010</v>
      </c>
      <c r="B95" s="1" t="s">
        <v>266</v>
      </c>
      <c r="C95" s="1" t="s">
        <v>43</v>
      </c>
      <c r="D95" s="1">
        <v>225</v>
      </c>
      <c r="E95" s="1">
        <v>2</v>
      </c>
      <c r="F95" s="1" t="s">
        <v>30</v>
      </c>
      <c r="G95" s="1">
        <v>1</v>
      </c>
      <c r="H95" s="1">
        <f t="shared" si="2"/>
        <v>0.1001674211615598</v>
      </c>
      <c r="I95" s="1">
        <v>2</v>
      </c>
      <c r="J95" s="1">
        <f t="shared" si="3"/>
        <v>0.14189705460416391</v>
      </c>
    </row>
    <row r="96" spans="1:12" x14ac:dyDescent="0.2">
      <c r="A96" s="1">
        <v>2010</v>
      </c>
      <c r="B96" s="1" t="s">
        <v>266</v>
      </c>
      <c r="C96" s="1" t="s">
        <v>43</v>
      </c>
      <c r="D96" s="1">
        <v>265</v>
      </c>
      <c r="E96" s="1">
        <v>5</v>
      </c>
      <c r="F96" s="1" t="s">
        <v>31</v>
      </c>
      <c r="G96" s="1">
        <v>1</v>
      </c>
      <c r="H96" s="1">
        <f t="shared" si="2"/>
        <v>0.1001674211615598</v>
      </c>
      <c r="I96" s="1">
        <v>2</v>
      </c>
      <c r="J96" s="1">
        <f t="shared" si="3"/>
        <v>0.14189705460416391</v>
      </c>
    </row>
    <row r="97" spans="1:15" x14ac:dyDescent="0.2">
      <c r="A97" s="1">
        <v>2010</v>
      </c>
      <c r="B97" s="1" t="s">
        <v>266</v>
      </c>
      <c r="C97" s="1" t="s">
        <v>43</v>
      </c>
      <c r="D97" s="1">
        <v>278</v>
      </c>
      <c r="E97" s="1">
        <v>4</v>
      </c>
      <c r="F97" s="1" t="s">
        <v>33</v>
      </c>
      <c r="G97" s="1">
        <v>1</v>
      </c>
      <c r="H97" s="1">
        <f t="shared" si="2"/>
        <v>0.1001674211615598</v>
      </c>
      <c r="I97" s="1">
        <v>2</v>
      </c>
      <c r="J97" s="1">
        <f t="shared" si="3"/>
        <v>0.14189705460416391</v>
      </c>
    </row>
    <row r="98" spans="1:15" x14ac:dyDescent="0.2">
      <c r="A98" s="1">
        <v>2010</v>
      </c>
      <c r="B98" s="1" t="s">
        <v>266</v>
      </c>
      <c r="C98" s="1" t="s">
        <v>43</v>
      </c>
      <c r="D98" s="1">
        <v>355</v>
      </c>
      <c r="E98" s="1">
        <v>7</v>
      </c>
      <c r="F98" s="1" t="s">
        <v>44</v>
      </c>
      <c r="G98" s="1">
        <v>1</v>
      </c>
      <c r="H98" s="1">
        <f t="shared" si="2"/>
        <v>0.1001674211615598</v>
      </c>
      <c r="I98" s="1">
        <v>2</v>
      </c>
      <c r="J98" s="1">
        <f t="shared" si="3"/>
        <v>0.14189705460416391</v>
      </c>
    </row>
    <row r="99" spans="1:15" x14ac:dyDescent="0.2">
      <c r="A99" s="1">
        <v>2010</v>
      </c>
      <c r="B99" s="1" t="s">
        <v>266</v>
      </c>
      <c r="C99" s="1" t="s">
        <v>25</v>
      </c>
      <c r="D99" s="1">
        <v>126</v>
      </c>
      <c r="E99" s="1">
        <v>7</v>
      </c>
      <c r="F99" s="1" t="s">
        <v>44</v>
      </c>
      <c r="G99" s="1">
        <v>1</v>
      </c>
      <c r="H99" s="1">
        <f t="shared" si="2"/>
        <v>0.1001674211615598</v>
      </c>
      <c r="I99" s="1">
        <v>2</v>
      </c>
      <c r="J99" s="1">
        <f t="shared" si="3"/>
        <v>0.14189705460416391</v>
      </c>
    </row>
    <row r="100" spans="1:15" x14ac:dyDescent="0.2">
      <c r="A100" s="1">
        <v>2010</v>
      </c>
      <c r="B100" s="1" t="s">
        <v>266</v>
      </c>
      <c r="C100" s="1" t="s">
        <v>25</v>
      </c>
      <c r="D100" s="1">
        <v>141</v>
      </c>
      <c r="E100" s="1">
        <v>7</v>
      </c>
      <c r="F100" s="1" t="s">
        <v>44</v>
      </c>
      <c r="G100" s="1">
        <v>1</v>
      </c>
      <c r="H100" s="1">
        <f t="shared" si="2"/>
        <v>0.1001674211615598</v>
      </c>
      <c r="I100" s="1">
        <v>2</v>
      </c>
      <c r="J100" s="1">
        <f t="shared" si="3"/>
        <v>0.14189705460416391</v>
      </c>
    </row>
    <row r="101" spans="1:15" x14ac:dyDescent="0.2">
      <c r="A101" s="1">
        <v>2010</v>
      </c>
      <c r="B101" s="1" t="s">
        <v>266</v>
      </c>
      <c r="C101" s="1" t="s">
        <v>25</v>
      </c>
      <c r="D101" s="1">
        <v>104</v>
      </c>
      <c r="E101" s="1">
        <v>8</v>
      </c>
      <c r="F101" s="1" t="s">
        <v>52</v>
      </c>
      <c r="G101" s="1">
        <v>2</v>
      </c>
      <c r="H101" s="1">
        <f t="shared" si="2"/>
        <v>0.14189705460416391</v>
      </c>
      <c r="I101" s="1">
        <v>2</v>
      </c>
      <c r="J101" s="1">
        <f t="shared" si="3"/>
        <v>0.14189705460416391</v>
      </c>
    </row>
    <row r="102" spans="1:15" x14ac:dyDescent="0.2">
      <c r="A102" s="1">
        <v>2010</v>
      </c>
      <c r="B102" s="1" t="s">
        <v>266</v>
      </c>
      <c r="C102" s="1" t="s">
        <v>43</v>
      </c>
      <c r="D102" s="1">
        <v>318</v>
      </c>
      <c r="E102" s="1">
        <v>1</v>
      </c>
      <c r="F102" s="1" t="s">
        <v>27</v>
      </c>
      <c r="G102" s="1">
        <v>1</v>
      </c>
      <c r="H102" s="1">
        <f t="shared" si="2"/>
        <v>0.1001674211615598</v>
      </c>
      <c r="I102" s="1">
        <v>2</v>
      </c>
      <c r="J102" s="1">
        <f t="shared" si="3"/>
        <v>0.14189705460416391</v>
      </c>
    </row>
    <row r="103" spans="1:15" x14ac:dyDescent="0.2">
      <c r="A103" s="1">
        <v>2010</v>
      </c>
      <c r="B103" s="1" t="s">
        <v>266</v>
      </c>
      <c r="C103" s="1" t="s">
        <v>43</v>
      </c>
      <c r="D103" s="1">
        <v>331</v>
      </c>
      <c r="E103" s="1">
        <v>5</v>
      </c>
      <c r="F103" s="1" t="s">
        <v>31</v>
      </c>
      <c r="G103" s="1">
        <v>2</v>
      </c>
      <c r="H103" s="1">
        <f t="shared" si="2"/>
        <v>0.14189705460416391</v>
      </c>
      <c r="I103" s="1">
        <v>2</v>
      </c>
      <c r="J103" s="1">
        <f t="shared" si="3"/>
        <v>0.14189705460416391</v>
      </c>
      <c r="N103" s="1" t="s">
        <v>178</v>
      </c>
    </row>
    <row r="104" spans="1:15" x14ac:dyDescent="0.2">
      <c r="A104" s="1">
        <v>2010</v>
      </c>
      <c r="B104" s="1" t="s">
        <v>266</v>
      </c>
      <c r="C104" s="1" t="s">
        <v>43</v>
      </c>
      <c r="D104" s="1">
        <v>335</v>
      </c>
      <c r="E104" s="1">
        <v>3</v>
      </c>
      <c r="F104" s="1" t="s">
        <v>32</v>
      </c>
      <c r="G104" s="1">
        <v>2</v>
      </c>
      <c r="H104" s="1">
        <f t="shared" si="2"/>
        <v>0.14189705460416391</v>
      </c>
      <c r="I104" s="1">
        <v>2</v>
      </c>
      <c r="J104" s="1">
        <f t="shared" si="3"/>
        <v>0.14189705460416391</v>
      </c>
    </row>
    <row r="105" spans="1:15" x14ac:dyDescent="0.2">
      <c r="A105" s="1">
        <v>2010</v>
      </c>
      <c r="B105" s="1" t="s">
        <v>266</v>
      </c>
      <c r="C105" s="1" t="s">
        <v>25</v>
      </c>
      <c r="D105" s="1">
        <v>135</v>
      </c>
      <c r="E105" s="1">
        <v>6</v>
      </c>
      <c r="F105" s="1" t="s">
        <v>34</v>
      </c>
      <c r="G105" s="1">
        <v>1</v>
      </c>
      <c r="H105" s="1">
        <f t="shared" si="2"/>
        <v>0.1001674211615598</v>
      </c>
      <c r="I105" s="1">
        <v>3</v>
      </c>
      <c r="J105" s="1">
        <f t="shared" si="3"/>
        <v>0.17408301063648043</v>
      </c>
    </row>
    <row r="106" spans="1:15" x14ac:dyDescent="0.2">
      <c r="A106" s="1">
        <v>2010</v>
      </c>
      <c r="B106" s="1" t="s">
        <v>266</v>
      </c>
      <c r="C106" s="1" t="s">
        <v>25</v>
      </c>
      <c r="D106" s="1">
        <v>121</v>
      </c>
      <c r="E106" s="1">
        <v>7</v>
      </c>
      <c r="F106" s="1" t="s">
        <v>44</v>
      </c>
      <c r="G106" s="1">
        <v>2</v>
      </c>
      <c r="H106" s="1">
        <f t="shared" si="2"/>
        <v>0.14189705460416391</v>
      </c>
      <c r="I106" s="1">
        <v>3</v>
      </c>
      <c r="J106" s="1">
        <f t="shared" si="3"/>
        <v>0.17408301063648043</v>
      </c>
    </row>
    <row r="107" spans="1:15" x14ac:dyDescent="0.2">
      <c r="A107" s="1">
        <v>2010</v>
      </c>
      <c r="B107" s="1" t="s">
        <v>266</v>
      </c>
      <c r="C107" s="1" t="s">
        <v>43</v>
      </c>
      <c r="D107" s="1">
        <v>304</v>
      </c>
      <c r="E107" s="1">
        <v>6</v>
      </c>
      <c r="F107" s="1" t="s">
        <v>34</v>
      </c>
      <c r="G107" s="1">
        <v>2</v>
      </c>
      <c r="H107" s="1">
        <f t="shared" si="2"/>
        <v>0.14189705460416391</v>
      </c>
      <c r="I107" s="1">
        <v>3</v>
      </c>
      <c r="J107" s="1">
        <f t="shared" si="3"/>
        <v>0.17408301063648043</v>
      </c>
    </row>
    <row r="108" spans="1:15" x14ac:dyDescent="0.2">
      <c r="A108" s="1">
        <v>2010</v>
      </c>
      <c r="B108" s="1" t="s">
        <v>266</v>
      </c>
      <c r="C108" s="1" t="s">
        <v>25</v>
      </c>
      <c r="D108" s="1">
        <v>79</v>
      </c>
      <c r="E108" s="1">
        <v>3</v>
      </c>
      <c r="F108" s="1" t="s">
        <v>32</v>
      </c>
      <c r="G108" s="1">
        <v>1</v>
      </c>
      <c r="H108" s="1">
        <f t="shared" si="2"/>
        <v>0.1001674211615598</v>
      </c>
      <c r="I108" s="1">
        <v>4</v>
      </c>
      <c r="J108" s="1">
        <f t="shared" si="3"/>
        <v>0.20135792079033082</v>
      </c>
    </row>
    <row r="109" spans="1:15" x14ac:dyDescent="0.2">
      <c r="A109" s="1">
        <v>2010</v>
      </c>
      <c r="B109" s="1" t="s">
        <v>266</v>
      </c>
      <c r="C109" s="1" t="s">
        <v>43</v>
      </c>
      <c r="D109" s="1">
        <v>328</v>
      </c>
      <c r="E109" s="1">
        <v>2</v>
      </c>
      <c r="F109" s="1" t="s">
        <v>30</v>
      </c>
      <c r="G109" s="1">
        <v>2</v>
      </c>
      <c r="H109" s="1">
        <f t="shared" si="2"/>
        <v>0.14189705460416391</v>
      </c>
      <c r="I109" s="1">
        <v>4</v>
      </c>
      <c r="J109" s="1">
        <f t="shared" si="3"/>
        <v>0.20135792079033082</v>
      </c>
    </row>
    <row r="110" spans="1:15" x14ac:dyDescent="0.2">
      <c r="A110" s="1">
        <v>2010</v>
      </c>
      <c r="B110" s="1" t="s">
        <v>266</v>
      </c>
      <c r="C110" s="1" t="s">
        <v>43</v>
      </c>
      <c r="D110" s="1">
        <v>224</v>
      </c>
      <c r="E110" s="1">
        <v>3</v>
      </c>
      <c r="F110" s="1" t="s">
        <v>32</v>
      </c>
      <c r="G110" s="1">
        <v>1</v>
      </c>
      <c r="H110" s="1">
        <f t="shared" si="2"/>
        <v>0.1001674211615598</v>
      </c>
      <c r="I110" s="1">
        <v>4</v>
      </c>
      <c r="J110" s="1">
        <f t="shared" si="3"/>
        <v>0.20135792079033082</v>
      </c>
      <c r="O110" s="1" t="s">
        <v>178</v>
      </c>
    </row>
    <row r="111" spans="1:15" x14ac:dyDescent="0.2">
      <c r="A111" s="1">
        <v>2010</v>
      </c>
      <c r="B111" s="1" t="s">
        <v>266</v>
      </c>
      <c r="C111" s="1" t="s">
        <v>43</v>
      </c>
      <c r="D111" s="1">
        <v>321</v>
      </c>
      <c r="E111" s="1">
        <v>1</v>
      </c>
      <c r="F111" s="1" t="s">
        <v>27</v>
      </c>
      <c r="G111" s="1">
        <v>2</v>
      </c>
      <c r="H111" s="1">
        <f t="shared" si="2"/>
        <v>0.14189705460416391</v>
      </c>
      <c r="I111" s="1">
        <v>5</v>
      </c>
      <c r="J111" s="1">
        <f t="shared" si="3"/>
        <v>0.22551340589813121</v>
      </c>
    </row>
    <row r="112" spans="1:15" x14ac:dyDescent="0.2">
      <c r="A112" s="1">
        <v>2010</v>
      </c>
      <c r="B112" s="1" t="s">
        <v>266</v>
      </c>
      <c r="C112" s="1" t="s">
        <v>43</v>
      </c>
      <c r="D112" s="1">
        <v>303</v>
      </c>
      <c r="E112" s="1">
        <v>7</v>
      </c>
      <c r="F112" s="1" t="s">
        <v>44</v>
      </c>
      <c r="G112" s="1">
        <v>2</v>
      </c>
      <c r="H112" s="1">
        <f t="shared" si="2"/>
        <v>0.14189705460416391</v>
      </c>
      <c r="I112" s="1">
        <v>5</v>
      </c>
      <c r="J112" s="1">
        <f t="shared" si="3"/>
        <v>0.22551340589813121</v>
      </c>
    </row>
    <row r="113" spans="1:11" x14ac:dyDescent="0.2">
      <c r="A113" s="1">
        <v>2010</v>
      </c>
      <c r="B113" s="1" t="s">
        <v>266</v>
      </c>
      <c r="C113" s="1" t="s">
        <v>43</v>
      </c>
      <c r="D113" s="1">
        <v>324</v>
      </c>
      <c r="E113" s="1">
        <v>5</v>
      </c>
      <c r="F113" s="1" t="s">
        <v>31</v>
      </c>
      <c r="G113" s="1">
        <v>3</v>
      </c>
      <c r="H113" s="1">
        <f t="shared" si="2"/>
        <v>0.17408301063648043</v>
      </c>
      <c r="I113" s="1">
        <v>5</v>
      </c>
      <c r="J113" s="1">
        <f t="shared" si="3"/>
        <v>0.22551340589813121</v>
      </c>
    </row>
    <row r="114" spans="1:11" x14ac:dyDescent="0.2">
      <c r="A114" s="1">
        <v>2010</v>
      </c>
      <c r="B114" s="1" t="s">
        <v>266</v>
      </c>
      <c r="C114" s="1" t="s">
        <v>43</v>
      </c>
      <c r="D114" s="1">
        <v>297</v>
      </c>
      <c r="E114" s="1">
        <v>6</v>
      </c>
      <c r="F114" s="1" t="s">
        <v>34</v>
      </c>
      <c r="K114" s="1" t="s">
        <v>95</v>
      </c>
    </row>
    <row r="115" spans="1:11" x14ac:dyDescent="0.2">
      <c r="A115" s="1">
        <v>2010</v>
      </c>
      <c r="B115" s="1" t="s">
        <v>266</v>
      </c>
      <c r="C115" s="1" t="s">
        <v>43</v>
      </c>
      <c r="D115" s="1">
        <v>300</v>
      </c>
      <c r="E115" s="1">
        <v>2</v>
      </c>
      <c r="F115" s="1" t="s">
        <v>30</v>
      </c>
      <c r="K115" s="1" t="s">
        <v>95</v>
      </c>
    </row>
    <row r="116" spans="1:11" x14ac:dyDescent="0.2">
      <c r="A116" s="1">
        <v>2010</v>
      </c>
      <c r="B116" s="1" t="s">
        <v>266</v>
      </c>
      <c r="C116" s="1" t="s">
        <v>43</v>
      </c>
      <c r="D116" s="1">
        <v>311</v>
      </c>
      <c r="E116" s="1">
        <v>3</v>
      </c>
      <c r="F116" s="1" t="s">
        <v>32</v>
      </c>
      <c r="K116" s="1" t="s">
        <v>95</v>
      </c>
    </row>
    <row r="117" spans="1:11" x14ac:dyDescent="0.2">
      <c r="A117" s="1">
        <v>2010</v>
      </c>
      <c r="B117" s="1" t="s">
        <v>266</v>
      </c>
      <c r="C117" s="1" t="s">
        <v>43</v>
      </c>
      <c r="D117" s="1">
        <v>353</v>
      </c>
      <c r="E117" s="1">
        <v>1</v>
      </c>
      <c r="F117" s="1" t="s">
        <v>27</v>
      </c>
      <c r="K117" s="1" t="s">
        <v>95</v>
      </c>
    </row>
    <row r="118" spans="1:11" x14ac:dyDescent="0.2">
      <c r="A118" s="1">
        <v>2010</v>
      </c>
      <c r="B118" s="1" t="s">
        <v>266</v>
      </c>
      <c r="C118" s="1" t="s">
        <v>43</v>
      </c>
      <c r="D118" s="1">
        <v>361</v>
      </c>
      <c r="E118" s="1">
        <v>8</v>
      </c>
      <c r="F118" s="1" t="s">
        <v>52</v>
      </c>
      <c r="K118" s="1" t="s">
        <v>95</v>
      </c>
    </row>
    <row r="119" spans="1:11" x14ac:dyDescent="0.2">
      <c r="A119" s="1">
        <v>2010</v>
      </c>
      <c r="B119" s="1" t="s">
        <v>266</v>
      </c>
      <c r="C119" s="1" t="s">
        <v>43</v>
      </c>
      <c r="D119" s="1">
        <v>374</v>
      </c>
      <c r="E119" s="1">
        <v>8</v>
      </c>
      <c r="F119" s="1" t="s">
        <v>52</v>
      </c>
      <c r="K119" s="1" t="s">
        <v>95</v>
      </c>
    </row>
    <row r="120" spans="1:11" x14ac:dyDescent="0.2">
      <c r="A120" s="1">
        <v>2010</v>
      </c>
      <c r="B120" s="1" t="s">
        <v>266</v>
      </c>
      <c r="C120" s="1" t="s">
        <v>25</v>
      </c>
      <c r="D120" s="1">
        <v>17</v>
      </c>
      <c r="E120" s="1">
        <v>3</v>
      </c>
      <c r="F120" s="1" t="s">
        <v>32</v>
      </c>
      <c r="K120" s="1" t="s">
        <v>95</v>
      </c>
    </row>
    <row r="121" spans="1:11" x14ac:dyDescent="0.2">
      <c r="A121" s="1">
        <v>2010</v>
      </c>
      <c r="B121" s="1" t="s">
        <v>266</v>
      </c>
      <c r="C121" s="1" t="s">
        <v>25</v>
      </c>
      <c r="D121" s="1">
        <v>51</v>
      </c>
      <c r="E121" s="1">
        <v>4</v>
      </c>
      <c r="F121" s="1" t="s">
        <v>33</v>
      </c>
      <c r="K121" s="1" t="s">
        <v>95</v>
      </c>
    </row>
    <row r="122" spans="1:11" x14ac:dyDescent="0.2">
      <c r="A122" s="1">
        <v>2010</v>
      </c>
      <c r="B122" s="1" t="s">
        <v>266</v>
      </c>
      <c r="C122" s="1" t="s">
        <v>25</v>
      </c>
      <c r="D122" s="1">
        <v>100</v>
      </c>
      <c r="E122" s="1">
        <v>7</v>
      </c>
      <c r="F122" s="1" t="s">
        <v>44</v>
      </c>
      <c r="K122" s="1" t="s">
        <v>95</v>
      </c>
    </row>
    <row r="123" spans="1:11" x14ac:dyDescent="0.2">
      <c r="A123" s="1">
        <v>2010</v>
      </c>
      <c r="B123" s="1" t="s">
        <v>266</v>
      </c>
      <c r="C123" s="1" t="s">
        <v>25</v>
      </c>
      <c r="D123" s="1">
        <v>138</v>
      </c>
      <c r="E123" s="1">
        <v>1</v>
      </c>
      <c r="F123" s="1" t="s">
        <v>27</v>
      </c>
      <c r="K123" s="1" t="s">
        <v>95</v>
      </c>
    </row>
    <row r="124" spans="1:11" x14ac:dyDescent="0.2">
      <c r="A124" s="1">
        <v>2010</v>
      </c>
      <c r="B124" s="1" t="s">
        <v>266</v>
      </c>
      <c r="C124" s="1" t="s">
        <v>25</v>
      </c>
      <c r="D124" s="1">
        <v>143</v>
      </c>
      <c r="E124" s="1">
        <v>7</v>
      </c>
      <c r="F124" s="1" t="s">
        <v>44</v>
      </c>
      <c r="K124" s="1" t="s">
        <v>95</v>
      </c>
    </row>
    <row r="125" spans="1:11" x14ac:dyDescent="0.2">
      <c r="A125" s="1">
        <v>2010</v>
      </c>
      <c r="B125" s="1" t="s">
        <v>266</v>
      </c>
      <c r="C125" s="1" t="s">
        <v>25</v>
      </c>
      <c r="D125" s="1">
        <v>144</v>
      </c>
      <c r="E125" s="1">
        <v>5</v>
      </c>
      <c r="F125" s="1" t="s">
        <v>31</v>
      </c>
      <c r="K125" s="1" t="s">
        <v>95</v>
      </c>
    </row>
    <row r="126" spans="1:11" x14ac:dyDescent="0.2">
      <c r="A126" s="1">
        <v>2010</v>
      </c>
      <c r="B126" s="1" t="s">
        <v>266</v>
      </c>
      <c r="C126" s="1" t="s">
        <v>25</v>
      </c>
      <c r="D126" s="1">
        <v>147</v>
      </c>
      <c r="E126" s="1">
        <v>8</v>
      </c>
      <c r="F126" s="1" t="s">
        <v>52</v>
      </c>
      <c r="K126" s="1" t="s">
        <v>95</v>
      </c>
    </row>
    <row r="127" spans="1:11" x14ac:dyDescent="0.2">
      <c r="A127" s="1">
        <v>2010</v>
      </c>
      <c r="B127" s="1" t="s">
        <v>266</v>
      </c>
      <c r="C127" s="1" t="s">
        <v>25</v>
      </c>
      <c r="D127" s="1">
        <v>164</v>
      </c>
      <c r="E127" s="1">
        <v>1</v>
      </c>
      <c r="F127" s="1" t="s">
        <v>27</v>
      </c>
      <c r="K127" s="1" t="s">
        <v>95</v>
      </c>
    </row>
    <row r="128" spans="1:11" x14ac:dyDescent="0.2">
      <c r="A128" s="1">
        <v>2010</v>
      </c>
      <c r="B128" s="1" t="s">
        <v>266</v>
      </c>
      <c r="C128" s="1" t="s">
        <v>25</v>
      </c>
      <c r="D128" s="1">
        <v>177</v>
      </c>
      <c r="E128" s="1">
        <v>5</v>
      </c>
      <c r="F128" s="1" t="s">
        <v>31</v>
      </c>
      <c r="K128" s="1" t="s">
        <v>95</v>
      </c>
    </row>
    <row r="129" spans="1:11" x14ac:dyDescent="0.2">
      <c r="A129" s="1">
        <v>2010</v>
      </c>
      <c r="B129" s="1" t="s">
        <v>266</v>
      </c>
      <c r="C129" s="1" t="s">
        <v>25</v>
      </c>
      <c r="D129" s="1">
        <v>188</v>
      </c>
      <c r="E129" s="1">
        <v>5</v>
      </c>
      <c r="F129" s="1" t="s">
        <v>31</v>
      </c>
      <c r="K129" s="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CALE 2010</vt:lpstr>
      <vt:lpstr>CALE 2011</vt:lpstr>
      <vt:lpstr>ELGL 2010</vt:lpstr>
      <vt:lpstr>ELGL 2011</vt:lpstr>
      <vt:lpstr>ERLA 2010</vt:lpstr>
      <vt:lpstr>ERLA 2011</vt:lpstr>
      <vt:lpstr>FEID 2010</vt:lpstr>
      <vt:lpstr>FEID 2011</vt:lpstr>
      <vt:lpstr>FRVI 2010</vt:lpstr>
      <vt:lpstr>FRVI 2011</vt:lpstr>
      <vt:lpstr>IRTE 2010</vt:lpstr>
      <vt:lpstr>IRTE 2011</vt:lpstr>
      <vt:lpstr>POGR 2010</vt:lpstr>
      <vt:lpstr>POGR 2011</vt:lpstr>
      <vt:lpstr>PRVU 2010</vt:lpstr>
      <vt:lpstr>PRVU 2011</vt:lpstr>
      <vt:lpstr>RAOC 2010</vt:lpstr>
      <vt:lpstr>RAOC 2011</vt:lpstr>
      <vt:lpstr>Solution Chemistry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Kropko, Jonathan (jk8sd)</dc:creator>
  <cp:lastModifiedBy>Kropko, Jonathan (jk8sd)</cp:lastModifiedBy>
  <dcterms:created xsi:type="dcterms:W3CDTF">2025-05-18T14:21:11Z</dcterms:created>
  <dcterms:modified xsi:type="dcterms:W3CDTF">2025-05-18T14:41:22Z</dcterms:modified>
</cp:coreProperties>
</file>