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njung Priok" sheetId="1" r:id="rId1"/>
    <sheet name="Panjang" sheetId="2" r:id="rId2"/>
    <sheet name="Banten" sheetId="3" r:id="rId3"/>
    <sheet name="Pontianak" sheetId="4" r:id="rId4"/>
    <sheet name="Palembang" sheetId="5" r:id="rId5"/>
    <sheet name="Teluk Bayur" sheetId="6" r:id="rId6"/>
    <sheet name="Bengkulu" sheetId="7" r:id="rId7"/>
    <sheet name="Cirebon" sheetId="8" r:id="rId8"/>
    <sheet name="Jambi" sheetId="9" r:id="rId9"/>
    <sheet name="Pangkal Balam" sheetId="10" r:id="rId10"/>
    <sheet name="Sunda Kelapa" sheetId="11" r:id="rId11"/>
    <sheet name="Tanjung Pandan" sheetId="12" r:id="rId12"/>
    <sheet name="FEB-2024" sheetId="13" r:id="rId13" state="hidden"/>
    <sheet name="MAR-2024" sheetId="14" r:id="rId14" state="hidden"/>
    <sheet name="APR-2024" sheetId="15" r:id="rId15" state="hidden"/>
    <sheet name="MEI-2024" sheetId="16" r:id="rId16" state="hidden"/>
    <sheet name="JUN-2024" sheetId="17" r:id="rId17" state="hidden"/>
    <sheet name="JUL-2024" sheetId="18" r:id="rId18" state="hidden"/>
    <sheet name="AGS-2024" sheetId="19" r:id="rId19" state="hidden"/>
    <sheet name="SEP-2024" sheetId="20" r:id="rId20" state="hidden"/>
    <sheet name="OKT-2024" sheetId="21" r:id="rId21" state="hidden"/>
    <sheet name="NOV-2024" sheetId="22" r:id="rId22" state="hidden"/>
    <sheet name="OKT-2023" sheetId="23" r:id="rId23" state="hidden"/>
    <sheet name="DES-2024" sheetId="24" r:id="rId24" state="hidden"/>
    <sheet name="DES-2023" sheetId="25" r:id="rId25" state="hidden"/>
    <sheet name="NOV-2023" sheetId="26" r:id="rId26" state="hidden"/>
    <sheet name="Lap. Reg3 Cab. Kupang" sheetId="27" r:id="rId27" state="hidden"/>
    <sheet name="Lap. Reg3 Cab. Benoa" sheetId="28" r:id="rId28" state="hidden"/>
    <sheet name="Lap. Reg3 Cab. Celukan Bawang" sheetId="29" r:id="rId29" state="hidden"/>
    <sheet name="Lap. Reg3 Cab. Maumere" sheetId="30" r:id="rId30" state="hidden"/>
    <sheet name="Lap. Reg3 Cab. Kalabahi" sheetId="31" r:id="rId31" state="hidden"/>
    <sheet name="Lap. Reg3 Cab. Waingapu" sheetId="32" r:id="rId32" state="hidden"/>
    <sheet name="Lap. Reg3 Cab. Ende-Ippi" sheetId="33" r:id="rId33" state="hidden"/>
    <sheet name="Lap. Reg3 Cab. Wae Kelambu" sheetId="34" r:id="rId34" state="hidden"/>
    <sheet name="Lap. Reg3 Cab. Lembar-Gili Mas" sheetId="35" r:id="rId35" state="hidden"/>
    <sheet name="Lap. Reg3 Cab. Bima-Badas" sheetId="36" r:id="rId36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02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TANJUNG PRIOK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4">
      <c r="B14" s="2" t="str">
        <v>I</v>
      </c>
      <c r="C14" s="2" t="str">
        <v>DERMAGA</v>
      </c>
    </row>
    <row r="15">
      <c r="B15" s="2" t="str">
        <v>A</v>
      </c>
      <c r="C15" s="2" t="str">
        <v>DERMAGA PELABUHAN NUSANTARA I</v>
      </c>
      <c r="D15" s="2" t="str">
        <v>Dermaga 01</v>
      </c>
      <c r="J15" s="2" t="str">
        <v>Beton</v>
      </c>
      <c r="R15" s="2" t="str">
        <v>SPTP</v>
      </c>
    </row>
    <row r="16">
      <c r="E16" s="2" t="str">
        <v>Pelat Lantai</v>
      </c>
      <c r="F16" s="2">
        <v>170</v>
      </c>
      <c r="G16" s="2">
        <v>20</v>
      </c>
      <c r="H16" s="2">
        <f>F16*G16</f>
        <v>3400</v>
      </c>
      <c r="K16" s="2">
        <f>H16</f>
        <v>3400</v>
      </c>
      <c r="O16" s="2">
        <f>IF(K16=0,0,K16-(50%*L16+75%*M16+100%*N16))</f>
        <v>3400</v>
      </c>
      <c r="P16" s="2">
        <f>IF(K16=0,"",O16/K16*100)</f>
        <v>100</v>
      </c>
      <c r="Q16" s="2" t="e">
        <f>AVERAGE(P16:P20)</f>
        <v>#DIV/0!</v>
      </c>
      <c r="S16" s="2" t="str">
        <v>Kondisi Baik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  <c r="S17" s="2" t="str">
        <v>Terdapat 12 baut pada fender yang  hilang</v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  <c r="S18" s="2" t="str">
        <v>Proses perbaikan 1 (satu) unit bolder</v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  <c r="S19" s="2" t="str">
        <v>Terdapat  selimut beton yang terkelupas sepanjang 10 m</v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D21" s="2" t="str">
        <v>Dermaga 02</v>
      </c>
      <c r="J21" s="2" t="str">
        <v>Beton</v>
      </c>
      <c r="Q21" s="2" t="e">
        <f>IFERROR(AVERAGE(P22:P41),"")</f>
        <v>#DIV/0!</v>
      </c>
      <c r="R21" s="2" t="str">
        <v>SPTP</v>
      </c>
    </row>
    <row r="22">
      <c r="E22" s="2" t="str">
        <v>Pelat Lantai</v>
      </c>
      <c r="F22" s="2">
        <v>130</v>
      </c>
      <c r="G22" s="2">
        <v>20</v>
      </c>
      <c r="H22" s="2">
        <f>F22*G22</f>
        <v>2600</v>
      </c>
      <c r="K22" s="2">
        <f>H22</f>
        <v>2600</v>
      </c>
      <c r="O22" s="2">
        <f>IF(K22=0,0,K22-(50%*L22+75%*M22+100%*N22))</f>
        <v>2600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D27" s="2" t="str">
        <v>Dermaga 03</v>
      </c>
      <c r="J27" s="2" t="str">
        <v>Beton</v>
      </c>
      <c r="Q27" s="2" t="e">
        <f>IFERROR(AVERAGE(P28:P47),"")</f>
        <v>#DIV/0!</v>
      </c>
      <c r="R27" s="2" t="str">
        <v>SPTP</v>
      </c>
    </row>
    <row r="28">
      <c r="E28" s="2" t="str">
        <v>Pelat Lantai</v>
      </c>
      <c r="F28" s="2">
        <v>120</v>
      </c>
      <c r="G28" s="2">
        <v>20</v>
      </c>
      <c r="H28" s="2">
        <f>F28*G28</f>
        <v>2400</v>
      </c>
      <c r="K28" s="2">
        <f>H28</f>
        <v>2400</v>
      </c>
      <c r="O28" s="2">
        <f>IF(K28=0,0,K28-(50%*L28+75%*M28+100%*N28))</f>
        <v>2400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B32" s="2">
        <v>4</v>
      </c>
      <c r="D32" s="2" t="str">
        <v>Dermaga 04</v>
      </c>
      <c r="J32" s="2" t="str">
        <v>Beton</v>
      </c>
      <c r="Q32" s="2" t="e">
        <f>IFERROR(AVERAGE(P33:P52),"")</f>
        <v>#DIV/0!</v>
      </c>
      <c r="R32" s="2" t="str">
        <v>SPTP</v>
      </c>
    </row>
    <row r="33">
      <c r="E33" s="2" t="str">
        <v>Pelat Lantai</v>
      </c>
      <c r="F33" s="2">
        <v>140</v>
      </c>
      <c r="G33" s="2">
        <v>20</v>
      </c>
      <c r="H33" s="2">
        <f>F33*G33</f>
        <v>2800</v>
      </c>
      <c r="K33" s="2">
        <f>H33</f>
        <v>2800</v>
      </c>
      <c r="O33" s="2">
        <f>IF(K33=0,0,K33-(50%*L33+75%*M33+100%*N33))</f>
        <v>2800</v>
      </c>
      <c r="P33" s="2">
        <f>IF(K33=0,"",O33/K33*100)</f>
        <v>100</v>
      </c>
    </row>
    <row r="34">
      <c r="E34" s="2" t="str">
        <v>Fender</v>
      </c>
      <c r="K34" s="2">
        <f>I34</f>
        <v>0</v>
      </c>
      <c r="O34" s="2">
        <f>IF(K34=0,0,K34-(50%*L34+75%*M34+100%*N34))</f>
        <v>0</v>
      </c>
      <c r="P34" s="2" t="str">
        <f>IF(K34=0,"",O34/K34*100)</f>
        <v/>
      </c>
    </row>
    <row r="35">
      <c r="E35" s="2" t="str">
        <v>Bolder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Kanstin</v>
      </c>
      <c r="K36" s="2">
        <f>F36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B37" s="2">
        <v>5</v>
      </c>
      <c r="D37" s="2" t="str">
        <v>Dermaga 04 Utara</v>
      </c>
      <c r="J37" s="2" t="str">
        <v>Beton</v>
      </c>
      <c r="Q37" s="2" t="e">
        <f>IFERROR(AVERAGE(P38:P57),"")</f>
        <v>#DIV/0!</v>
      </c>
      <c r="R37" s="2" t="str">
        <v>SPTP</v>
      </c>
    </row>
    <row r="38">
      <c r="E38" s="2" t="str">
        <v>Pelat Lantai</v>
      </c>
      <c r="F38" s="2">
        <v>280</v>
      </c>
      <c r="G38" s="2">
        <v>20</v>
      </c>
      <c r="H38" s="2">
        <f>F38*G38</f>
        <v>5600</v>
      </c>
      <c r="K38" s="2">
        <f>H38</f>
        <v>5600</v>
      </c>
      <c r="O38" s="2">
        <f>IF(K38=0,0,K38-(50%*L38+75%*M38+100%*N38))</f>
        <v>5600</v>
      </c>
      <c r="P38" s="2">
        <f>IF(K38=0,"",O38/K38*100)</f>
        <v>100</v>
      </c>
    </row>
    <row r="39">
      <c r="E39" s="2" t="str">
        <v>Fender</v>
      </c>
      <c r="K39" s="2">
        <f>I39</f>
        <v>0</v>
      </c>
      <c r="O39" s="2">
        <f>IF(K39=0,0,K39-(50%*L39+75%*M39+100%*N39))</f>
        <v>0</v>
      </c>
      <c r="P39" s="2" t="str">
        <f>IF(K39=0,"",O39/K39*100)</f>
        <v/>
      </c>
    </row>
    <row r="40">
      <c r="E40" s="2" t="str">
        <v>Bolder</v>
      </c>
      <c r="K40" s="2">
        <f>I40</f>
        <v>0</v>
      </c>
      <c r="O40" s="2">
        <f>IF(K40=0,0,K40-(50%*L40+75%*M40+100%*N40))</f>
        <v>0</v>
      </c>
      <c r="P40" s="2" t="str">
        <f>IF(K40=0,"",O40/K40*100)</f>
        <v/>
      </c>
    </row>
    <row r="41">
      <c r="E41" s="2" t="str">
        <v>Kanstin</v>
      </c>
      <c r="K41" s="2">
        <f>F41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B42" s="2">
        <v>6</v>
      </c>
      <c r="D42" s="2" t="str">
        <v>Dermaga Serbaguna (PNP)</v>
      </c>
      <c r="J42" s="2" t="str">
        <v>Beton</v>
      </c>
      <c r="Q42" s="2" t="e">
        <f>IFERROR(AVERAGE(P43:P62),"")</f>
        <v>#DIV/0!</v>
      </c>
      <c r="R42" s="2" t="str">
        <v>PNP SAMUDRA</v>
      </c>
    </row>
    <row r="43">
      <c r="E43" s="2" t="str">
        <v>Pelat Lantai</v>
      </c>
      <c r="F43" s="2">
        <v>240</v>
      </c>
      <c r="G43" s="2">
        <v>20</v>
      </c>
      <c r="H43" s="2">
        <f>F43*G43</f>
        <v>4800</v>
      </c>
      <c r="K43" s="2">
        <f>H43</f>
        <v>4800</v>
      </c>
      <c r="O43" s="2">
        <f>IF(K43=0,0,K43-(50%*L43+75%*M43+100%*N43))</f>
        <v>4800</v>
      </c>
      <c r="P43" s="2">
        <f>IF(K43=0,"",O43/K43*100)</f>
        <v>100</v>
      </c>
    </row>
    <row r="44">
      <c r="E44" s="2" t="str">
        <v>Fender</v>
      </c>
      <c r="K44" s="2">
        <f>I44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E45" s="2" t="str">
        <v>Bolder</v>
      </c>
      <c r="K45" s="2">
        <f>I45</f>
        <v>0</v>
      </c>
      <c r="O45" s="2">
        <f>IF(K45=0,0,K45-(50%*L45+75%*M45+100%*N45))</f>
        <v>0</v>
      </c>
      <c r="P45" s="2" t="str">
        <f>IF(K45=0,"",O45/K45*100)</f>
        <v/>
      </c>
    </row>
    <row r="46">
      <c r="E46" s="2" t="str">
        <v>Kanstin</v>
      </c>
      <c r="K46" s="2">
        <f>F46</f>
        <v>0</v>
      </c>
      <c r="O46" s="2">
        <f>IF(K46=0,0,K46-(50%*L46+75%*M46+100%*N46))</f>
        <v>0</v>
      </c>
      <c r="P46" s="2" t="str">
        <f>IF(K46=0,"",O46/K46*100)</f>
        <v/>
      </c>
    </row>
    <row r="47">
      <c r="B47" s="2">
        <v>7</v>
      </c>
      <c r="D47" s="2" t="str">
        <v>Dermaga Inggom</v>
      </c>
      <c r="J47" s="2" t="str">
        <v>Beton</v>
      </c>
      <c r="Q47" s="2" t="e">
        <f>IFERROR(AVERAGE(P48:P67),"")</f>
        <v>#DIV/0!</v>
      </c>
      <c r="R47" s="2" t="str">
        <v>SPTP</v>
      </c>
    </row>
    <row r="48">
      <c r="E48" s="2" t="str">
        <v>Pelat Lantai</v>
      </c>
      <c r="F48" s="2">
        <v>200</v>
      </c>
      <c r="G48" s="2">
        <v>15</v>
      </c>
      <c r="H48" s="2">
        <f>F48*G48</f>
        <v>3000</v>
      </c>
      <c r="K48" s="2">
        <f>H48</f>
        <v>3000</v>
      </c>
      <c r="O48" s="2">
        <f>IF(K48=0,0,K48-(50%*L48+75%*M48+100%*N48))</f>
        <v>3000</v>
      </c>
      <c r="P48" s="2">
        <f>IF(K48=0,"",O48/K48*100)</f>
        <v>100</v>
      </c>
    </row>
    <row r="49">
      <c r="E49" s="2" t="str">
        <v>Fender</v>
      </c>
      <c r="K49" s="2">
        <f>I49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Bolder</v>
      </c>
      <c r="K50" s="2">
        <f>I50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E51" s="2" t="str">
        <v>Kanstin</v>
      </c>
      <c r="K51" s="2">
        <f>F51</f>
        <v>0</v>
      </c>
      <c r="O51" s="2">
        <f>IF(K51=0,0,K51-(50%*L51+75%*M51+100%*N51))</f>
        <v>0</v>
      </c>
      <c r="P51" s="2" t="str">
        <f>IF(K51=0,"",O51/K51*100)</f>
        <v/>
      </c>
    </row>
    <row r="53">
      <c r="B53" s="2" t="str">
        <v>B</v>
      </c>
      <c r="C53" s="2" t="str">
        <v>DERMAGA PELABUHAN NUSANTARA II</v>
      </c>
      <c r="D53" s="2" t="str">
        <v>Dermaga 05</v>
      </c>
      <c r="J53" s="2" t="str">
        <v>Beton</v>
      </c>
      <c r="Q53" s="2" t="e">
        <f>AVERAGE(P54:P58)</f>
        <v>#DIV/0!</v>
      </c>
      <c r="R53" s="2" t="str">
        <v>SPTP</v>
      </c>
    </row>
    <row r="54">
      <c r="E54" s="2" t="str">
        <v>Pelat Lantai</v>
      </c>
      <c r="F54" s="2">
        <v>170</v>
      </c>
      <c r="G54" s="2">
        <v>20</v>
      </c>
      <c r="H54" s="2">
        <f>F54*G54</f>
        <v>3400</v>
      </c>
      <c r="K54" s="2">
        <f>H54</f>
        <v>3400</v>
      </c>
      <c r="O54" s="2">
        <f>IF(K54=0,0,K54-(50%*L54+75%*M54+100%*N54))</f>
        <v>3400</v>
      </c>
      <c r="P54" s="2">
        <f>IF(K54=0,"",O54/K54*100)</f>
        <v>100</v>
      </c>
    </row>
    <row r="55">
      <c r="E55" s="2" t="str">
        <v>Fender</v>
      </c>
      <c r="K55" s="2">
        <f>I55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Bolder</v>
      </c>
      <c r="K56" s="2">
        <f>I56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E57" s="2" t="str">
        <v>Kanstin</v>
      </c>
      <c r="K57" s="2">
        <f>F57</f>
        <v>0</v>
      </c>
      <c r="O57" s="2">
        <f>IF(K57=0,0,K57-(50%*L57+75%*M57+100%*N57))</f>
        <v>0</v>
      </c>
      <c r="P57" s="2" t="str">
        <f>IF(K57=0,"",O57/K57*100)</f>
        <v/>
      </c>
    </row>
    <row r="58">
      <c r="E58" s="2" t="str">
        <v>Rel Crane</v>
      </c>
      <c r="K58" s="2">
        <f>F58</f>
        <v>0</v>
      </c>
      <c r="O58" s="2">
        <f>IF(K58=0,0,K58-(50%*L58+75%*M58+100%*N58))</f>
        <v>0</v>
      </c>
      <c r="P58" s="2" t="str">
        <f>IF(K58=0,"",O58/K58*100)</f>
        <v/>
      </c>
    </row>
    <row r="59">
      <c r="B59" s="2">
        <v>2</v>
      </c>
      <c r="D59" s="2" t="str">
        <v>Dermaga 06</v>
      </c>
      <c r="J59" s="2" t="str">
        <v>Beton</v>
      </c>
      <c r="Q59" s="2" t="e">
        <f>IFERROR(AVERAGE(P60:P79),"")</f>
        <v>#DIV/0!</v>
      </c>
      <c r="R59" s="2" t="str">
        <v>SPTP</v>
      </c>
    </row>
    <row r="60">
      <c r="E60" s="2" t="str">
        <v>Pelat Lantai</v>
      </c>
      <c r="F60" s="2">
        <v>180</v>
      </c>
      <c r="G60" s="2">
        <v>20</v>
      </c>
      <c r="H60" s="2">
        <f>F60*G60</f>
        <v>3600</v>
      </c>
      <c r="K60" s="2">
        <f>H60</f>
        <v>3600</v>
      </c>
      <c r="O60" s="2">
        <f>IF(K60=0,0,K60-(50%*L60+75%*M60+100%*N60))</f>
        <v>3600</v>
      </c>
      <c r="P60" s="2">
        <f>IF(K60=0,"",O60/K60*100)</f>
        <v>100</v>
      </c>
    </row>
    <row r="61">
      <c r="E61" s="2" t="str">
        <v>Fender</v>
      </c>
      <c r="K61" s="2">
        <f>I61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E62" s="2" t="str">
        <v>Bolder</v>
      </c>
      <c r="K62" s="2">
        <f>I62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E63" s="2" t="str">
        <v>Kanstin</v>
      </c>
      <c r="K63" s="2">
        <f>F63</f>
        <v>0</v>
      </c>
      <c r="O63" s="2">
        <f>IF(K63=0,0,K63-(50%*L63+75%*M63+100%*N63))</f>
        <v>0</v>
      </c>
      <c r="P63" s="2" t="str">
        <f>IF(K63=0,"",O63/K63*100)</f>
        <v/>
      </c>
    </row>
    <row r="64">
      <c r="E64" s="2" t="str">
        <v>Rel Crane</v>
      </c>
      <c r="K64" s="2">
        <f>F64</f>
        <v>0</v>
      </c>
      <c r="O64" s="2">
        <f>IF(K64=0,0,K64-(50%*L64+75%*M64+100%*N64))</f>
        <v>0</v>
      </c>
      <c r="P64" s="2" t="str">
        <f>IF(K64=0,"",O64/K64*100)</f>
        <v/>
      </c>
    </row>
    <row r="65">
      <c r="B65" s="2">
        <v>3</v>
      </c>
      <c r="D65" s="2" t="str">
        <v>Dermaga 07</v>
      </c>
      <c r="J65" s="2" t="str">
        <v>Beton</v>
      </c>
      <c r="Q65" s="2" t="e">
        <f>IFERROR(AVERAGE(P66:P85),"")</f>
        <v>#DIV/0!</v>
      </c>
      <c r="R65" s="2" t="str">
        <v>SPTP</v>
      </c>
    </row>
    <row r="66">
      <c r="E66" s="2" t="str">
        <v>Pelat Lantai</v>
      </c>
      <c r="F66" s="2">
        <v>192</v>
      </c>
      <c r="G66" s="2">
        <v>20</v>
      </c>
      <c r="H66" s="2">
        <f>F66*G66</f>
        <v>3840</v>
      </c>
      <c r="K66" s="2">
        <f>H66</f>
        <v>3840</v>
      </c>
      <c r="O66" s="2">
        <f>IF(K66=0,0,K66-(50%*L66+75%*M66+100%*N66))</f>
        <v>3840</v>
      </c>
      <c r="P66" s="2">
        <f>IF(K66=0,"",O66/K66*100)</f>
        <v>100</v>
      </c>
    </row>
    <row r="67">
      <c r="E67" s="2" t="str">
        <v>Fender</v>
      </c>
      <c r="K67" s="2">
        <f>I67</f>
        <v>0</v>
      </c>
      <c r="O67" s="2">
        <f>IF(K67=0,0,K67-(50%*L67+75%*M67+100%*N67))</f>
        <v>0</v>
      </c>
      <c r="P67" s="2" t="str">
        <f>IF(K67=0,"",O67/K67*100)</f>
        <v/>
      </c>
    </row>
    <row r="68">
      <c r="E68" s="2" t="str">
        <v>Bolder</v>
      </c>
      <c r="K68" s="2">
        <f>I68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E69" s="2" t="str">
        <v>Kanstin</v>
      </c>
      <c r="K69" s="2">
        <f>F69</f>
        <v>0</v>
      </c>
      <c r="O69" s="2">
        <f>IF(K69=0,0,K69-(50%*L69+75%*M69+100%*N69))</f>
        <v>0</v>
      </c>
      <c r="P69" s="2" t="str">
        <f>IF(K69=0,"",O69/K69*100)</f>
        <v/>
      </c>
    </row>
    <row r="70">
      <c r="B70" s="2">
        <v>4</v>
      </c>
      <c r="D70" s="2" t="str">
        <v>Dermaga 07 Utara</v>
      </c>
      <c r="J70" s="2" t="str">
        <v>Beton</v>
      </c>
      <c r="Q70" s="2" t="e">
        <f>IFERROR(AVERAGE(P71:P90),"")</f>
        <v>#DIV/0!</v>
      </c>
      <c r="R70" s="2" t="str">
        <v>SPTP</v>
      </c>
    </row>
    <row r="71">
      <c r="E71" s="2" t="str">
        <v>Pelat Lantai</v>
      </c>
      <c r="F71" s="2">
        <v>75</v>
      </c>
      <c r="G71" s="2">
        <v>12</v>
      </c>
      <c r="H71" s="2">
        <f>F71*G71</f>
        <v>900</v>
      </c>
      <c r="K71" s="2">
        <f>H71</f>
        <v>900</v>
      </c>
      <c r="O71" s="2">
        <f>IF(K71=0,0,K71-(50%*L71+75%*M71+100%*N71))</f>
        <v>900</v>
      </c>
      <c r="P71" s="2">
        <f>IF(K71=0,"",O71/K71*100)</f>
        <v>100</v>
      </c>
    </row>
    <row r="72">
      <c r="E72" s="2" t="str">
        <v>Fender</v>
      </c>
      <c r="K72" s="2">
        <f>I72</f>
        <v>0</v>
      </c>
      <c r="O72" s="2">
        <f>IF(K72=0,0,K72-(50%*L72+75%*M72+100%*N72))</f>
        <v>0</v>
      </c>
      <c r="P72" s="2" t="str">
        <f>IF(K72=0,"",O72/K72*100)</f>
        <v/>
      </c>
    </row>
    <row r="73">
      <c r="E73" s="2" t="str">
        <v>Bolder</v>
      </c>
      <c r="K73" s="2">
        <f>I73</f>
        <v>0</v>
      </c>
      <c r="O73" s="2">
        <f>IF(K73=0,0,K73-(50%*L73+75%*M73+100%*N73))</f>
        <v>0</v>
      </c>
      <c r="P73" s="2" t="str">
        <f>IF(K73=0,"",O73/K73*100)</f>
        <v/>
      </c>
    </row>
    <row r="74">
      <c r="E74" s="2" t="str">
        <v>Kanstin</v>
      </c>
      <c r="K74" s="2">
        <f>F74</f>
        <v>0</v>
      </c>
      <c r="O74" s="2">
        <f>IF(K74=0,0,K74-(50%*L74+75%*M74+100%*N74))</f>
        <v>0</v>
      </c>
      <c r="P74" s="2" t="str">
        <f>IF(K74=0,"",O74/K74*100)</f>
        <v/>
      </c>
    </row>
    <row r="75">
      <c r="B75" s="2" t="str">
        <v>C</v>
      </c>
      <c r="C75" s="2" t="str">
        <v>DERMAGA PELABUHAN NUSANTARA II TIMUR</v>
      </c>
      <c r="D75" s="2" t="str">
        <v>Dermaga 09</v>
      </c>
      <c r="J75" s="2" t="str">
        <v>Beton</v>
      </c>
      <c r="Q75" s="2" t="e">
        <f>AVERAGE(P76:P80)</f>
        <v>#DIV/0!</v>
      </c>
      <c r="R75" s="2" t="str">
        <v>SPTP</v>
      </c>
    </row>
    <row r="76">
      <c r="E76" s="2" t="str">
        <v>Pelat Lantai</v>
      </c>
      <c r="F76" s="2">
        <v>400</v>
      </c>
      <c r="G76" s="2">
        <v>20</v>
      </c>
      <c r="H76" s="2">
        <f>F76*G76</f>
        <v>8000</v>
      </c>
      <c r="K76" s="2">
        <f>H76</f>
        <v>8000</v>
      </c>
      <c r="O76" s="2">
        <f>IF(K76=0,0,K76-(50%*L76+75%*M76+100%*N76))</f>
        <v>8000</v>
      </c>
      <c r="P76" s="2">
        <f>IF(K76=0,"",O76/K76*100)</f>
        <v>100</v>
      </c>
    </row>
    <row r="77">
      <c r="E77" s="2" t="str">
        <v>Fender</v>
      </c>
      <c r="K77" s="2">
        <f>I77</f>
        <v>0</v>
      </c>
      <c r="O77" s="2">
        <f>IF(K77=0,0,K77-(50%*L77+75%*M77+100%*N77))</f>
        <v>0</v>
      </c>
      <c r="P77" s="2" t="str">
        <f>IF(K77=0,"",O77/K77*100)</f>
        <v/>
      </c>
    </row>
    <row r="78">
      <c r="E78" s="2" t="str">
        <v>Bolder</v>
      </c>
      <c r="K78" s="2">
        <f>I78</f>
        <v>0</v>
      </c>
      <c r="O78" s="2">
        <f>IF(K78=0,0,K78-(50%*L78+75%*M78+100%*N78))</f>
        <v>0</v>
      </c>
      <c r="P78" s="2" t="str">
        <f>IF(K78=0,"",O78/K78*100)</f>
        <v/>
      </c>
    </row>
    <row r="79">
      <c r="E79" s="2" t="str">
        <v>Kanstin</v>
      </c>
      <c r="K79" s="2">
        <f>F79</f>
        <v>0</v>
      </c>
      <c r="O79" s="2">
        <f>IF(K79=0,0,K79-(50%*L79+75%*M79+100%*N79))</f>
        <v>0</v>
      </c>
      <c r="P79" s="2" t="str">
        <f>IF(K79=0,"",O79/K79*100)</f>
        <v/>
      </c>
    </row>
    <row r="80">
      <c r="E80" s="2" t="str">
        <v>Rel Crane</v>
      </c>
      <c r="K80" s="2">
        <f>F80</f>
        <v>0</v>
      </c>
      <c r="O80" s="2">
        <f>IF(K80=0,0,K80-(50%*L80+75%*M80+100%*N80))</f>
        <v>0</v>
      </c>
      <c r="P80" s="2" t="str">
        <f>IF(K80=0,"",O80/K80*100)</f>
        <v/>
      </c>
    </row>
    <row r="81">
      <c r="B81" s="2">
        <v>2</v>
      </c>
      <c r="D81" s="2" t="str">
        <v>Dermaga Walie Jaya</v>
      </c>
      <c r="J81" s="2" t="str">
        <v>Beton</v>
      </c>
      <c r="Q81" s="2" t="e">
        <f>IFERROR(AVERAGE(P82:P101),"")</f>
        <v>#DIV/0!</v>
      </c>
      <c r="R81" s="2" t="str">
        <v>SPTP</v>
      </c>
    </row>
    <row r="82">
      <c r="E82" s="2" t="str">
        <v>Pelat Lantai</v>
      </c>
      <c r="F82" s="2">
        <v>170</v>
      </c>
      <c r="G82" s="2">
        <v>10</v>
      </c>
      <c r="H82" s="2">
        <f>F82*G82</f>
        <v>1700</v>
      </c>
      <c r="K82" s="2">
        <f>H82</f>
        <v>1700</v>
      </c>
      <c r="O82" s="2">
        <f>IF(K82=0,0,K82-(50%*L82+75%*M82+100%*N82))</f>
        <v>1700</v>
      </c>
      <c r="P82" s="2">
        <f>IF(K82=0,"",O82/K82*100)</f>
        <v>100</v>
      </c>
    </row>
    <row r="83">
      <c r="E83" s="2" t="str">
        <v>Fender</v>
      </c>
      <c r="K83" s="2">
        <f>I83</f>
        <v>0</v>
      </c>
      <c r="O83" s="2">
        <f>IF(K83=0,0,K83-(50%*L83+75%*M83+100%*N83))</f>
        <v>0</v>
      </c>
      <c r="P83" s="2" t="str">
        <f>IF(K83=0,"",O83/K83*100)</f>
        <v/>
      </c>
    </row>
    <row r="84">
      <c r="E84" s="2" t="str">
        <v>Bolder</v>
      </c>
      <c r="K84" s="2">
        <f>I84</f>
        <v>0</v>
      </c>
      <c r="O84" s="2">
        <f>IF(K84=0,0,K84-(50%*L84+75%*M84+100%*N84))</f>
        <v>0</v>
      </c>
      <c r="P84" s="2" t="str">
        <f>IF(K84=0,"",O84/K84*100)</f>
        <v/>
      </c>
    </row>
    <row r="85">
      <c r="E85" s="2" t="str">
        <v>Kanstin</v>
      </c>
      <c r="K85" s="2">
        <f>F85</f>
        <v>0</v>
      </c>
      <c r="O85" s="2">
        <f>IF(K85=0,0,K85-(50%*L85+75%*M85+100%*N85))</f>
        <v>0</v>
      </c>
      <c r="P85" s="2" t="str">
        <f>IF(K85=0,"",O85/K85*100)</f>
        <v/>
      </c>
    </row>
    <row r="86">
      <c r="E86" s="2" t="str">
        <v>Rel Crane</v>
      </c>
      <c r="K86" s="2">
        <f>F86</f>
        <v>0</v>
      </c>
      <c r="O86" s="2">
        <f>IF(K86=0,0,K86-(50%*L86+75%*M86+100%*N86))</f>
        <v>0</v>
      </c>
      <c r="P86" s="2" t="str">
        <f>IF(K86=0,"",O86/K86*100)</f>
        <v/>
      </c>
    </row>
    <row r="87">
      <c r="B87" s="2" t="str">
        <v>D</v>
      </c>
      <c r="C87" s="2" t="str">
        <v>DERMAGA PELABUHAN 1 BARAT</v>
      </c>
      <c r="D87" s="2" t="str">
        <v>Dermaga 100</v>
      </c>
      <c r="J87" s="2" t="str">
        <v>Beton</v>
      </c>
      <c r="Q87" s="2" t="e">
        <f>AVERAGE(P88:P92)</f>
        <v>#DIV/0!</v>
      </c>
      <c r="R87" s="2" t="str">
        <v>SPTP</v>
      </c>
    </row>
    <row r="88">
      <c r="E88" s="2" t="str">
        <v>Pelat Lantai</v>
      </c>
      <c r="F88" s="2">
        <v>60</v>
      </c>
      <c r="G88" s="2">
        <v>10</v>
      </c>
      <c r="H88" s="2">
        <f>F88*G88</f>
        <v>600</v>
      </c>
      <c r="K88" s="2">
        <f>H88</f>
        <v>600</v>
      </c>
      <c r="O88" s="2">
        <f>IF(K88=0,0,K88-(50%*L88+75%*M88+100%*N88))</f>
        <v>600</v>
      </c>
      <c r="P88" s="2">
        <f>IF(K88=0,"",O88/K88*100)</f>
        <v>100</v>
      </c>
    </row>
    <row r="89">
      <c r="E89" s="2" t="str">
        <v>Fender</v>
      </c>
      <c r="K89" s="2">
        <f>I89</f>
        <v>0</v>
      </c>
      <c r="O89" s="2">
        <f>IF(K89=0,0,K89-(50%*L89+75%*M89+100%*N89))</f>
        <v>0</v>
      </c>
      <c r="P89" s="2" t="str">
        <f>IF(K89=0,"",O89/K89*100)</f>
        <v/>
      </c>
    </row>
    <row r="90">
      <c r="E90" s="2" t="str">
        <v>Bolder</v>
      </c>
      <c r="K90" s="2">
        <f>I90</f>
        <v>0</v>
      </c>
      <c r="O90" s="2">
        <f>IF(K90=0,0,K90-(50%*L90+75%*M90+100%*N90))</f>
        <v>0</v>
      </c>
      <c r="P90" s="2" t="str">
        <f>IF(K90=0,"",O90/K90*100)</f>
        <v/>
      </c>
    </row>
    <row r="91">
      <c r="E91" s="2" t="str">
        <v>Kanstin</v>
      </c>
      <c r="K91" s="2">
        <f>F91</f>
        <v>0</v>
      </c>
      <c r="O91" s="2">
        <f>IF(K91=0,0,K91-(50%*L91+75%*M91+100%*N91))</f>
        <v>0</v>
      </c>
      <c r="P91" s="2" t="str">
        <f>IF(K91=0,"",O91/K91*100)</f>
        <v/>
      </c>
    </row>
    <row r="92">
      <c r="E92" s="2" t="str">
        <v>Rel Crane</v>
      </c>
      <c r="K92" s="2">
        <f>F92</f>
        <v>0</v>
      </c>
      <c r="O92" s="2">
        <f>IF(K92=0,0,K92-(50%*L92+75%*M92+100%*N92))</f>
        <v>0</v>
      </c>
      <c r="P92" s="2" t="str">
        <f>IF(K92=0,"",O92/K92*100)</f>
        <v/>
      </c>
    </row>
    <row r="93">
      <c r="B93" s="2">
        <v>2</v>
      </c>
      <c r="D93" s="2" t="str">
        <v>Dermaga 101 U</v>
      </c>
      <c r="J93" s="2" t="str">
        <v>Beton</v>
      </c>
      <c r="Q93" s="2" t="e">
        <f>IFERROR(AVERAGE(P94:P113),"")</f>
        <v>#DIV/0!</v>
      </c>
      <c r="R93" s="2" t="str">
        <v>SPTP</v>
      </c>
    </row>
    <row r="94">
      <c r="E94" s="2" t="str">
        <v>Pelat Lantai</v>
      </c>
      <c r="F94" s="2">
        <v>200</v>
      </c>
      <c r="G94" s="2">
        <v>25</v>
      </c>
      <c r="H94" s="2">
        <f>F94*G94</f>
        <v>5000</v>
      </c>
      <c r="K94" s="2">
        <f>H94</f>
        <v>5000</v>
      </c>
      <c r="O94" s="2">
        <f>IF(K94=0,0,K94-(50%*L94+75%*M94+100%*N94))</f>
        <v>5000</v>
      </c>
      <c r="P94" s="2">
        <f>IF(K94=0,"",O94/K94*100)</f>
        <v>100</v>
      </c>
    </row>
    <row r="95">
      <c r="E95" s="2" t="str">
        <v>Fender</v>
      </c>
      <c r="K95" s="2">
        <f>I95</f>
        <v>0</v>
      </c>
      <c r="O95" s="2">
        <f>IF(K95=0,0,K95-(50%*L95+75%*M95+100%*N95))</f>
        <v>0</v>
      </c>
      <c r="P95" s="2" t="str">
        <f>IF(K95=0,"",O95/K95*100)</f>
        <v/>
      </c>
    </row>
    <row r="96">
      <c r="E96" s="2" t="str">
        <v>Bolder</v>
      </c>
      <c r="K96" s="2">
        <f>I96</f>
        <v>0</v>
      </c>
      <c r="O96" s="2">
        <f>IF(K96=0,0,K96-(50%*L96+75%*M96+100%*N96))</f>
        <v>0</v>
      </c>
      <c r="P96" s="2" t="str">
        <f>IF(K96=0,"",O96/K96*100)</f>
        <v/>
      </c>
    </row>
    <row r="97">
      <c r="E97" s="2" t="str">
        <v>Kanstin</v>
      </c>
      <c r="K97" s="2">
        <f>F97</f>
        <v>0</v>
      </c>
      <c r="O97" s="2">
        <f>IF(K97=0,0,K97-(50%*L97+75%*M97+100%*N97))</f>
        <v>0</v>
      </c>
      <c r="P97" s="2" t="str">
        <f>IF(K97=0,"",O97/K97*100)</f>
        <v/>
      </c>
    </row>
    <row r="98">
      <c r="E98" s="2" t="str">
        <v>Rel Crane</v>
      </c>
      <c r="K98" s="2">
        <f>F98</f>
        <v>0</v>
      </c>
      <c r="O98" s="2">
        <f>IF(K98=0,0,K98-(50%*L98+75%*M98+100%*N98))</f>
        <v>0</v>
      </c>
      <c r="P98" s="2" t="str">
        <f>IF(K98=0,"",O98/K98*100)</f>
        <v/>
      </c>
    </row>
    <row r="99">
      <c r="B99" s="2">
        <v>3</v>
      </c>
      <c r="D99" s="2" t="str">
        <v>Dermaga 101</v>
      </c>
      <c r="J99" s="2" t="str">
        <v>Beton</v>
      </c>
      <c r="Q99" s="2" t="e">
        <f>IFERROR(AVERAGE(P100:P119),"")</f>
        <v>#DIV/0!</v>
      </c>
      <c r="R99" s="2" t="str">
        <v>SPTP</v>
      </c>
    </row>
    <row r="100">
      <c r="E100" s="2" t="str">
        <v>Pelat Lantai</v>
      </c>
      <c r="F100" s="2">
        <v>100</v>
      </c>
      <c r="G100" s="2">
        <v>25</v>
      </c>
      <c r="H100" s="2">
        <f>F100*G100</f>
        <v>2500</v>
      </c>
      <c r="K100" s="2">
        <f>H100</f>
        <v>2500</v>
      </c>
      <c r="O100" s="2">
        <f>IF(K100=0,0,K100-(50%*L100+75%*M100+100%*N100))</f>
        <v>2500</v>
      </c>
      <c r="P100" s="2">
        <f>IF(K100=0,"",O100/K100*100)</f>
        <v>100</v>
      </c>
    </row>
    <row r="101">
      <c r="E101" s="2" t="str">
        <v>Fender</v>
      </c>
      <c r="K101" s="2">
        <f>I101</f>
        <v>0</v>
      </c>
      <c r="O101" s="2">
        <f>IF(K101=0,0,K101-(50%*L101+75%*M101+100%*N101))</f>
        <v>0</v>
      </c>
      <c r="P101" s="2" t="str">
        <f>IF(K101=0,"",O101/K101*100)</f>
        <v/>
      </c>
    </row>
    <row r="102">
      <c r="E102" s="2" t="str">
        <v>Bolder</v>
      </c>
      <c r="K102" s="2">
        <f>I102</f>
        <v>0</v>
      </c>
      <c r="O102" s="2">
        <f>IF(K102=0,0,K102-(50%*L102+75%*M102+100%*N102))</f>
        <v>0</v>
      </c>
      <c r="P102" s="2" t="str">
        <f>IF(K102=0,"",O102/K102*100)</f>
        <v/>
      </c>
    </row>
    <row r="103">
      <c r="E103" s="2" t="str">
        <v>Kanstin</v>
      </c>
      <c r="K103" s="2">
        <f>F103</f>
        <v>0</v>
      </c>
      <c r="O103" s="2">
        <f>IF(K103=0,0,K103-(50%*L103+75%*M103+100%*N103))</f>
        <v>0</v>
      </c>
      <c r="P103" s="2" t="str">
        <f>IF(K103=0,"",O103/K103*100)</f>
        <v/>
      </c>
    </row>
    <row r="104">
      <c r="B104" s="2">
        <v>4</v>
      </c>
      <c r="D104" s="2" t="str">
        <v>Dermaga 102</v>
      </c>
      <c r="J104" s="2" t="str">
        <v>Beton</v>
      </c>
      <c r="Q104" s="2" t="e">
        <f>IFERROR(AVERAGE(P105:P124),"")</f>
        <v>#DIV/0!</v>
      </c>
      <c r="R104" s="2" t="str">
        <v>SPTP</v>
      </c>
    </row>
    <row r="105">
      <c r="E105" s="2" t="str">
        <v>Pelat Lantai</v>
      </c>
      <c r="F105" s="2">
        <v>100</v>
      </c>
      <c r="G105" s="2">
        <v>25</v>
      </c>
      <c r="H105" s="2">
        <f>F105*G105</f>
        <v>2500</v>
      </c>
      <c r="K105" s="2">
        <f>H105</f>
        <v>2500</v>
      </c>
      <c r="O105" s="2">
        <f>IF(K105=0,0,K105-(50%*L105+75%*M105+100%*N105))</f>
        <v>2500</v>
      </c>
      <c r="P105" s="2">
        <f>IF(K105=0,"",O105/K105*100)</f>
        <v>100</v>
      </c>
    </row>
    <row r="106">
      <c r="E106" s="2" t="str">
        <v>Fender</v>
      </c>
      <c r="K106" s="2">
        <f>I106</f>
        <v>0</v>
      </c>
      <c r="O106" s="2">
        <f>IF(K106=0,0,K106-(50%*L106+75%*M106+100%*N106))</f>
        <v>0</v>
      </c>
      <c r="P106" s="2" t="str">
        <f>IF(K106=0,"",O106/K106*100)</f>
        <v/>
      </c>
    </row>
    <row r="107">
      <c r="E107" s="2" t="str">
        <v>Bolder</v>
      </c>
      <c r="K107" s="2">
        <f>I107</f>
        <v>0</v>
      </c>
      <c r="O107" s="2">
        <f>IF(K107=0,0,K107-(50%*L107+75%*M107+100%*N107))</f>
        <v>0</v>
      </c>
      <c r="P107" s="2" t="str">
        <f>IF(K107=0,"",O107/K107*100)</f>
        <v/>
      </c>
    </row>
    <row r="108">
      <c r="E108" s="2" t="str">
        <v>Kanstin</v>
      </c>
      <c r="K108" s="2">
        <f>F108</f>
        <v>0</v>
      </c>
      <c r="O108" s="2">
        <f>IF(K108=0,0,K108-(50%*L108+75%*M108+100%*N108))</f>
        <v>0</v>
      </c>
      <c r="P108" s="2" t="str">
        <f>IF(K108=0,"",O108/K108*100)</f>
        <v/>
      </c>
    </row>
    <row r="109">
      <c r="B109" s="2">
        <v>5</v>
      </c>
      <c r="D109" s="2" t="str">
        <v>Dermaga 103</v>
      </c>
      <c r="J109" s="2" t="str">
        <v>Beton</v>
      </c>
      <c r="Q109" s="2" t="e">
        <f>IFERROR(AVERAGE(P110:P129),"")</f>
        <v>#DIV/0!</v>
      </c>
      <c r="R109" s="2" t="str">
        <v>SPTP</v>
      </c>
    </row>
    <row r="110">
      <c r="E110" s="2" t="str">
        <v>Pelat Lantai</v>
      </c>
      <c r="F110" s="2">
        <v>190</v>
      </c>
      <c r="G110" s="2">
        <v>20</v>
      </c>
      <c r="H110" s="2">
        <f>F110*G110</f>
        <v>3800</v>
      </c>
      <c r="K110" s="2">
        <f>H110</f>
        <v>3800</v>
      </c>
      <c r="O110" s="2">
        <f>IF(K110=0,0,K110-(50%*L110+75%*M110+100%*N110))</f>
        <v>3800</v>
      </c>
      <c r="P110" s="2">
        <f>IF(K110=0,"",O110/K110*100)</f>
        <v>100</v>
      </c>
    </row>
    <row r="111">
      <c r="E111" s="2" t="str">
        <v>Fender</v>
      </c>
      <c r="K111" s="2">
        <f>I111</f>
        <v>0</v>
      </c>
      <c r="O111" s="2">
        <f>IF(K111=0,0,K111-(50%*L111+75%*M111+100%*N111))</f>
        <v>0</v>
      </c>
      <c r="P111" s="2" t="str">
        <f>IF(K111=0,"",O111/K111*100)</f>
        <v/>
      </c>
    </row>
    <row r="112">
      <c r="E112" s="2" t="str">
        <v>Bolder</v>
      </c>
      <c r="K112" s="2">
        <f>I112</f>
        <v>0</v>
      </c>
      <c r="O112" s="2">
        <f>IF(K112=0,0,K112-(50%*L112+75%*M112+100%*N112))</f>
        <v>0</v>
      </c>
      <c r="P112" s="2" t="str">
        <f>IF(K112=0,"",O112/K112*100)</f>
        <v/>
      </c>
    </row>
    <row r="113">
      <c r="E113" s="2" t="str">
        <v>Kanstin</v>
      </c>
      <c r="K113" s="2">
        <f>F113</f>
        <v>0</v>
      </c>
      <c r="O113" s="2">
        <f>IF(K113=0,0,K113-(50%*L113+75%*M113+100%*N113))</f>
        <v>0</v>
      </c>
      <c r="P113" s="2" t="str">
        <f>IF(K113=0,"",O113/K113*100)</f>
        <v/>
      </c>
    </row>
    <row r="114">
      <c r="B114" s="2">
        <v>6</v>
      </c>
      <c r="D114" s="2" t="str">
        <v>Dermaga 104</v>
      </c>
      <c r="J114" s="2" t="str">
        <v>Beton</v>
      </c>
      <c r="Q114" s="2" t="e">
        <f>IFERROR(AVERAGE(P115:P134),"")</f>
        <v>#DIV/0!</v>
      </c>
      <c r="R114" s="2" t="str">
        <v>SPTP</v>
      </c>
    </row>
    <row r="115">
      <c r="E115" s="2" t="str">
        <v>Pelat Lantai</v>
      </c>
      <c r="F115" s="2">
        <v>130</v>
      </c>
      <c r="G115" s="2">
        <v>20</v>
      </c>
      <c r="H115" s="2">
        <f>F115*G115</f>
        <v>2600</v>
      </c>
      <c r="K115" s="2">
        <f>H115</f>
        <v>2600</v>
      </c>
      <c r="O115" s="2">
        <f>IF(K115=0,0,K115-(50%*L115+75%*M115+100%*N115))</f>
        <v>2600</v>
      </c>
      <c r="P115" s="2">
        <f>IF(K115=0,"",O115/K115*100)</f>
        <v>100</v>
      </c>
    </row>
    <row r="116">
      <c r="E116" s="2" t="str">
        <v>Fender</v>
      </c>
      <c r="K116" s="2">
        <f>I116</f>
        <v>0</v>
      </c>
      <c r="O116" s="2">
        <f>IF(K116=0,0,K116-(50%*L116+75%*M116+100%*N116))</f>
        <v>0</v>
      </c>
      <c r="P116" s="2" t="str">
        <f>IF(K116=0,"",O116/K116*100)</f>
        <v/>
      </c>
    </row>
    <row r="117">
      <c r="E117" s="2" t="str">
        <v>Bolder</v>
      </c>
      <c r="K117" s="2">
        <f>I117</f>
        <v>0</v>
      </c>
      <c r="O117" s="2">
        <f>IF(K117=0,0,K117-(50%*L117+75%*M117+100%*N117))</f>
        <v>0</v>
      </c>
      <c r="P117" s="2" t="str">
        <f>IF(K117=0,"",O117/K117*100)</f>
        <v/>
      </c>
    </row>
    <row r="118">
      <c r="E118" s="2" t="str">
        <v>Kanstin</v>
      </c>
      <c r="K118" s="2">
        <f>F118</f>
        <v>0</v>
      </c>
      <c r="O118" s="2">
        <f>IF(K118=0,0,K118-(50%*L118+75%*M118+100%*N118))</f>
        <v>0</v>
      </c>
      <c r="P118" s="2" t="str">
        <f>IF(K118=0,"",O118/K118*100)</f>
        <v/>
      </c>
    </row>
    <row r="119">
      <c r="B119" s="2">
        <v>7</v>
      </c>
      <c r="D119" s="2" t="str">
        <v>Dermaga 105</v>
      </c>
      <c r="J119" s="2" t="str">
        <v>Beton</v>
      </c>
      <c r="Q119" s="2" t="e">
        <f>IFERROR(AVERAGE(P120:P139),"")</f>
        <v>#DIV/0!</v>
      </c>
      <c r="R119" s="2" t="str">
        <v>SPTP</v>
      </c>
    </row>
    <row r="120">
      <c r="E120" s="2" t="str">
        <v>Pelat Lantai</v>
      </c>
      <c r="F120" s="2">
        <v>180</v>
      </c>
      <c r="G120" s="2">
        <v>20</v>
      </c>
      <c r="H120" s="2">
        <f>F120*G120</f>
        <v>3600</v>
      </c>
      <c r="K120" s="2">
        <f>H120</f>
        <v>3600</v>
      </c>
      <c r="O120" s="2">
        <f>IF(K120=0,0,K120-(50%*L120+75%*M120+100%*N120))</f>
        <v>3600</v>
      </c>
      <c r="P120" s="2">
        <f>IF(K120=0,"",O120/K120*100)</f>
        <v>100</v>
      </c>
    </row>
    <row r="121">
      <c r="E121" s="2" t="str">
        <v>Fender</v>
      </c>
      <c r="K121" s="2">
        <f>I121</f>
        <v>0</v>
      </c>
      <c r="O121" s="2">
        <f>IF(K121=0,0,K121-(50%*L121+75%*M121+100%*N121))</f>
        <v>0</v>
      </c>
      <c r="P121" s="2" t="str">
        <f>IF(K121=0,"",O121/K121*100)</f>
        <v/>
      </c>
    </row>
    <row r="122">
      <c r="E122" s="2" t="str">
        <v>Bolder</v>
      </c>
      <c r="K122" s="2">
        <f>I122</f>
        <v>0</v>
      </c>
      <c r="O122" s="2">
        <f>IF(K122=0,0,K122-(50%*L122+75%*M122+100%*N122))</f>
        <v>0</v>
      </c>
      <c r="P122" s="2" t="str">
        <f>IF(K122=0,"",O122/K122*100)</f>
        <v/>
      </c>
    </row>
    <row r="123">
      <c r="E123" s="2" t="str">
        <v>Kanstin</v>
      </c>
      <c r="K123" s="2">
        <f>F123</f>
        <v>0</v>
      </c>
      <c r="O123" s="2">
        <f>IF(K123=0,0,K123-(50%*L123+75%*M123+100%*N123))</f>
        <v>0</v>
      </c>
      <c r="P123" s="2" t="str">
        <f>IF(K123=0,"",O123/K123*100)</f>
        <v/>
      </c>
    </row>
    <row r="124">
      <c r="B124" s="2">
        <v>8</v>
      </c>
      <c r="D124" s="2" t="str">
        <v>Dermaga 106</v>
      </c>
      <c r="J124" s="2" t="str">
        <v>Beton</v>
      </c>
      <c r="Q124" s="2" t="e">
        <f>IFERROR(AVERAGE(P125:P144),"")</f>
        <v>#DIV/0!</v>
      </c>
      <c r="R124" s="2" t="str">
        <v>SPTP</v>
      </c>
    </row>
    <row r="125">
      <c r="E125" s="2" t="str">
        <v>Pelat Lantai</v>
      </c>
      <c r="F125" s="2">
        <v>168</v>
      </c>
      <c r="G125" s="2">
        <v>20</v>
      </c>
      <c r="H125" s="2">
        <f>F125*G125</f>
        <v>3360</v>
      </c>
      <c r="K125" s="2">
        <f>H125</f>
        <v>3360</v>
      </c>
      <c r="O125" s="2">
        <f>IF(K125=0,0,K125-(50%*L125+75%*M125+100%*N125))</f>
        <v>3360</v>
      </c>
      <c r="P125" s="2">
        <f>IF(K125=0,"",O125/K125*100)</f>
        <v>100</v>
      </c>
    </row>
    <row r="126">
      <c r="E126" s="2" t="str">
        <v>Fender</v>
      </c>
      <c r="K126" s="2">
        <f>I126</f>
        <v>0</v>
      </c>
      <c r="O126" s="2">
        <f>IF(K126=0,0,K126-(50%*L126+75%*M126+100%*N126))</f>
        <v>0</v>
      </c>
      <c r="P126" s="2" t="str">
        <f>IF(K126=0,"",O126/K126*100)</f>
        <v/>
      </c>
    </row>
    <row r="127">
      <c r="E127" s="2" t="str">
        <v>Bolder</v>
      </c>
      <c r="K127" s="2">
        <f>I127</f>
        <v>0</v>
      </c>
      <c r="O127" s="2">
        <f>IF(K127=0,0,K127-(50%*L127+75%*M127+100%*N127))</f>
        <v>0</v>
      </c>
      <c r="P127" s="2" t="str">
        <f>IF(K127=0,"",O127/K127*100)</f>
        <v/>
      </c>
    </row>
    <row r="128">
      <c r="E128" s="2" t="str">
        <v>Kanstin</v>
      </c>
      <c r="K128" s="2">
        <f>F128</f>
        <v>0</v>
      </c>
      <c r="O128" s="2">
        <f>IF(K128=0,0,K128-(50%*L128+75%*M128+100%*N128))</f>
        <v>0</v>
      </c>
      <c r="P128" s="2" t="str">
        <f>IF(K128=0,"",O128/K128*100)</f>
        <v/>
      </c>
    </row>
    <row r="129">
      <c r="B129" s="2">
        <v>9</v>
      </c>
      <c r="D129" s="2" t="str">
        <v>Dermaga 107</v>
      </c>
      <c r="J129" s="2" t="str">
        <v>Beton</v>
      </c>
      <c r="Q129" s="2" t="e">
        <f>IFERROR(AVERAGE(P130:P149),"")</f>
        <v>#DIV/0!</v>
      </c>
      <c r="R129" s="2" t="str">
        <v>SPTP</v>
      </c>
    </row>
    <row r="130">
      <c r="E130" s="2" t="str">
        <v>Pelat Lantai</v>
      </c>
      <c r="F130" s="2">
        <v>212</v>
      </c>
      <c r="G130" s="2">
        <v>20</v>
      </c>
      <c r="H130" s="2">
        <f>F130*G130</f>
        <v>4240</v>
      </c>
      <c r="K130" s="2">
        <f>H130</f>
        <v>4240</v>
      </c>
      <c r="O130" s="2">
        <f>IF(K130=0,0,K130-(50%*L130+75%*M130+100%*N130))</f>
        <v>4240</v>
      </c>
      <c r="P130" s="2">
        <f>IF(K130=0,"",O130/K130*100)</f>
        <v>100</v>
      </c>
    </row>
    <row r="131">
      <c r="E131" s="2" t="str">
        <v>Fender</v>
      </c>
      <c r="K131" s="2">
        <f>I131</f>
        <v>0</v>
      </c>
      <c r="O131" s="2">
        <f>IF(K131=0,0,K131-(50%*L131+75%*M131+100%*N131))</f>
        <v>0</v>
      </c>
      <c r="P131" s="2" t="str">
        <f>IF(K131=0,"",O131/K131*100)</f>
        <v/>
      </c>
    </row>
    <row r="132">
      <c r="E132" s="2" t="str">
        <v>Bolder</v>
      </c>
      <c r="K132" s="2">
        <f>I132</f>
        <v>0</v>
      </c>
      <c r="O132" s="2">
        <f>IF(K132=0,0,K132-(50%*L132+75%*M132+100%*N132))</f>
        <v>0</v>
      </c>
      <c r="P132" s="2" t="str">
        <f>IF(K132=0,"",O132/K132*100)</f>
        <v/>
      </c>
    </row>
    <row r="133">
      <c r="E133" s="2" t="str">
        <v>Kanstin</v>
      </c>
      <c r="K133" s="2">
        <f>F133</f>
        <v>0</v>
      </c>
      <c r="O133" s="2">
        <f>IF(K133=0,0,K133-(50%*L133+75%*M133+100%*N133))</f>
        <v>0</v>
      </c>
      <c r="P133" s="2" t="str">
        <f>IF(K133=0,"",O133/K133*100)</f>
        <v/>
      </c>
    </row>
    <row r="134">
      <c r="B134" s="2" t="str">
        <v>E</v>
      </c>
      <c r="C134" s="2" t="str">
        <v>DERMAGA PELABUHAN 1 SELATAN</v>
      </c>
      <c r="D134" s="2" t="str">
        <v>Dermaga 108</v>
      </c>
      <c r="J134" s="2" t="str">
        <v>Beton</v>
      </c>
      <c r="Q134" s="2" t="e">
        <f>AVERAGE(P135:P139)</f>
        <v>#DIV/0!</v>
      </c>
      <c r="R134" s="2" t="str">
        <v>SPTP</v>
      </c>
    </row>
    <row r="135">
      <c r="E135" s="2" t="str">
        <v>Pelat Lantai</v>
      </c>
      <c r="F135" s="2">
        <v>170</v>
      </c>
      <c r="G135" s="2">
        <v>28</v>
      </c>
      <c r="H135" s="2">
        <f>F135*G135</f>
        <v>4760</v>
      </c>
      <c r="K135" s="2">
        <f>H135</f>
        <v>4760</v>
      </c>
      <c r="O135" s="2">
        <f>IF(K135=0,0,K135-(50%*L135+75%*M135+100%*N135))</f>
        <v>4760</v>
      </c>
      <c r="P135" s="2">
        <f>IF(K135=0,"",O135/K135*100)</f>
        <v>100</v>
      </c>
    </row>
    <row r="136">
      <c r="E136" s="2" t="str">
        <v>Fender</v>
      </c>
      <c r="K136" s="2">
        <f>I136</f>
        <v>0</v>
      </c>
      <c r="O136" s="2">
        <f>IF(K136=0,0,K136-(50%*L136+75%*M136+100%*N136))</f>
        <v>0</v>
      </c>
      <c r="P136" s="2" t="str">
        <f>IF(K136=0,"",O136/K136*100)</f>
        <v/>
      </c>
    </row>
    <row r="137">
      <c r="E137" s="2" t="str">
        <v>Bolder</v>
      </c>
      <c r="K137" s="2">
        <f>I137</f>
        <v>0</v>
      </c>
      <c r="O137" s="2">
        <f>IF(K137=0,0,K137-(50%*L137+75%*M137+100%*N137))</f>
        <v>0</v>
      </c>
      <c r="P137" s="2" t="str">
        <f>IF(K137=0,"",O137/K137*100)</f>
        <v/>
      </c>
    </row>
    <row r="138">
      <c r="E138" s="2" t="str">
        <v>Kanstin</v>
      </c>
      <c r="K138" s="2">
        <f>F138</f>
        <v>0</v>
      </c>
      <c r="O138" s="2">
        <f>IF(K138=0,0,K138-(50%*L138+75%*M138+100%*N138))</f>
        <v>0</v>
      </c>
      <c r="P138" s="2" t="str">
        <f>IF(K138=0,"",O138/K138*100)</f>
        <v/>
      </c>
    </row>
    <row r="139">
      <c r="E139" s="2" t="str">
        <v>Rel Crane</v>
      </c>
      <c r="K139" s="2">
        <f>F139</f>
        <v>0</v>
      </c>
      <c r="O139" s="2">
        <f>IF(K139=0,0,K139-(50%*L139+75%*M139+100%*N139))</f>
        <v>0</v>
      </c>
      <c r="P139" s="2" t="str">
        <f>IF(K139=0,"",O139/K139*100)</f>
        <v/>
      </c>
    </row>
    <row r="140">
      <c r="B140" s="2">
        <v>2</v>
      </c>
      <c r="D140" s="2" t="str">
        <v>Dermaga 109</v>
      </c>
      <c r="J140" s="2" t="str">
        <v>Beton</v>
      </c>
      <c r="Q140" s="2" t="e">
        <f>IFERROR(AVERAGE(P141:P160),"")</f>
        <v>#DIV/0!</v>
      </c>
      <c r="R140" s="2" t="str">
        <v>SPTP</v>
      </c>
    </row>
    <row r="141">
      <c r="E141" s="2" t="str">
        <v>Pelat Lantai</v>
      </c>
      <c r="F141" s="2">
        <v>170</v>
      </c>
      <c r="G141" s="2">
        <v>22</v>
      </c>
      <c r="H141" s="2">
        <f>F141*G141</f>
        <v>3740</v>
      </c>
      <c r="K141" s="2">
        <f>H141</f>
        <v>3740</v>
      </c>
      <c r="O141" s="2">
        <f>IF(K141=0,0,K141-(50%*L141+75%*M141+100%*N141))</f>
        <v>3740</v>
      </c>
      <c r="P141" s="2">
        <f>IF(K141=0,"",O141/K141*100)</f>
        <v>100</v>
      </c>
    </row>
    <row r="142">
      <c r="E142" s="2" t="str">
        <v>Fender</v>
      </c>
      <c r="K142" s="2">
        <f>I142</f>
        <v>0</v>
      </c>
      <c r="O142" s="2">
        <f>IF(K142=0,0,K142-(50%*L142+75%*M142+100%*N142))</f>
        <v>0</v>
      </c>
      <c r="P142" s="2" t="str">
        <f>IF(K142=0,"",O142/K142*100)</f>
        <v/>
      </c>
    </row>
    <row r="143">
      <c r="E143" s="2" t="str">
        <v>Bolder</v>
      </c>
      <c r="K143" s="2">
        <f>I143</f>
        <v>0</v>
      </c>
      <c r="O143" s="2">
        <f>IF(K143=0,0,K143-(50%*L143+75%*M143+100%*N143))</f>
        <v>0</v>
      </c>
      <c r="P143" s="2" t="str">
        <f>IF(K143=0,"",O143/K143*100)</f>
        <v/>
      </c>
    </row>
    <row r="144">
      <c r="E144" s="2" t="str">
        <v>Kanstin</v>
      </c>
      <c r="K144" s="2">
        <f>F144</f>
        <v>0</v>
      </c>
      <c r="O144" s="2">
        <f>IF(K144=0,0,K144-(50%*L144+75%*M144+100%*N144))</f>
        <v>0</v>
      </c>
      <c r="P144" s="2" t="str">
        <f>IF(K144=0,"",O144/K144*100)</f>
        <v/>
      </c>
    </row>
    <row r="145">
      <c r="E145" s="2" t="str">
        <v>Rel Crane</v>
      </c>
      <c r="K145" s="2">
        <f>F145</f>
        <v>0</v>
      </c>
      <c r="O145" s="2">
        <f>IF(K145=0,0,K145-(50%*L145+75%*M145+100%*N145))</f>
        <v>0</v>
      </c>
      <c r="P145" s="2" t="str">
        <f>IF(K145=0,"",O145/K145*100)</f>
        <v/>
      </c>
    </row>
    <row r="146">
      <c r="B146" s="2">
        <v>3</v>
      </c>
      <c r="D146" s="2" t="str">
        <v>Dermaga 110</v>
      </c>
      <c r="J146" s="2" t="str">
        <v>Beton</v>
      </c>
      <c r="Q146" s="2" t="e">
        <f>IFERROR(AVERAGE(P147:P166),"")</f>
        <v>#DIV/0!</v>
      </c>
      <c r="R146" s="2" t="str">
        <v>SPTP</v>
      </c>
    </row>
    <row r="147">
      <c r="E147" s="2" t="str">
        <v>Pelat Lantai</v>
      </c>
      <c r="F147" s="2">
        <v>180</v>
      </c>
      <c r="G147" s="2">
        <v>22</v>
      </c>
      <c r="H147" s="2">
        <f>F147*G147</f>
        <v>3960</v>
      </c>
      <c r="K147" s="2">
        <f>H147</f>
        <v>3960</v>
      </c>
      <c r="O147" s="2">
        <f>IF(K147=0,0,K147-(50%*L147+75%*M147+100%*N147))</f>
        <v>3960</v>
      </c>
      <c r="P147" s="2">
        <f>IF(K147=0,"",O147/K147*100)</f>
        <v>100</v>
      </c>
    </row>
    <row r="148">
      <c r="E148" s="2" t="str">
        <v>Fender</v>
      </c>
      <c r="K148" s="2">
        <f>I148</f>
        <v>0</v>
      </c>
      <c r="O148" s="2">
        <f>IF(K148=0,0,K148-(50%*L148+75%*M148+100%*N148))</f>
        <v>0</v>
      </c>
      <c r="P148" s="2" t="str">
        <f>IF(K148=0,"",O148/K148*100)</f>
        <v/>
      </c>
    </row>
    <row r="149">
      <c r="E149" s="2" t="str">
        <v>Bolder</v>
      </c>
      <c r="K149" s="2">
        <f>I149</f>
        <v>0</v>
      </c>
      <c r="O149" s="2">
        <f>IF(K149=0,0,K149-(50%*L149+75%*M149+100%*N149))</f>
        <v>0</v>
      </c>
      <c r="P149" s="2" t="str">
        <f>IF(K149=0,"",O149/K149*100)</f>
        <v/>
      </c>
    </row>
    <row r="150">
      <c r="E150" s="2" t="str">
        <v>Kanstin</v>
      </c>
      <c r="K150" s="2">
        <f>F150</f>
        <v>0</v>
      </c>
      <c r="O150" s="2">
        <f>IF(K150=0,0,K150-(50%*L150+75%*M150+100%*N150))</f>
        <v>0</v>
      </c>
      <c r="P150" s="2" t="str">
        <f>IF(K150=0,"",O150/K150*100)</f>
        <v/>
      </c>
    </row>
    <row r="151">
      <c r="B151" s="2">
        <v>4</v>
      </c>
      <c r="D151" s="2" t="str">
        <v>Dermaga 111</v>
      </c>
      <c r="J151" s="2" t="str">
        <v>Beton</v>
      </c>
      <c r="Q151" s="2" t="e">
        <f>IFERROR(AVERAGE(P152:P171),"")</f>
        <v>#DIV/0!</v>
      </c>
      <c r="R151" s="2" t="str">
        <v>SPTP</v>
      </c>
    </row>
    <row r="152">
      <c r="E152" s="2" t="str">
        <v>Pelat Lantai</v>
      </c>
      <c r="F152" s="2">
        <v>160</v>
      </c>
      <c r="G152" s="2">
        <v>22</v>
      </c>
      <c r="H152" s="2">
        <f>F152*G152</f>
        <v>3520</v>
      </c>
      <c r="K152" s="2">
        <f>H152</f>
        <v>3520</v>
      </c>
      <c r="O152" s="2">
        <f>IF(K152=0,0,K152-(50%*L152+75%*M152+100%*N152))</f>
        <v>3520</v>
      </c>
      <c r="P152" s="2">
        <f>IF(K152=0,"",O152/K152*100)</f>
        <v>100</v>
      </c>
    </row>
    <row r="153">
      <c r="E153" s="2" t="str">
        <v>Fender</v>
      </c>
      <c r="K153" s="2">
        <f>I153</f>
        <v>0</v>
      </c>
      <c r="O153" s="2">
        <f>IF(K153=0,0,K153-(50%*L153+75%*M153+100%*N153))</f>
        <v>0</v>
      </c>
      <c r="P153" s="2" t="str">
        <f>IF(K153=0,"",O153/K153*100)</f>
        <v/>
      </c>
    </row>
    <row r="154">
      <c r="E154" s="2" t="str">
        <v>Bolder</v>
      </c>
      <c r="K154" s="2">
        <f>I154</f>
        <v>0</v>
      </c>
      <c r="O154" s="2">
        <f>IF(K154=0,0,K154-(50%*L154+75%*M154+100%*N154))</f>
        <v>0</v>
      </c>
      <c r="P154" s="2" t="str">
        <f>IF(K154=0,"",O154/K154*100)</f>
        <v/>
      </c>
    </row>
    <row r="155">
      <c r="E155" s="2" t="str">
        <v>Kanstin</v>
      </c>
      <c r="K155" s="2">
        <f>F155</f>
        <v>0</v>
      </c>
      <c r="O155" s="2">
        <f>IF(K155=0,0,K155-(50%*L155+75%*M155+100%*N155))</f>
        <v>0</v>
      </c>
      <c r="P155" s="2" t="str">
        <f>IF(K155=0,"",O155/K155*100)</f>
        <v/>
      </c>
    </row>
    <row r="156">
      <c r="B156" s="2">
        <v>5</v>
      </c>
      <c r="D156" s="2" t="str">
        <v>Dermaga 112</v>
      </c>
      <c r="J156" s="2" t="str">
        <v>Beton</v>
      </c>
      <c r="Q156" s="2" t="e">
        <f>IFERROR(AVERAGE(P157:P176),"")</f>
        <v>#DIV/0!</v>
      </c>
      <c r="R156" s="2" t="str">
        <v>SPTP</v>
      </c>
    </row>
    <row r="157">
      <c r="E157" s="2" t="str">
        <v>Pelat Lantai</v>
      </c>
      <c r="F157" s="2">
        <v>140</v>
      </c>
      <c r="G157" s="2">
        <v>22</v>
      </c>
      <c r="H157" s="2">
        <f>F157*G157</f>
        <v>3080</v>
      </c>
      <c r="K157" s="2">
        <f>H157</f>
        <v>3080</v>
      </c>
      <c r="O157" s="2">
        <f>IF(K157=0,0,K157-(50%*L157+75%*M157+100%*N157))</f>
        <v>3080</v>
      </c>
      <c r="P157" s="2">
        <f>IF(K157=0,"",O157/K157*100)</f>
        <v>100</v>
      </c>
    </row>
    <row r="158">
      <c r="E158" s="2" t="str">
        <v>Fender</v>
      </c>
      <c r="K158" s="2">
        <f>I158</f>
        <v>0</v>
      </c>
      <c r="O158" s="2">
        <f>IF(K158=0,0,K158-(50%*L158+75%*M158+100%*N158))</f>
        <v>0</v>
      </c>
      <c r="P158" s="2" t="str">
        <f>IF(K158=0,"",O158/K158*100)</f>
        <v/>
      </c>
    </row>
    <row r="159">
      <c r="E159" s="2" t="str">
        <v>Bolder</v>
      </c>
      <c r="K159" s="2">
        <f>I159</f>
        <v>0</v>
      </c>
      <c r="O159" s="2">
        <f>IF(K159=0,0,K159-(50%*L159+75%*M159+100%*N159))</f>
        <v>0</v>
      </c>
      <c r="P159" s="2" t="str">
        <f>IF(K159=0,"",O159/K159*100)</f>
        <v/>
      </c>
    </row>
    <row r="160">
      <c r="E160" s="2" t="str">
        <v>Kanstin</v>
      </c>
      <c r="K160" s="2">
        <f>F160</f>
        <v>0</v>
      </c>
      <c r="O160" s="2">
        <f>IF(K160=0,0,K160-(50%*L160+75%*M160+100%*N160))</f>
        <v>0</v>
      </c>
      <c r="P160" s="2" t="str">
        <f>IF(K160=0,"",O160/K160*100)</f>
        <v/>
      </c>
    </row>
    <row r="161">
      <c r="B161" s="2">
        <v>6</v>
      </c>
      <c r="D161" s="2" t="str">
        <v>Dermaga 113</v>
      </c>
      <c r="J161" s="2" t="str">
        <v>Beton</v>
      </c>
      <c r="Q161" s="2" t="e">
        <f>IFERROR(AVERAGE(P162:P181),"")</f>
        <v>#DIV/0!</v>
      </c>
    </row>
    <row r="162">
      <c r="E162" s="2" t="str">
        <v>Pelat Lantai</v>
      </c>
      <c r="F162" s="2">
        <v>140</v>
      </c>
      <c r="G162" s="2">
        <v>22</v>
      </c>
      <c r="H162" s="2">
        <f>F162*G162</f>
        <v>3080</v>
      </c>
      <c r="K162" s="2">
        <f>H162</f>
        <v>3080</v>
      </c>
      <c r="O162" s="2">
        <f>IF(K162=0,0,K162-(50%*L162+75%*M162+100%*N162))</f>
        <v>3080</v>
      </c>
      <c r="P162" s="2">
        <f>IF(K162=0,"",O162/K162*100)</f>
        <v>100</v>
      </c>
    </row>
    <row r="163">
      <c r="E163" s="2" t="str">
        <v>Fender</v>
      </c>
      <c r="K163" s="2">
        <f>I163</f>
        <v>0</v>
      </c>
      <c r="O163" s="2">
        <f>IF(K163=0,0,K163-(50%*L163+75%*M163+100%*N163))</f>
        <v>0</v>
      </c>
      <c r="P163" s="2" t="str">
        <f>IF(K163=0,"",O163/K163*100)</f>
        <v/>
      </c>
    </row>
    <row r="164">
      <c r="E164" s="2" t="str">
        <v>Bolder</v>
      </c>
      <c r="K164" s="2">
        <f>I164</f>
        <v>0</v>
      </c>
      <c r="O164" s="2">
        <f>IF(K164=0,0,K164-(50%*L164+75%*M164+100%*N164))</f>
        <v>0</v>
      </c>
      <c r="P164" s="2" t="str">
        <f>IF(K164=0,"",O164/K164*100)</f>
        <v/>
      </c>
    </row>
    <row r="165">
      <c r="E165" s="2" t="str">
        <v>Kanstin</v>
      </c>
      <c r="K165" s="2">
        <f>F165</f>
        <v>0</v>
      </c>
      <c r="O165" s="2">
        <f>IF(K165=0,0,K165-(50%*L165+75%*M165+100%*N165))</f>
        <v>0</v>
      </c>
      <c r="P165" s="2" t="str">
        <f>IF(K165=0,"",O165/K165*100)</f>
        <v/>
      </c>
    </row>
    <row r="166">
      <c r="B166" s="2">
        <v>7</v>
      </c>
      <c r="D166" s="2" t="str">
        <v>Dermaga 114</v>
      </c>
      <c r="J166" s="2" t="str">
        <v>Beton</v>
      </c>
      <c r="Q166" s="2" t="e">
        <f>IFERROR(AVERAGE(P167:P186),"")</f>
        <v>#DIV/0!</v>
      </c>
    </row>
    <row r="167">
      <c r="E167" s="2" t="str">
        <v>Pelat Lantai</v>
      </c>
      <c r="F167" s="2">
        <v>260</v>
      </c>
      <c r="G167" s="2">
        <v>15</v>
      </c>
      <c r="H167" s="2">
        <f>F167*G167</f>
        <v>3900</v>
      </c>
      <c r="K167" s="2">
        <f>H167</f>
        <v>3900</v>
      </c>
      <c r="O167" s="2">
        <f>IF(K167=0,0,K167-(50%*L167+75%*M167+100%*N167))</f>
        <v>3900</v>
      </c>
      <c r="P167" s="2">
        <f>IF(K167=0,"",O167/K167*100)</f>
        <v>100</v>
      </c>
    </row>
    <row r="168">
      <c r="E168" s="2" t="str">
        <v>Fender</v>
      </c>
      <c r="K168" s="2">
        <f>I168</f>
        <v>0</v>
      </c>
      <c r="O168" s="2">
        <f>IF(K168=0,0,K168-(50%*L168+75%*M168+100%*N168))</f>
        <v>0</v>
      </c>
      <c r="P168" s="2" t="str">
        <f>IF(K168=0,"",O168/K168*100)</f>
        <v/>
      </c>
    </row>
    <row r="169">
      <c r="E169" s="2" t="str">
        <v>Bolder</v>
      </c>
      <c r="K169" s="2">
        <f>I169</f>
        <v>0</v>
      </c>
      <c r="O169" s="2">
        <f>IF(K169=0,0,K169-(50%*L169+75%*M169+100%*N169))</f>
        <v>0</v>
      </c>
      <c r="P169" s="2" t="str">
        <f>IF(K169=0,"",O169/K169*100)</f>
        <v/>
      </c>
    </row>
    <row r="170">
      <c r="E170" s="2" t="str">
        <v>Kanstin</v>
      </c>
      <c r="K170" s="2">
        <f>F170</f>
        <v>0</v>
      </c>
      <c r="O170" s="2">
        <f>IF(K170=0,0,K170-(50%*L170+75%*M170+100%*N170))</f>
        <v>0</v>
      </c>
      <c r="P170" s="2" t="str">
        <f>IF(K170=0,"",O170/K170*100)</f>
        <v/>
      </c>
    </row>
    <row r="171">
      <c r="B171" s="2" t="str">
        <v>F</v>
      </c>
      <c r="C171" s="2" t="str">
        <v>DERMAGA PELABUHAN 1 UTARA</v>
      </c>
      <c r="D171" s="2" t="str">
        <v>Dermaga 115</v>
      </c>
      <c r="J171" s="2" t="str">
        <v>Beton</v>
      </c>
      <c r="Q171" s="2" t="e">
        <f>AVERAGE(P172:P176)</f>
        <v>#DIV/0!</v>
      </c>
    </row>
    <row r="172">
      <c r="E172" s="2" t="str">
        <v>Pelat Lantai</v>
      </c>
      <c r="F172" s="2">
        <v>250</v>
      </c>
      <c r="G172" s="2">
        <v>25</v>
      </c>
      <c r="H172" s="2">
        <f>F172*G172</f>
        <v>6250</v>
      </c>
      <c r="K172" s="2">
        <f>H172</f>
        <v>6250</v>
      </c>
      <c r="O172" s="2">
        <f>IF(K172=0,0,K172-(50%*L172+75%*M172+100%*N172))</f>
        <v>6250</v>
      </c>
      <c r="P172" s="2">
        <f>IF(K172=0,"",O172/K172*100)</f>
        <v>100</v>
      </c>
    </row>
    <row r="173">
      <c r="E173" s="2" t="str">
        <v>Fender</v>
      </c>
      <c r="K173" s="2">
        <f>I173</f>
        <v>0</v>
      </c>
      <c r="O173" s="2">
        <f>IF(K173=0,0,K173-(50%*L173+75%*M173+100%*N173))</f>
        <v>0</v>
      </c>
      <c r="P173" s="2" t="str">
        <f>IF(K173=0,"",O173/K173*100)</f>
        <v/>
      </c>
    </row>
    <row r="174">
      <c r="E174" s="2" t="str">
        <v>Bolder</v>
      </c>
      <c r="K174" s="2">
        <f>I174</f>
        <v>0</v>
      </c>
      <c r="O174" s="2">
        <f>IF(K174=0,0,K174-(50%*L174+75%*M174+100%*N174))</f>
        <v>0</v>
      </c>
      <c r="P174" s="2" t="str">
        <f>IF(K174=0,"",O174/K174*100)</f>
        <v/>
      </c>
    </row>
    <row r="175">
      <c r="E175" s="2" t="str">
        <v>Kanstin</v>
      </c>
      <c r="K175" s="2">
        <f>F175</f>
        <v>0</v>
      </c>
      <c r="O175" s="2">
        <f>IF(K175=0,0,K175-(50%*L175+75%*M175+100%*N175))</f>
        <v>0</v>
      </c>
      <c r="P175" s="2" t="str">
        <f>IF(K175=0,"",O175/K175*100)</f>
        <v/>
      </c>
    </row>
    <row r="176">
      <c r="E176" s="2" t="str">
        <v>Rel Crane</v>
      </c>
      <c r="K176" s="2">
        <f>F176</f>
        <v>0</v>
      </c>
      <c r="O176" s="2">
        <f>IF(K176=0,0,K176-(50%*L176+75%*M176+100%*N176))</f>
        <v>0</v>
      </c>
      <c r="P176" s="2" t="str">
        <f>IF(K176=0,"",O176/K176*100)</f>
        <v/>
      </c>
    </row>
    <row r="177">
      <c r="B177" s="2">
        <v>2</v>
      </c>
      <c r="D177" s="2" t="str">
        <v>Dermaga 200</v>
      </c>
      <c r="J177" s="2" t="str">
        <v>Beton</v>
      </c>
      <c r="Q177" s="2" t="e">
        <f>IFERROR(AVERAGE(P178:P197),"")</f>
        <v>#DIV/0!</v>
      </c>
    </row>
    <row r="178">
      <c r="E178" s="2" t="str">
        <v>Pelat Lantai</v>
      </c>
      <c r="F178" s="2">
        <v>161</v>
      </c>
      <c r="G178" s="2">
        <v>20</v>
      </c>
      <c r="H178" s="2">
        <f>F178*G178</f>
        <v>3220</v>
      </c>
      <c r="K178" s="2">
        <f>H178</f>
        <v>3220</v>
      </c>
      <c r="O178" s="2">
        <f>IF(K178=0,0,K178-(50%*L178+75%*M178+100%*N178))</f>
        <v>3220</v>
      </c>
      <c r="P178" s="2">
        <f>IF(K178=0,"",O178/K178*100)</f>
        <v>100</v>
      </c>
    </row>
    <row r="179">
      <c r="E179" s="2" t="str">
        <v>Fender</v>
      </c>
      <c r="K179" s="2">
        <f>I179</f>
        <v>0</v>
      </c>
      <c r="O179" s="2">
        <f>IF(K179=0,0,K179-(50%*L179+75%*M179+100%*N179))</f>
        <v>0</v>
      </c>
      <c r="P179" s="2" t="str">
        <f>IF(K179=0,"",O179/K179*100)</f>
        <v/>
      </c>
    </row>
    <row r="180">
      <c r="E180" s="2" t="str">
        <v>Bolder</v>
      </c>
      <c r="K180" s="2">
        <f>I180</f>
        <v>0</v>
      </c>
      <c r="O180" s="2">
        <f>IF(K180=0,0,K180-(50%*L180+75%*M180+100%*N180))</f>
        <v>0</v>
      </c>
      <c r="P180" s="2" t="str">
        <f>IF(K180=0,"",O180/K180*100)</f>
        <v/>
      </c>
    </row>
    <row r="181">
      <c r="E181" s="2" t="str">
        <v>Kanstin</v>
      </c>
      <c r="K181" s="2">
        <f>F181</f>
        <v>0</v>
      </c>
      <c r="O181" s="2">
        <f>IF(K181=0,0,K181-(50%*L181+75%*M181+100%*N181))</f>
        <v>0</v>
      </c>
      <c r="P181" s="2" t="str">
        <f>IF(K181=0,"",O181/K181*100)</f>
        <v/>
      </c>
    </row>
    <row r="182">
      <c r="E182" s="2" t="str">
        <v>Rel Crane</v>
      </c>
      <c r="K182" s="2">
        <f>F182</f>
        <v>0</v>
      </c>
      <c r="O182" s="2">
        <f>IF(K182=0,0,K182-(50%*L182+75%*M182+100%*N182))</f>
        <v>0</v>
      </c>
      <c r="P182" s="2" t="str">
        <f>IF(K182=0,"",O182/K182*100)</f>
        <v/>
      </c>
    </row>
    <row r="183">
      <c r="B183" s="2" t="str">
        <v>G</v>
      </c>
      <c r="C183" s="2" t="str">
        <v>DERMAGA PELABUHAN 2 BARAT</v>
      </c>
      <c r="D183" s="2" t="str">
        <v>Dermaga 201</v>
      </c>
      <c r="J183" s="2" t="str">
        <v>Beton</v>
      </c>
      <c r="Q183" s="2" t="e">
        <f>AVERAGE(P184:P188)</f>
        <v>#DIV/0!</v>
      </c>
    </row>
    <row r="184">
      <c r="E184" s="2" t="str">
        <v>Pelat Lantai</v>
      </c>
      <c r="F184" s="2">
        <v>120</v>
      </c>
      <c r="G184" s="2">
        <v>20</v>
      </c>
      <c r="H184" s="2">
        <f>F184*G184</f>
        <v>2400</v>
      </c>
      <c r="K184" s="2">
        <f>H184</f>
        <v>2400</v>
      </c>
      <c r="O184" s="2">
        <f>IF(K184=0,0,K184-(50%*L184+75%*M184+100%*N184))</f>
        <v>2400</v>
      </c>
      <c r="P184" s="2">
        <f>IF(K184=0,"",O184/K184*100)</f>
        <v>100</v>
      </c>
    </row>
    <row r="185">
      <c r="E185" s="2" t="str">
        <v>Fender</v>
      </c>
      <c r="K185" s="2">
        <f>I185</f>
        <v>0</v>
      </c>
      <c r="O185" s="2">
        <f>IF(K185=0,0,K185-(50%*L185+75%*M185+100%*N185))</f>
        <v>0</v>
      </c>
      <c r="P185" s="2" t="str">
        <f>IF(K185=0,"",O185/K185*100)</f>
        <v/>
      </c>
    </row>
    <row r="186">
      <c r="E186" s="2" t="str">
        <v>Bolder</v>
      </c>
      <c r="K186" s="2">
        <f>I186</f>
        <v>0</v>
      </c>
      <c r="O186" s="2">
        <f>IF(K186=0,0,K186-(50%*L186+75%*M186+100%*N186))</f>
        <v>0</v>
      </c>
      <c r="P186" s="2" t="str">
        <f>IF(K186=0,"",O186/K186*100)</f>
        <v/>
      </c>
    </row>
    <row r="187">
      <c r="E187" s="2" t="str">
        <v>Kanstin</v>
      </c>
      <c r="K187" s="2">
        <f>F187</f>
        <v>0</v>
      </c>
      <c r="O187" s="2">
        <f>IF(K187=0,0,K187-(50%*L187+75%*M187+100%*N187))</f>
        <v>0</v>
      </c>
      <c r="P187" s="2" t="str">
        <f>IF(K187=0,"",O187/K187*100)</f>
        <v/>
      </c>
    </row>
    <row r="188">
      <c r="E188" s="2" t="str">
        <v>Rel Crane</v>
      </c>
      <c r="K188" s="2">
        <f>F188</f>
        <v>0</v>
      </c>
      <c r="O188" s="2">
        <f>IF(K188=0,0,K188-(50%*L188+75%*M188+100%*N188))</f>
        <v>0</v>
      </c>
      <c r="P188" s="2" t="str">
        <f>IF(K188=0,"",O188/K188*100)</f>
        <v/>
      </c>
    </row>
    <row r="189">
      <c r="B189" s="2">
        <v>2</v>
      </c>
      <c r="D189" s="2" t="str">
        <v>Dermaga 202</v>
      </c>
      <c r="J189" s="2" t="str">
        <v>Beton</v>
      </c>
      <c r="Q189" s="2" t="e">
        <f>IFERROR(AVERAGE(P190:P209),"")</f>
        <v>#DIV/0!</v>
      </c>
    </row>
    <row r="190">
      <c r="B190" s="2" t="str">
        <v xml:space="preserve"> </v>
      </c>
      <c r="E190" s="2" t="str">
        <v>Pelat Lantai</v>
      </c>
      <c r="F190" s="2">
        <v>160</v>
      </c>
      <c r="G190" s="2">
        <v>20</v>
      </c>
      <c r="H190" s="2">
        <f>F190*G190</f>
        <v>3200</v>
      </c>
      <c r="K190" s="2">
        <f>H190</f>
        <v>3200</v>
      </c>
      <c r="O190" s="2">
        <f>IF(K190=0,0,K190-(50%*L190+75%*M190+100%*N190))</f>
        <v>3200</v>
      </c>
      <c r="P190" s="2">
        <f>IF(K190=0,"",O190/K190*100)</f>
        <v>100</v>
      </c>
    </row>
    <row r="191">
      <c r="E191" s="2" t="str">
        <v>Fender</v>
      </c>
      <c r="K191" s="2">
        <f>I191</f>
        <v>0</v>
      </c>
      <c r="O191" s="2">
        <f>IF(K191=0,0,K191-(50%*L191+75%*M191+100%*N191))</f>
        <v>0</v>
      </c>
      <c r="P191" s="2" t="str">
        <f>IF(K191=0,"",O191/K191*100)</f>
        <v/>
      </c>
    </row>
    <row r="192">
      <c r="E192" s="2" t="str">
        <v>Bolder</v>
      </c>
      <c r="K192" s="2">
        <f>I192</f>
        <v>0</v>
      </c>
      <c r="O192" s="2">
        <f>IF(K192=0,0,K192-(50%*L192+75%*M192+100%*N192))</f>
        <v>0</v>
      </c>
      <c r="P192" s="2" t="str">
        <f>IF(K192=0,"",O192/K192*100)</f>
        <v/>
      </c>
    </row>
    <row r="193">
      <c r="E193" s="2" t="str">
        <v>Kanstin</v>
      </c>
      <c r="K193" s="2">
        <f>F193</f>
        <v>0</v>
      </c>
      <c r="O193" s="2">
        <f>IF(K193=0,0,K193-(50%*L193+75%*M193+100%*N193))</f>
        <v>0</v>
      </c>
      <c r="P193" s="2" t="str">
        <f>IF(K193=0,"",O193/K193*100)</f>
        <v/>
      </c>
    </row>
    <row r="194">
      <c r="E194" s="2" t="str">
        <v>Rel Crane</v>
      </c>
      <c r="K194" s="2">
        <f>F194</f>
        <v>0</v>
      </c>
      <c r="O194" s="2">
        <f>IF(K194=0,0,K194-(50%*L194+75%*M194+100%*N194))</f>
        <v>0</v>
      </c>
      <c r="P194" s="2" t="str">
        <f>IF(K194=0,"",O194/K194*100)</f>
        <v/>
      </c>
    </row>
    <row r="195">
      <c r="B195" s="2">
        <v>3</v>
      </c>
      <c r="D195" s="2" t="str">
        <v>Dermaga 203</v>
      </c>
      <c r="J195" s="2" t="str">
        <v>Beton</v>
      </c>
      <c r="Q195" s="2" t="e">
        <f>IFERROR(AVERAGE(P196:P215),"")</f>
        <v>#DIV/0!</v>
      </c>
    </row>
    <row r="196">
      <c r="E196" s="2" t="str">
        <v>Pelat Lantai</v>
      </c>
      <c r="F196" s="2">
        <v>210</v>
      </c>
      <c r="G196" s="2">
        <v>20</v>
      </c>
      <c r="H196" s="2">
        <f>F196*G196</f>
        <v>4200</v>
      </c>
      <c r="K196" s="2">
        <f>H196</f>
        <v>4200</v>
      </c>
      <c r="O196" s="2">
        <f>IF(K196=0,0,K196-(50%*L196+75%*M196+100%*N196))</f>
        <v>4200</v>
      </c>
      <c r="P196" s="2">
        <f>IF(K196=0,"",O196/K196*100)</f>
        <v>100</v>
      </c>
    </row>
    <row r="197">
      <c r="E197" s="2" t="str">
        <v>Fender</v>
      </c>
      <c r="K197" s="2">
        <f>I197</f>
        <v>0</v>
      </c>
      <c r="O197" s="2">
        <f>IF(K197=0,0,K197-(50%*L197+75%*M197+100%*N197))</f>
        <v>0</v>
      </c>
      <c r="P197" s="2" t="str">
        <f>IF(K197=0,"",O197/K197*100)</f>
        <v/>
      </c>
    </row>
    <row r="198">
      <c r="E198" s="2" t="str">
        <v>Bolder</v>
      </c>
      <c r="K198" s="2">
        <f>I198</f>
        <v>0</v>
      </c>
      <c r="O198" s="2">
        <f>IF(K198=0,0,K198-(50%*L198+75%*M198+100%*N198))</f>
        <v>0</v>
      </c>
      <c r="P198" s="2" t="str">
        <f>IF(K198=0,"",O198/K198*100)</f>
        <v/>
      </c>
    </row>
    <row r="199">
      <c r="E199" s="2" t="str">
        <v>Kanstin</v>
      </c>
      <c r="K199" s="2">
        <f>F199</f>
        <v>0</v>
      </c>
      <c r="O199" s="2">
        <f>IF(K199=0,0,K199-(50%*L199+75%*M199+100%*N199))</f>
        <v>0</v>
      </c>
      <c r="P199" s="2" t="str">
        <f>IF(K199=0,"",O199/K199*100)</f>
        <v/>
      </c>
    </row>
    <row r="200">
      <c r="E200" s="2" t="str">
        <v>Rel Crane</v>
      </c>
      <c r="K200" s="2">
        <f>F200</f>
        <v>0</v>
      </c>
      <c r="O200" s="2">
        <f>IF(K200=0,0,K200-(50%*L200+75%*M200+100%*N200))</f>
        <v>0</v>
      </c>
      <c r="P200" s="2" t="str">
        <f>IF(K200=0,"",O200/K200*100)</f>
        <v/>
      </c>
    </row>
    <row r="201">
      <c r="B201" s="2">
        <v>4</v>
      </c>
      <c r="D201" s="2" t="str">
        <v>Dermaga JICT II</v>
      </c>
      <c r="J201" s="2" t="str">
        <v>Beton</v>
      </c>
      <c r="Q201" s="2" t="e">
        <f>IFERROR(AVERAGE(P202:P221),"")</f>
        <v>#DIV/0!</v>
      </c>
    </row>
    <row r="202">
      <c r="E202" s="2" t="str">
        <v>Pelat Lantai</v>
      </c>
      <c r="F202" s="2">
        <v>517</v>
      </c>
      <c r="G202" s="2">
        <v>20</v>
      </c>
      <c r="H202" s="2">
        <f>F202*G202</f>
        <v>10340</v>
      </c>
      <c r="K202" s="2">
        <f>H202</f>
        <v>10340</v>
      </c>
      <c r="O202" s="2">
        <f>IF(K202=0,0,K202-(50%*L202+75%*M202+100%*N202))</f>
        <v>10340</v>
      </c>
      <c r="P202" s="2">
        <f>IF(K202=0,"",O202/K202*100)</f>
        <v>100</v>
      </c>
    </row>
    <row r="203">
      <c r="E203" s="2" t="str">
        <v>Fender</v>
      </c>
      <c r="K203" s="2">
        <f>I203</f>
        <v>0</v>
      </c>
      <c r="O203" s="2">
        <f>IF(K203=0,0,K203-(50%*L203+75%*M203+100%*N203))</f>
        <v>0</v>
      </c>
      <c r="P203" s="2" t="str">
        <f>IF(K203=0,"",O203/K203*100)</f>
        <v/>
      </c>
    </row>
    <row r="204">
      <c r="E204" s="2" t="str">
        <v>Bolder</v>
      </c>
      <c r="K204" s="2">
        <f>I204</f>
        <v>0</v>
      </c>
      <c r="O204" s="2">
        <f>IF(K204=0,0,K204-(50%*L204+75%*M204+100%*N204))</f>
        <v>0</v>
      </c>
      <c r="P204" s="2" t="str">
        <f>IF(K204=0,"",O204/K204*100)</f>
        <v/>
      </c>
    </row>
    <row r="205">
      <c r="E205" s="2" t="str">
        <v>Kanstin</v>
      </c>
      <c r="K205" s="2">
        <f>F205</f>
        <v>0</v>
      </c>
      <c r="O205" s="2">
        <f>IF(K205=0,0,K205-(50%*L205+75%*M205+100%*N205))</f>
        <v>0</v>
      </c>
      <c r="P205" s="2" t="str">
        <f>IF(K205=0,"",O205/K205*100)</f>
        <v/>
      </c>
    </row>
    <row r="206">
      <c r="E206" s="2" t="str">
        <v>Rel Crane</v>
      </c>
      <c r="K206" s="2">
        <f>F206</f>
        <v>0</v>
      </c>
      <c r="O206" s="2">
        <f>IF(K206=0,0,K206-(50%*L206+75%*M206+100%*N206))</f>
        <v>0</v>
      </c>
      <c r="P206" s="2" t="str">
        <f>IF(K206=0,"",O206/K206*100)</f>
        <v/>
      </c>
    </row>
    <row r="207">
      <c r="B207" s="2" t="str">
        <v>H</v>
      </c>
      <c r="C207" s="2" t="str">
        <v>DERMAGA PELABUHAN 2 SELATAN</v>
      </c>
      <c r="D207" s="2" t="str">
        <v>Dermaga 207</v>
      </c>
      <c r="J207" s="2" t="str">
        <v>Beton</v>
      </c>
      <c r="Q207" s="2" t="e">
        <f>AVERAGE(P208:P212)</f>
        <v>#DIV/0!</v>
      </c>
    </row>
    <row r="208">
      <c r="E208" s="2" t="str">
        <v>Pelat Lantai</v>
      </c>
      <c r="F208" s="2">
        <v>140</v>
      </c>
      <c r="G208" s="2">
        <v>7</v>
      </c>
      <c r="H208" s="2">
        <f>F208*G208</f>
        <v>980</v>
      </c>
      <c r="K208" s="2">
        <f>H208</f>
        <v>980</v>
      </c>
      <c r="O208" s="2">
        <f>IF(K208=0,0,K208-(50%*L208+75%*M208+100%*N208))</f>
        <v>980</v>
      </c>
      <c r="P208" s="2">
        <f>IF(K208=0,"",O208/K208*100)</f>
        <v>100</v>
      </c>
    </row>
    <row r="209">
      <c r="E209" s="2" t="str">
        <v>Fender</v>
      </c>
      <c r="K209" s="2">
        <f>I209</f>
        <v>0</v>
      </c>
      <c r="O209" s="2">
        <f>IF(K209=0,0,K209-(50%*L209+75%*M209+100%*N209))</f>
        <v>0</v>
      </c>
      <c r="P209" s="2" t="str">
        <f>IF(K209=0,"",O209/K209*100)</f>
        <v/>
      </c>
    </row>
    <row r="210">
      <c r="E210" s="2" t="str">
        <v>Bolder</v>
      </c>
      <c r="K210" s="2">
        <f>I210</f>
        <v>0</v>
      </c>
      <c r="O210" s="2">
        <f>IF(K210=0,0,K210-(50%*L210+75%*M210+100%*N210))</f>
        <v>0</v>
      </c>
      <c r="P210" s="2" t="str">
        <f>IF(K210=0,"",O210/K210*100)</f>
        <v/>
      </c>
    </row>
    <row r="211">
      <c r="E211" s="2" t="str">
        <v>Kanstin</v>
      </c>
      <c r="K211" s="2">
        <f>F211</f>
        <v>0</v>
      </c>
      <c r="O211" s="2">
        <f>IF(K211=0,0,K211-(50%*L211+75%*M211+100%*N211))</f>
        <v>0</v>
      </c>
      <c r="P211" s="2" t="str">
        <f>IF(K211=0,"",O211/K211*100)</f>
        <v/>
      </c>
    </row>
    <row r="212">
      <c r="E212" s="2" t="str">
        <v>Rel Crane</v>
      </c>
      <c r="K212" s="2">
        <f>F212</f>
        <v>0</v>
      </c>
      <c r="O212" s="2">
        <f>IF(K212=0,0,K212-(50%*L212+75%*M212+100%*N212))</f>
        <v>0</v>
      </c>
      <c r="P212" s="2" t="str">
        <f>IF(K212=0,"",O212/K212*100)</f>
        <v/>
      </c>
    </row>
    <row r="213">
      <c r="B213" s="2" t="str">
        <v>i</v>
      </c>
      <c r="C213" s="2" t="str">
        <v>DERMAGA PELABUHAN 2 TIMUR</v>
      </c>
      <c r="D213" s="2" t="str">
        <v>Dermaga 208</v>
      </c>
      <c r="J213" s="2" t="str">
        <v>Beton</v>
      </c>
      <c r="Q213" s="2" t="e">
        <f>AVERAGE(P214:P218)</f>
        <v>#DIV/0!</v>
      </c>
    </row>
    <row r="214">
      <c r="E214" s="2" t="str">
        <v>Pelat Lantai</v>
      </c>
      <c r="F214" s="2">
        <v>196</v>
      </c>
      <c r="G214" s="2">
        <v>25</v>
      </c>
      <c r="H214" s="2">
        <f>F214*G214</f>
        <v>4900</v>
      </c>
      <c r="K214" s="2">
        <f>H214</f>
        <v>4900</v>
      </c>
      <c r="O214" s="2">
        <f>IF(K214=0,0,K214-(50%*L214+75%*M214+100%*N214))</f>
        <v>4900</v>
      </c>
      <c r="P214" s="2">
        <f>IF(K214=0,"",O214/K214*100)</f>
        <v>100</v>
      </c>
    </row>
    <row r="215">
      <c r="E215" s="2" t="str">
        <v>Fender</v>
      </c>
      <c r="K215" s="2">
        <f>I215</f>
        <v>0</v>
      </c>
      <c r="O215" s="2">
        <f>IF(K215=0,0,K215-(50%*L215+75%*M215+100%*N215))</f>
        <v>0</v>
      </c>
      <c r="P215" s="2" t="str">
        <f>IF(K215=0,"",O215/K215*100)</f>
        <v/>
      </c>
    </row>
    <row r="216">
      <c r="E216" s="2" t="str">
        <v>Bolder</v>
      </c>
      <c r="K216" s="2">
        <f>I216</f>
        <v>0</v>
      </c>
      <c r="O216" s="2">
        <f>IF(K216=0,0,K216-(50%*L216+75%*M216+100%*N216))</f>
        <v>0</v>
      </c>
      <c r="P216" s="2" t="str">
        <f>IF(K216=0,"",O216/K216*100)</f>
        <v/>
      </c>
    </row>
    <row r="217">
      <c r="E217" s="2" t="str">
        <v>Kanstin</v>
      </c>
      <c r="K217" s="2">
        <f>F217</f>
        <v>0</v>
      </c>
      <c r="O217" s="2">
        <f>IF(K217=0,0,K217-(50%*L217+75%*M217+100%*N217))</f>
        <v>0</v>
      </c>
      <c r="P217" s="2" t="str">
        <f>IF(K217=0,"",O217/K217*100)</f>
        <v/>
      </c>
    </row>
    <row r="218">
      <c r="E218" s="2" t="str">
        <v>Rel Crane</v>
      </c>
      <c r="K218" s="2">
        <f>F218</f>
        <v>0</v>
      </c>
      <c r="O218" s="2">
        <f>IF(K218=0,0,K218-(50%*L218+75%*M218+100%*N218))</f>
        <v>0</v>
      </c>
      <c r="P218" s="2" t="str">
        <f>IF(K218=0,"",O218/K218*100)</f>
        <v/>
      </c>
    </row>
    <row r="219">
      <c r="B219" s="2">
        <v>2</v>
      </c>
      <c r="D219" s="2" t="str">
        <v>Dermaga 209</v>
      </c>
      <c r="J219" s="2" t="str">
        <v>Beton</v>
      </c>
      <c r="Q219" s="2" t="e">
        <f>IFERROR(AVERAGE(P220:P239),"")</f>
        <v>#DIV/0!</v>
      </c>
    </row>
    <row r="220">
      <c r="E220" s="2" t="str">
        <v>Pelat Lantai</v>
      </c>
      <c r="F220" s="2">
        <v>160</v>
      </c>
      <c r="G220" s="2">
        <v>25</v>
      </c>
      <c r="H220" s="2">
        <f>F220*G220</f>
        <v>4000</v>
      </c>
      <c r="K220" s="2">
        <f>H220</f>
        <v>4000</v>
      </c>
      <c r="O220" s="2">
        <f>IF(K220=0,0,K220-(50%*L220+75%*M220+100%*N220))</f>
        <v>4000</v>
      </c>
      <c r="P220" s="2">
        <f>IF(K220=0,"",O220/K220*100)</f>
        <v>100</v>
      </c>
    </row>
    <row r="221">
      <c r="E221" s="2" t="str">
        <v>Fender</v>
      </c>
      <c r="K221" s="2">
        <f>I221</f>
        <v>0</v>
      </c>
      <c r="O221" s="2">
        <f>IF(K221=0,0,K221-(50%*L221+75%*M221+100%*N221))</f>
        <v>0</v>
      </c>
      <c r="P221" s="2" t="str">
        <f>IF(K221=0,"",O221/K221*100)</f>
        <v/>
      </c>
    </row>
    <row r="222">
      <c r="E222" s="2" t="str">
        <v>Bolder</v>
      </c>
      <c r="K222" s="2">
        <f>I222</f>
        <v>0</v>
      </c>
      <c r="O222" s="2">
        <f>IF(K222=0,0,K222-(50%*L222+75%*M222+100%*N222))</f>
        <v>0</v>
      </c>
      <c r="P222" s="2" t="str">
        <f>IF(K222=0,"",O222/K222*100)</f>
        <v/>
      </c>
    </row>
    <row r="223">
      <c r="E223" s="2" t="str">
        <v>Kanstin</v>
      </c>
      <c r="K223" s="2">
        <f>F223</f>
        <v>0</v>
      </c>
      <c r="O223" s="2">
        <f>IF(K223=0,0,K223-(50%*L223+75%*M223+100%*N223))</f>
        <v>0</v>
      </c>
      <c r="P223" s="2" t="str">
        <f>IF(K223=0,"",O223/K223*100)</f>
        <v/>
      </c>
    </row>
    <row r="224">
      <c r="E224" s="2" t="str">
        <v>Rel Crane</v>
      </c>
      <c r="K224" s="2">
        <f>F224</f>
        <v>0</v>
      </c>
      <c r="O224" s="2">
        <f>IF(K224=0,0,K224-(50%*L224+75%*M224+100%*N224))</f>
        <v>0</v>
      </c>
      <c r="P224" s="2" t="str">
        <f>IF(K224=0,"",O224/K224*100)</f>
        <v/>
      </c>
    </row>
    <row r="225">
      <c r="B225" s="2">
        <v>3</v>
      </c>
      <c r="D225" s="2" t="str">
        <v>Dermaga 210</v>
      </c>
      <c r="J225" s="2" t="str">
        <v>Beton</v>
      </c>
      <c r="Q225" s="2" t="e">
        <f>IFERROR(AVERAGE(P226:P245),"")</f>
        <v>#DIV/0!</v>
      </c>
    </row>
    <row r="226">
      <c r="E226" s="2" t="str">
        <v>Pelat Lantai</v>
      </c>
      <c r="F226" s="2">
        <v>171</v>
      </c>
      <c r="G226" s="2">
        <v>25</v>
      </c>
      <c r="H226" s="2">
        <f>F226*G226</f>
        <v>4275</v>
      </c>
      <c r="K226" s="2">
        <f>H226</f>
        <v>4275</v>
      </c>
      <c r="O226" s="2">
        <f>IF(K226=0,0,K226-(50%*L226+75%*M226+100%*N226))</f>
        <v>4275</v>
      </c>
      <c r="P226" s="2">
        <f>IF(K226=0,"",O226/K226*100)</f>
        <v>100</v>
      </c>
    </row>
    <row r="227">
      <c r="E227" s="2" t="str">
        <v>Fender</v>
      </c>
      <c r="K227" s="2">
        <f>I227</f>
        <v>0</v>
      </c>
      <c r="O227" s="2">
        <f>IF(K227=0,0,K227-(50%*L227+75%*M227+100%*N227))</f>
        <v>0</v>
      </c>
      <c r="P227" s="2" t="str">
        <f>IF(K227=0,"",O227/K227*100)</f>
        <v/>
      </c>
    </row>
    <row r="228">
      <c r="E228" s="2" t="str">
        <v>Bolder</v>
      </c>
      <c r="K228" s="2">
        <f>I228</f>
        <v>0</v>
      </c>
      <c r="O228" s="2">
        <f>IF(K228=0,0,K228-(50%*L228+75%*M228+100%*N228))</f>
        <v>0</v>
      </c>
      <c r="P228" s="2" t="str">
        <f>IF(K228=0,"",O228/K228*100)</f>
        <v/>
      </c>
    </row>
    <row r="229">
      <c r="E229" s="2" t="str">
        <v>Kanstin</v>
      </c>
      <c r="K229" s="2">
        <f>F229</f>
        <v>0</v>
      </c>
      <c r="O229" s="2">
        <f>IF(K229=0,0,K229-(50%*L229+75%*M229+100%*N229))</f>
        <v>0</v>
      </c>
      <c r="P229" s="2" t="str">
        <f>IF(K229=0,"",O229/K229*100)</f>
        <v/>
      </c>
    </row>
    <row r="230">
      <c r="B230" s="2">
        <v>4</v>
      </c>
      <c r="D230" s="2" t="str">
        <v>Dermaga 211</v>
      </c>
      <c r="J230" s="2" t="str">
        <v>Beton</v>
      </c>
      <c r="Q230" s="2" t="e">
        <f>IFERROR(AVERAGE(P231:P250),"")</f>
        <v>#DIV/0!</v>
      </c>
    </row>
    <row r="231">
      <c r="E231" s="2" t="str">
        <v>Pelat Lantai</v>
      </c>
      <c r="F231" s="2">
        <v>120</v>
      </c>
      <c r="G231" s="2">
        <v>25</v>
      </c>
      <c r="H231" s="2">
        <f>F231*G231</f>
        <v>3000</v>
      </c>
      <c r="K231" s="2">
        <f>H231</f>
        <v>3000</v>
      </c>
      <c r="O231" s="2">
        <f>IF(K231=0,0,K231-(50%*L231+75%*M231+100%*N231))</f>
        <v>3000</v>
      </c>
      <c r="P231" s="2">
        <f>IF(K231=0,"",O231/K231*100)</f>
        <v>100</v>
      </c>
    </row>
    <row r="232">
      <c r="E232" s="2" t="str">
        <v>Fender</v>
      </c>
      <c r="K232" s="2">
        <f>I232</f>
        <v>0</v>
      </c>
      <c r="O232" s="2">
        <f>IF(K232=0,0,K232-(50%*L232+75%*M232+100%*N232))</f>
        <v>0</v>
      </c>
      <c r="P232" s="2" t="str">
        <f>IF(K232=0,"",O232/K232*100)</f>
        <v/>
      </c>
    </row>
    <row r="233">
      <c r="E233" s="2" t="str">
        <v>Bolder</v>
      </c>
      <c r="K233" s="2">
        <f>I233</f>
        <v>0</v>
      </c>
      <c r="O233" s="2">
        <f>IF(K233=0,0,K233-(50%*L233+75%*M233+100%*N233))</f>
        <v>0</v>
      </c>
      <c r="P233" s="2" t="str">
        <f>IF(K233=0,"",O233/K233*100)</f>
        <v/>
      </c>
    </row>
    <row r="234">
      <c r="E234" s="2" t="str">
        <v>Kanstin</v>
      </c>
      <c r="K234" s="2">
        <f>F234</f>
        <v>0</v>
      </c>
      <c r="O234" s="2">
        <f>IF(K234=0,0,K234-(50%*L234+75%*M234+100%*N234))</f>
        <v>0</v>
      </c>
      <c r="P234" s="2" t="str">
        <f>IF(K234=0,"",O234/K234*100)</f>
        <v/>
      </c>
    </row>
    <row r="235">
      <c r="B235" s="2">
        <v>5</v>
      </c>
      <c r="D235" s="2" t="str">
        <v>Dermaga 212</v>
      </c>
      <c r="J235" s="2" t="str">
        <v>Beton</v>
      </c>
      <c r="Q235" s="2" t="e">
        <f>IFERROR(AVERAGE(P236:P255),"")</f>
        <v>#DIV/0!</v>
      </c>
    </row>
    <row r="236">
      <c r="E236" s="2" t="str">
        <v>Pelat Lantai</v>
      </c>
      <c r="F236" s="2">
        <v>150</v>
      </c>
      <c r="G236" s="2">
        <v>25</v>
      </c>
      <c r="H236" s="2">
        <f>F236*G236</f>
        <v>3750</v>
      </c>
      <c r="K236" s="2">
        <f>H236</f>
        <v>3750</v>
      </c>
      <c r="O236" s="2">
        <f>IF(K236=0,0,K236-(50%*L236+75%*M236+100%*N236))</f>
        <v>3750</v>
      </c>
      <c r="P236" s="2">
        <f>IF(K236=0,"",O236/K236*100)</f>
        <v>100</v>
      </c>
    </row>
    <row r="237">
      <c r="E237" s="2" t="str">
        <v>Fender</v>
      </c>
      <c r="K237" s="2">
        <f>I237</f>
        <v>0</v>
      </c>
      <c r="O237" s="2">
        <f>IF(K237=0,0,K237-(50%*L237+75%*M237+100%*N237))</f>
        <v>0</v>
      </c>
      <c r="P237" s="2" t="str">
        <f>IF(K237=0,"",O237/K237*100)</f>
        <v/>
      </c>
    </row>
    <row r="238">
      <c r="E238" s="2" t="str">
        <v>Bolder</v>
      </c>
      <c r="K238" s="2">
        <f>I238</f>
        <v>0</v>
      </c>
      <c r="O238" s="2">
        <f>IF(K238=0,0,K238-(50%*L238+75%*M238+100%*N238))</f>
        <v>0</v>
      </c>
      <c r="P238" s="2" t="str">
        <f>IF(K238=0,"",O238/K238*100)</f>
        <v/>
      </c>
    </row>
    <row r="239">
      <c r="E239" s="2" t="str">
        <v>Kanstin</v>
      </c>
      <c r="K239" s="2">
        <f>F239</f>
        <v>0</v>
      </c>
      <c r="O239" s="2">
        <f>IF(K239=0,0,K239-(50%*L239+75%*M239+100%*N239))</f>
        <v>0</v>
      </c>
      <c r="P239" s="2" t="str">
        <f>IF(K239=0,"",O239/K239*100)</f>
        <v/>
      </c>
    </row>
    <row r="240">
      <c r="B240" s="2">
        <v>6</v>
      </c>
      <c r="D240" s="2" t="str">
        <v>Dermaga 213</v>
      </c>
      <c r="J240" s="2" t="str">
        <v>Beton</v>
      </c>
      <c r="Q240" s="2" t="e">
        <f>IFERROR(AVERAGE(P241:P260),"")</f>
        <v>#DIV/0!</v>
      </c>
    </row>
    <row r="241">
      <c r="E241" s="2" t="str">
        <v>Pelat Lantai</v>
      </c>
      <c r="F241" s="2">
        <v>130</v>
      </c>
      <c r="G241" s="2">
        <v>25</v>
      </c>
      <c r="H241" s="2">
        <f>F241*G241</f>
        <v>3250</v>
      </c>
      <c r="K241" s="2">
        <f>H241</f>
        <v>3250</v>
      </c>
      <c r="O241" s="2">
        <f>IF(K241=0,0,K241-(50%*L241+75%*M241+100%*N241))</f>
        <v>3250</v>
      </c>
      <c r="P241" s="2">
        <f>IF(K241=0,"",O241/K241*100)</f>
        <v>100</v>
      </c>
    </row>
    <row r="242">
      <c r="E242" s="2" t="str">
        <v>Fender</v>
      </c>
      <c r="K242" s="2">
        <f>I242</f>
        <v>0</v>
      </c>
      <c r="O242" s="2">
        <f>IF(K242=0,0,K242-(50%*L242+75%*M242+100%*N242))</f>
        <v>0</v>
      </c>
      <c r="P242" s="2" t="str">
        <f>IF(K242=0,"",O242/K242*100)</f>
        <v/>
      </c>
    </row>
    <row r="243">
      <c r="E243" s="2" t="str">
        <v>Bolder</v>
      </c>
      <c r="K243" s="2">
        <f>I243</f>
        <v>0</v>
      </c>
      <c r="O243" s="2">
        <f>IF(K243=0,0,K243-(50%*L243+75%*M243+100%*N243))</f>
        <v>0</v>
      </c>
      <c r="P243" s="2" t="str">
        <f>IF(K243=0,"",O243/K243*100)</f>
        <v/>
      </c>
    </row>
    <row r="244">
      <c r="E244" s="2" t="str">
        <v>Kanstin</v>
      </c>
      <c r="K244" s="2">
        <f>F244</f>
        <v>0</v>
      </c>
      <c r="O244" s="2">
        <f>IF(K244=0,0,K244-(50%*L244+75%*M244+100%*N244))</f>
        <v>0</v>
      </c>
      <c r="P244" s="2" t="str">
        <f>IF(K244=0,"",O244/K244*100)</f>
        <v/>
      </c>
    </row>
    <row r="245">
      <c r="B245" s="2">
        <v>7</v>
      </c>
      <c r="D245" s="2" t="str">
        <v>Dermaga 214 (MAL)</v>
      </c>
      <c r="J245" s="2" t="str">
        <v>Beton</v>
      </c>
      <c r="Q245" s="2" t="e">
        <f>IFERROR(AVERAGE(P246:P265),"")</f>
        <v>#DIV/0!</v>
      </c>
    </row>
    <row r="246">
      <c r="E246" s="2" t="str">
        <v>Pelat Lantai</v>
      </c>
      <c r="F246" s="2">
        <v>300</v>
      </c>
      <c r="G246" s="2">
        <v>25</v>
      </c>
      <c r="H246" s="2">
        <f>F246*G246</f>
        <v>7500</v>
      </c>
      <c r="K246" s="2">
        <f>H246</f>
        <v>7500</v>
      </c>
      <c r="O246" s="2">
        <f>IF(K246=0,0,K246-(50%*L246+75%*M246+100%*N246))</f>
        <v>7500</v>
      </c>
      <c r="P246" s="2">
        <f>IF(K246=0,"",O246/K246*100)</f>
        <v>100</v>
      </c>
    </row>
    <row r="247">
      <c r="E247" s="2" t="str">
        <v>Fender</v>
      </c>
      <c r="K247" s="2">
        <f>I247</f>
        <v>0</v>
      </c>
      <c r="O247" s="2">
        <f>IF(K247=0,0,K247-(50%*L247+75%*M247+100%*N247))</f>
        <v>0</v>
      </c>
      <c r="P247" s="2" t="str">
        <f>IF(K247=0,"",O247/K247*100)</f>
        <v/>
      </c>
    </row>
    <row r="248">
      <c r="E248" s="2" t="str">
        <v>Bolder</v>
      </c>
      <c r="K248" s="2">
        <f>I248</f>
        <v>0</v>
      </c>
      <c r="O248" s="2">
        <f>IF(K248=0,0,K248-(50%*L248+75%*M248+100%*N248))</f>
        <v>0</v>
      </c>
      <c r="P248" s="2" t="str">
        <f>IF(K248=0,"",O248/K248*100)</f>
        <v/>
      </c>
    </row>
    <row r="249">
      <c r="E249" s="2" t="str">
        <v>Kanstin</v>
      </c>
      <c r="K249" s="2">
        <f>F249</f>
        <v>0</v>
      </c>
      <c r="O249" s="2">
        <f>IF(K249=0,0,K249-(50%*L249+75%*M249+100%*N249))</f>
        <v>0</v>
      </c>
      <c r="P249" s="2" t="str">
        <f>IF(K249=0,"",O249/K249*100)</f>
        <v/>
      </c>
    </row>
    <row r="250">
      <c r="B250" s="2" t="str">
        <v>K</v>
      </c>
      <c r="C250" s="2" t="str">
        <v>DERMAGA PELABUHAN 3 BARAT</v>
      </c>
      <c r="D250" s="2" t="str">
        <v>Dermaga 300</v>
      </c>
      <c r="J250" s="2" t="str">
        <v>Beton</v>
      </c>
      <c r="Q250" s="2" t="e">
        <f>AVERAGE(P251:P255)</f>
        <v>#DIV/0!</v>
      </c>
    </row>
    <row r="251">
      <c r="E251" s="2" t="str">
        <v>Pelat Lantai</v>
      </c>
      <c r="F251" s="2">
        <v>200</v>
      </c>
      <c r="G251" s="2">
        <v>30</v>
      </c>
      <c r="H251" s="2">
        <f>F251*G251</f>
        <v>6000</v>
      </c>
      <c r="K251" s="2">
        <f>H251</f>
        <v>6000</v>
      </c>
      <c r="O251" s="2">
        <f>IF(K251=0,0,K251-(50%*L251+75%*M251+100%*N251))</f>
        <v>6000</v>
      </c>
      <c r="P251" s="2">
        <f>IF(K251=0,"",O251/K251*100)</f>
        <v>100</v>
      </c>
    </row>
    <row r="252">
      <c r="E252" s="2" t="str">
        <v>Fender</v>
      </c>
      <c r="K252" s="2">
        <f>I252</f>
        <v>0</v>
      </c>
      <c r="O252" s="2">
        <f>IF(K252=0,0,K252-(50%*L252+75%*M252+100%*N252))</f>
        <v>0</v>
      </c>
      <c r="P252" s="2" t="str">
        <f>IF(K252=0,"",O252/K252*100)</f>
        <v/>
      </c>
    </row>
    <row r="253">
      <c r="E253" s="2" t="str">
        <v>Bolder</v>
      </c>
      <c r="K253" s="2">
        <f>I253</f>
        <v>0</v>
      </c>
      <c r="O253" s="2">
        <f>IF(K253=0,0,K253-(50%*L253+75%*M253+100%*N253))</f>
        <v>0</v>
      </c>
      <c r="P253" s="2" t="str">
        <f>IF(K253=0,"",O253/K253*100)</f>
        <v/>
      </c>
    </row>
    <row r="254">
      <c r="E254" s="2" t="str">
        <v>Kanstin</v>
      </c>
      <c r="K254" s="2">
        <f>F254</f>
        <v>0</v>
      </c>
      <c r="O254" s="2">
        <f>IF(K254=0,0,K254-(50%*L254+75%*M254+100%*N254))</f>
        <v>0</v>
      </c>
      <c r="P254" s="2" t="str">
        <f>IF(K254=0,"",O254/K254*100)</f>
        <v/>
      </c>
    </row>
    <row r="255">
      <c r="E255" s="2" t="str">
        <v>Rel Crane</v>
      </c>
      <c r="K255" s="2">
        <f>F255</f>
        <v>0</v>
      </c>
      <c r="O255" s="2">
        <f>IF(K255=0,0,K255-(50%*L255+75%*M255+100%*N255))</f>
        <v>0</v>
      </c>
      <c r="P255" s="2" t="str">
        <f>IF(K255=0,"",O255/K255*100)</f>
        <v/>
      </c>
    </row>
    <row r="256">
      <c r="B256" s="2">
        <v>2</v>
      </c>
      <c r="D256" s="2" t="str">
        <v>Dermaga 301</v>
      </c>
      <c r="J256" s="2" t="str">
        <v>Beton</v>
      </c>
      <c r="Q256" s="2" t="e">
        <f>IFERROR(AVERAGE(P257:P276),"")</f>
        <v>#DIV/0!</v>
      </c>
    </row>
    <row r="257">
      <c r="E257" s="2" t="str">
        <v>Pelat Lantai</v>
      </c>
      <c r="F257" s="2">
        <v>100</v>
      </c>
      <c r="G257" s="2">
        <v>30</v>
      </c>
      <c r="H257" s="2">
        <f>F257*G257</f>
        <v>3000</v>
      </c>
      <c r="K257" s="2">
        <f>H257</f>
        <v>3000</v>
      </c>
      <c r="O257" s="2">
        <f>IF(K257=0,0,K257-(50%*L257+75%*M257+100%*N257))</f>
        <v>3000</v>
      </c>
      <c r="P257" s="2">
        <f>IF(K257=0,"",O257/K257*100)</f>
        <v>100</v>
      </c>
    </row>
    <row r="258">
      <c r="E258" s="2" t="str">
        <v>Fender</v>
      </c>
      <c r="K258" s="2">
        <f>I258</f>
        <v>0</v>
      </c>
      <c r="O258" s="2">
        <f>IF(K258=0,0,K258-(50%*L258+75%*M258+100%*N258))</f>
        <v>0</v>
      </c>
      <c r="P258" s="2" t="str">
        <f>IF(K258=0,"",O258/K258*100)</f>
        <v/>
      </c>
    </row>
    <row r="259">
      <c r="E259" s="2" t="str">
        <v>Bolder</v>
      </c>
      <c r="K259" s="2">
        <f>I259</f>
        <v>0</v>
      </c>
      <c r="O259" s="2">
        <f>IF(K259=0,0,K259-(50%*L259+75%*M259+100%*N259))</f>
        <v>0</v>
      </c>
      <c r="P259" s="2" t="str">
        <f>IF(K259=0,"",O259/K259*100)</f>
        <v/>
      </c>
    </row>
    <row r="260">
      <c r="E260" s="2" t="str">
        <v>Kanstin</v>
      </c>
      <c r="K260" s="2">
        <f>F260</f>
        <v>0</v>
      </c>
      <c r="O260" s="2">
        <f>IF(K260=0,0,K260-(50%*L260+75%*M260+100%*N260))</f>
        <v>0</v>
      </c>
      <c r="P260" s="2" t="str">
        <f>IF(K260=0,"",O260/K260*100)</f>
        <v/>
      </c>
    </row>
    <row r="261">
      <c r="E261" s="2" t="str">
        <v>Rel Crane</v>
      </c>
      <c r="K261" s="2">
        <f>F261</f>
        <v>0</v>
      </c>
      <c r="O261" s="2">
        <f>IF(K261=0,0,K261-(50%*L261+75%*M261+100%*N261))</f>
        <v>0</v>
      </c>
      <c r="P261" s="2" t="str">
        <f>IF(K261=0,"",O261/K261*100)</f>
        <v/>
      </c>
    </row>
    <row r="262">
      <c r="B262" s="2">
        <v>3</v>
      </c>
      <c r="D262" s="2" t="str">
        <v>Dermaga 302</v>
      </c>
      <c r="J262" s="2" t="str">
        <v>Beton</v>
      </c>
      <c r="Q262" s="2" t="e">
        <f>IFERROR(AVERAGE(P263:P282),"")</f>
        <v>#DIV/0!</v>
      </c>
    </row>
    <row r="263">
      <c r="E263" s="2" t="str">
        <v>Pelat Lantai</v>
      </c>
      <c r="F263" s="2">
        <v>100</v>
      </c>
      <c r="G263" s="2">
        <v>30</v>
      </c>
      <c r="H263" s="2">
        <f>F263*G263</f>
        <v>3000</v>
      </c>
      <c r="K263" s="2">
        <f>H263</f>
        <v>3000</v>
      </c>
      <c r="O263" s="2">
        <f>IF(K263=0,0,K263-(50%*L263+75%*M263+100%*N263))</f>
        <v>3000</v>
      </c>
      <c r="P263" s="2">
        <f>IF(K263=0,"",O263/K263*100)</f>
        <v>100</v>
      </c>
    </row>
    <row r="264">
      <c r="E264" s="2" t="str">
        <v>Fender</v>
      </c>
      <c r="K264" s="2">
        <f>I264</f>
        <v>0</v>
      </c>
      <c r="O264" s="2">
        <f>IF(K264=0,0,K264-(50%*L264+75%*M264+100%*N264))</f>
        <v>0</v>
      </c>
      <c r="P264" s="2" t="str">
        <f>IF(K264=0,"",O264/K264*100)</f>
        <v/>
      </c>
    </row>
    <row r="265">
      <c r="E265" s="2" t="str">
        <v>Bolder</v>
      </c>
      <c r="K265" s="2">
        <f>I265</f>
        <v>0</v>
      </c>
      <c r="O265" s="2">
        <f>IF(K265=0,0,K265-(50%*L265+75%*M265+100%*N265))</f>
        <v>0</v>
      </c>
      <c r="P265" s="2" t="str">
        <f>IF(K265=0,"",O265/K265*100)</f>
        <v/>
      </c>
    </row>
    <row r="266">
      <c r="E266" s="2" t="str">
        <v>Kanstin</v>
      </c>
      <c r="K266" s="2">
        <f>F266</f>
        <v>0</v>
      </c>
      <c r="O266" s="2">
        <f>IF(K266=0,0,K266-(50%*L266+75%*M266+100%*N266))</f>
        <v>0</v>
      </c>
      <c r="P266" s="2" t="str">
        <f>IF(K266=0,"",O266/K266*100)</f>
        <v/>
      </c>
    </row>
    <row r="267">
      <c r="B267" s="2">
        <v>4</v>
      </c>
      <c r="D267" s="2" t="str">
        <v>Dermaga 303</v>
      </c>
      <c r="J267" s="2" t="str">
        <v>Beton</v>
      </c>
      <c r="Q267" s="2" t="e">
        <f>IFERROR(AVERAGE(P268:P287),"")</f>
        <v>#DIV/0!</v>
      </c>
    </row>
    <row r="268">
      <c r="E268" s="2" t="str">
        <v>Pelat Lantai</v>
      </c>
      <c r="F268" s="2">
        <v>100</v>
      </c>
      <c r="G268" s="2">
        <v>30</v>
      </c>
      <c r="H268" s="2">
        <f>F268*G268</f>
        <v>3000</v>
      </c>
      <c r="K268" s="2">
        <f>H268</f>
        <v>3000</v>
      </c>
      <c r="O268" s="2">
        <f>IF(K268=0,0,K268-(50%*L268+75%*M268+100%*N268))</f>
        <v>3000</v>
      </c>
      <c r="P268" s="2">
        <f>IF(K268=0,"",O268/K268*100)</f>
        <v>100</v>
      </c>
    </row>
    <row r="269">
      <c r="E269" s="2" t="str">
        <v>Fender</v>
      </c>
      <c r="K269" s="2">
        <f>I269</f>
        <v>0</v>
      </c>
      <c r="O269" s="2">
        <f>IF(K269=0,0,K269-(50%*L269+75%*M269+100%*N269))</f>
        <v>0</v>
      </c>
      <c r="P269" s="2" t="str">
        <f>IF(K269=0,"",O269/K269*100)</f>
        <v/>
      </c>
    </row>
    <row r="270">
      <c r="E270" s="2" t="str">
        <v>Bolder</v>
      </c>
      <c r="K270" s="2">
        <f>I270</f>
        <v>0</v>
      </c>
      <c r="O270" s="2">
        <f>IF(K270=0,0,K270-(50%*L270+75%*M270+100%*N270))</f>
        <v>0</v>
      </c>
      <c r="P270" s="2" t="str">
        <f>IF(K270=0,"",O270/K270*100)</f>
        <v/>
      </c>
    </row>
    <row r="271">
      <c r="E271" s="2" t="str">
        <v>Kanstin</v>
      </c>
      <c r="K271" s="2">
        <f>F271</f>
        <v>0</v>
      </c>
      <c r="O271" s="2">
        <f>IF(K271=0,0,K271-(50%*L271+75%*M271+100%*N271))</f>
        <v>0</v>
      </c>
      <c r="P271" s="2" t="str">
        <f>IF(K271=0,"",O271/K271*100)</f>
        <v/>
      </c>
    </row>
    <row r="272">
      <c r="B272" s="2">
        <v>5</v>
      </c>
      <c r="D272" s="2" t="str">
        <v>Dermaga 304</v>
      </c>
      <c r="J272" s="2" t="str">
        <v>Beton</v>
      </c>
      <c r="Q272" s="2" t="e">
        <f>IFERROR(AVERAGE(P273:P292),"")</f>
        <v>#DIV/0!</v>
      </c>
    </row>
    <row r="273">
      <c r="E273" s="2" t="str">
        <v>Pelat Lantai</v>
      </c>
      <c r="F273" s="2">
        <v>100</v>
      </c>
      <c r="G273" s="2">
        <v>30</v>
      </c>
      <c r="H273" s="2">
        <f>F273*G273</f>
        <v>3000</v>
      </c>
      <c r="K273" s="2">
        <f>H273</f>
        <v>3000</v>
      </c>
      <c r="O273" s="2">
        <f>IF(K273=0,0,K273-(50%*L273+75%*M273+100%*N273))</f>
        <v>3000</v>
      </c>
      <c r="P273" s="2">
        <f>IF(K273=0,"",O273/K273*100)</f>
        <v>100</v>
      </c>
    </row>
    <row r="274">
      <c r="E274" s="2" t="str">
        <v>Fender</v>
      </c>
      <c r="K274" s="2">
        <f>I274</f>
        <v>0</v>
      </c>
      <c r="O274" s="2">
        <f>IF(K274=0,0,K274-(50%*L274+75%*M274+100%*N274))</f>
        <v>0</v>
      </c>
      <c r="P274" s="2" t="str">
        <f>IF(K274=0,"",O274/K274*100)</f>
        <v/>
      </c>
    </row>
    <row r="275">
      <c r="E275" s="2" t="str">
        <v>Bolder</v>
      </c>
      <c r="K275" s="2">
        <f>I275</f>
        <v>0</v>
      </c>
      <c r="O275" s="2">
        <f>IF(K275=0,0,K275-(50%*L275+75%*M275+100%*N275))</f>
        <v>0</v>
      </c>
      <c r="P275" s="2" t="str">
        <f>IF(K275=0,"",O275/K275*100)</f>
        <v/>
      </c>
    </row>
    <row r="276">
      <c r="E276" s="2" t="str">
        <v>Kanstin</v>
      </c>
      <c r="K276" s="2">
        <f>F276</f>
        <v>0</v>
      </c>
      <c r="O276" s="2">
        <f>IF(K276=0,0,K276-(50%*L276+75%*M276+100%*N276))</f>
        <v>0</v>
      </c>
      <c r="P276" s="2" t="str">
        <f>IF(K276=0,"",O276/K276*100)</f>
        <v/>
      </c>
    </row>
    <row r="277">
      <c r="B277" s="2">
        <v>6</v>
      </c>
      <c r="D277" s="2" t="str">
        <v>Dermaga 305</v>
      </c>
      <c r="J277" s="2" t="str">
        <v>Beton</v>
      </c>
      <c r="Q277" s="2" t="e">
        <f>IFERROR(AVERAGE(P278:P297),"")</f>
        <v>#DIV/0!</v>
      </c>
    </row>
    <row r="278">
      <c r="E278" s="2" t="str">
        <v>Pelat Lantai</v>
      </c>
      <c r="F278" s="2">
        <v>380</v>
      </c>
      <c r="G278" s="2">
        <v>30</v>
      </c>
      <c r="H278" s="2">
        <f>F278*G278</f>
        <v>11400</v>
      </c>
      <c r="K278" s="2">
        <f>H278</f>
        <v>11400</v>
      </c>
      <c r="O278" s="2">
        <f>IF(K278=0,0,K278-(50%*L278+75%*M278+100%*N278))</f>
        <v>11400</v>
      </c>
      <c r="P278" s="2">
        <f>IF(K278=0,"",O278/K278*100)</f>
        <v>100</v>
      </c>
    </row>
    <row r="279">
      <c r="E279" s="2" t="str">
        <v>Fender</v>
      </c>
      <c r="K279" s="2">
        <f>I279</f>
        <v>0</v>
      </c>
      <c r="O279" s="2">
        <f>IF(K279=0,0,K279-(50%*L279+75%*M279+100%*N279))</f>
        <v>0</v>
      </c>
      <c r="P279" s="2" t="str">
        <f>IF(K279=0,"",O279/K279*100)</f>
        <v/>
      </c>
    </row>
    <row r="280">
      <c r="E280" s="2" t="str">
        <v>Bolder</v>
      </c>
      <c r="K280" s="2">
        <f>I280</f>
        <v>0</v>
      </c>
      <c r="O280" s="2">
        <f>IF(K280=0,0,K280-(50%*L280+75%*M280+100%*N280))</f>
        <v>0</v>
      </c>
      <c r="P280" s="2" t="str">
        <f>IF(K280=0,"",O280/K280*100)</f>
        <v/>
      </c>
    </row>
    <row r="281">
      <c r="E281" s="2" t="str">
        <v>Kanstin</v>
      </c>
      <c r="K281" s="2">
        <f>F281</f>
        <v>0</v>
      </c>
      <c r="O281" s="2">
        <f>IF(K281=0,0,K281-(50%*L281+75%*M281+100%*N281))</f>
        <v>0</v>
      </c>
      <c r="P281" s="2" t="str">
        <f>IF(K281=0,"",O281/K281*100)</f>
        <v/>
      </c>
    </row>
    <row r="282">
      <c r="B282" s="2" t="str">
        <v>L</v>
      </c>
      <c r="C282" s="2" t="str">
        <v>DERMAGA PELABUHAN 3 SELATAN</v>
      </c>
      <c r="D282" s="2" t="str">
        <v>Dermaga CWS</v>
      </c>
      <c r="J282" s="2" t="str">
        <v>Beton</v>
      </c>
      <c r="Q282" s="2" t="e">
        <f>AVERAGE(P283:P287)</f>
        <v>#DIV/0!</v>
      </c>
    </row>
    <row r="283">
      <c r="E283" s="2" t="str">
        <v>Pelat Lantai</v>
      </c>
      <c r="F283" s="2">
        <v>69</v>
      </c>
      <c r="G283" s="2">
        <v>10</v>
      </c>
      <c r="H283" s="2">
        <f>F283*G283</f>
        <v>690</v>
      </c>
      <c r="K283" s="2">
        <f>H283</f>
        <v>690</v>
      </c>
      <c r="O283" s="2">
        <f>IF(K283=0,0,K283-(50%*L283+75%*M283+100%*N283))</f>
        <v>690</v>
      </c>
      <c r="P283" s="2">
        <f>IF(K283=0,"",O283/K283*100)</f>
        <v>100</v>
      </c>
    </row>
    <row r="284">
      <c r="E284" s="2" t="str">
        <v>Fender</v>
      </c>
      <c r="K284" s="2">
        <f>I284</f>
        <v>0</v>
      </c>
      <c r="O284" s="2">
        <f>IF(K284=0,0,K284-(50%*L284+75%*M284+100%*N284))</f>
        <v>0</v>
      </c>
      <c r="P284" s="2" t="str">
        <f>IF(K284=0,"",O284/K284*100)</f>
        <v/>
      </c>
    </row>
    <row r="285">
      <c r="E285" s="2" t="str">
        <v>Bolder</v>
      </c>
      <c r="K285" s="2">
        <f>I285</f>
        <v>0</v>
      </c>
      <c r="O285" s="2">
        <f>IF(K285=0,0,K285-(50%*L285+75%*M285+100%*N285))</f>
        <v>0</v>
      </c>
      <c r="P285" s="2" t="str">
        <f>IF(K285=0,"",O285/K285*100)</f>
        <v/>
      </c>
    </row>
    <row r="286">
      <c r="E286" s="2" t="str">
        <v>Kanstin</v>
      </c>
      <c r="K286" s="2">
        <f>F286</f>
        <v>0</v>
      </c>
      <c r="O286" s="2">
        <f>IF(K286=0,0,K286-(50%*L286+75%*M286+100%*N286))</f>
        <v>0</v>
      </c>
      <c r="P286" s="2" t="str">
        <f>IF(K286=0,"",O286/K286*100)</f>
        <v/>
      </c>
    </row>
    <row r="287">
      <c r="E287" s="2" t="str">
        <v>Rel Crane</v>
      </c>
      <c r="K287" s="2">
        <f>F287</f>
        <v>0</v>
      </c>
      <c r="O287" s="2">
        <f>IF(K287=0,0,K287-(50%*L287+75%*M287+100%*N287))</f>
        <v>0</v>
      </c>
      <c r="P287" s="2" t="str">
        <f>IF(K287=0,"",O287/K287*100)</f>
        <v/>
      </c>
    </row>
    <row r="288">
      <c r="B288" s="2" t="str">
        <v>M</v>
      </c>
      <c r="C288" s="2" t="str">
        <v>DERMAGA PELABUHAN 3 TIMUR</v>
      </c>
      <c r="D288" s="2" t="str">
        <v>Dermaga JICT Sisi Barat</v>
      </c>
      <c r="J288" s="2" t="str">
        <v>Beton</v>
      </c>
      <c r="Q288" s="2" t="e">
        <f>AVERAGE(P289:P293)</f>
        <v>#DIV/0!</v>
      </c>
    </row>
    <row r="289">
      <c r="E289" s="2" t="str">
        <v>Pelat Lantai</v>
      </c>
      <c r="F289" s="2">
        <v>910</v>
      </c>
      <c r="G289" s="2">
        <v>25</v>
      </c>
      <c r="H289" s="2">
        <f>F289*G289</f>
        <v>22750</v>
      </c>
      <c r="K289" s="2">
        <f>H289</f>
        <v>22750</v>
      </c>
      <c r="O289" s="2">
        <f>IF(K289=0,0,K289-(50%*L289+75%*M289+100%*N289))</f>
        <v>22750</v>
      </c>
      <c r="P289" s="2">
        <f>IF(K289=0,"",O289/K289*100)</f>
        <v>100</v>
      </c>
    </row>
    <row r="290">
      <c r="E290" s="2" t="str">
        <v>Fender</v>
      </c>
      <c r="K290" s="2">
        <f>I290</f>
        <v>0</v>
      </c>
      <c r="O290" s="2">
        <f>IF(K290=0,0,K290-(50%*L290+75%*M290+100%*N290))</f>
        <v>0</v>
      </c>
      <c r="P290" s="2" t="str">
        <f>IF(K290=0,"",O290/K290*100)</f>
        <v/>
      </c>
    </row>
    <row r="291">
      <c r="E291" s="2" t="str">
        <v>Bolder</v>
      </c>
      <c r="K291" s="2">
        <f>I291</f>
        <v>0</v>
      </c>
      <c r="O291" s="2">
        <f>IF(K291=0,0,K291-(50%*L291+75%*M291+100%*N291))</f>
        <v>0</v>
      </c>
      <c r="P291" s="2" t="str">
        <f>IF(K291=0,"",O291/K291*100)</f>
        <v/>
      </c>
    </row>
    <row r="292">
      <c r="E292" s="2" t="str">
        <v>Kanstin</v>
      </c>
      <c r="K292" s="2">
        <f>F292</f>
        <v>0</v>
      </c>
      <c r="O292" s="2">
        <f>IF(K292=0,0,K292-(50%*L292+75%*M292+100%*N292))</f>
        <v>0</v>
      </c>
      <c r="P292" s="2" t="str">
        <f>IF(K292=0,"",O292/K292*100)</f>
        <v/>
      </c>
    </row>
    <row r="293">
      <c r="E293" s="2" t="str">
        <v>Rel Crane</v>
      </c>
      <c r="K293" s="2">
        <f>F293</f>
        <v>0</v>
      </c>
      <c r="O293" s="2">
        <f>IF(K293=0,0,K293-(50%*L293+75%*M293+100%*N293))</f>
        <v>0</v>
      </c>
      <c r="P293" s="2" t="str">
        <f>IF(K293=0,"",O293/K293*100)</f>
        <v/>
      </c>
    </row>
    <row r="294">
      <c r="B294" s="2">
        <v>2</v>
      </c>
      <c r="D294" s="2" t="str">
        <v>Dermaga JICT Sisi Utara</v>
      </c>
      <c r="J294" s="2" t="str">
        <v>Beton</v>
      </c>
      <c r="Q294" s="2" t="e">
        <f>IFERROR(AVERAGE(P295:P314),"")</f>
        <v>#DIV/0!</v>
      </c>
    </row>
    <row r="295">
      <c r="E295" s="2" t="str">
        <v>Pelat Lantai</v>
      </c>
      <c r="F295" s="2">
        <v>728</v>
      </c>
      <c r="G295" s="2">
        <v>35</v>
      </c>
      <c r="H295" s="2">
        <f>F295*G295</f>
        <v>25480</v>
      </c>
      <c r="K295" s="2">
        <f>H295</f>
        <v>25480</v>
      </c>
      <c r="O295" s="2">
        <f>IF(K295=0,0,K295-(50%*L295+75%*M295+100%*N295))</f>
        <v>25480</v>
      </c>
      <c r="P295" s="2">
        <f>IF(K295=0,"",O295/K295*100)</f>
        <v>100</v>
      </c>
    </row>
    <row r="296">
      <c r="E296" s="2" t="str">
        <v>Fender</v>
      </c>
      <c r="K296" s="2">
        <f>I296</f>
        <v>0</v>
      </c>
      <c r="O296" s="2">
        <f>IF(K296=0,0,K296-(50%*L296+75%*M296+100%*N296))</f>
        <v>0</v>
      </c>
      <c r="P296" s="2" t="str">
        <f>IF(K296=0,"",O296/K296*100)</f>
        <v/>
      </c>
    </row>
    <row r="297">
      <c r="E297" s="2" t="str">
        <v>Bolder</v>
      </c>
      <c r="K297" s="2">
        <f>I297</f>
        <v>0</v>
      </c>
      <c r="O297" s="2">
        <f>IF(K297=0,0,K297-(50%*L297+75%*M297+100%*N297))</f>
        <v>0</v>
      </c>
      <c r="P297" s="2" t="str">
        <f>IF(K297=0,"",O297/K297*100)</f>
        <v/>
      </c>
    </row>
    <row r="298">
      <c r="E298" s="2" t="str">
        <v>Kanstin</v>
      </c>
      <c r="K298" s="2">
        <f>F298</f>
        <v>0</v>
      </c>
      <c r="O298" s="2">
        <f>IF(K298=0,0,K298-(50%*L298+75%*M298+100%*N298))</f>
        <v>0</v>
      </c>
      <c r="P298" s="2" t="str">
        <f>IF(K298=0,"",O298/K298*100)</f>
        <v/>
      </c>
    </row>
    <row r="299">
      <c r="E299" s="2" t="str">
        <v>Rel Crane</v>
      </c>
      <c r="K299" s="2">
        <f>F299</f>
        <v>0</v>
      </c>
      <c r="O299" s="2">
        <f>IF(K299=0,0,K299-(50%*L299+75%*M299+100%*N299))</f>
        <v>0</v>
      </c>
      <c r="P299" s="2" t="str">
        <f>IF(K299=0,"",O299/K299*100)</f>
        <v/>
      </c>
    </row>
    <row r="300">
      <c r="B300" s="2">
        <v>3</v>
      </c>
      <c r="D300" s="2" t="str">
        <v>Dermaga TPK Koja</v>
      </c>
      <c r="J300" s="2" t="str">
        <v>Beton</v>
      </c>
      <c r="Q300" s="2" t="e">
        <f>IFERROR(AVERAGE(P301:P320),"")</f>
        <v>#DIV/0!</v>
      </c>
    </row>
    <row r="301">
      <c r="E301" s="2" t="str">
        <v>Pelat Lantai</v>
      </c>
      <c r="F301" s="2">
        <v>650</v>
      </c>
      <c r="G301" s="2">
        <v>35</v>
      </c>
      <c r="H301" s="2">
        <f>F301*G301</f>
        <v>22750</v>
      </c>
      <c r="K301" s="2">
        <f>H301</f>
        <v>22750</v>
      </c>
      <c r="O301" s="2">
        <f>IF(K301=0,0,K301-(50%*L301+75%*M301+100%*N301))</f>
        <v>22750</v>
      </c>
      <c r="P301" s="2">
        <f>IF(K301=0,"",O301/K301*100)</f>
        <v>100</v>
      </c>
    </row>
    <row r="302">
      <c r="E302" s="2" t="str">
        <v>Fender</v>
      </c>
      <c r="K302" s="2">
        <f>I302</f>
        <v>0</v>
      </c>
      <c r="O302" s="2">
        <f>IF(K302=0,0,K302-(50%*L302+75%*M302+100%*N302))</f>
        <v>0</v>
      </c>
      <c r="P302" s="2" t="str">
        <f>IF(K302=0,"",O302/K302*100)</f>
        <v/>
      </c>
    </row>
    <row r="303">
      <c r="E303" s="2" t="str">
        <v>Bolder</v>
      </c>
      <c r="K303" s="2">
        <f>I303</f>
        <v>0</v>
      </c>
      <c r="O303" s="2">
        <f>IF(K303=0,0,K303-(50%*L303+75%*M303+100%*N303))</f>
        <v>0</v>
      </c>
      <c r="P303" s="2" t="str">
        <f>IF(K303=0,"",O303/K303*100)</f>
        <v/>
      </c>
    </row>
    <row r="304">
      <c r="E304" s="2" t="str">
        <v>Kanstin</v>
      </c>
      <c r="K304" s="2">
        <f>F304</f>
        <v>0</v>
      </c>
      <c r="O304" s="2">
        <f>IF(K304=0,0,K304-(50%*L304+75%*M304+100%*N304))</f>
        <v>0</v>
      </c>
      <c r="P304" s="2" t="str">
        <f>IF(K304=0,"",O304/K304*100)</f>
        <v/>
      </c>
    </row>
    <row r="305">
      <c r="B305" s="2">
        <v>4</v>
      </c>
      <c r="D305" s="2" t="str">
        <v>Dermaga Bogasari Utara</v>
      </c>
      <c r="J305" s="2" t="str">
        <v>Beton</v>
      </c>
      <c r="Q305" s="2" t="e">
        <f>IFERROR(AVERAGE(P306:P325),"")</f>
        <v>#DIV/0!</v>
      </c>
    </row>
    <row r="306">
      <c r="E306" s="2" t="str">
        <v>Pelat Lantai</v>
      </c>
      <c r="F306" s="2">
        <v>200</v>
      </c>
      <c r="G306" s="2">
        <v>25</v>
      </c>
      <c r="H306" s="2">
        <f>F306*G306</f>
        <v>5000</v>
      </c>
      <c r="K306" s="2">
        <f>H306</f>
        <v>5000</v>
      </c>
      <c r="O306" s="2">
        <f>IF(K306=0,0,K306-(50%*L306+75%*M306+100%*N306))</f>
        <v>5000</v>
      </c>
      <c r="P306" s="2">
        <f>IF(K306=0,"",O306/K306*100)</f>
        <v>100</v>
      </c>
    </row>
    <row r="307">
      <c r="E307" s="2" t="str">
        <v>Fender</v>
      </c>
      <c r="K307" s="2">
        <f>I307</f>
        <v>0</v>
      </c>
      <c r="O307" s="2">
        <f>IF(K307=0,0,K307-(50%*L307+75%*M307+100%*N307))</f>
        <v>0</v>
      </c>
      <c r="P307" s="2" t="str">
        <f>IF(K307=0,"",O307/K307*100)</f>
        <v/>
      </c>
    </row>
    <row r="308">
      <c r="E308" s="2" t="str">
        <v>Bolder</v>
      </c>
      <c r="K308" s="2">
        <f>I308</f>
        <v>0</v>
      </c>
      <c r="O308" s="2">
        <f>IF(K308=0,0,K308-(50%*L308+75%*M308+100%*N308))</f>
        <v>0</v>
      </c>
      <c r="P308" s="2" t="str">
        <f>IF(K308=0,"",O308/K308*100)</f>
        <v/>
      </c>
    </row>
    <row r="309">
      <c r="E309" s="2" t="str">
        <v>Kanstin</v>
      </c>
      <c r="K309" s="2">
        <f>F309</f>
        <v>0</v>
      </c>
      <c r="O309" s="2">
        <f>IF(K309=0,0,K309-(50%*L309+75%*M309+100%*N309))</f>
        <v>0</v>
      </c>
      <c r="P309" s="2" t="str">
        <f>IF(K309=0,"",O309/K309*100)</f>
        <v/>
      </c>
    </row>
    <row r="310">
      <c r="B310" s="2">
        <v>5</v>
      </c>
      <c r="D310" s="2" t="str">
        <v>Dermaga Bogasari Selatan</v>
      </c>
      <c r="J310" s="2" t="str">
        <v>Beton</v>
      </c>
      <c r="Q310" s="2" t="e">
        <f>IFERROR(AVERAGE(P311:P330),"")</f>
        <v>#DIV/0!</v>
      </c>
    </row>
    <row r="311">
      <c r="E311" s="2" t="str">
        <v>Pelat Lantai</v>
      </c>
      <c r="F311" s="2">
        <v>175</v>
      </c>
      <c r="G311" s="2">
        <v>25</v>
      </c>
      <c r="H311" s="2">
        <f>F311*G311</f>
        <v>4375</v>
      </c>
      <c r="K311" s="2">
        <f>H311</f>
        <v>4375</v>
      </c>
      <c r="O311" s="2">
        <f>IF(K311=0,0,K311-(50%*L311+75%*M311+100%*N311))</f>
        <v>4375</v>
      </c>
      <c r="P311" s="2">
        <f>IF(K311=0,"",O311/K311*100)</f>
        <v>100</v>
      </c>
    </row>
    <row r="312">
      <c r="E312" s="2" t="str">
        <v>Fender</v>
      </c>
      <c r="K312" s="2">
        <f>I312</f>
        <v>0</v>
      </c>
      <c r="O312" s="2">
        <f>IF(K312=0,0,K312-(50%*L312+75%*M312+100%*N312))</f>
        <v>0</v>
      </c>
      <c r="P312" s="2" t="str">
        <f>IF(K312=0,"",O312/K312*100)</f>
        <v/>
      </c>
    </row>
    <row r="313">
      <c r="E313" s="2" t="str">
        <v>Bolder</v>
      </c>
      <c r="K313" s="2">
        <f>I313</f>
        <v>0</v>
      </c>
      <c r="O313" s="2">
        <f>IF(K313=0,0,K313-(50%*L313+75%*M313+100%*N313))</f>
        <v>0</v>
      </c>
      <c r="P313" s="2" t="str">
        <f>IF(K313=0,"",O313/K313*100)</f>
        <v/>
      </c>
    </row>
    <row r="314">
      <c r="E314" s="2" t="str">
        <v>Kanstin</v>
      </c>
      <c r="K314" s="2">
        <f>F314</f>
        <v>0</v>
      </c>
      <c r="O314" s="2">
        <f>IF(K314=0,0,K314-(50%*L314+75%*M314+100%*N314))</f>
        <v>0</v>
      </c>
      <c r="P314" s="2" t="str">
        <f>IF(K314=0,"",O314/K314*100)</f>
        <v/>
      </c>
    </row>
    <row r="315">
      <c r="B315" s="2">
        <v>6</v>
      </c>
      <c r="D315" s="2" t="str">
        <v>Dermaga DKP</v>
      </c>
      <c r="J315" s="2" t="str">
        <v>Beton</v>
      </c>
      <c r="Q315" s="2" t="e">
        <f>IFERROR(AVERAGE(P316:P335),"")</f>
        <v>#DIV/0!</v>
      </c>
    </row>
    <row r="316">
      <c r="E316" s="2" t="str">
        <v>Pelat Lantai</v>
      </c>
      <c r="F316" s="2">
        <v>280</v>
      </c>
      <c r="G316" s="2">
        <v>10</v>
      </c>
      <c r="H316" s="2">
        <f>F316*G316</f>
        <v>2800</v>
      </c>
      <c r="K316" s="2">
        <f>H316</f>
        <v>2800</v>
      </c>
      <c r="O316" s="2">
        <f>IF(K316=0,0,K316-(50%*L316+75%*M316+100%*N316))</f>
        <v>2800</v>
      </c>
      <c r="P316" s="2">
        <f>IF(K316=0,"",O316/K316*100)</f>
        <v>100</v>
      </c>
    </row>
    <row r="317">
      <c r="E317" s="2" t="str">
        <v>Fender</v>
      </c>
      <c r="K317" s="2">
        <f>I317</f>
        <v>0</v>
      </c>
      <c r="O317" s="2">
        <f>IF(K317=0,0,K317-(50%*L317+75%*M317+100%*N317))</f>
        <v>0</v>
      </c>
      <c r="P317" s="2" t="str">
        <f>IF(K317=0,"",O317/K317*100)</f>
        <v/>
      </c>
    </row>
    <row r="318">
      <c r="E318" s="2" t="str">
        <v>Bolder</v>
      </c>
      <c r="K318" s="2">
        <f>I318</f>
        <v>0</v>
      </c>
      <c r="O318" s="2">
        <f>IF(K318=0,0,K318-(50%*L318+75%*M318+100%*N318))</f>
        <v>0</v>
      </c>
      <c r="P318" s="2" t="str">
        <f>IF(K318=0,"",O318/K318*100)</f>
        <v/>
      </c>
    </row>
    <row r="319">
      <c r="E319" s="2" t="str">
        <v>Kanstin</v>
      </c>
      <c r="K319" s="2">
        <f>F319</f>
        <v>0</v>
      </c>
      <c r="O319" s="2">
        <f>IF(K319=0,0,K319-(50%*L319+75%*M319+100%*N319))</f>
        <v>0</v>
      </c>
      <c r="P319" s="2" t="str">
        <f>IF(K319=0,"",O319/K319*100)</f>
        <v/>
      </c>
    </row>
    <row r="320">
      <c r="B320" s="2">
        <v>7</v>
      </c>
      <c r="D320" s="2" t="str">
        <v>Dermaga PMB I,II,III &amp; IV</v>
      </c>
      <c r="J320" s="2" t="str">
        <v>Beton</v>
      </c>
      <c r="Q320" s="2" t="e">
        <f>IFERROR(AVERAGE(P321:P340),"")</f>
        <v>#DIV/0!</v>
      </c>
    </row>
    <row r="321">
      <c r="E321" s="2" t="str">
        <v>Pelat Lantai</v>
      </c>
      <c r="F321" s="2">
        <v>395</v>
      </c>
      <c r="G321" s="2">
        <v>10</v>
      </c>
      <c r="H321" s="2">
        <f>F321*G321</f>
        <v>3950</v>
      </c>
      <c r="K321" s="2">
        <f>H321</f>
        <v>3950</v>
      </c>
      <c r="O321" s="2">
        <f>IF(K321=0,0,K321-(50%*L321+75%*M321+100%*N321))</f>
        <v>3950</v>
      </c>
      <c r="P321" s="2">
        <f>IF(K321=0,"",O321/K321*100)</f>
        <v>100</v>
      </c>
    </row>
    <row r="322">
      <c r="E322" s="2" t="str">
        <v>Fender</v>
      </c>
      <c r="K322" s="2">
        <f>I322</f>
        <v>0</v>
      </c>
      <c r="O322" s="2">
        <f>IF(K322=0,0,K322-(50%*L322+75%*M322+100%*N322))</f>
        <v>0</v>
      </c>
      <c r="P322" s="2" t="str">
        <f>IF(K322=0,"",O322/K322*100)</f>
        <v/>
      </c>
    </row>
    <row r="323">
      <c r="E323" s="2" t="str">
        <v>Bolder</v>
      </c>
      <c r="K323" s="2">
        <f>I323</f>
        <v>0</v>
      </c>
      <c r="O323" s="2">
        <f>IF(K323=0,0,K323-(50%*L323+75%*M323+100%*N323))</f>
        <v>0</v>
      </c>
      <c r="P323" s="2" t="str">
        <f>IF(K323=0,"",O323/K323*100)</f>
        <v/>
      </c>
    </row>
    <row r="324">
      <c r="E324" s="2" t="str">
        <v>Kanstin</v>
      </c>
      <c r="K324" s="2">
        <f>F324</f>
        <v>0</v>
      </c>
      <c r="O324" s="2">
        <f>IF(K324=0,0,K324-(50%*L324+75%*M324+100%*N324))</f>
        <v>0</v>
      </c>
      <c r="P324" s="2" t="str">
        <f>IF(K324=0,"",O324/K324*100)</f>
        <v/>
      </c>
    </row>
    <row r="325">
      <c r="E325" s="2" t="str">
        <v>Rel Crane</v>
      </c>
      <c r="K325" s="2">
        <f>F325</f>
        <v>0</v>
      </c>
      <c r="O325" s="2">
        <f>IF(K325=0,0,K325-(50%*L325+75%*M325+100%*N325))</f>
        <v>0</v>
      </c>
      <c r="P325" s="2" t="str">
        <f>IF(K325=0,"",O325/K325*100)</f>
        <v/>
      </c>
    </row>
    <row r="326">
      <c r="B326" s="2">
        <v>8</v>
      </c>
      <c r="D326" s="2" t="str">
        <v>Dermaga IKT Internasional</v>
      </c>
      <c r="J326" s="2" t="str">
        <v>Beton</v>
      </c>
      <c r="Q326" s="2" t="e">
        <f>IFERROR(AVERAGE(P327:P346),"")</f>
        <v>#DIV/0!</v>
      </c>
    </row>
    <row r="327">
      <c r="E327" s="2" t="str">
        <v>Pelat Lantai</v>
      </c>
      <c r="F327" s="2">
        <v>218</v>
      </c>
      <c r="G327" s="2">
        <v>25</v>
      </c>
      <c r="H327" s="2">
        <f>F327*G327</f>
        <v>5450</v>
      </c>
      <c r="K327" s="2">
        <f>H327</f>
        <v>5450</v>
      </c>
      <c r="O327" s="2">
        <f>IF(K327=0,0,K327-(50%*L327+75%*M327+100%*N327))</f>
        <v>5450</v>
      </c>
      <c r="P327" s="2">
        <f>IF(K327=0,"",O327/K327*100)</f>
        <v>100</v>
      </c>
    </row>
    <row r="328">
      <c r="E328" s="2" t="str">
        <v>Fender</v>
      </c>
      <c r="K328" s="2">
        <f>I328</f>
        <v>0</v>
      </c>
      <c r="O328" s="2">
        <f>IF(K328=0,0,K328-(50%*L328+75%*M328+100%*N328))</f>
        <v>0</v>
      </c>
      <c r="P328" s="2" t="str">
        <f>IF(K328=0,"",O328/K328*100)</f>
        <v/>
      </c>
    </row>
    <row r="329">
      <c r="E329" s="2" t="str">
        <v>Bolder</v>
      </c>
      <c r="K329" s="2">
        <f>I329</f>
        <v>0</v>
      </c>
      <c r="O329" s="2">
        <f>IF(K329=0,0,K329-(50%*L329+75%*M329+100%*N329))</f>
        <v>0</v>
      </c>
      <c r="P329" s="2" t="str">
        <f>IF(K329=0,"",O329/K329*100)</f>
        <v/>
      </c>
    </row>
    <row r="330">
      <c r="E330" s="2" t="str">
        <v>Kanstin</v>
      </c>
      <c r="K330" s="2">
        <f>F330</f>
        <v>0</v>
      </c>
      <c r="O330" s="2">
        <f>IF(K330=0,0,K330-(50%*L330+75%*M330+100%*N330))</f>
        <v>0</v>
      </c>
      <c r="P330" s="2" t="str">
        <f>IF(K330=0,"",O330/K330*100)</f>
        <v/>
      </c>
    </row>
    <row r="331">
      <c r="B331" s="2">
        <v>9</v>
      </c>
      <c r="D331" s="2" t="str">
        <v>Dermaga IKT Domestik</v>
      </c>
      <c r="J331" s="2" t="str">
        <v>Beton</v>
      </c>
      <c r="Q331" s="2" t="e">
        <f>IFERROR(AVERAGE(P332:P351),"")</f>
        <v>#DIV/0!</v>
      </c>
    </row>
    <row r="332">
      <c r="E332" s="2" t="str">
        <v>Pelat Lantai</v>
      </c>
      <c r="F332" s="2">
        <v>308</v>
      </c>
      <c r="G332" s="2">
        <v>30</v>
      </c>
      <c r="H332" s="2">
        <f>F332*G332</f>
        <v>9240</v>
      </c>
      <c r="K332" s="2">
        <f>H332</f>
        <v>9240</v>
      </c>
      <c r="O332" s="2">
        <f>IF(K332=0,0,K332-(50%*L332+75%*M332+100%*N332))</f>
        <v>9240</v>
      </c>
      <c r="P332" s="2">
        <f>IF(K332=0,"",O332/K332*100)</f>
        <v>100</v>
      </c>
    </row>
    <row r="333">
      <c r="E333" s="2" t="str">
        <v>Fender</v>
      </c>
      <c r="K333" s="2">
        <f>I333</f>
        <v>0</v>
      </c>
      <c r="O333" s="2">
        <f>IF(K333=0,0,K333-(50%*L333+75%*M333+100%*N333))</f>
        <v>0</v>
      </c>
      <c r="P333" s="2" t="str">
        <f>IF(K333=0,"",O333/K333*100)</f>
        <v/>
      </c>
    </row>
    <row r="334">
      <c r="E334" s="2" t="str">
        <v>Bolder</v>
      </c>
      <c r="K334" s="2">
        <f>I334</f>
        <v>0</v>
      </c>
      <c r="O334" s="2">
        <f>IF(K334=0,0,K334-(50%*L334+75%*M334+100%*N334))</f>
        <v>0</v>
      </c>
      <c r="P334" s="2" t="str">
        <f>IF(K334=0,"",O334/K334*100)</f>
        <v/>
      </c>
    </row>
    <row r="335">
      <c r="E335" s="2" t="str">
        <v>Kanstin</v>
      </c>
      <c r="K335" s="2">
        <f>F335</f>
        <v>0</v>
      </c>
      <c r="O335" s="2">
        <f>IF(K335=0,0,K335-(50%*L335+75%*M335+100%*N335))</f>
        <v>0</v>
      </c>
      <c r="P335" s="2" t="str">
        <f>IF(K335=0,"",O335/K335*100)</f>
        <v/>
      </c>
    </row>
    <row r="336">
      <c r="B336" s="2">
        <v>10</v>
      </c>
      <c r="D336" s="2" t="str">
        <v>Dermaga Ex Presiden</v>
      </c>
      <c r="J336" s="2" t="str">
        <v>Beton</v>
      </c>
      <c r="Q336" s="2" t="e">
        <f>IFERROR(AVERAGE(P337:P356),"")</f>
        <v>#DIV/0!</v>
      </c>
    </row>
    <row r="337">
      <c r="E337" s="2" t="str">
        <v>Pelat Lantai</v>
      </c>
      <c r="F337" s="2">
        <v>196</v>
      </c>
      <c r="G337" s="2">
        <v>25</v>
      </c>
      <c r="H337" s="2">
        <f>F337*G337</f>
        <v>4900</v>
      </c>
      <c r="K337" s="2">
        <f>H337</f>
        <v>4900</v>
      </c>
      <c r="O337" s="2">
        <f>IF(K337=0,0,K337-(50%*L337+75%*M337+100%*N337))</f>
        <v>4900</v>
      </c>
      <c r="P337" s="2">
        <f>IF(K337=0,"",O337/K337*100)</f>
        <v>100</v>
      </c>
    </row>
    <row r="338">
      <c r="E338" s="2" t="str">
        <v>Fender</v>
      </c>
      <c r="K338" s="2">
        <f>I338</f>
        <v>0</v>
      </c>
      <c r="O338" s="2">
        <f>IF(K338=0,0,K338-(50%*L338+75%*M338+100%*N338))</f>
        <v>0</v>
      </c>
      <c r="P338" s="2" t="str">
        <f>IF(K338=0,"",O338/K338*100)</f>
        <v/>
      </c>
    </row>
    <row r="339">
      <c r="E339" s="2" t="str">
        <v>Bolder</v>
      </c>
      <c r="K339" s="2">
        <f>I339</f>
        <v>0</v>
      </c>
      <c r="O339" s="2">
        <f>IF(K339=0,0,K339-(50%*L339+75%*M339+100%*N339))</f>
        <v>0</v>
      </c>
      <c r="P339" s="2" t="str">
        <f>IF(K339=0,"",O339/K339*100)</f>
        <v/>
      </c>
    </row>
    <row r="340">
      <c r="E340" s="2" t="str">
        <v>Kanstin</v>
      </c>
      <c r="K340" s="2">
        <f>F340</f>
        <v>0</v>
      </c>
      <c r="O340" s="2">
        <f>IF(K340=0,0,K340-(50%*L340+75%*M340+100%*N340))</f>
        <v>0</v>
      </c>
      <c r="P340" s="2" t="str">
        <f>IF(K340=0,"",O340/K340*100)</f>
        <v/>
      </c>
    </row>
    <row r="341">
      <c r="B341" s="2">
        <v>11</v>
      </c>
      <c r="D341" s="2" t="str">
        <v>Dermaga Curah Kali Japad (Salim Ivomas)</v>
      </c>
      <c r="J341" s="2" t="str">
        <v>Beton</v>
      </c>
      <c r="Q341" s="2" t="e">
        <f>IFERROR(AVERAGE(P342:P361),"")</f>
        <v>#DIV/0!</v>
      </c>
    </row>
    <row r="342">
      <c r="E342" s="2" t="str">
        <v>Pelat Lantai</v>
      </c>
      <c r="F342" s="2">
        <v>53</v>
      </c>
      <c r="G342" s="2">
        <v>13</v>
      </c>
      <c r="H342" s="2">
        <f>F342*G342</f>
        <v>689</v>
      </c>
      <c r="K342" s="2">
        <f>H342</f>
        <v>689</v>
      </c>
      <c r="O342" s="2">
        <f>IF(K342=0,0,K342-(50%*L342+75%*M342+100%*N342))</f>
        <v>689</v>
      </c>
      <c r="P342" s="2">
        <f>IF(K342=0,"",O342/K342*100)</f>
        <v>100</v>
      </c>
    </row>
    <row r="343">
      <c r="E343" s="2" t="str">
        <v>Fender</v>
      </c>
      <c r="K343" s="2">
        <f>I343</f>
        <v>0</v>
      </c>
      <c r="O343" s="2">
        <f>IF(K343=0,0,K343-(50%*L343+75%*M343+100%*N343))</f>
        <v>0</v>
      </c>
      <c r="P343" s="2" t="str">
        <f>IF(K343=0,"",O343/K343*100)</f>
        <v/>
      </c>
    </row>
    <row r="344">
      <c r="E344" s="2" t="str">
        <v>Bolder</v>
      </c>
      <c r="K344" s="2">
        <f>I344</f>
        <v>0</v>
      </c>
      <c r="O344" s="2">
        <f>IF(K344=0,0,K344-(50%*L344+75%*M344+100%*N344))</f>
        <v>0</v>
      </c>
      <c r="P344" s="2" t="str">
        <f>IF(K344=0,"",O344/K344*100)</f>
        <v/>
      </c>
    </row>
    <row r="345">
      <c r="E345" s="2" t="str">
        <v>Kanstin</v>
      </c>
      <c r="K345" s="2">
        <f>F345</f>
        <v>0</v>
      </c>
      <c r="O345" s="2">
        <f>IF(K345=0,0,K345-(50%*L345+75%*M345+100%*N345))</f>
        <v>0</v>
      </c>
      <c r="P345" s="2" t="str">
        <f>IF(K345=0,"",O345/K345*100)</f>
        <v/>
      </c>
    </row>
    <row r="346">
      <c r="B346" s="2" t="str">
        <v>N</v>
      </c>
      <c r="C346" s="2" t="str">
        <v>DERMAGA KAPAL NON NIAGA</v>
      </c>
      <c r="D346" s="2" t="str">
        <v>Dermaga KOLINLAMIL</v>
      </c>
      <c r="J346" s="2" t="str">
        <v>Beton</v>
      </c>
      <c r="Q346" s="2" t="e">
        <f>AVERAGE(P347:P351)</f>
        <v>#DIV/0!</v>
      </c>
    </row>
    <row r="347">
      <c r="E347" s="2" t="str">
        <v>Pelat Lantai</v>
      </c>
      <c r="F347" s="2">
        <v>190</v>
      </c>
      <c r="G347" s="2">
        <v>5</v>
      </c>
      <c r="H347" s="2">
        <f>F347*G347</f>
        <v>950</v>
      </c>
      <c r="K347" s="2">
        <f>H347</f>
        <v>950</v>
      </c>
      <c r="O347" s="2">
        <f>IF(K347=0,0,K347-(50%*L347+75%*M347+100%*N347))</f>
        <v>950</v>
      </c>
      <c r="P347" s="2">
        <f>IF(K347=0,"",O347/K347*100)</f>
        <v>100</v>
      </c>
    </row>
    <row r="348">
      <c r="E348" s="2" t="str">
        <v>Fender</v>
      </c>
      <c r="K348" s="2">
        <f>I348</f>
        <v>0</v>
      </c>
      <c r="O348" s="2">
        <f>IF(K348=0,0,K348-(50%*L348+75%*M348+100%*N348))</f>
        <v>0</v>
      </c>
      <c r="P348" s="2" t="str">
        <f>IF(K348=0,"",O348/K348*100)</f>
        <v/>
      </c>
    </row>
    <row r="349">
      <c r="E349" s="2" t="str">
        <v>Bolder</v>
      </c>
      <c r="K349" s="2">
        <f>I349</f>
        <v>0</v>
      </c>
      <c r="O349" s="2">
        <f>IF(K349=0,0,K349-(50%*L349+75%*M349+100%*N349))</f>
        <v>0</v>
      </c>
      <c r="P349" s="2" t="str">
        <f>IF(K349=0,"",O349/K349*100)</f>
        <v/>
      </c>
    </row>
    <row r="350">
      <c r="E350" s="2" t="str">
        <v>Kanstin</v>
      </c>
      <c r="K350" s="2">
        <f>F350</f>
        <v>0</v>
      </c>
      <c r="O350" s="2">
        <f>IF(K350=0,0,K350-(50%*L350+75%*M350+100%*N350))</f>
        <v>0</v>
      </c>
      <c r="P350" s="2" t="str">
        <f>IF(K350=0,"",O350/K350*100)</f>
        <v/>
      </c>
    </row>
    <row r="351">
      <c r="E351" s="2" t="str">
        <v>Rel Crane</v>
      </c>
      <c r="K351" s="2">
        <f>F351</f>
        <v>0</v>
      </c>
      <c r="O351" s="2">
        <f>IF(K351=0,0,K351-(50%*L351+75%*M351+100%*N351))</f>
        <v>0</v>
      </c>
      <c r="P351" s="2" t="str">
        <f>IF(K351=0,"",O351/K351*100)</f>
        <v/>
      </c>
    </row>
    <row r="352">
      <c r="B352" s="2">
        <v>2</v>
      </c>
      <c r="D352" s="2" t="str">
        <v>Dermaga LANTAMAL</v>
      </c>
      <c r="J352" s="2" t="str">
        <v>Beton</v>
      </c>
      <c r="Q352" s="2" t="e">
        <f>IFERROR(AVERAGE(P353:P372),"")</f>
        <v>#DIV/0!</v>
      </c>
    </row>
    <row r="353">
      <c r="E353" s="2" t="str">
        <v>Pelat Lantai</v>
      </c>
      <c r="F353" s="2">
        <v>180</v>
      </c>
      <c r="G353" s="2">
        <v>5</v>
      </c>
      <c r="H353" s="2">
        <f>F353*G353</f>
        <v>900</v>
      </c>
      <c r="K353" s="2">
        <f>H353</f>
        <v>900</v>
      </c>
      <c r="O353" s="2">
        <f>IF(K353=0,0,K353-(50%*L353+75%*M353+100%*N353))</f>
        <v>900</v>
      </c>
      <c r="P353" s="2">
        <f>IF(K353=0,"",O353/K353*100)</f>
        <v>100</v>
      </c>
    </row>
    <row r="354">
      <c r="E354" s="2" t="str">
        <v>Fender</v>
      </c>
      <c r="K354" s="2">
        <f>I354</f>
        <v>0</v>
      </c>
      <c r="O354" s="2">
        <f>IF(K354=0,0,K354-(50%*L354+75%*M354+100%*N354))</f>
        <v>0</v>
      </c>
      <c r="P354" s="2" t="str">
        <f>IF(K354=0,"",O354/K354*100)</f>
        <v/>
      </c>
    </row>
    <row r="355">
      <c r="E355" s="2" t="str">
        <v>Bolder</v>
      </c>
      <c r="K355" s="2">
        <f>I355</f>
        <v>0</v>
      </c>
      <c r="O355" s="2">
        <f>IF(K355=0,0,K355-(50%*L355+75%*M355+100%*N355))</f>
        <v>0</v>
      </c>
      <c r="P355" s="2" t="str">
        <f>IF(K355=0,"",O355/K355*100)</f>
        <v/>
      </c>
    </row>
    <row r="356">
      <c r="E356" s="2" t="str">
        <v>Kanstin</v>
      </c>
      <c r="K356" s="2">
        <f>F356</f>
        <v>0</v>
      </c>
      <c r="O356" s="2">
        <f>IF(K356=0,0,K356-(50%*L356+75%*M356+100%*N356))</f>
        <v>0</v>
      </c>
      <c r="P356" s="2" t="str">
        <f>IF(K356=0,"",O356/K356*100)</f>
        <v/>
      </c>
    </row>
    <row r="357">
      <c r="E357" s="2" t="str">
        <v>Rel Crane</v>
      </c>
      <c r="K357" s="2">
        <f>F357</f>
        <v>0</v>
      </c>
      <c r="O357" s="2">
        <f>IF(K357=0,0,K357-(50%*L357+75%*M357+100%*N357))</f>
        <v>0</v>
      </c>
      <c r="P357" s="2" t="str">
        <f>IF(K357=0,"",O357/K357*100)</f>
        <v/>
      </c>
    </row>
    <row r="358">
      <c r="B358" s="2">
        <v>3</v>
      </c>
      <c r="D358" s="2" t="str">
        <v>Dermaga KPLP</v>
      </c>
      <c r="J358" s="2" t="str">
        <v>Beton</v>
      </c>
      <c r="Q358" s="2" t="e">
        <f>IFERROR(AVERAGE(P359:P378),"")</f>
        <v>#DIV/0!</v>
      </c>
    </row>
    <row r="359">
      <c r="E359" s="2" t="str">
        <v>Pelat Lantai</v>
      </c>
      <c r="F359" s="2">
        <v>136</v>
      </c>
      <c r="G359" s="2">
        <v>5</v>
      </c>
      <c r="H359" s="2">
        <f>F359*G359</f>
        <v>680</v>
      </c>
      <c r="K359" s="2">
        <f>H359</f>
        <v>680</v>
      </c>
      <c r="O359" s="2">
        <f>IF(K359=0,0,K359-(50%*L359+75%*M359+100%*N359))</f>
        <v>680</v>
      </c>
      <c r="P359" s="2">
        <f>IF(K359=0,"",O359/K359*100)</f>
        <v>100</v>
      </c>
    </row>
    <row r="360">
      <c r="E360" s="2" t="str">
        <v>Fender</v>
      </c>
      <c r="K360" s="2">
        <f>I360</f>
        <v>0</v>
      </c>
      <c r="O360" s="2">
        <f>IF(K360=0,0,K360-(50%*L360+75%*M360+100%*N360))</f>
        <v>0</v>
      </c>
      <c r="P360" s="2" t="str">
        <f>IF(K360=0,"",O360/K360*100)</f>
        <v/>
      </c>
    </row>
    <row r="361">
      <c r="E361" s="2" t="str">
        <v>Bolder</v>
      </c>
      <c r="K361" s="2">
        <f>I361</f>
        <v>0</v>
      </c>
      <c r="O361" s="2">
        <f>IF(K361=0,0,K361-(50%*L361+75%*M361+100%*N361))</f>
        <v>0</v>
      </c>
      <c r="P361" s="2" t="str">
        <f>IF(K361=0,"",O361/K361*100)</f>
        <v/>
      </c>
    </row>
    <row r="362">
      <c r="E362" s="2" t="str">
        <v>Kanstin</v>
      </c>
      <c r="K362" s="2">
        <f>F362</f>
        <v>0</v>
      </c>
      <c r="O362" s="2">
        <f>IF(K362=0,0,K362-(50%*L362+75%*M362+100%*N362))</f>
        <v>0</v>
      </c>
      <c r="P362" s="2" t="str">
        <f>IF(K362=0,"",O362/K362*100)</f>
        <v/>
      </c>
    </row>
    <row r="363">
      <c r="B363" s="2">
        <v>4</v>
      </c>
      <c r="D363" s="2" t="str">
        <v>Dermaga DIT Navigasi</v>
      </c>
      <c r="J363" s="2" t="str">
        <v>Beton</v>
      </c>
      <c r="Q363" s="2" t="e">
        <f>IFERROR(AVERAGE(P364:P383),"")</f>
        <v>#DIV/0!</v>
      </c>
    </row>
    <row r="364">
      <c r="E364" s="2" t="str">
        <v>Pelat Lantai</v>
      </c>
      <c r="F364" s="2">
        <v>161</v>
      </c>
      <c r="G364" s="2">
        <v>5</v>
      </c>
      <c r="H364" s="2">
        <f>F364*G364</f>
        <v>805</v>
      </c>
      <c r="K364" s="2">
        <f>H364</f>
        <v>805</v>
      </c>
      <c r="O364" s="2">
        <f>IF(K364=0,0,K364-(50%*L364+75%*M364+100%*N364))</f>
        <v>805</v>
      </c>
      <c r="P364" s="2">
        <f>IF(K364=0,"",O364/K364*100)</f>
        <v>100</v>
      </c>
    </row>
    <row r="365">
      <c r="E365" s="2" t="str">
        <v>Fender</v>
      </c>
      <c r="K365" s="2">
        <f>I365</f>
        <v>0</v>
      </c>
      <c r="O365" s="2">
        <f>IF(K365=0,0,K365-(50%*L365+75%*M365+100%*N365))</f>
        <v>0</v>
      </c>
      <c r="P365" s="2" t="str">
        <f>IF(K365=0,"",O365/K365*100)</f>
        <v/>
      </c>
    </row>
    <row r="366">
      <c r="E366" s="2" t="str">
        <v>Bolder</v>
      </c>
      <c r="K366" s="2">
        <f>I366</f>
        <v>0</v>
      </c>
      <c r="O366" s="2">
        <f>IF(K366=0,0,K366-(50%*L366+75%*M366+100%*N366))</f>
        <v>0</v>
      </c>
      <c r="P366" s="2" t="str">
        <f>IF(K366=0,"",O366/K366*100)</f>
        <v/>
      </c>
    </row>
    <row r="367">
      <c r="E367" s="2" t="str">
        <v>Kanstin</v>
      </c>
      <c r="K367" s="2">
        <f>F367</f>
        <v>0</v>
      </c>
      <c r="O367" s="2">
        <f>IF(K367=0,0,K367-(50%*L367+75%*M367+100%*N367))</f>
        <v>0</v>
      </c>
      <c r="P367" s="2" t="str">
        <f>IF(K367=0,"",O367/K367*100)</f>
        <v/>
      </c>
    </row>
    <row r="368">
      <c r="B368" s="2">
        <v>5</v>
      </c>
      <c r="D368" s="2" t="str">
        <v>Dermaga BTKP/KKM</v>
      </c>
      <c r="J368" s="2" t="str">
        <v>Beton</v>
      </c>
      <c r="Q368" s="2" t="e">
        <f>IFERROR(AVERAGE(P369:P388),"")</f>
        <v>#DIV/0!</v>
      </c>
    </row>
    <row r="369">
      <c r="E369" s="2" t="str">
        <v>Pelat Lantai</v>
      </c>
      <c r="F369" s="2">
        <v>70</v>
      </c>
      <c r="G369" s="2">
        <v>5</v>
      </c>
      <c r="H369" s="2">
        <f>F369*G369</f>
        <v>350</v>
      </c>
      <c r="K369" s="2">
        <f>H369</f>
        <v>350</v>
      </c>
      <c r="O369" s="2">
        <f>IF(K369=0,0,K369-(50%*L369+75%*M369+100%*N369))</f>
        <v>350</v>
      </c>
      <c r="P369" s="2">
        <f>IF(K369=0,"",O369/K369*100)</f>
        <v>100</v>
      </c>
    </row>
    <row r="370">
      <c r="E370" s="2" t="str">
        <v>Fender</v>
      </c>
      <c r="K370" s="2">
        <f>I370</f>
        <v>0</v>
      </c>
      <c r="O370" s="2">
        <f>IF(K370=0,0,K370-(50%*L370+75%*M370+100%*N370))</f>
        <v>0</v>
      </c>
      <c r="P370" s="2" t="str">
        <f>IF(K370=0,"",O370/K370*100)</f>
        <v/>
      </c>
    </row>
    <row r="371">
      <c r="E371" s="2" t="str">
        <v>Bolder</v>
      </c>
      <c r="K371" s="2">
        <f>I371</f>
        <v>0</v>
      </c>
      <c r="O371" s="2">
        <f>IF(K371=0,0,K371-(50%*L371+75%*M371+100%*N371))</f>
        <v>0</v>
      </c>
      <c r="P371" s="2" t="str">
        <f>IF(K371=0,"",O371/K371*100)</f>
        <v/>
      </c>
    </row>
    <row r="372">
      <c r="E372" s="2" t="str">
        <v>Kanstin</v>
      </c>
      <c r="K372" s="2">
        <f>F372</f>
        <v>0</v>
      </c>
      <c r="O372" s="2">
        <f>IF(K372=0,0,K372-(50%*L372+75%*M372+100%*N372))</f>
        <v>0</v>
      </c>
      <c r="P372" s="2" t="str">
        <f>IF(K372=0,"",O372/K372*100)</f>
        <v/>
      </c>
    </row>
    <row r="373">
      <c r="B373" s="2">
        <v>6</v>
      </c>
      <c r="D373" s="2" t="str">
        <v>Dermaga RUKINDO</v>
      </c>
      <c r="J373" s="2" t="str">
        <v>Beton</v>
      </c>
      <c r="Q373" s="2" t="e">
        <f>IFERROR(AVERAGE(P374:P393),"")</f>
        <v>#DIV/0!</v>
      </c>
    </row>
    <row r="374">
      <c r="E374" s="2" t="str">
        <v>Pelat Lantai</v>
      </c>
      <c r="F374" s="2">
        <v>189</v>
      </c>
      <c r="G374" s="2">
        <v>5</v>
      </c>
      <c r="H374" s="2">
        <f>F374*G374</f>
        <v>945</v>
      </c>
      <c r="K374" s="2">
        <f>H374</f>
        <v>945</v>
      </c>
      <c r="O374" s="2">
        <f>IF(K374=0,0,K374-(50%*L374+75%*M374+100%*N374))</f>
        <v>945</v>
      </c>
      <c r="P374" s="2">
        <f>IF(K374=0,"",O374/K374*100)</f>
        <v>100</v>
      </c>
    </row>
    <row r="375">
      <c r="E375" s="2" t="str">
        <v>Fender</v>
      </c>
      <c r="K375" s="2">
        <f>I375</f>
        <v>0</v>
      </c>
      <c r="O375" s="2">
        <f>IF(K375=0,0,K375-(50%*L375+75%*M375+100%*N375))</f>
        <v>0</v>
      </c>
      <c r="P375" s="2" t="str">
        <f>IF(K375=0,"",O375/K375*100)</f>
        <v/>
      </c>
    </row>
    <row r="376">
      <c r="E376" s="2" t="str">
        <v>Bolder</v>
      </c>
      <c r="K376" s="2">
        <f>I376</f>
        <v>0</v>
      </c>
      <c r="O376" s="2">
        <f>IF(K376=0,0,K376-(50%*L376+75%*M376+100%*N376))</f>
        <v>0</v>
      </c>
      <c r="P376" s="2" t="str">
        <f>IF(K376=0,"",O376/K376*100)</f>
        <v/>
      </c>
    </row>
    <row r="377">
      <c r="E377" s="2" t="str">
        <v>Kanstin</v>
      </c>
      <c r="K377" s="2">
        <f>F377</f>
        <v>0</v>
      </c>
      <c r="O377" s="2">
        <f>IF(K377=0,0,K377-(50%*L377+75%*M377+100%*N377))</f>
        <v>0</v>
      </c>
      <c r="P377" s="2" t="str">
        <f>IF(K377=0,"",O377/K377*100)</f>
        <v/>
      </c>
    </row>
    <row r="378">
      <c r="B378" s="2">
        <v>7</v>
      </c>
      <c r="D378" s="2" t="str">
        <v>Dermaga Sindulang Hondut</v>
      </c>
      <c r="J378" s="2" t="str">
        <v>Beton</v>
      </c>
      <c r="Q378" s="2" t="e">
        <f>IFERROR(AVERAGE(P379:P398),"")</f>
        <v>#DIV/0!</v>
      </c>
    </row>
    <row r="379">
      <c r="E379" s="2" t="str">
        <v>Pelat Lantai</v>
      </c>
      <c r="F379" s="2">
        <v>62</v>
      </c>
      <c r="G379" s="2">
        <v>5</v>
      </c>
      <c r="H379" s="2">
        <f>F379*G379</f>
        <v>310</v>
      </c>
      <c r="K379" s="2">
        <f>H379</f>
        <v>310</v>
      </c>
      <c r="O379" s="2">
        <f>IF(K379=0,0,K379-(50%*L379+75%*M379+100%*N379))</f>
        <v>310</v>
      </c>
      <c r="P379" s="2">
        <f>IF(K379=0,"",O379/K379*100)</f>
        <v>100</v>
      </c>
    </row>
    <row r="380">
      <c r="E380" s="2" t="str">
        <v>Fender</v>
      </c>
      <c r="K380" s="2">
        <f>I380</f>
        <v>0</v>
      </c>
      <c r="O380" s="2">
        <f>IF(K380=0,0,K380-(50%*L380+75%*M380+100%*N380))</f>
        <v>0</v>
      </c>
      <c r="P380" s="2" t="str">
        <f>IF(K380=0,"",O380/K380*100)</f>
        <v/>
      </c>
    </row>
    <row r="381">
      <c r="E381" s="2" t="str">
        <v>Bolder</v>
      </c>
      <c r="K381" s="2">
        <f>I381</f>
        <v>0</v>
      </c>
      <c r="O381" s="2">
        <f>IF(K381=0,0,K381-(50%*L381+75%*M381+100%*N381))</f>
        <v>0</v>
      </c>
      <c r="P381" s="2" t="str">
        <f>IF(K381=0,"",O381/K381*100)</f>
        <v/>
      </c>
    </row>
    <row r="382">
      <c r="E382" s="2" t="str">
        <v>Kanstin</v>
      </c>
      <c r="K382" s="2">
        <f>F382</f>
        <v>0</v>
      </c>
      <c r="O382" s="2">
        <f>IF(K382=0,0,K382-(50%*L382+75%*M382+100%*N382))</f>
        <v>0</v>
      </c>
      <c r="P382" s="2" t="str">
        <f>IF(K382=0,"",O382/K382*100)</f>
        <v/>
      </c>
    </row>
    <row r="383">
      <c r="E383" s="2" t="str">
        <v>Rel Crane</v>
      </c>
      <c r="K383" s="2">
        <f>F383</f>
        <v>0</v>
      </c>
      <c r="O383" s="2">
        <f>IF(K383=0,0,K383-(50%*L383+75%*M383+100%*N383))</f>
        <v>0</v>
      </c>
      <c r="P383" s="2" t="str">
        <f>IF(K383=0,"",O383/K383*100)</f>
        <v/>
      </c>
    </row>
    <row r="384">
      <c r="B384" s="2">
        <v>8</v>
      </c>
      <c r="D384" s="2" t="str">
        <v>Dermaga Ekanuri</v>
      </c>
      <c r="J384" s="2" t="str">
        <v>Beton</v>
      </c>
      <c r="Q384" s="2" t="e">
        <f>IFERROR(AVERAGE(P385:P404),"")</f>
        <v>#DIV/0!</v>
      </c>
    </row>
    <row r="385">
      <c r="E385" s="2" t="str">
        <v>Pelat Lantai</v>
      </c>
      <c r="F385" s="2">
        <v>60</v>
      </c>
      <c r="G385" s="2">
        <v>5</v>
      </c>
      <c r="H385" s="2">
        <f>F385*G385</f>
        <v>300</v>
      </c>
      <c r="K385" s="2">
        <f>H385</f>
        <v>300</v>
      </c>
      <c r="O385" s="2">
        <f>IF(K385=0,0,K385-(50%*L385+75%*M385+100%*N385))</f>
        <v>300</v>
      </c>
      <c r="P385" s="2">
        <f>IF(K385=0,"",O385/K385*100)</f>
        <v>100</v>
      </c>
    </row>
    <row r="386">
      <c r="E386" s="2" t="str">
        <v>Fender</v>
      </c>
      <c r="K386" s="2">
        <f>I386</f>
        <v>0</v>
      </c>
      <c r="O386" s="2">
        <f>IF(K386=0,0,K386-(50%*L386+75%*M386+100%*N386))</f>
        <v>0</v>
      </c>
      <c r="P386" s="2" t="str">
        <f>IF(K386=0,"",O386/K386*100)</f>
        <v/>
      </c>
    </row>
    <row r="387">
      <c r="E387" s="2" t="str">
        <v>Bolder</v>
      </c>
      <c r="K387" s="2">
        <f>I387</f>
        <v>0</v>
      </c>
      <c r="O387" s="2">
        <f>IF(K387=0,0,K387-(50%*L387+75%*M387+100%*N387))</f>
        <v>0</v>
      </c>
      <c r="P387" s="2" t="str">
        <f>IF(K387=0,"",O387/K387*100)</f>
        <v/>
      </c>
    </row>
    <row r="388">
      <c r="E388" s="2" t="str">
        <v>Kanstin</v>
      </c>
      <c r="K388" s="2">
        <f>F388</f>
        <v>0</v>
      </c>
      <c r="O388" s="2">
        <f>IF(K388=0,0,K388-(50%*L388+75%*M388+100%*N388))</f>
        <v>0</v>
      </c>
      <c r="P388" s="2" t="str">
        <f>IF(K388=0,"",O388/K388*100)</f>
        <v/>
      </c>
    </row>
    <row r="389">
      <c r="B389" s="2">
        <v>9</v>
      </c>
      <c r="D389" s="2" t="str">
        <v>Dermaga BEA Cukai</v>
      </c>
      <c r="J389" s="2" t="str">
        <v>Beton</v>
      </c>
      <c r="Q389" s="2" t="e">
        <f>IFERROR(AVERAGE(P390:P409),"")</f>
        <v>#DIV/0!</v>
      </c>
    </row>
    <row r="390">
      <c r="E390" s="2" t="str">
        <v>Pelat Lantai</v>
      </c>
      <c r="F390" s="2">
        <v>120</v>
      </c>
      <c r="G390" s="2">
        <v>5</v>
      </c>
      <c r="H390" s="2">
        <f>F390*G390</f>
        <v>600</v>
      </c>
      <c r="K390" s="2">
        <f>H390</f>
        <v>600</v>
      </c>
      <c r="O390" s="2">
        <f>IF(K390=0,0,K390-(50%*L390+75%*M390+100%*N390))</f>
        <v>600</v>
      </c>
      <c r="P390" s="2">
        <f>IF(K390=0,"",O390/K390*100)</f>
        <v>100</v>
      </c>
    </row>
    <row r="391">
      <c r="E391" s="2" t="str">
        <v>Fender</v>
      </c>
      <c r="K391" s="2">
        <f>I391</f>
        <v>0</v>
      </c>
      <c r="O391" s="2">
        <f>IF(K391=0,0,K391-(50%*L391+75%*M391+100%*N391))</f>
        <v>0</v>
      </c>
      <c r="P391" s="2" t="str">
        <f>IF(K391=0,"",O391/K391*100)</f>
        <v/>
      </c>
    </row>
    <row r="392">
      <c r="E392" s="2" t="str">
        <v>Bolder</v>
      </c>
      <c r="K392" s="2">
        <f>I392</f>
        <v>0</v>
      </c>
      <c r="O392" s="2">
        <f>IF(K392=0,0,K392-(50%*L392+75%*M392+100%*N392))</f>
        <v>0</v>
      </c>
      <c r="P392" s="2" t="str">
        <f>IF(K392=0,"",O392/K392*100)</f>
        <v/>
      </c>
    </row>
    <row r="393">
      <c r="E393" s="2" t="str">
        <v>Kanstin</v>
      </c>
      <c r="K393" s="2">
        <f>F393</f>
        <v>0</v>
      </c>
      <c r="O393" s="2">
        <f>IF(K393=0,0,K393-(50%*L393+75%*M393+100%*N393))</f>
        <v>0</v>
      </c>
      <c r="P393" s="2" t="str">
        <f>IF(K393=0,"",O393/K393*100)</f>
        <v/>
      </c>
    </row>
    <row r="394">
      <c r="B394" s="2">
        <v>10</v>
      </c>
      <c r="D394" s="2" t="str">
        <v>Dermaga DKB I,II,III &amp;IV</v>
      </c>
      <c r="J394" s="2" t="str">
        <v>Beton</v>
      </c>
      <c r="Q394" s="2" t="e">
        <f>IFERROR(AVERAGE(P395:P414),"")</f>
        <v>#DIV/0!</v>
      </c>
    </row>
    <row r="395">
      <c r="E395" s="2" t="str">
        <v>Pelat Lantai</v>
      </c>
      <c r="F395" s="2">
        <v>2</v>
      </c>
      <c r="G395" s="2">
        <v>5</v>
      </c>
      <c r="H395" s="2">
        <f>F395*G395</f>
        <v>10</v>
      </c>
      <c r="K395" s="2">
        <f>H395</f>
        <v>10</v>
      </c>
      <c r="O395" s="2">
        <f>IF(K395=0,0,K395-(50%*L395+75%*M395+100%*N395))</f>
        <v>10</v>
      </c>
      <c r="P395" s="2">
        <f>IF(K395=0,"",O395/K395*100)</f>
        <v>100</v>
      </c>
    </row>
    <row r="396">
      <c r="E396" s="2" t="str">
        <v>Fender</v>
      </c>
      <c r="K396" s="2">
        <f>I396</f>
        <v>0</v>
      </c>
      <c r="O396" s="2">
        <f>IF(K396=0,0,K396-(50%*L396+75%*M396+100%*N396))</f>
        <v>0</v>
      </c>
      <c r="P396" s="2" t="str">
        <f>IF(K396=0,"",O396/K396*100)</f>
        <v/>
      </c>
    </row>
    <row r="397">
      <c r="E397" s="2" t="str">
        <v>Bolder</v>
      </c>
      <c r="K397" s="2">
        <f>I397</f>
        <v>0</v>
      </c>
      <c r="O397" s="2">
        <f>IF(K397=0,0,K397-(50%*L397+75%*M397+100%*N397))</f>
        <v>0</v>
      </c>
      <c r="P397" s="2" t="str">
        <f>IF(K397=0,"",O397/K397*100)</f>
        <v/>
      </c>
    </row>
    <row r="398">
      <c r="E398" s="2" t="str">
        <v>Kanstin</v>
      </c>
      <c r="K398" s="2">
        <f>F398</f>
        <v>0</v>
      </c>
      <c r="O398" s="2">
        <f>IF(K398=0,0,K398-(50%*L398+75%*M398+100%*N398))</f>
        <v>0</v>
      </c>
      <c r="P398" s="2" t="str">
        <f>IF(K398=0,"",O398/K398*100)</f>
        <v/>
      </c>
    </row>
    <row r="399">
      <c r="B399" s="2">
        <v>11</v>
      </c>
      <c r="D399" s="2" t="str">
        <v>Dermaga Tongkang Air</v>
      </c>
      <c r="J399" s="2" t="str">
        <v>Beton</v>
      </c>
      <c r="Q399" s="2" t="e">
        <f>IFERROR(AVERAGE(P400:P419),"")</f>
        <v>#DIV/0!</v>
      </c>
    </row>
    <row r="400">
      <c r="E400" s="2" t="str">
        <v>Pelat Lantai</v>
      </c>
      <c r="F400" s="2">
        <v>45</v>
      </c>
      <c r="G400" s="2">
        <v>5</v>
      </c>
      <c r="H400" s="2">
        <f>F400*G400</f>
        <v>225</v>
      </c>
      <c r="K400" s="2">
        <f>H400</f>
        <v>225</v>
      </c>
      <c r="O400" s="2">
        <f>IF(K400=0,0,K400-(50%*L400+75%*M400+100%*N400))</f>
        <v>225</v>
      </c>
      <c r="P400" s="2">
        <f>IF(K400=0,"",O400/K400*100)</f>
        <v>100</v>
      </c>
    </row>
    <row r="401">
      <c r="E401" s="2" t="str">
        <v>Fender</v>
      </c>
      <c r="K401" s="2">
        <f>I401</f>
        <v>0</v>
      </c>
      <c r="O401" s="2">
        <f>IF(K401=0,0,K401-(50%*L401+75%*M401+100%*N401))</f>
        <v>0</v>
      </c>
      <c r="P401" s="2" t="str">
        <f>IF(K401=0,"",O401/K401*100)</f>
        <v/>
      </c>
    </row>
    <row r="402">
      <c r="E402" s="2" t="str">
        <v>Bolder</v>
      </c>
      <c r="K402" s="2">
        <f>I402</f>
        <v>0</v>
      </c>
      <c r="O402" s="2">
        <f>IF(K402=0,0,K402-(50%*L402+75%*M402+100%*N402))</f>
        <v>0</v>
      </c>
      <c r="P402" s="2" t="str">
        <f>IF(K402=0,"",O402/K402*100)</f>
        <v/>
      </c>
    </row>
    <row r="403">
      <c r="E403" s="2" t="str">
        <v>Kanstin</v>
      </c>
      <c r="K403" s="2">
        <f>F403</f>
        <v>0</v>
      </c>
      <c r="O403" s="2">
        <f>IF(K403=0,0,K403-(50%*L403+75%*M403+100%*N403))</f>
        <v>0</v>
      </c>
      <c r="P403" s="2" t="str">
        <f>IF(K403=0,"",O403/K403*100)</f>
        <v/>
      </c>
    </row>
    <row r="404">
      <c r="B404" s="2">
        <v>12</v>
      </c>
      <c r="D404" s="2" t="str">
        <v>Dermaga Ex. Arsa</v>
      </c>
      <c r="J404" s="2" t="str">
        <v>Beton</v>
      </c>
      <c r="Q404" s="2" t="e">
        <f>IFERROR(AVERAGE(P405:P424),"")</f>
        <v>#DIV/0!</v>
      </c>
    </row>
    <row r="405">
      <c r="E405" s="2" t="str">
        <v>Pelat Lantai</v>
      </c>
      <c r="H405" s="2">
        <f>F405*G405</f>
        <v>0</v>
      </c>
      <c r="K405" s="2">
        <f>H405</f>
        <v>0</v>
      </c>
      <c r="O405" s="2">
        <f>IF(K405=0,0,K405-(50%*L405+75%*M405+100%*N405))</f>
        <v>0</v>
      </c>
      <c r="P405" s="2" t="str">
        <f>IF(K405=0,"",O405/K405*100)</f>
        <v/>
      </c>
    </row>
    <row r="406">
      <c r="E406" s="2" t="str">
        <v>Fender</v>
      </c>
      <c r="K406" s="2">
        <f>I406</f>
        <v>0</v>
      </c>
      <c r="O406" s="2">
        <f>IF(K406=0,0,K406-(50%*L406+75%*M406+100%*N406))</f>
        <v>0</v>
      </c>
      <c r="P406" s="2" t="str">
        <f>IF(K406=0,"",O406/K406*100)</f>
        <v/>
      </c>
    </row>
    <row r="407">
      <c r="E407" s="2" t="str">
        <v>Bolder</v>
      </c>
      <c r="K407" s="2">
        <f>I407</f>
        <v>0</v>
      </c>
      <c r="O407" s="2">
        <f>IF(K407=0,0,K407-(50%*L407+75%*M407+100%*N407))</f>
        <v>0</v>
      </c>
      <c r="P407" s="2" t="str">
        <f>IF(K407=0,"",O407/K407*100)</f>
        <v/>
      </c>
    </row>
    <row r="408">
      <c r="E408" s="2" t="str">
        <v>Kanstin</v>
      </c>
      <c r="K408" s="2">
        <f>F408</f>
        <v>0</v>
      </c>
      <c r="O408" s="2">
        <f>IF(K408=0,0,K408-(50%*L408+75%*M408+100%*N408))</f>
        <v>0</v>
      </c>
      <c r="P408" s="2" t="str">
        <f>IF(K408=0,"",O408/K408*100)</f>
        <v/>
      </c>
    </row>
    <row r="409">
      <c r="B409" s="2">
        <v>13</v>
      </c>
      <c r="D409" s="2" t="str">
        <v>Dermaga Reception Faciilities</v>
      </c>
      <c r="J409" s="2" t="str">
        <v>Beton</v>
      </c>
      <c r="Q409" s="2" t="e">
        <f>IFERROR(AVERAGE(P410:P429),"")</f>
        <v>#DIV/0!</v>
      </c>
    </row>
    <row r="410">
      <c r="E410" s="2" t="str">
        <v>Pelat Lantai</v>
      </c>
      <c r="F410" s="2">
        <v>21</v>
      </c>
      <c r="G410" s="2">
        <v>5</v>
      </c>
      <c r="H410" s="2">
        <f>F410*G410</f>
        <v>105</v>
      </c>
      <c r="K410" s="2">
        <f>H410</f>
        <v>105</v>
      </c>
      <c r="O410" s="2">
        <f>IF(K410=0,0,K410-(50%*L410+75%*M410+100%*N410))</f>
        <v>105</v>
      </c>
      <c r="P410" s="2">
        <f>IF(K410=0,"",O410/K410*100)</f>
        <v>100</v>
      </c>
    </row>
    <row r="411">
      <c r="E411" s="2" t="str">
        <v>Fender</v>
      </c>
      <c r="K411" s="2">
        <f>I411</f>
        <v>0</v>
      </c>
      <c r="O411" s="2">
        <f>IF(K411=0,0,K411-(50%*L411+75%*M411+100%*N411))</f>
        <v>0</v>
      </c>
      <c r="P411" s="2" t="str">
        <f>IF(K411=0,"",O411/K411*100)</f>
        <v/>
      </c>
    </row>
    <row r="412">
      <c r="E412" s="2" t="str">
        <v>Bolder</v>
      </c>
      <c r="K412" s="2">
        <f>I412</f>
        <v>0</v>
      </c>
      <c r="O412" s="2">
        <f>IF(K412=0,0,K412-(50%*L412+75%*M412+100%*N412))</f>
        <v>0</v>
      </c>
      <c r="P412" s="2" t="str">
        <f>IF(K412=0,"",O412/K412*100)</f>
        <v/>
      </c>
    </row>
    <row r="413">
      <c r="E413" s="2" t="str">
        <v>Kanstin</v>
      </c>
      <c r="K413" s="2">
        <f>F413</f>
        <v>0</v>
      </c>
      <c r="O413" s="2">
        <f>IF(K413=0,0,K413-(50%*L413+75%*M413+100%*N413))</f>
        <v>0</v>
      </c>
      <c r="P413" s="2" t="str">
        <f>IF(K413=0,"",O413/K413*100)</f>
        <v/>
      </c>
    </row>
    <row r="414">
      <c r="B414" s="2">
        <v>14</v>
      </c>
      <c r="D414" s="2" t="str">
        <v>Dermaga PT. Karyatara Cemara Indah</v>
      </c>
      <c r="J414" s="2" t="str">
        <v>Beton</v>
      </c>
      <c r="Q414" s="2" t="e">
        <f>IFERROR(AVERAGE(P415:P434),"")</f>
        <v>#DIV/0!</v>
      </c>
    </row>
    <row r="415">
      <c r="E415" s="2" t="str">
        <v>Pelat Lantai</v>
      </c>
      <c r="F415" s="2">
        <v>102</v>
      </c>
      <c r="G415" s="2">
        <v>5</v>
      </c>
      <c r="H415" s="2">
        <f>F415*G415</f>
        <v>510</v>
      </c>
      <c r="K415" s="2">
        <f>H415</f>
        <v>510</v>
      </c>
      <c r="O415" s="2">
        <f>IF(K415=0,0,K415-(50%*L415+75%*M415+100%*N415))</f>
        <v>510</v>
      </c>
      <c r="P415" s="2">
        <f>IF(K415=0,"",O415/K415*100)</f>
        <v>100</v>
      </c>
    </row>
    <row r="416">
      <c r="E416" s="2" t="str">
        <v>Fender</v>
      </c>
      <c r="K416" s="2">
        <f>I416</f>
        <v>0</v>
      </c>
      <c r="O416" s="2">
        <f>IF(K416=0,0,K416-(50%*L416+75%*M416+100%*N416))</f>
        <v>0</v>
      </c>
      <c r="P416" s="2" t="str">
        <f>IF(K416=0,"",O416/K416*100)</f>
        <v/>
      </c>
    </row>
    <row r="417">
      <c r="E417" s="2" t="str">
        <v>Bolder</v>
      </c>
      <c r="K417" s="2">
        <f>I417</f>
        <v>0</v>
      </c>
      <c r="O417" s="2">
        <f>IF(K417=0,0,K417-(50%*L417+75%*M417+100%*N417))</f>
        <v>0</v>
      </c>
      <c r="P417" s="2" t="str">
        <f>IF(K417=0,"",O417/K417*100)</f>
        <v/>
      </c>
    </row>
    <row r="418">
      <c r="E418" s="2" t="str">
        <v>Kanstin</v>
      </c>
      <c r="K418" s="2">
        <f>F418</f>
        <v>0</v>
      </c>
      <c r="O418" s="2">
        <f>IF(K418=0,0,K418-(50%*L418+75%*M418+100%*N418))</f>
        <v>0</v>
      </c>
      <c r="P418" s="2" t="str">
        <f>IF(K418=0,"",O418/K418*100)</f>
        <v/>
      </c>
    </row>
    <row r="419">
      <c r="C419" s="2" t="str">
        <v xml:space="preserve">Availability Dermaga </v>
      </c>
      <c r="Q419" s="2" t="e">
        <f>AVERAGE(Q16:Q418)</f>
        <v>#DIV/0!</v>
      </c>
    </row>
    <row r="420">
      <c r="B420" s="2" t="str">
        <v>II</v>
      </c>
      <c r="C420" s="2" t="str">
        <v>LAPANGAN</v>
      </c>
    </row>
    <row r="421">
      <c r="B421" s="2">
        <v>1</v>
      </c>
      <c r="C421" s="2" t="str">
        <v>LAPANGAN PENUMPUKAN LINI I (TO I)</v>
      </c>
      <c r="D421" s="2" t="str">
        <v>Lapangan  001</v>
      </c>
      <c r="J421" s="2" t="str">
        <v>Paving Blok</v>
      </c>
      <c r="Q421" s="2">
        <f>IFERROR(AVERAGE(P422:P441),"")</f>
        <v>100</v>
      </c>
    </row>
    <row r="422">
      <c r="E422" s="2" t="str">
        <v>Lapangan</v>
      </c>
      <c r="F422" s="2">
        <v>128</v>
      </c>
      <c r="G422" s="2">
        <v>40</v>
      </c>
      <c r="H422" s="2">
        <f>F422*G422</f>
        <v>5120</v>
      </c>
      <c r="K422" s="2">
        <f>H422</f>
        <v>5120</v>
      </c>
      <c r="O422" s="2">
        <f>IF(K422=0,0,K422-(50%*L422+75%*M422+100%*N422))</f>
        <v>5120</v>
      </c>
      <c r="P422" s="2">
        <f>IF(K422=0,"",O422/K422*100)</f>
        <v>100</v>
      </c>
      <c r="S422" s="2" t="str">
        <v>Kerusakan paving perkerasan lapangan penumpukan  seluas 100 m2</v>
      </c>
    </row>
    <row r="423">
      <c r="B423" s="2">
        <v>2</v>
      </c>
      <c r="D423" s="2" t="str">
        <v>Lapangan  002</v>
      </c>
      <c r="J423" s="2" t="str">
        <v>Paving Blok</v>
      </c>
      <c r="Q423" s="2">
        <f>IFERROR(AVERAGE(P424:P443),"")</f>
        <v>100</v>
      </c>
    </row>
    <row r="424">
      <c r="E424" s="2" t="str">
        <v>Lapangan</v>
      </c>
      <c r="F424" s="2">
        <v>128</v>
      </c>
      <c r="G424" s="2">
        <v>42</v>
      </c>
      <c r="H424" s="2">
        <f>F424*G424</f>
        <v>5376</v>
      </c>
      <c r="K424" s="2">
        <f>H424</f>
        <v>5376</v>
      </c>
      <c r="O424" s="2">
        <f>IF(K424=0,0,K424-(50%*L424+75%*M424+100%*N424))</f>
        <v>5376</v>
      </c>
      <c r="P424" s="2">
        <f>IF(K424=0,"",O424/K424*100)</f>
        <v>100</v>
      </c>
    </row>
    <row r="425">
      <c r="B425" s="2">
        <v>3</v>
      </c>
      <c r="D425" s="2" t="str">
        <v>Lapangan  003</v>
      </c>
      <c r="J425" s="2" t="str">
        <v>Paving Blok</v>
      </c>
      <c r="Q425" s="2">
        <f>IFERROR(AVERAGE(P426:P445),"")</f>
        <v>100</v>
      </c>
    </row>
    <row r="426">
      <c r="E426" s="2" t="str">
        <v>Lapangan</v>
      </c>
      <c r="F426" s="2">
        <v>128</v>
      </c>
      <c r="G426" s="2">
        <v>40</v>
      </c>
      <c r="H426" s="2">
        <f>F426*G426</f>
        <v>5120</v>
      </c>
      <c r="K426" s="2">
        <f>H426</f>
        <v>5120</v>
      </c>
      <c r="O426" s="2">
        <f>IF(K426=0,0,K426-(50%*L426+75%*M426+100%*N426))</f>
        <v>5120</v>
      </c>
      <c r="P426" s="2">
        <f>IF(K426=0,"",O426/K426*100)</f>
        <v>100</v>
      </c>
    </row>
    <row r="427">
      <c r="B427" s="2">
        <v>4</v>
      </c>
      <c r="D427" s="2" t="str">
        <v>Lapangan  004</v>
      </c>
      <c r="J427" s="2" t="str">
        <v>Paving Blok</v>
      </c>
      <c r="Q427" s="2">
        <f>IFERROR(AVERAGE(P428:P447),"")</f>
        <v>100</v>
      </c>
    </row>
    <row r="428">
      <c r="E428" s="2" t="str">
        <v>Lapangan</v>
      </c>
      <c r="F428" s="2">
        <v>128</v>
      </c>
      <c r="G428" s="2">
        <v>40</v>
      </c>
      <c r="H428" s="2">
        <f>F428*G428</f>
        <v>5120</v>
      </c>
      <c r="K428" s="2">
        <f>H428</f>
        <v>5120</v>
      </c>
      <c r="O428" s="2">
        <f>IF(K428=0,0,K428-(50%*L428+75%*M428+100%*N428))</f>
        <v>5120</v>
      </c>
      <c r="P428" s="2">
        <f>IF(K428=0,"",O428/K428*100)</f>
        <v>100</v>
      </c>
    </row>
    <row r="429">
      <c r="B429" s="2">
        <v>5</v>
      </c>
      <c r="D429" s="2" t="str">
        <v>Lapangan  004 Utara</v>
      </c>
      <c r="J429" s="2" t="str">
        <v>Paving Blok</v>
      </c>
      <c r="Q429" s="2">
        <f>IFERROR(AVERAGE(P430:P449),"")</f>
        <v>100</v>
      </c>
    </row>
    <row r="430">
      <c r="E430" s="2" t="str">
        <v>Lapangan</v>
      </c>
      <c r="F430" s="2">
        <v>178</v>
      </c>
      <c r="G430" s="2">
        <v>22</v>
      </c>
      <c r="H430" s="2">
        <f>F430*G430</f>
        <v>3916</v>
      </c>
      <c r="K430" s="2">
        <f>H430</f>
        <v>3916</v>
      </c>
      <c r="O430" s="2">
        <f>IF(K430=0,0,K430-(50%*L430+75%*M430+100%*N430))</f>
        <v>3916</v>
      </c>
      <c r="P430" s="2">
        <f>IF(K430=0,"",O430/K430*100)</f>
        <v>100</v>
      </c>
    </row>
    <row r="431">
      <c r="B431" s="2">
        <v>6</v>
      </c>
      <c r="D431" s="2" t="str">
        <v>Lapangan  007 Utara</v>
      </c>
      <c r="J431" s="2" t="str">
        <v>Paving Blok</v>
      </c>
      <c r="Q431" s="2">
        <f>IFERROR(AVERAGE(P432:P451),"")</f>
        <v>100</v>
      </c>
    </row>
    <row r="432">
      <c r="E432" s="2" t="str">
        <v>Lapangan</v>
      </c>
      <c r="F432" s="2">
        <v>60</v>
      </c>
      <c r="G432" s="2">
        <v>16</v>
      </c>
      <c r="H432" s="2">
        <f>F432*G432</f>
        <v>960</v>
      </c>
      <c r="K432" s="2">
        <f>H432</f>
        <v>960</v>
      </c>
      <c r="O432" s="2">
        <f>IF(K432=0,0,K432-(50%*L432+75%*M432+100%*N432))</f>
        <v>960</v>
      </c>
      <c r="P432" s="2">
        <f>IF(K432=0,"",O432/K432*100)</f>
        <v>100</v>
      </c>
    </row>
    <row r="433">
      <c r="B433" s="2">
        <v>7</v>
      </c>
      <c r="D433" s="2" t="str">
        <v>Lapangan Utara Gudang 007</v>
      </c>
      <c r="J433" s="2" t="str">
        <v>Paving Blok</v>
      </c>
      <c r="Q433" s="2">
        <f>IFERROR(AVERAGE(P434:P453),"")</f>
        <v>100</v>
      </c>
    </row>
    <row r="434">
      <c r="E434" s="2" t="str">
        <v>Lapangan</v>
      </c>
      <c r="F434" s="2">
        <v>55</v>
      </c>
      <c r="G434" s="2">
        <v>12</v>
      </c>
      <c r="H434" s="2">
        <f>F434*G434</f>
        <v>660</v>
      </c>
      <c r="K434" s="2">
        <f>H434</f>
        <v>660</v>
      </c>
      <c r="O434" s="2">
        <f>IF(K434=0,0,K434-(50%*L434+75%*M434+100%*N434))</f>
        <v>660</v>
      </c>
      <c r="P434" s="2">
        <f>IF(K434=0,"",O434/K434*100)</f>
        <v>100</v>
      </c>
    </row>
    <row r="435">
      <c r="B435" s="2">
        <v>8</v>
      </c>
      <c r="D435" s="2" t="str">
        <v>Lapangan Utara Gudang 006</v>
      </c>
      <c r="J435" s="2" t="str">
        <v>Paving Blok</v>
      </c>
      <c r="Q435" s="2">
        <f>IFERROR(AVERAGE(P436:P455),"")</f>
        <v>100</v>
      </c>
    </row>
    <row r="436">
      <c r="E436" s="2" t="str">
        <v>Lapangan</v>
      </c>
      <c r="F436" s="2">
        <v>63</v>
      </c>
      <c r="G436" s="2">
        <v>58</v>
      </c>
      <c r="H436" s="2">
        <f>F436*G436</f>
        <v>3654</v>
      </c>
      <c r="K436" s="2">
        <f>H436</f>
        <v>3654</v>
      </c>
      <c r="O436" s="2">
        <f>IF(K436=0,0,K436-(50%*L436+75%*M436+100%*N436))</f>
        <v>3654</v>
      </c>
      <c r="P436" s="2">
        <f>IF(K436=0,"",O436/K436*100)</f>
        <v>100</v>
      </c>
    </row>
    <row r="437">
      <c r="B437" s="2">
        <v>9</v>
      </c>
      <c r="D437" s="2" t="str">
        <v>Lapangan  Lapangan 005</v>
      </c>
      <c r="J437" s="2" t="str">
        <v>Paving Blok</v>
      </c>
      <c r="Q437" s="2">
        <f>IFERROR(AVERAGE(P438:P457),"")</f>
        <v>100</v>
      </c>
    </row>
    <row r="438">
      <c r="E438" s="2" t="str">
        <v>Lapangan</v>
      </c>
      <c r="F438" s="2">
        <v>140</v>
      </c>
      <c r="G438" s="2">
        <v>50</v>
      </c>
      <c r="H438" s="2">
        <f>F438*G438</f>
        <v>7000</v>
      </c>
      <c r="K438" s="2">
        <f>H438</f>
        <v>7000</v>
      </c>
      <c r="O438" s="2">
        <f>IF(K438=0,0,K438-(50%*L438+75%*M438+100%*N438))</f>
        <v>7000</v>
      </c>
      <c r="P438" s="2">
        <f>IF(K438=0,"",O438/K438*100)</f>
        <v>100</v>
      </c>
    </row>
    <row r="439">
      <c r="B439" s="2">
        <v>10</v>
      </c>
      <c r="D439" s="2" t="str">
        <v>Lapangan 005 Selatan</v>
      </c>
      <c r="J439" s="2" t="str">
        <v>Paving Blok</v>
      </c>
      <c r="Q439" s="2">
        <f>IFERROR(AVERAGE(P440:P459),"")</f>
        <v>100</v>
      </c>
    </row>
    <row r="440">
      <c r="E440" s="2" t="str">
        <v>Lapangan</v>
      </c>
      <c r="F440" s="2">
        <v>103</v>
      </c>
      <c r="G440" s="2">
        <v>90</v>
      </c>
      <c r="H440" s="2">
        <f>F440*G440</f>
        <v>9270</v>
      </c>
      <c r="K440" s="2">
        <f>H440</f>
        <v>9270</v>
      </c>
      <c r="O440" s="2">
        <f>IF(K440=0,0,K440-(50%*L440+75%*M440+100%*N440))</f>
        <v>9270</v>
      </c>
      <c r="P440" s="2">
        <f>IF(K440=0,"",O440/K440*100)</f>
        <v>100</v>
      </c>
    </row>
    <row r="441">
      <c r="B441" s="2">
        <v>11</v>
      </c>
      <c r="D441" s="2" t="str">
        <v>Lapangan EX PERCA/CFS. NUSS II</v>
      </c>
      <c r="J441" s="2" t="str">
        <v>Paving Blok</v>
      </c>
      <c r="Q441" s="2">
        <f>IFERROR(AVERAGE(P442:P461),"")</f>
        <v>100</v>
      </c>
    </row>
    <row r="442">
      <c r="E442" s="2" t="str">
        <v>Lapangan</v>
      </c>
      <c r="F442" s="2">
        <v>415</v>
      </c>
      <c r="G442" s="2">
        <v>113</v>
      </c>
      <c r="H442" s="2">
        <f>F442*G442</f>
        <v>46895</v>
      </c>
      <c r="K442" s="2">
        <f>H442</f>
        <v>46895</v>
      </c>
      <c r="O442" s="2">
        <f>IF(K442=0,0,K442-(50%*L442+75%*M442+100%*N442))</f>
        <v>46895</v>
      </c>
      <c r="P442" s="2">
        <f>IF(K442=0,"",O442/K442*100)</f>
        <v>100</v>
      </c>
    </row>
    <row r="443">
      <c r="B443" s="2">
        <v>12</v>
      </c>
      <c r="D443" s="2" t="str">
        <v>Lapangan Ex Glorius Trisari</v>
      </c>
      <c r="J443" s="2" t="str">
        <v>Paving Blok</v>
      </c>
      <c r="Q443" s="2">
        <f>IFERROR(AVERAGE(P444:P463),"")</f>
        <v>0.000001</v>
      </c>
    </row>
    <row r="444">
      <c r="E444" s="2" t="str">
        <v>Lapangan</v>
      </c>
      <c r="F444" s="2">
        <v>0</v>
      </c>
      <c r="G444" s="2">
        <v>0</v>
      </c>
      <c r="H444" s="2">
        <f>F444*G444</f>
        <v>0</v>
      </c>
      <c r="K444" s="2">
        <f>H444</f>
        <v>0</v>
      </c>
      <c r="O444" s="2">
        <f>IF(K444=0,0,K444-(50%*L444+75%*M444+100%*N444))</f>
        <v>0</v>
      </c>
      <c r="P444" s="2" t="str">
        <f>IF(K444=0,"",O444/K444*100)</f>
        <v/>
      </c>
    </row>
    <row r="445">
      <c r="B445" s="2">
        <v>13</v>
      </c>
      <c r="D445" s="2" t="str">
        <v>Lapangan Sisi Barat Pos 1</v>
      </c>
      <c r="J445" s="2" t="str">
        <v>Paving Blok</v>
      </c>
      <c r="Q445" s="2">
        <f>IFERROR(AVERAGE(P446:P465),"")</f>
        <v>100</v>
      </c>
    </row>
    <row r="446">
      <c r="E446" s="2" t="str">
        <v>Lapangan</v>
      </c>
      <c r="F446" s="2">
        <v>184</v>
      </c>
      <c r="G446" s="2">
        <v>52</v>
      </c>
      <c r="H446" s="2">
        <f>F446*G446</f>
        <v>9568</v>
      </c>
      <c r="K446" s="2">
        <f>H446</f>
        <v>9568</v>
      </c>
      <c r="O446" s="2">
        <f>IF(K446=0,0,K446-(50%*L446+75%*M446+100%*N446))</f>
        <v>9568</v>
      </c>
      <c r="P446" s="2">
        <f>IF(K446=0,"",O446/K446*100)</f>
        <v>100</v>
      </c>
    </row>
    <row r="447">
      <c r="B447" s="2">
        <v>14</v>
      </c>
      <c r="D447" s="2" t="str">
        <v>Lapangan Sisi Utara Jalan Tembus</v>
      </c>
      <c r="J447" s="2" t="str">
        <v>Paving Blok</v>
      </c>
      <c r="Q447" s="2">
        <f>IFERROR(AVERAGE(P448:P467),"")</f>
        <v>100</v>
      </c>
    </row>
    <row r="448">
      <c r="E448" s="2" t="str">
        <v>Lapangan</v>
      </c>
      <c r="F448" s="2">
        <v>52</v>
      </c>
      <c r="G448" s="2">
        <v>30</v>
      </c>
      <c r="H448" s="2">
        <f>F448*G448</f>
        <v>1560</v>
      </c>
      <c r="K448" s="2">
        <f>H448</f>
        <v>1560</v>
      </c>
      <c r="O448" s="2">
        <f>IF(K448=0,0,K448-(50%*L448+75%*M448+100%*N448))</f>
        <v>1560</v>
      </c>
      <c r="P448" s="2">
        <f>IF(K448=0,"",O448/K448*100)</f>
        <v>100</v>
      </c>
    </row>
    <row r="449">
      <c r="B449" s="2">
        <v>1</v>
      </c>
      <c r="C449" s="2" t="str">
        <v>LAPANGAN PENUMPUKAN LINI I (TO II)</v>
      </c>
      <c r="D449" s="2" t="str">
        <v>Lapangan 101 U</v>
      </c>
      <c r="J449" s="2" t="str">
        <v>Paving Blok</v>
      </c>
      <c r="Q449" s="2">
        <f>IFERROR(AVERAGE(P450:P469),"")</f>
        <v>100</v>
      </c>
    </row>
    <row r="450">
      <c r="E450" s="2" t="str">
        <v>Lapangan</v>
      </c>
      <c r="F450" s="2">
        <v>182</v>
      </c>
      <c r="G450" s="2">
        <v>38</v>
      </c>
      <c r="H450" s="2">
        <f>F450*G450</f>
        <v>6916</v>
      </c>
      <c r="K450" s="2">
        <f>H450</f>
        <v>6916</v>
      </c>
      <c r="O450" s="2">
        <f>IF(K450=0,0,K450-(50%*L450+75%*M450+100%*N450))</f>
        <v>6916</v>
      </c>
      <c r="P450" s="2">
        <f>IF(K450=0,"",O450/K450*100)</f>
        <v>100</v>
      </c>
    </row>
    <row r="451">
      <c r="B451" s="2">
        <v>2</v>
      </c>
      <c r="D451" s="2" t="str">
        <v>Lapangan 101</v>
      </c>
      <c r="J451" s="2" t="str">
        <v>Paving Blok</v>
      </c>
      <c r="Q451" s="2">
        <f>IFERROR(AVERAGE(P452:P471),"")</f>
        <v>100</v>
      </c>
    </row>
    <row r="452">
      <c r="E452" s="2" t="str">
        <v>Lapangan</v>
      </c>
      <c r="F452" s="2">
        <v>139</v>
      </c>
      <c r="G452" s="2">
        <v>45</v>
      </c>
      <c r="H452" s="2">
        <f>F452*G452</f>
        <v>6255</v>
      </c>
      <c r="K452" s="2">
        <f>H452</f>
        <v>6255</v>
      </c>
      <c r="O452" s="2">
        <f>IF(K452=0,0,K452-(50%*L452+75%*M452+100%*N452))</f>
        <v>6255</v>
      </c>
      <c r="P452" s="2">
        <f>IF(K452=0,"",O452/K452*100)</f>
        <v>100</v>
      </c>
    </row>
    <row r="453">
      <c r="B453" s="2">
        <v>3</v>
      </c>
      <c r="D453" s="2" t="str">
        <v>Lapangan 102</v>
      </c>
      <c r="J453" s="2" t="str">
        <v>Paving Blok</v>
      </c>
      <c r="Q453" s="2">
        <f>IFERROR(AVERAGE(P454:P473),"")</f>
        <v>100</v>
      </c>
    </row>
    <row r="454">
      <c r="E454" s="2" t="str">
        <v>Lapangan</v>
      </c>
      <c r="F454" s="2">
        <v>103</v>
      </c>
      <c r="G454" s="2">
        <v>47</v>
      </c>
      <c r="H454" s="2">
        <f>F454*G454</f>
        <v>4841</v>
      </c>
      <c r="K454" s="2">
        <f>H454</f>
        <v>4841</v>
      </c>
      <c r="O454" s="2">
        <f>IF(K454=0,0,K454-(50%*L454+75%*M454+100%*N454))</f>
        <v>4841</v>
      </c>
      <c r="P454" s="2">
        <f>IF(K454=0,"",O454/K454*100)</f>
        <v>100</v>
      </c>
    </row>
    <row r="455">
      <c r="B455" s="2">
        <v>4</v>
      </c>
      <c r="D455" s="2" t="str">
        <v>Lapangan 103</v>
      </c>
      <c r="J455" s="2" t="str">
        <v>Paving Blok</v>
      </c>
      <c r="Q455" s="2">
        <f>IFERROR(AVERAGE(P456:P475),"")</f>
        <v>100</v>
      </c>
    </row>
    <row r="456">
      <c r="E456" s="2" t="str">
        <v>Lapangan</v>
      </c>
      <c r="F456" s="2">
        <v>139</v>
      </c>
      <c r="G456" s="2">
        <v>36</v>
      </c>
      <c r="H456" s="2">
        <f>F456*G456</f>
        <v>5004</v>
      </c>
      <c r="K456" s="2">
        <f>H456</f>
        <v>5004</v>
      </c>
      <c r="O456" s="2">
        <f>IF(K456=0,0,K456-(50%*L456+75%*M456+100%*N456))</f>
        <v>5004</v>
      </c>
      <c r="P456" s="2">
        <f>IF(K456=0,"",O456/K456*100)</f>
        <v>100</v>
      </c>
    </row>
    <row r="457">
      <c r="B457" s="2">
        <v>5</v>
      </c>
      <c r="D457" s="2" t="str">
        <v>Lapangan 104</v>
      </c>
      <c r="J457" s="2" t="str">
        <v>Paving Blok</v>
      </c>
      <c r="Q457" s="2">
        <f>IFERROR(AVERAGE(P458:P477),"")</f>
        <v>100</v>
      </c>
    </row>
    <row r="458">
      <c r="E458" s="2" t="str">
        <v>Lapangan</v>
      </c>
      <c r="F458" s="2">
        <v>165</v>
      </c>
      <c r="G458" s="2">
        <v>130</v>
      </c>
      <c r="H458" s="2">
        <f>F458*G458</f>
        <v>21450</v>
      </c>
      <c r="K458" s="2">
        <f>H458</f>
        <v>21450</v>
      </c>
      <c r="O458" s="2">
        <f>IF(K458=0,0,K458-(50%*L458+75%*M458+100%*N458))</f>
        <v>21450</v>
      </c>
      <c r="P458" s="2">
        <f>IF(K458=0,"",O458/K458*100)</f>
        <v>100</v>
      </c>
    </row>
    <row r="459">
      <c r="B459" s="2">
        <v>6</v>
      </c>
      <c r="D459" s="2" t="str">
        <v>Lapangan 105</v>
      </c>
      <c r="J459" s="2" t="str">
        <v>Paving Blok</v>
      </c>
      <c r="Q459" s="2">
        <f>IFERROR(AVERAGE(P460:P479),"")</f>
        <v>100</v>
      </c>
    </row>
    <row r="460">
      <c r="E460" s="2" t="str">
        <v>Lapangan</v>
      </c>
      <c r="F460" s="2">
        <v>183</v>
      </c>
      <c r="G460" s="2">
        <v>160</v>
      </c>
      <c r="H460" s="2">
        <f>F460*G460</f>
        <v>29280</v>
      </c>
      <c r="K460" s="2">
        <f>H460</f>
        <v>29280</v>
      </c>
      <c r="O460" s="2">
        <f>IF(K460=0,0,K460-(50%*L460+75%*M460+100%*N460))</f>
        <v>29280</v>
      </c>
      <c r="P460" s="2">
        <f>IF(K460=0,"",O460/K460*100)</f>
        <v>100</v>
      </c>
    </row>
    <row r="461">
      <c r="B461" s="2">
        <v>7</v>
      </c>
      <c r="D461" s="2" t="str">
        <v>Lapangan 107</v>
      </c>
      <c r="J461" s="2" t="str">
        <v>Paving Blok</v>
      </c>
      <c r="Q461" s="2">
        <f>IFERROR(AVERAGE(P462:P481),"")</f>
        <v>100</v>
      </c>
    </row>
    <row r="462">
      <c r="E462" s="2" t="str">
        <v>Lapangan</v>
      </c>
      <c r="F462" s="2">
        <v>250</v>
      </c>
      <c r="G462" s="2">
        <v>146</v>
      </c>
      <c r="H462" s="2">
        <f>F462*G462</f>
        <v>36500</v>
      </c>
      <c r="K462" s="2">
        <f>H462</f>
        <v>36500</v>
      </c>
      <c r="O462" s="2">
        <f>IF(K462=0,0,K462-(50%*L462+75%*M462+100%*N462))</f>
        <v>36500</v>
      </c>
      <c r="P462" s="2">
        <f>IF(K462=0,"",O462/K462*100)</f>
        <v>100</v>
      </c>
    </row>
    <row r="463">
      <c r="B463" s="2">
        <v>8</v>
      </c>
      <c r="D463" s="2" t="str">
        <v>Lapangan 108</v>
      </c>
      <c r="J463" s="2" t="str">
        <v>Paving Blok</v>
      </c>
      <c r="Q463" s="2">
        <f>IFERROR(AVERAGE(P464:P483),"")</f>
        <v>100</v>
      </c>
    </row>
    <row r="464">
      <c r="E464" s="2" t="str">
        <v>Lapangan</v>
      </c>
      <c r="F464" s="2">
        <v>100</v>
      </c>
      <c r="G464" s="2">
        <v>37</v>
      </c>
      <c r="H464" s="2">
        <f>F464*G464</f>
        <v>3700</v>
      </c>
      <c r="K464" s="2">
        <f>H464</f>
        <v>3700</v>
      </c>
      <c r="O464" s="2">
        <f>IF(K464=0,0,K464-(50%*L464+75%*M464+100%*N464))</f>
        <v>3700</v>
      </c>
      <c r="P464" s="2">
        <f>IF(K464=0,"",O464/K464*100)</f>
        <v>100</v>
      </c>
    </row>
    <row r="465">
      <c r="B465" s="2">
        <v>9</v>
      </c>
      <c r="D465" s="2" t="str">
        <v>Lapangan 109</v>
      </c>
      <c r="J465" s="2" t="str">
        <v>Paving Blok</v>
      </c>
      <c r="Q465" s="2">
        <f>IFERROR(AVERAGE(P466:P485),"")</f>
        <v>100</v>
      </c>
    </row>
    <row r="466">
      <c r="E466" s="2" t="str">
        <v>Lapangan</v>
      </c>
      <c r="F466" s="2">
        <v>160</v>
      </c>
      <c r="G466" s="2">
        <v>24</v>
      </c>
      <c r="H466" s="2">
        <f>F466*G466</f>
        <v>3840</v>
      </c>
      <c r="K466" s="2">
        <f>H466</f>
        <v>3840</v>
      </c>
      <c r="O466" s="2">
        <f>IF(K466=0,0,K466-(50%*L466+75%*M466+100%*N466))</f>
        <v>3840</v>
      </c>
      <c r="P466" s="2">
        <f>IF(K466=0,"",O466/K466*100)</f>
        <v>100</v>
      </c>
    </row>
    <row r="467">
      <c r="B467" s="2">
        <v>10</v>
      </c>
      <c r="D467" s="2" t="str">
        <v>Lapangan 110</v>
      </c>
      <c r="J467" s="2" t="str">
        <v>Paving Blok</v>
      </c>
      <c r="Q467" s="2">
        <f>IFERROR(AVERAGE(P468:P487),"")</f>
        <v>100</v>
      </c>
    </row>
    <row r="468">
      <c r="E468" s="2" t="str">
        <v>Lapangan</v>
      </c>
      <c r="F468" s="2">
        <v>288</v>
      </c>
      <c r="G468" s="2">
        <v>24</v>
      </c>
      <c r="H468" s="2">
        <f>F468*G468</f>
        <v>6912</v>
      </c>
      <c r="K468" s="2">
        <f>H468</f>
        <v>6912</v>
      </c>
      <c r="O468" s="2">
        <f>IF(K468=0,0,K468-(50%*L468+75%*M468+100%*N468))</f>
        <v>6912</v>
      </c>
      <c r="P468" s="2">
        <f>IF(K468=0,"",O468/K468*100)</f>
        <v>100</v>
      </c>
    </row>
    <row r="469">
      <c r="B469" s="2">
        <v>11</v>
      </c>
      <c r="D469" s="2" t="str">
        <v>Lapangan 111</v>
      </c>
      <c r="J469" s="2" t="str">
        <v>Paving Blok</v>
      </c>
      <c r="Q469" s="2">
        <f>IFERROR(AVERAGE(P470:P489),"")</f>
        <v>100</v>
      </c>
    </row>
    <row r="470">
      <c r="E470" s="2" t="str">
        <v>Lapangan</v>
      </c>
      <c r="F470" s="2">
        <v>158</v>
      </c>
      <c r="G470" s="2">
        <v>35</v>
      </c>
      <c r="H470" s="2">
        <f>F470*G470</f>
        <v>5530</v>
      </c>
      <c r="K470" s="2">
        <f>H470</f>
        <v>5530</v>
      </c>
      <c r="O470" s="2">
        <f>IF(K470=0,0,K470-(50%*L470+75%*M470+100%*N470))</f>
        <v>5530</v>
      </c>
      <c r="P470" s="2">
        <f>IF(K470=0,"",O470/K470*100)</f>
        <v>100</v>
      </c>
    </row>
    <row r="471">
      <c r="B471" s="2">
        <v>12</v>
      </c>
      <c r="D471" s="2" t="str">
        <v>Lapangan 112</v>
      </c>
      <c r="J471" s="2" t="str">
        <v>Paving Blok</v>
      </c>
      <c r="Q471" s="2">
        <f>IFERROR(AVERAGE(P472:P491),"")</f>
        <v>100</v>
      </c>
    </row>
    <row r="472">
      <c r="E472" s="2" t="str">
        <v>Lapangan</v>
      </c>
      <c r="F472" s="2">
        <v>180</v>
      </c>
      <c r="G472" s="2">
        <v>35</v>
      </c>
      <c r="H472" s="2">
        <f>F472*G472</f>
        <v>6300</v>
      </c>
      <c r="K472" s="2">
        <f>H472</f>
        <v>6300</v>
      </c>
      <c r="O472" s="2">
        <f>IF(K472=0,0,K472-(50%*L472+75%*M472+100%*N472))</f>
        <v>6300</v>
      </c>
      <c r="P472" s="2">
        <f>IF(K472=0,"",O472/K472*100)</f>
        <v>100</v>
      </c>
    </row>
    <row r="473">
      <c r="B473" s="2">
        <v>13</v>
      </c>
      <c r="D473" s="2" t="str">
        <v>Lapangan 113</v>
      </c>
      <c r="J473" s="2" t="str">
        <v>Paving Blok</v>
      </c>
      <c r="Q473" s="2">
        <f>IFERROR(AVERAGE(P474:P493),"")</f>
        <v>100</v>
      </c>
    </row>
    <row r="474">
      <c r="E474" s="2" t="str">
        <v>Lapangan</v>
      </c>
      <c r="F474" s="2">
        <v>65</v>
      </c>
      <c r="G474" s="2">
        <v>55</v>
      </c>
      <c r="H474" s="2">
        <f>F474*G474</f>
        <v>3575</v>
      </c>
      <c r="K474" s="2">
        <f>H474</f>
        <v>3575</v>
      </c>
      <c r="O474" s="2">
        <f>IF(K474=0,0,K474-(50%*L474+75%*M474+100%*N474))</f>
        <v>3575</v>
      </c>
      <c r="P474" s="2">
        <f>IF(K474=0,"",O474/K474*100)</f>
        <v>100</v>
      </c>
    </row>
    <row r="475">
      <c r="B475" s="2">
        <v>14</v>
      </c>
      <c r="D475" s="2" t="str">
        <v>Lapangan 114</v>
      </c>
      <c r="J475" s="2" t="str">
        <v>Paving Blok</v>
      </c>
      <c r="Q475" s="2">
        <f>IFERROR(AVERAGE(P476:P495),"")</f>
        <v>100</v>
      </c>
    </row>
    <row r="476">
      <c r="E476" s="2" t="str">
        <v>Lapangan</v>
      </c>
      <c r="F476" s="2">
        <v>150</v>
      </c>
      <c r="G476" s="2">
        <v>45</v>
      </c>
      <c r="H476" s="2">
        <f>F476*G476</f>
        <v>6750</v>
      </c>
      <c r="K476" s="2">
        <f>H476</f>
        <v>6750</v>
      </c>
      <c r="O476" s="2">
        <f>IF(K476=0,0,K476-(50%*L476+75%*M476+100%*N476))</f>
        <v>6750</v>
      </c>
      <c r="P476" s="2">
        <f>IF(K476=0,"",O476/K476*100)</f>
        <v>100</v>
      </c>
    </row>
    <row r="477">
      <c r="B477" s="2">
        <v>15</v>
      </c>
      <c r="D477" s="2" t="str">
        <v>Lapangan 115</v>
      </c>
      <c r="J477" s="2" t="str">
        <v>Paving Blok</v>
      </c>
      <c r="Q477" s="2">
        <f>IFERROR(AVERAGE(P478:P497),"")</f>
        <v>100</v>
      </c>
    </row>
    <row r="478">
      <c r="E478" s="2" t="str">
        <v>Lapangan</v>
      </c>
      <c r="F478" s="2">
        <v>180</v>
      </c>
      <c r="G478" s="2">
        <v>55</v>
      </c>
      <c r="H478" s="2">
        <f>F478*G478</f>
        <v>9900</v>
      </c>
      <c r="K478" s="2">
        <f>H478</f>
        <v>9900</v>
      </c>
      <c r="O478" s="2">
        <f>IF(K478=0,0,K478-(50%*L478+75%*M478+100%*N478))</f>
        <v>9900</v>
      </c>
      <c r="P478" s="2">
        <f>IF(K478=0,"",O478/K478*100)</f>
        <v>100</v>
      </c>
    </row>
    <row r="479">
      <c r="B479" s="2">
        <v>16</v>
      </c>
      <c r="D479" s="2" t="str">
        <v>Lapnagan 200 X</v>
      </c>
      <c r="J479" s="2" t="str">
        <v>Paving Blok</v>
      </c>
      <c r="Q479" s="2">
        <f>IFERROR(AVERAGE(P480:P499),"")</f>
        <v>100</v>
      </c>
    </row>
    <row r="480">
      <c r="E480" s="2" t="str">
        <v>Lapangan</v>
      </c>
      <c r="F480" s="2">
        <v>152</v>
      </c>
      <c r="G480" s="2">
        <v>42</v>
      </c>
      <c r="H480" s="2">
        <f>F480*G480</f>
        <v>6384</v>
      </c>
      <c r="K480" s="2">
        <f>H480</f>
        <v>6384</v>
      </c>
      <c r="O480" s="2">
        <f>IF(K480=0,0,K480-(50%*L480+75%*M480+100%*N480))</f>
        <v>6384</v>
      </c>
      <c r="P480" s="2">
        <f>IF(K480=0,"",O480/K480*100)</f>
        <v>100</v>
      </c>
    </row>
    <row r="481">
      <c r="B481" s="2">
        <v>17</v>
      </c>
      <c r="D481" s="2" t="str">
        <v>Lapangan 201</v>
      </c>
      <c r="J481" s="2" t="str">
        <v>Paving Blok</v>
      </c>
      <c r="Q481" s="2">
        <f>IFERROR(AVERAGE(P482:P501),"")</f>
        <v>100</v>
      </c>
    </row>
    <row r="482">
      <c r="E482" s="2" t="str">
        <v>Lapangan</v>
      </c>
      <c r="F482" s="2">
        <v>179</v>
      </c>
      <c r="G482" s="2">
        <v>42</v>
      </c>
      <c r="H482" s="2">
        <f>F482*G482</f>
        <v>7518</v>
      </c>
      <c r="K482" s="2">
        <f>H482</f>
        <v>7518</v>
      </c>
      <c r="O482" s="2">
        <f>IF(K482=0,0,K482-(50%*L482+75%*M482+100%*N482))</f>
        <v>7518</v>
      </c>
      <c r="P482" s="2">
        <f>IF(K482=0,"",O482/K482*100)</f>
        <v>100</v>
      </c>
    </row>
    <row r="483">
      <c r="B483" s="2">
        <v>18</v>
      </c>
      <c r="D483" s="2" t="str">
        <v>Lapangan 202</v>
      </c>
      <c r="J483" s="2" t="str">
        <v>Paving Blok</v>
      </c>
      <c r="Q483" s="2">
        <f>IFERROR(AVERAGE(P484:P503),"")</f>
        <v>100</v>
      </c>
    </row>
    <row r="484">
      <c r="E484" s="2" t="str">
        <v>Lapangan</v>
      </c>
      <c r="F484" s="2">
        <v>222</v>
      </c>
      <c r="G484" s="2">
        <v>42</v>
      </c>
      <c r="H484" s="2">
        <f>F484*G484</f>
        <v>9324</v>
      </c>
      <c r="K484" s="2">
        <f>H484</f>
        <v>9324</v>
      </c>
      <c r="O484" s="2">
        <f>IF(K484=0,0,K484-(50%*L484+75%*M484+100%*N484))</f>
        <v>9324</v>
      </c>
      <c r="P484" s="2">
        <f>IF(K484=0,"",O484/K484*100)</f>
        <v>100</v>
      </c>
    </row>
    <row r="485">
      <c r="B485" s="2">
        <v>19</v>
      </c>
      <c r="D485" s="2" t="str">
        <v>Lapangan 203</v>
      </c>
      <c r="J485" s="2" t="str">
        <v>Paving Blok</v>
      </c>
      <c r="Q485" s="2">
        <f>IFERROR(AVERAGE(P486:P505),"")</f>
        <v>100</v>
      </c>
    </row>
    <row r="486">
      <c r="E486" s="2" t="str">
        <v>Lapangan</v>
      </c>
      <c r="F486" s="2">
        <v>100</v>
      </c>
      <c r="G486" s="2">
        <v>42</v>
      </c>
      <c r="H486" s="2">
        <f>F486*G486</f>
        <v>4200</v>
      </c>
      <c r="K486" s="2">
        <f>H486</f>
        <v>4200</v>
      </c>
      <c r="O486" s="2">
        <f>IF(K486=0,0,K486-(50%*L486+75%*M486+100%*N486))</f>
        <v>4200</v>
      </c>
      <c r="P486" s="2">
        <f>IF(K486=0,"",O486/K486*100)</f>
        <v>100</v>
      </c>
    </row>
    <row r="487">
      <c r="B487" s="2">
        <v>20</v>
      </c>
      <c r="D487" s="2" t="str">
        <v>Lapangan 203 X</v>
      </c>
      <c r="J487" s="2" t="str">
        <v>Paving Blok</v>
      </c>
      <c r="Q487" s="2">
        <f>IFERROR(AVERAGE(P488:P507),"")</f>
        <v>100</v>
      </c>
    </row>
    <row r="488">
      <c r="E488" s="2" t="str">
        <v>Lapangan</v>
      </c>
      <c r="F488" s="2">
        <v>35</v>
      </c>
      <c r="G488" s="2">
        <v>53</v>
      </c>
      <c r="H488" s="2">
        <f>F488*G488</f>
        <v>1855</v>
      </c>
      <c r="K488" s="2">
        <f>H488</f>
        <v>1855</v>
      </c>
      <c r="O488" s="2">
        <f>IF(K488=0,0,K488-(50%*L488+75%*M488+100%*N488))</f>
        <v>1855</v>
      </c>
      <c r="P488" s="2">
        <f>IF(K488=0,"",O488/K488*100)</f>
        <v>100</v>
      </c>
    </row>
    <row r="489">
      <c r="B489" s="2">
        <v>21</v>
      </c>
      <c r="D489" s="2" t="str">
        <v>Lapangan 202 X</v>
      </c>
      <c r="J489" s="2" t="str">
        <v>Paving Blok</v>
      </c>
      <c r="Q489" s="2">
        <f>IFERROR(AVERAGE(P490:P509),"")</f>
        <v>100</v>
      </c>
    </row>
    <row r="490">
      <c r="E490" s="2" t="str">
        <v>Lapangan</v>
      </c>
      <c r="F490" s="2">
        <v>136</v>
      </c>
      <c r="G490" s="2">
        <v>58</v>
      </c>
      <c r="H490" s="2">
        <f>F490*G490</f>
        <v>7888</v>
      </c>
      <c r="K490" s="2">
        <f>H490</f>
        <v>7888</v>
      </c>
      <c r="O490" s="2">
        <f>IF(K490=0,0,K490-(50%*L490+75%*M490+100%*N490))</f>
        <v>7888</v>
      </c>
      <c r="P490" s="2">
        <f>IF(K490=0,"",O490/K490*100)</f>
        <v>100</v>
      </c>
    </row>
    <row r="491">
      <c r="B491" s="2">
        <v>22</v>
      </c>
      <c r="D491" s="2" t="str">
        <v>Lapangan Ekspresiden</v>
      </c>
      <c r="J491" s="2" t="str">
        <v>Paving Blok</v>
      </c>
      <c r="Q491" s="2">
        <f>IFERROR(AVERAGE(P492:P511),"")</f>
        <v>100</v>
      </c>
    </row>
    <row r="492">
      <c r="E492" s="2" t="str">
        <v>Lapangan</v>
      </c>
      <c r="F492" s="2">
        <v>185</v>
      </c>
      <c r="G492" s="2">
        <v>60</v>
      </c>
      <c r="H492" s="2">
        <f>F492*G492</f>
        <v>11100</v>
      </c>
      <c r="K492" s="2">
        <f>H492</f>
        <v>11100</v>
      </c>
      <c r="O492" s="2">
        <f>IF(K492=0,0,K492-(50%*L492+75%*M492+100%*N492))</f>
        <v>11100</v>
      </c>
      <c r="P492" s="2">
        <f>IF(K492=0,"",O492/K492*100)</f>
        <v>100</v>
      </c>
    </row>
    <row r="493">
      <c r="B493" s="2">
        <v>23</v>
      </c>
      <c r="D493" s="2" t="str">
        <v>Lapangan JICT II</v>
      </c>
      <c r="J493" s="2" t="str">
        <v>Paving Blok</v>
      </c>
      <c r="Q493" s="2">
        <f>IFERROR(AVERAGE(P494:P513),"")</f>
        <v>100</v>
      </c>
    </row>
    <row r="494">
      <c r="E494" s="2" t="str">
        <v>Lapangan</v>
      </c>
      <c r="F494" s="2">
        <v>359</v>
      </c>
      <c r="G494" s="2">
        <v>218</v>
      </c>
      <c r="H494" s="2">
        <f>F494*G494</f>
        <v>78262</v>
      </c>
      <c r="K494" s="2">
        <f>H494</f>
        <v>78262</v>
      </c>
      <c r="O494" s="2">
        <f>IF(K494=0,0,K494-(50%*L494+75%*M494+100%*N494))</f>
        <v>78262</v>
      </c>
      <c r="P494" s="2">
        <f>IF(K494=0,"",O494/K494*100)</f>
        <v>100</v>
      </c>
    </row>
    <row r="495">
      <c r="B495" s="2">
        <v>1</v>
      </c>
      <c r="C495" s="2" t="str">
        <v>LAPANGAN PENUMPUKAN LINI I (TO III)</v>
      </c>
      <c r="D495" s="2" t="str">
        <v>Lapangan 207</v>
      </c>
      <c r="J495" s="2" t="str">
        <v>Paving Blok</v>
      </c>
      <c r="Q495" s="2">
        <f>IFERROR(AVERAGE(P496:P515),"")</f>
        <v>100</v>
      </c>
    </row>
    <row r="496">
      <c r="E496" s="2" t="str">
        <v>Lapangan</v>
      </c>
      <c r="F496" s="2">
        <v>132</v>
      </c>
      <c r="G496" s="2">
        <v>14</v>
      </c>
      <c r="H496" s="2">
        <f>F496*G496</f>
        <v>1848</v>
      </c>
      <c r="K496" s="2">
        <f>H496</f>
        <v>1848</v>
      </c>
      <c r="O496" s="2">
        <f>IF(K496=0,0,K496-(50%*L496+75%*M496+100%*N496))</f>
        <v>1848</v>
      </c>
      <c r="P496" s="2">
        <f>IF(K496=0,"",O496/K496*100)</f>
        <v>100</v>
      </c>
    </row>
    <row r="497">
      <c r="B497" s="2">
        <v>2</v>
      </c>
      <c r="D497" s="2" t="str">
        <v>Lapangan 208</v>
      </c>
      <c r="J497" s="2" t="str">
        <v>Paving Blok</v>
      </c>
      <c r="Q497" s="2">
        <f>IFERROR(AVERAGE(P498:P517),"")</f>
        <v>100</v>
      </c>
    </row>
    <row r="498">
      <c r="E498" s="2" t="str">
        <v>Lapangan</v>
      </c>
      <c r="F498" s="2">
        <v>143</v>
      </c>
      <c r="G498" s="2">
        <v>84</v>
      </c>
      <c r="H498" s="2">
        <f>F498*G498</f>
        <v>12012</v>
      </c>
      <c r="K498" s="2">
        <f>H498</f>
        <v>12012</v>
      </c>
      <c r="O498" s="2">
        <f>IF(K498=0,0,K498-(50%*L498+75%*M498+100%*N498))</f>
        <v>12012</v>
      </c>
      <c r="P498" s="2">
        <f>IF(K498=0,"",O498/K498*100)</f>
        <v>100</v>
      </c>
    </row>
    <row r="499">
      <c r="B499" s="2">
        <v>3</v>
      </c>
      <c r="D499" s="2" t="str">
        <v>Lapangan 209</v>
      </c>
      <c r="J499" s="2" t="str">
        <v>Paving Blok</v>
      </c>
      <c r="Q499" s="2">
        <f>IFERROR(AVERAGE(P500:P519),"")</f>
        <v>100</v>
      </c>
    </row>
    <row r="500">
      <c r="E500" s="2" t="str">
        <v>Lapangan</v>
      </c>
      <c r="F500" s="2">
        <v>145</v>
      </c>
      <c r="G500" s="2">
        <v>84</v>
      </c>
      <c r="H500" s="2">
        <f>F500*G500</f>
        <v>12180</v>
      </c>
      <c r="K500" s="2">
        <f>H500</f>
        <v>12180</v>
      </c>
      <c r="O500" s="2">
        <f>IF(K500=0,0,K500-(50%*L500+75%*M500+100%*N500))</f>
        <v>12180</v>
      </c>
      <c r="P500" s="2">
        <f>IF(K500=0,"",O500/K500*100)</f>
        <v>100</v>
      </c>
    </row>
    <row r="501">
      <c r="B501" s="2">
        <v>4</v>
      </c>
      <c r="D501" s="2" t="str">
        <v>Lapangan 210</v>
      </c>
      <c r="J501" s="2" t="str">
        <v>Paving Blok</v>
      </c>
      <c r="Q501" s="2">
        <f>IFERROR(AVERAGE(P502:P521),"")</f>
        <v>100</v>
      </c>
    </row>
    <row r="502">
      <c r="E502" s="2" t="str">
        <v>Lapangan</v>
      </c>
      <c r="F502" s="2">
        <v>262</v>
      </c>
      <c r="G502" s="2">
        <v>96</v>
      </c>
      <c r="H502" s="2">
        <f>F502*G502</f>
        <v>25152</v>
      </c>
      <c r="K502" s="2">
        <f>H502</f>
        <v>25152</v>
      </c>
      <c r="O502" s="2">
        <f>IF(K502=0,0,K502-(50%*L502+75%*M502+100%*N502))</f>
        <v>25152</v>
      </c>
      <c r="P502" s="2">
        <f>IF(K502=0,"",O502/K502*100)</f>
        <v>100</v>
      </c>
    </row>
    <row r="503">
      <c r="B503" s="2">
        <v>5</v>
      </c>
      <c r="D503" s="2" t="str">
        <v>Lapangan 211</v>
      </c>
      <c r="J503" s="2" t="str">
        <v>Paving Blok</v>
      </c>
      <c r="Q503" s="2">
        <f>IFERROR(AVERAGE(P504:P523),"")</f>
        <v>100</v>
      </c>
    </row>
    <row r="504">
      <c r="E504" s="2" t="str">
        <v>Lapangan</v>
      </c>
      <c r="F504" s="2">
        <v>124</v>
      </c>
      <c r="G504" s="2">
        <v>25</v>
      </c>
      <c r="H504" s="2">
        <f>F504*G504</f>
        <v>3100</v>
      </c>
      <c r="K504" s="2">
        <f>H504</f>
        <v>3100</v>
      </c>
      <c r="O504" s="2">
        <f>IF(K504=0,0,K504-(50%*L504+75%*M504+100%*N504))</f>
        <v>3100</v>
      </c>
      <c r="P504" s="2">
        <f>IF(K504=0,"",O504/K504*100)</f>
        <v>100</v>
      </c>
    </row>
    <row r="505">
      <c r="B505" s="2">
        <v>6</v>
      </c>
      <c r="D505" s="2" t="str">
        <v>Lapangan 212</v>
      </c>
      <c r="J505" s="2" t="str">
        <v>Paving Blok</v>
      </c>
      <c r="Q505" s="2">
        <f>IFERROR(AVERAGE(P506:P525),"")</f>
        <v>100</v>
      </c>
    </row>
    <row r="506">
      <c r="E506" s="2" t="str">
        <v>Lapangan</v>
      </c>
      <c r="F506" s="2">
        <v>158</v>
      </c>
      <c r="G506" s="2">
        <v>18</v>
      </c>
      <c r="H506" s="2">
        <f>F506*G506</f>
        <v>2844</v>
      </c>
      <c r="K506" s="2">
        <f>H506</f>
        <v>2844</v>
      </c>
      <c r="O506" s="2">
        <f>IF(K506=0,0,K506-(50%*L506+75%*M506+100%*N506))</f>
        <v>2844</v>
      </c>
      <c r="P506" s="2">
        <f>IF(K506=0,"",O506/K506*100)</f>
        <v>100</v>
      </c>
    </row>
    <row r="507">
      <c r="B507" s="2">
        <v>7</v>
      </c>
      <c r="D507" s="2" t="str">
        <v>Lapangan 213</v>
      </c>
      <c r="J507" s="2" t="str">
        <v>Paving Blok</v>
      </c>
      <c r="Q507" s="2">
        <f>IFERROR(AVERAGE(P508:P527),"")</f>
        <v>100</v>
      </c>
    </row>
    <row r="508">
      <c r="E508" s="2" t="str">
        <v>Lapangan</v>
      </c>
      <c r="F508" s="2">
        <v>127</v>
      </c>
      <c r="G508" s="2">
        <v>18</v>
      </c>
      <c r="H508" s="2">
        <f>F508*G508</f>
        <v>2286</v>
      </c>
      <c r="K508" s="2">
        <f>H508</f>
        <v>2286</v>
      </c>
      <c r="O508" s="2">
        <f>IF(K508=0,0,K508-(50%*L508+75%*M508+100%*N508))</f>
        <v>2286</v>
      </c>
      <c r="P508" s="2">
        <f>IF(K508=0,"",O508/K508*100)</f>
        <v>100</v>
      </c>
    </row>
    <row r="509">
      <c r="B509" s="2">
        <v>8</v>
      </c>
      <c r="D509" s="2" t="str">
        <v>Lapangan 214 (MAL)</v>
      </c>
      <c r="J509" s="2" t="str">
        <v>Paving Blok</v>
      </c>
      <c r="Q509" s="2">
        <f>IFERROR(AVERAGE(P510:P529),"")</f>
        <v>100</v>
      </c>
    </row>
    <row r="510">
      <c r="E510" s="2" t="str">
        <v>Lapangan</v>
      </c>
      <c r="F510" s="2">
        <v>355</v>
      </c>
      <c r="G510" s="2">
        <v>130</v>
      </c>
      <c r="H510" s="2">
        <f>F510*G510</f>
        <v>46150</v>
      </c>
      <c r="K510" s="2">
        <f>H510</f>
        <v>46150</v>
      </c>
      <c r="O510" s="2">
        <f>IF(K510=0,0,K510-(50%*L510+75%*M510+100%*N510))</f>
        <v>46150</v>
      </c>
      <c r="P510" s="2">
        <f>IF(K510=0,"",O510/K510*100)</f>
        <v>100</v>
      </c>
    </row>
    <row r="511">
      <c r="B511" s="2">
        <v>9</v>
      </c>
      <c r="D511" s="2" t="str">
        <v>Lapangan Ex. TBB</v>
      </c>
      <c r="J511" s="2" t="str">
        <v>Paving Blok</v>
      </c>
      <c r="Q511" s="2">
        <f>IFERROR(AVERAGE(P512:P531),"")</f>
        <v>100</v>
      </c>
    </row>
    <row r="512">
      <c r="E512" s="2" t="str">
        <v>Lapangan</v>
      </c>
      <c r="F512" s="2">
        <v>50</v>
      </c>
      <c r="G512" s="2">
        <v>48</v>
      </c>
      <c r="H512" s="2">
        <f>F512*G512</f>
        <v>2400</v>
      </c>
      <c r="K512" s="2">
        <f>H512</f>
        <v>2400</v>
      </c>
      <c r="O512" s="2">
        <f>IF(K512=0,0,K512-(50%*L512+75%*M512+100%*N512))</f>
        <v>2400</v>
      </c>
      <c r="P512" s="2">
        <f>IF(K512=0,"",O512/K512*100)</f>
        <v>100</v>
      </c>
    </row>
    <row r="513">
      <c r="B513" s="2">
        <v>10</v>
      </c>
      <c r="D513" s="2" t="str">
        <v>Lapangan 301</v>
      </c>
      <c r="J513" s="2" t="str">
        <v>Paving Blok</v>
      </c>
      <c r="Q513" s="2">
        <f>IFERROR(AVERAGE(P514:P533),"")</f>
        <v>100</v>
      </c>
    </row>
    <row r="514">
      <c r="E514" s="2" t="str">
        <v>Lapangan</v>
      </c>
      <c r="F514" s="2">
        <v>111</v>
      </c>
      <c r="G514" s="2">
        <v>47</v>
      </c>
      <c r="H514" s="2">
        <f>F514*G514</f>
        <v>5217</v>
      </c>
      <c r="K514" s="2">
        <f>H514</f>
        <v>5217</v>
      </c>
      <c r="O514" s="2">
        <f>IF(K514=0,0,K514-(50%*L514+75%*M514+100%*N514))</f>
        <v>5217</v>
      </c>
      <c r="P514" s="2">
        <f>IF(K514=0,"",O514/K514*100)</f>
        <v>100</v>
      </c>
    </row>
    <row r="515">
      <c r="B515" s="2">
        <v>11</v>
      </c>
      <c r="D515" s="2" t="str">
        <v>Lapangan 302</v>
      </c>
      <c r="J515" s="2" t="str">
        <v>Paving Blok</v>
      </c>
      <c r="Q515" s="2">
        <f>IFERROR(AVERAGE(P516:P535),"")</f>
        <v>100</v>
      </c>
    </row>
    <row r="516">
      <c r="E516" s="2" t="str">
        <v>Lapangan</v>
      </c>
      <c r="F516" s="2">
        <v>200</v>
      </c>
      <c r="G516" s="2">
        <v>100</v>
      </c>
      <c r="H516" s="2">
        <f>F516*G516</f>
        <v>20000</v>
      </c>
      <c r="K516" s="2">
        <f>H516</f>
        <v>20000</v>
      </c>
      <c r="O516" s="2">
        <f>IF(K516=0,0,K516-(50%*L516+75%*M516+100%*N516))</f>
        <v>20000</v>
      </c>
      <c r="P516" s="2">
        <f>IF(K516=0,"",O516/K516*100)</f>
        <v>100</v>
      </c>
    </row>
    <row r="517">
      <c r="B517" s="2">
        <v>12</v>
      </c>
      <c r="D517" s="2" t="str">
        <v>Lapangan 303</v>
      </c>
      <c r="J517" s="2" t="str">
        <v>Paving Blok</v>
      </c>
      <c r="Q517" s="2">
        <f>IFERROR(AVERAGE(P518:P537),"")</f>
        <v>100</v>
      </c>
    </row>
    <row r="518">
      <c r="E518" s="2" t="str">
        <v>Lapangan</v>
      </c>
      <c r="F518" s="2">
        <v>291</v>
      </c>
      <c r="G518" s="2">
        <v>100</v>
      </c>
      <c r="H518" s="2">
        <f>F518*G518</f>
        <v>29100</v>
      </c>
      <c r="K518" s="2">
        <f>H518</f>
        <v>29100</v>
      </c>
      <c r="O518" s="2">
        <f>IF(K518=0,0,K518-(50%*L518+75%*M518+100%*N518))</f>
        <v>29100</v>
      </c>
      <c r="P518" s="2">
        <f>IF(K518=0,"",O518/K518*100)</f>
        <v>100</v>
      </c>
    </row>
    <row r="519">
      <c r="B519" s="2">
        <v>13</v>
      </c>
      <c r="D519" s="2" t="str">
        <v>Lapangan 304</v>
      </c>
      <c r="J519" s="2" t="str">
        <v>Paving Blok</v>
      </c>
      <c r="Q519" s="2">
        <f>IFERROR(AVERAGE(P520:P539),"")</f>
        <v>100</v>
      </c>
    </row>
    <row r="520">
      <c r="E520" s="2" t="str">
        <v>Lapangan</v>
      </c>
      <c r="F520" s="2">
        <v>202</v>
      </c>
      <c r="G520" s="2">
        <v>100</v>
      </c>
      <c r="H520" s="2">
        <f>F520*G520</f>
        <v>20200</v>
      </c>
      <c r="K520" s="2">
        <f>H520</f>
        <v>20200</v>
      </c>
      <c r="O520" s="2">
        <f>IF(K520=0,0,K520-(50%*L520+75%*M520+100%*N520))</f>
        <v>20200</v>
      </c>
      <c r="P520" s="2">
        <f>IF(K520=0,"",O520/K520*100)</f>
        <v>100</v>
      </c>
    </row>
    <row r="521">
      <c r="B521" s="2">
        <v>14</v>
      </c>
      <c r="D521" s="2" t="str">
        <v>Lapangan 305</v>
      </c>
      <c r="J521" s="2" t="str">
        <v>Paving Blok</v>
      </c>
      <c r="Q521" s="2">
        <f>IFERROR(AVERAGE(P522:P541),"")</f>
        <v>100</v>
      </c>
    </row>
    <row r="522">
      <c r="E522" s="2" t="str">
        <v>Lapangan</v>
      </c>
      <c r="F522" s="2">
        <v>177</v>
      </c>
      <c r="G522" s="2">
        <v>100</v>
      </c>
      <c r="H522" s="2">
        <f>F522*G522</f>
        <v>17700</v>
      </c>
      <c r="K522" s="2">
        <f>H522</f>
        <v>17700</v>
      </c>
      <c r="O522" s="2">
        <f>IF(K522=0,0,K522-(50%*L522+75%*M522+100%*N522))</f>
        <v>17700</v>
      </c>
      <c r="P522" s="2">
        <f>IF(K522=0,"",O522/K522*100)</f>
        <v>100</v>
      </c>
    </row>
    <row r="523">
      <c r="B523" s="2">
        <v>1</v>
      </c>
      <c r="C523" s="2" t="str">
        <v>LAPANGAN PENUMPUKAN LINI II</v>
      </c>
      <c r="D523" s="2" t="str">
        <v>Lapangan 103 Timur</v>
      </c>
      <c r="J523" s="2" t="str">
        <v>Paving Blok</v>
      </c>
      <c r="Q523" s="2">
        <f>IFERROR(AVERAGE(P524:P543),"")</f>
        <v>100</v>
      </c>
    </row>
    <row r="524">
      <c r="E524" s="2" t="str">
        <v>Lapangan</v>
      </c>
      <c r="F524" s="2">
        <v>81</v>
      </c>
      <c r="G524" s="2">
        <v>70</v>
      </c>
      <c r="H524" s="2">
        <f>F524*G524</f>
        <v>5670</v>
      </c>
      <c r="K524" s="2">
        <f>H524</f>
        <v>5670</v>
      </c>
      <c r="O524" s="2">
        <f>IF(K524=0,0,K524-(50%*L524+75%*M524+100%*N524))</f>
        <v>5670</v>
      </c>
      <c r="P524" s="2">
        <f>IF(K524=0,"",O524/K524*100)</f>
        <v>100</v>
      </c>
    </row>
    <row r="525">
      <c r="B525" s="2">
        <v>2</v>
      </c>
      <c r="D525" s="2" t="str">
        <v>Lapangan Eks. PT DMS</v>
      </c>
      <c r="J525" s="2" t="str">
        <v>Paving Blok</v>
      </c>
      <c r="Q525" s="2">
        <f>IFERROR(AVERAGE(P526:P545),"")</f>
        <v>100</v>
      </c>
    </row>
    <row r="526">
      <c r="E526" s="2" t="str">
        <v>Lapangan</v>
      </c>
      <c r="F526" s="2">
        <v>35</v>
      </c>
      <c r="G526" s="2">
        <v>35</v>
      </c>
      <c r="H526" s="2">
        <f>F526*G526</f>
        <v>1225</v>
      </c>
      <c r="K526" s="2">
        <f>H526</f>
        <v>1225</v>
      </c>
      <c r="O526" s="2">
        <f>IF(K526=0,0,K526-(50%*L526+75%*M526+100%*N526))</f>
        <v>1225</v>
      </c>
      <c r="P526" s="2">
        <f>IF(K526=0,"",O526/K526*100)</f>
        <v>100</v>
      </c>
    </row>
    <row r="527">
      <c r="B527" s="2">
        <v>3</v>
      </c>
      <c r="D527" s="2" t="str">
        <v>Lapangan Eks. ARSA</v>
      </c>
      <c r="J527" s="2" t="str">
        <v>Paving Blok</v>
      </c>
      <c r="Q527" s="2">
        <f>IFERROR(AVERAGE(P528:P547),"")</f>
        <v>100</v>
      </c>
    </row>
    <row r="528">
      <c r="E528" s="2" t="str">
        <v>Lapangan</v>
      </c>
      <c r="F528" s="2">
        <v>145</v>
      </c>
      <c r="G528" s="2">
        <v>45</v>
      </c>
      <c r="H528" s="2">
        <f>F528*G528</f>
        <v>6525</v>
      </c>
      <c r="K528" s="2">
        <f>H528</f>
        <v>6525</v>
      </c>
      <c r="O528" s="2">
        <f>IF(K528=0,0,K528-(50%*L528+75%*M528+100%*N528))</f>
        <v>6525</v>
      </c>
      <c r="P528" s="2">
        <f>IF(K528=0,"",O528/K528*100)</f>
        <v>100</v>
      </c>
    </row>
    <row r="529">
      <c r="B529" s="2">
        <v>4</v>
      </c>
      <c r="D529" s="2" t="str">
        <v>Lapangan 226 X</v>
      </c>
      <c r="J529" s="2" t="str">
        <v>Paving Blok</v>
      </c>
      <c r="Q529" s="2">
        <f>IFERROR(AVERAGE(P530:P549),"")</f>
        <v>100</v>
      </c>
    </row>
    <row r="530">
      <c r="E530" s="2" t="str">
        <v>Lapangan</v>
      </c>
      <c r="F530" s="2">
        <v>100</v>
      </c>
      <c r="G530" s="2">
        <v>45</v>
      </c>
      <c r="H530" s="2">
        <f>F530*G530</f>
        <v>4500</v>
      </c>
      <c r="K530" s="2">
        <f>H530</f>
        <v>4500</v>
      </c>
      <c r="O530" s="2">
        <f>IF(K530=0,0,K530-(50%*L530+75%*M530+100%*N530))</f>
        <v>4500</v>
      </c>
      <c r="P530" s="2">
        <f>IF(K530=0,"",O530/K530*100)</f>
        <v>100</v>
      </c>
    </row>
    <row r="531">
      <c r="B531" s="2">
        <v>5</v>
      </c>
      <c r="D531" s="2" t="str">
        <v>Lapangan Eks. Tjetot</v>
      </c>
      <c r="J531" s="2" t="str">
        <v>Paving Blok</v>
      </c>
      <c r="Q531" s="2">
        <f>IFERROR(AVERAGE(P532:P551),"")</f>
        <v>100</v>
      </c>
    </row>
    <row r="532">
      <c r="E532" s="2" t="str">
        <v>Lapangan</v>
      </c>
      <c r="F532" s="2">
        <v>69</v>
      </c>
      <c r="G532" s="2">
        <v>80</v>
      </c>
      <c r="H532" s="2">
        <f>F532*G532</f>
        <v>5520</v>
      </c>
      <c r="K532" s="2">
        <f>H532</f>
        <v>5520</v>
      </c>
      <c r="O532" s="2">
        <f>IF(K532=0,0,K532-(50%*L532+75%*M532+100%*N532))</f>
        <v>5520</v>
      </c>
      <c r="P532" s="2">
        <f>IF(K532=0,"",O532/K532*100)</f>
        <v>100</v>
      </c>
    </row>
    <row r="533">
      <c r="B533" s="2">
        <v>6</v>
      </c>
      <c r="D533" s="2" t="str">
        <v>Lapangan 221 X</v>
      </c>
      <c r="J533" s="2" t="str">
        <v>Paving Blok</v>
      </c>
      <c r="Q533" s="2">
        <f>IFERROR(AVERAGE(P534:P553),"")</f>
        <v>100</v>
      </c>
    </row>
    <row r="534">
      <c r="E534" s="2" t="str">
        <v>Lapangan</v>
      </c>
      <c r="F534" s="2">
        <v>91</v>
      </c>
      <c r="G534" s="2">
        <v>80</v>
      </c>
      <c r="H534" s="2">
        <f>F534*G534</f>
        <v>7280</v>
      </c>
      <c r="K534" s="2">
        <f>H534</f>
        <v>7280</v>
      </c>
      <c r="O534" s="2">
        <f>IF(K534=0,0,K534-(50%*L534+75%*M534+100%*N534))</f>
        <v>7280</v>
      </c>
      <c r="P534" s="2">
        <f>IF(K534=0,"",O534/K534*100)</f>
        <v>100</v>
      </c>
    </row>
    <row r="535">
      <c r="B535" s="2">
        <v>7</v>
      </c>
      <c r="D535" s="2" t="str">
        <v>Lapangan 225 X</v>
      </c>
      <c r="J535" s="2" t="str">
        <v>Paving Blok</v>
      </c>
      <c r="Q535" s="2">
        <f>IFERROR(AVERAGE(P536:P555),"")</f>
        <v>100</v>
      </c>
    </row>
    <row r="536">
      <c r="E536" s="2" t="str">
        <v>Lapangan</v>
      </c>
      <c r="F536" s="2">
        <v>98</v>
      </c>
      <c r="G536" s="2">
        <v>47</v>
      </c>
      <c r="H536" s="2">
        <f>F536*G536</f>
        <v>4606</v>
      </c>
      <c r="K536" s="2">
        <f>H536</f>
        <v>4606</v>
      </c>
      <c r="O536" s="2">
        <f>IF(K536=0,0,K536-(50%*L536+75%*M536+100%*N536))</f>
        <v>4606</v>
      </c>
      <c r="P536" s="2">
        <f>IF(K536=0,"",O536/K536*100)</f>
        <v>100</v>
      </c>
    </row>
    <row r="537">
      <c r="B537" s="2">
        <v>8</v>
      </c>
      <c r="D537" s="2" t="str">
        <v>Lapangan Eks. Adiguna Pademarang</v>
      </c>
      <c r="J537" s="2" t="str">
        <v>Paving Blok</v>
      </c>
      <c r="Q537" s="2">
        <f>IFERROR(AVERAGE(P538:P557),"")</f>
        <v>100</v>
      </c>
    </row>
    <row r="538">
      <c r="E538" s="2" t="str">
        <v>Lapangan</v>
      </c>
      <c r="F538" s="2">
        <v>55</v>
      </c>
      <c r="G538" s="2">
        <v>31</v>
      </c>
      <c r="H538" s="2">
        <f>F538*G538</f>
        <v>1705</v>
      </c>
      <c r="K538" s="2">
        <f>H538</f>
        <v>1705</v>
      </c>
      <c r="O538" s="2">
        <f>IF(K538=0,0,K538-(50%*L538+75%*M538+100%*N538))</f>
        <v>1705</v>
      </c>
      <c r="P538" s="2">
        <f>IF(K538=0,"",O538/K538*100)</f>
        <v>100</v>
      </c>
    </row>
    <row r="539">
      <c r="B539" s="2">
        <v>9</v>
      </c>
      <c r="D539" s="2" t="str">
        <v>Lapangan 223 X</v>
      </c>
      <c r="J539" s="2" t="str">
        <v>Paving Blok</v>
      </c>
      <c r="Q539" s="2">
        <f>IFERROR(AVERAGE(P540:P559),"")</f>
        <v>100</v>
      </c>
    </row>
    <row r="540">
      <c r="E540" s="2" t="str">
        <v>Lapangan</v>
      </c>
      <c r="F540" s="2">
        <v>145</v>
      </c>
      <c r="G540" s="2">
        <v>65</v>
      </c>
      <c r="H540" s="2">
        <f>F540*G540</f>
        <v>9425</v>
      </c>
      <c r="K540" s="2">
        <f>H540</f>
        <v>9425</v>
      </c>
      <c r="O540" s="2">
        <f>IF(K540=0,0,K540-(50%*L540+75%*M540+100%*N540))</f>
        <v>9425</v>
      </c>
      <c r="P540" s="2">
        <f>IF(K540=0,"",O540/K540*100)</f>
        <v>100</v>
      </c>
    </row>
    <row r="541">
      <c r="B541" s="2">
        <v>10</v>
      </c>
      <c r="D541" s="2" t="str">
        <v>Lapangan 219 X</v>
      </c>
      <c r="J541" s="2" t="str">
        <v>Paving Blok</v>
      </c>
      <c r="Q541" s="2">
        <f>IFERROR(AVERAGE(P542:P561),"")</f>
        <v>100</v>
      </c>
    </row>
    <row r="542">
      <c r="E542" s="2" t="str">
        <v>Lapangan</v>
      </c>
      <c r="F542" s="2">
        <v>135</v>
      </c>
      <c r="G542" s="2">
        <v>102</v>
      </c>
      <c r="H542" s="2">
        <f>F542*G542</f>
        <v>13770</v>
      </c>
      <c r="K542" s="2">
        <f>H542</f>
        <v>13770</v>
      </c>
      <c r="O542" s="2">
        <f>IF(K542=0,0,K542-(50%*L542+75%*M542+100%*N542))</f>
        <v>13770</v>
      </c>
      <c r="P542" s="2">
        <f>IF(K542=0,"",O542/K542*100)</f>
        <v>100</v>
      </c>
    </row>
    <row r="543">
      <c r="B543" s="2">
        <v>11</v>
      </c>
      <c r="D543" s="2" t="str">
        <v>Lapangan 216 X</v>
      </c>
      <c r="J543" s="2" t="str">
        <v>Paving Blok</v>
      </c>
      <c r="Q543" s="2">
        <f>IFERROR(AVERAGE(P544:P563),"")</f>
        <v>100</v>
      </c>
    </row>
    <row r="544">
      <c r="E544" s="2" t="str">
        <v>Lapangan</v>
      </c>
      <c r="F544" s="2">
        <v>192</v>
      </c>
      <c r="G544" s="2">
        <v>86</v>
      </c>
      <c r="H544" s="2">
        <f>F544*G544</f>
        <v>16512</v>
      </c>
      <c r="K544" s="2">
        <f>H544</f>
        <v>16512</v>
      </c>
      <c r="O544" s="2">
        <f>IF(K544=0,0,K544-(50%*L544+75%*M544+100%*N544))</f>
        <v>16512</v>
      </c>
      <c r="P544" s="2">
        <f>IF(K544=0,"",O544/K544*100)</f>
        <v>100</v>
      </c>
    </row>
    <row r="545">
      <c r="B545" s="2">
        <v>12</v>
      </c>
      <c r="D545" s="2" t="str">
        <v>Lapangan 217 X</v>
      </c>
      <c r="J545" s="2" t="str">
        <v>Paving Blok</v>
      </c>
      <c r="Q545" s="2">
        <f>IFERROR(AVERAGE(P546:P565),"")</f>
        <v>100</v>
      </c>
    </row>
    <row r="546">
      <c r="E546" s="2" t="str">
        <v>Lapangan</v>
      </c>
      <c r="F546" s="2">
        <v>160</v>
      </c>
      <c r="G546" s="2">
        <v>86</v>
      </c>
      <c r="H546" s="2">
        <f>F546*G546</f>
        <v>13760</v>
      </c>
      <c r="K546" s="2">
        <f>H546</f>
        <v>13760</v>
      </c>
      <c r="O546" s="2">
        <f>IF(K546=0,0,K546-(50%*L546+75%*M546+100%*N546))</f>
        <v>13760</v>
      </c>
      <c r="P546" s="2">
        <f>IF(K546=0,"",O546/K546*100)</f>
        <v>100</v>
      </c>
    </row>
    <row r="547">
      <c r="B547" s="2">
        <v>13</v>
      </c>
      <c r="D547" s="2" t="str">
        <v>Lapangan 218 X</v>
      </c>
      <c r="J547" s="2" t="str">
        <v>Paving Blok</v>
      </c>
      <c r="Q547" s="2">
        <f>IFERROR(AVERAGE(P548:P567),"")</f>
        <v>100</v>
      </c>
    </row>
    <row r="548">
      <c r="E548" s="2" t="str">
        <v>Lapangan</v>
      </c>
      <c r="F548" s="2">
        <v>169</v>
      </c>
      <c r="G548" s="2">
        <v>86</v>
      </c>
      <c r="H548" s="2">
        <f>F548*G548</f>
        <v>14534</v>
      </c>
      <c r="K548" s="2">
        <f>H548</f>
        <v>14534</v>
      </c>
      <c r="O548" s="2">
        <f>IF(K548=0,0,K548-(50%*L548+75%*M548+100%*N548))</f>
        <v>14534</v>
      </c>
      <c r="P548" s="2">
        <f>IF(K548=0,"",O548/K548*100)</f>
        <v>100</v>
      </c>
    </row>
    <row r="549">
      <c r="B549" s="2">
        <v>14</v>
      </c>
      <c r="D549" s="2" t="str">
        <v>Lapangan 222 X</v>
      </c>
      <c r="J549" s="2" t="str">
        <v>Paving Blok</v>
      </c>
      <c r="Q549" s="2">
        <f>IFERROR(AVERAGE(P550:P569),"")</f>
        <v>100</v>
      </c>
    </row>
    <row r="550">
      <c r="E550" s="2" t="str">
        <v>Lapangan</v>
      </c>
      <c r="F550" s="2">
        <v>280</v>
      </c>
      <c r="G550" s="2">
        <v>34</v>
      </c>
      <c r="H550" s="2">
        <f>F550*G550</f>
        <v>9520</v>
      </c>
      <c r="K550" s="2">
        <f>H550</f>
        <v>9520</v>
      </c>
      <c r="O550" s="2">
        <f>IF(K550=0,0,K550-(50%*L550+75%*M550+100%*N550))</f>
        <v>9520</v>
      </c>
      <c r="P550" s="2">
        <f>IF(K550=0,"",O550/K550*100)</f>
        <v>100</v>
      </c>
    </row>
    <row r="551">
      <c r="B551" s="2">
        <v>15</v>
      </c>
      <c r="D551" s="2" t="str">
        <v>Lapangan Jl. Pasoso</v>
      </c>
      <c r="J551" s="2" t="str">
        <v>Paving Blok</v>
      </c>
      <c r="Q551" s="2">
        <f>IFERROR(AVERAGE(P552:P571),"")</f>
        <v>100</v>
      </c>
    </row>
    <row r="552">
      <c r="E552" s="2" t="str">
        <v>Lapangan</v>
      </c>
      <c r="F552" s="2">
        <v>114</v>
      </c>
      <c r="G552" s="2">
        <v>57</v>
      </c>
      <c r="H552" s="2">
        <f>F552*G552</f>
        <v>6498</v>
      </c>
      <c r="K552" s="2">
        <f>H552</f>
        <v>6498</v>
      </c>
      <c r="O552" s="2">
        <f>IF(K552=0,0,K552-(50%*L552+75%*M552+100%*N552))</f>
        <v>6498</v>
      </c>
      <c r="P552" s="2">
        <f>IF(K552=0,"",O552/K552*100)</f>
        <v>100</v>
      </c>
    </row>
    <row r="553">
      <c r="B553" s="2">
        <v>16</v>
      </c>
      <c r="D553" s="2" t="str">
        <v>Lapnagan CDC Banda</v>
      </c>
      <c r="J553" s="2" t="str">
        <v>Paving Blok</v>
      </c>
      <c r="Q553" s="2">
        <f>IFERROR(AVERAGE(P554:P573),"")</f>
        <v>100</v>
      </c>
    </row>
    <row r="554">
      <c r="E554" s="2" t="str">
        <v>Lapangan</v>
      </c>
      <c r="F554" s="2">
        <v>498</v>
      </c>
      <c r="G554" s="2">
        <v>111</v>
      </c>
      <c r="H554" s="2">
        <f>F554*G554</f>
        <v>55278</v>
      </c>
      <c r="K554" s="2">
        <f>H554</f>
        <v>55278</v>
      </c>
      <c r="O554" s="2">
        <f>IF(K554=0,0,K554-(50%*L554+75%*M554+100%*N554))</f>
        <v>55278</v>
      </c>
      <c r="P554" s="2">
        <f>IF(K554=0,"",O554/K554*100)</f>
        <v>100</v>
      </c>
    </row>
    <row r="555">
      <c r="B555" s="2">
        <v>17</v>
      </c>
      <c r="D555" s="2" t="str">
        <v>Lapangan Walie Jaya</v>
      </c>
      <c r="J555" s="2" t="str">
        <v>Paving Blok</v>
      </c>
      <c r="Q555" s="2">
        <f>IFERROR(AVERAGE(P556:P575),"")</f>
        <v>100</v>
      </c>
    </row>
    <row r="556">
      <c r="E556" s="2" t="str">
        <v>Lapangan</v>
      </c>
      <c r="F556" s="2">
        <v>143</v>
      </c>
      <c r="G556" s="2">
        <v>155</v>
      </c>
      <c r="H556" s="2">
        <f>F556*G556</f>
        <v>22165</v>
      </c>
      <c r="K556" s="2">
        <f>H556</f>
        <v>22165</v>
      </c>
      <c r="O556" s="2">
        <f>IF(K556=0,0,K556-(50%*L556+75%*M556+100%*N556))</f>
        <v>22165</v>
      </c>
      <c r="P556" s="2">
        <f>IF(K556=0,"",O556/K556*100)</f>
        <v>100</v>
      </c>
    </row>
    <row r="557">
      <c r="B557" s="2">
        <v>18</v>
      </c>
      <c r="D557" s="2" t="str">
        <v>Lapangan Eks. Inggom</v>
      </c>
      <c r="J557" s="2" t="str">
        <v>Paving Blok</v>
      </c>
      <c r="Q557" s="2">
        <f>IFERROR(AVERAGE(P558:P577),"")</f>
        <v>100</v>
      </c>
    </row>
    <row r="558">
      <c r="E558" s="2" t="str">
        <v>Lapangan</v>
      </c>
      <c r="F558" s="2">
        <v>244</v>
      </c>
      <c r="G558" s="2">
        <v>355</v>
      </c>
      <c r="H558" s="2">
        <f>F558*G558</f>
        <v>86620</v>
      </c>
      <c r="K558" s="2">
        <f>H558</f>
        <v>86620</v>
      </c>
      <c r="O558" s="2">
        <f>IF(K558=0,0,K558-(50%*L558+75%*M558+100%*N558))</f>
        <v>86620</v>
      </c>
      <c r="P558" s="2">
        <f>IF(K558=0,"",O558/K558*100)</f>
        <v>100</v>
      </c>
    </row>
    <row r="559">
      <c r="B559" s="2">
        <v>19</v>
      </c>
      <c r="D559" s="2" t="str">
        <v>Lapangan Eks. Delta</v>
      </c>
      <c r="J559" s="2" t="str">
        <v>Paving Blok</v>
      </c>
      <c r="Q559" s="2">
        <f>IFERROR(AVERAGE(P560:P579),"")</f>
        <v>100</v>
      </c>
    </row>
    <row r="560">
      <c r="E560" s="2" t="str">
        <v>Lapangan</v>
      </c>
      <c r="F560" s="2">
        <v>177</v>
      </c>
      <c r="G560" s="2">
        <v>45</v>
      </c>
      <c r="H560" s="2">
        <f>F560*G560</f>
        <v>7965</v>
      </c>
      <c r="K560" s="2">
        <f>H560</f>
        <v>7965</v>
      </c>
      <c r="O560" s="2">
        <f>IF(K560=0,0,K560-(50%*L560+75%*M560+100%*N560))</f>
        <v>7965</v>
      </c>
      <c r="P560" s="2">
        <f>IF(K560=0,"",O560/K560*100)</f>
        <v>100</v>
      </c>
    </row>
    <row r="561">
      <c r="B561" s="2">
        <v>20</v>
      </c>
      <c r="D561" s="2" t="str">
        <v>Lapangan Kalijapat</v>
      </c>
      <c r="J561" s="2" t="str">
        <v>Paving Blok</v>
      </c>
      <c r="Q561" s="2">
        <f>IFERROR(AVERAGE(P562:P581),"")</f>
        <v>100</v>
      </c>
    </row>
    <row r="562">
      <c r="E562" s="2" t="str">
        <v>Lapangan</v>
      </c>
      <c r="F562" s="2">
        <v>108</v>
      </c>
      <c r="G562" s="2">
        <v>113</v>
      </c>
      <c r="H562" s="2">
        <f>F562*G562</f>
        <v>12204</v>
      </c>
      <c r="K562" s="2">
        <f>H562</f>
        <v>12204</v>
      </c>
      <c r="O562" s="2">
        <f>IF(K562=0,0,K562-(50%*L562+75%*M562+100%*N562))</f>
        <v>12204</v>
      </c>
      <c r="P562" s="2">
        <f>IF(K562=0,"",O562/K562*100)</f>
        <v>100</v>
      </c>
    </row>
    <row r="563">
      <c r="B563" s="2">
        <v>21</v>
      </c>
      <c r="D563" s="2" t="str">
        <v>Lapangan Eks. Pacific Paint</v>
      </c>
      <c r="J563" s="2" t="str">
        <v>Paving Blok</v>
      </c>
      <c r="Q563" s="2">
        <f>IFERROR(AVERAGE(P564:P583),"")</f>
        <v>100</v>
      </c>
    </row>
    <row r="564">
      <c r="E564" s="2" t="str">
        <v>Lapangan</v>
      </c>
      <c r="F564" s="2">
        <v>299</v>
      </c>
      <c r="G564" s="2">
        <v>155</v>
      </c>
      <c r="H564" s="2">
        <f>F564*G564</f>
        <v>46345</v>
      </c>
      <c r="K564" s="2">
        <f>H564</f>
        <v>46345</v>
      </c>
      <c r="O564" s="2">
        <f>IF(K564=0,0,K564-(50%*L564+75%*M564+100%*N564))</f>
        <v>46345</v>
      </c>
      <c r="P564" s="2">
        <f>IF(K564=0,"",O564/K564*100)</f>
        <v>100</v>
      </c>
    </row>
    <row r="565">
      <c r="B565" s="2">
        <v>22</v>
      </c>
      <c r="D565" s="2" t="str">
        <v>Lapangan Digul</v>
      </c>
      <c r="J565" s="2" t="str">
        <v>Paving Blok</v>
      </c>
      <c r="Q565" s="2">
        <f>IFERROR(AVERAGE(P566:P585),"")</f>
        <v>100</v>
      </c>
    </row>
    <row r="566">
      <c r="E566" s="2" t="str">
        <v>Lapangan</v>
      </c>
      <c r="F566" s="2">
        <v>70</v>
      </c>
      <c r="G566" s="2">
        <v>70</v>
      </c>
      <c r="H566" s="2">
        <f>F566*G566</f>
        <v>4900</v>
      </c>
      <c r="K566" s="2">
        <f>H566</f>
        <v>4900</v>
      </c>
      <c r="O566" s="2">
        <f>IF(K566=0,0,K566-(50%*L566+75%*M566+100%*N566))</f>
        <v>4900</v>
      </c>
      <c r="P566" s="2">
        <f>IF(K566=0,"",O566/K566*100)</f>
        <v>100</v>
      </c>
    </row>
    <row r="567">
      <c r="B567" s="2">
        <v>23</v>
      </c>
      <c r="D567" s="2" t="str">
        <v>Lapangan Buffer Kalibaru</v>
      </c>
      <c r="J567" s="2" t="str">
        <v>Paving Blok</v>
      </c>
      <c r="Q567" s="2">
        <f>IFERROR(AVERAGE(P568:P587),"")</f>
        <v>100</v>
      </c>
    </row>
    <row r="568">
      <c r="E568" s="2" t="str">
        <v>Lapangan</v>
      </c>
      <c r="F568" s="2">
        <v>317</v>
      </c>
      <c r="G568" s="2">
        <v>105</v>
      </c>
      <c r="H568" s="2">
        <f>F568*G568</f>
        <v>33285</v>
      </c>
      <c r="K568" s="2">
        <f>H568</f>
        <v>33285</v>
      </c>
      <c r="O568" s="2">
        <f>IF(K568=0,0,K568-(50%*L568+75%*M568+100%*N568))</f>
        <v>33285</v>
      </c>
      <c r="P568" s="2">
        <f>IF(K568=0,"",O568/K568*100)</f>
        <v>100</v>
      </c>
    </row>
    <row r="569">
      <c r="B569" s="2">
        <v>24</v>
      </c>
      <c r="D569" s="2" t="str">
        <v>Lapangan MTI Kalibaru</v>
      </c>
      <c r="J569" s="2" t="str">
        <v>Paving Blok</v>
      </c>
      <c r="Q569" s="2">
        <f>IFERROR(AVERAGE(P570:P589),"")</f>
        <v>100</v>
      </c>
    </row>
    <row r="570">
      <c r="E570" s="2" t="str">
        <v>Lapangan</v>
      </c>
      <c r="F570" s="2">
        <v>157</v>
      </c>
      <c r="G570" s="2">
        <v>75</v>
      </c>
      <c r="H570" s="2">
        <f>F570*G570</f>
        <v>11775</v>
      </c>
      <c r="K570" s="2">
        <f>H570</f>
        <v>11775</v>
      </c>
      <c r="O570" s="2">
        <f>IF(K570=0,0,K570-(50%*L570+75%*M570+100%*N570))</f>
        <v>11775</v>
      </c>
      <c r="P570" s="2">
        <f>IF(K570=0,"",O570/K570*100)</f>
        <v>100</v>
      </c>
    </row>
    <row r="571">
      <c r="C571" s="2" t="str">
        <v>Availability Lapangan</v>
      </c>
      <c r="Q571" s="2">
        <f>AVERAGE(Q420:Q570)</f>
        <v>98.66666668</v>
      </c>
    </row>
    <row r="572">
      <c r="B572" s="2" t="str">
        <v>III</v>
      </c>
      <c r="C572" s="2" t="str">
        <v>GUDANG</v>
      </c>
    </row>
    <row r="573">
      <c r="B573" s="2">
        <v>1</v>
      </c>
      <c r="C573" s="2" t="str">
        <v>GUDANG</v>
      </c>
      <c r="D573" s="2" t="str">
        <v>Gudang 006</v>
      </c>
      <c r="J573" s="2" t="str">
        <v>Rangka Baja</v>
      </c>
      <c r="Q573" s="2" t="e">
        <f>IFERROR(AVERAGE(P574:P593),"")</f>
        <v>#DIV/0!</v>
      </c>
    </row>
    <row r="574">
      <c r="E574" s="2" t="str">
        <v>Lantai Gudang</v>
      </c>
      <c r="F574" s="2">
        <v>113</v>
      </c>
      <c r="G574" s="2">
        <v>50</v>
      </c>
      <c r="H574" s="2">
        <f>F574*G574</f>
        <v>5650</v>
      </c>
      <c r="K574" s="2">
        <f>H574</f>
        <v>5650</v>
      </c>
      <c r="O574" s="2">
        <f>IF(K574=0,0,K574-(50%*L574+75%*M574+100%*N574))</f>
        <v>5650</v>
      </c>
      <c r="P574" s="2">
        <f>IF(K574=0,"",O574/K574*100)</f>
        <v>100</v>
      </c>
      <c r="S574" s="2" t="str">
        <v>Kondisi Baik</v>
      </c>
    </row>
    <row r="575">
      <c r="E575" s="2" t="str">
        <v>Atap</v>
      </c>
      <c r="H575" s="2">
        <f>F575*G575</f>
        <v>0</v>
      </c>
      <c r="K575" s="2">
        <f>H575</f>
        <v>0</v>
      </c>
      <c r="O575" s="2">
        <f>IF(K575=0,0,K575-(50%*L575+75%*M575+100%*N575))</f>
        <v>0</v>
      </c>
      <c r="P575" s="2" t="str">
        <f>IF(K575=0,"",O575/K575*100)</f>
        <v/>
      </c>
      <c r="S575" s="2" t="str">
        <v>Kondisi Baik</v>
      </c>
    </row>
    <row r="576">
      <c r="E576" s="2" t="str">
        <v>Dinding Gudang</v>
      </c>
      <c r="H576" s="2">
        <f>F576*G576</f>
        <v>0</v>
      </c>
      <c r="K576" s="2">
        <f>H576</f>
        <v>0</v>
      </c>
      <c r="O576" s="2">
        <f>IF(K576=0,0,K576-(50%*L576+75%*M576+100%*N576))</f>
        <v>0</v>
      </c>
      <c r="P576" s="2" t="str">
        <f>IF(K576=0,"",O576/K576*100)</f>
        <v/>
      </c>
      <c r="S576" s="2" t="str">
        <v>Kondisi Baik</v>
      </c>
    </row>
    <row r="577">
      <c r="E577" s="2" t="str">
        <v>Pintu Gudang</v>
      </c>
      <c r="I577" s="2">
        <v>4</v>
      </c>
      <c r="K577" s="2">
        <f>I577</f>
        <v>4</v>
      </c>
      <c r="O577" s="2">
        <f>IF(K577=0,0,K577-(50%*L577+75%*M577+100%*N577))</f>
        <v>4</v>
      </c>
      <c r="P577" s="2">
        <f>IF(K577=0,"",O577/K577*100)</f>
        <v>100</v>
      </c>
      <c r="S577" s="2" t="str">
        <v>Kondisi Baik</v>
      </c>
    </row>
    <row r="578">
      <c r="D578" s="2" t="str">
        <v>Gudang 007</v>
      </c>
      <c r="J578" s="2" t="str">
        <v>Rangka Baja</v>
      </c>
      <c r="Q578" s="2" t="e">
        <f>AVERAGE(P579:P582)</f>
        <v>#DIV/0!</v>
      </c>
    </row>
    <row r="579">
      <c r="E579" s="2" t="str">
        <v>Lantai Gudang</v>
      </c>
      <c r="F579" s="2">
        <v>113</v>
      </c>
      <c r="G579" s="2">
        <v>50</v>
      </c>
      <c r="H579" s="2">
        <f>F579*G579</f>
        <v>5650</v>
      </c>
      <c r="K579" s="2">
        <f>H579</f>
        <v>5650</v>
      </c>
      <c r="O579" s="2">
        <f>IF(K579=0,0,K579-(50%*L579+75%*M579+100%*N579))</f>
        <v>5650</v>
      </c>
      <c r="P579" s="2">
        <f>IF(K579=0,"",O579/K579*100)</f>
        <v>100</v>
      </c>
    </row>
    <row r="580">
      <c r="E580" s="2" t="str">
        <v>Atap</v>
      </c>
      <c r="H580" s="2">
        <f>F580*G580</f>
        <v>0</v>
      </c>
      <c r="K580" s="2">
        <f>H580</f>
        <v>0</v>
      </c>
      <c r="O580" s="2">
        <f>IF(K580=0,0,K580-(50%*L580+75%*M580+100%*N580))</f>
        <v>0</v>
      </c>
      <c r="P580" s="2" t="str">
        <f>IF(K580=0,"",O580/K580*100)</f>
        <v/>
      </c>
    </row>
    <row r="581">
      <c r="E581" s="2" t="str">
        <v>Dinding Gudang</v>
      </c>
      <c r="H581" s="2">
        <f>F581*G581</f>
        <v>0</v>
      </c>
      <c r="K581" s="2">
        <f>H581</f>
        <v>0</v>
      </c>
      <c r="O581" s="2">
        <f>IF(K581=0,0,K581-(50%*L581+75%*M581+100%*N581))</f>
        <v>0</v>
      </c>
      <c r="P581" s="2" t="str">
        <f>IF(K581=0,"",O581/K581*100)</f>
        <v/>
      </c>
    </row>
    <row r="582">
      <c r="E582" s="2" t="str">
        <v>Pintu Gudang</v>
      </c>
      <c r="I582" s="2">
        <v>4</v>
      </c>
      <c r="K582" s="2">
        <f>I582</f>
        <v>4</v>
      </c>
      <c r="O582" s="2">
        <f>IF(K582=0,0,K582-(50%*L582+75%*M582+100%*N582))</f>
        <v>4</v>
      </c>
      <c r="P582" s="2">
        <f>IF(K582=0,"",O582/K582*100)</f>
        <v>100</v>
      </c>
    </row>
    <row r="583">
      <c r="D583" s="2" t="str">
        <v>Gudang Ambon</v>
      </c>
      <c r="J583" s="2" t="str">
        <v>Rangka Baja</v>
      </c>
      <c r="Q583" s="2" t="e">
        <f>AVERAGE(P584:P587)</f>
        <v>#DIV/0!</v>
      </c>
    </row>
    <row r="584">
      <c r="E584" s="2" t="str">
        <v>Lantai Gudang</v>
      </c>
      <c r="F584" s="2">
        <v>230</v>
      </c>
      <c r="G584" s="2">
        <v>40</v>
      </c>
      <c r="H584" s="2">
        <f>F584*G584</f>
        <v>9200</v>
      </c>
      <c r="K584" s="2">
        <f>H584</f>
        <v>9200</v>
      </c>
      <c r="O584" s="2">
        <f>IF(K584=0,0,K584-(50%*L584+75%*M584+100%*N584))</f>
        <v>9200</v>
      </c>
      <c r="P584" s="2">
        <f>IF(K584=0,"",O584/K584*100)</f>
        <v>100</v>
      </c>
    </row>
    <row r="585">
      <c r="E585" s="2" t="str">
        <v>Atap</v>
      </c>
      <c r="H585" s="2">
        <f>F585*G585</f>
        <v>0</v>
      </c>
      <c r="K585" s="2">
        <f>H585</f>
        <v>0</v>
      </c>
      <c r="O585" s="2">
        <f>IF(K585=0,0,K585-(50%*L585+75%*M585+100%*N585))</f>
        <v>0</v>
      </c>
      <c r="P585" s="2" t="str">
        <f>IF(K585=0,"",O585/K585*100)</f>
        <v/>
      </c>
    </row>
    <row r="586">
      <c r="E586" s="2" t="str">
        <v>Dinding Gudang</v>
      </c>
      <c r="H586" s="2">
        <f>F586*G586</f>
        <v>0</v>
      </c>
      <c r="K586" s="2">
        <f>H586</f>
        <v>0</v>
      </c>
      <c r="O586" s="2">
        <f>IF(K586=0,0,K586-(50%*L586+75%*M586+100%*N586))</f>
        <v>0</v>
      </c>
      <c r="P586" s="2" t="str">
        <f>IF(K586=0,"",O586/K586*100)</f>
        <v/>
      </c>
    </row>
    <row r="587">
      <c r="E587" s="2" t="str">
        <v>Pintu Gudang</v>
      </c>
      <c r="I587" s="2">
        <v>4</v>
      </c>
      <c r="K587" s="2">
        <f>I587</f>
        <v>4</v>
      </c>
      <c r="O587" s="2">
        <f>IF(K587=0,0,K587-(50%*L587+75%*M587+100%*N587))</f>
        <v>4</v>
      </c>
      <c r="P587" s="2">
        <f>IF(K587=0,"",O587/K587*100)</f>
        <v>100</v>
      </c>
    </row>
    <row r="588">
      <c r="D588" s="2" t="str">
        <v>Gudang Pombo</v>
      </c>
      <c r="J588" s="2" t="str">
        <v>Rangka Baja</v>
      </c>
      <c r="Q588" s="2" t="e">
        <f>AVERAGE(P589:P592)</f>
        <v>#DIV/0!</v>
      </c>
    </row>
    <row r="589">
      <c r="E589" s="2" t="str">
        <v>Lantai Gudang</v>
      </c>
      <c r="F589" s="2">
        <v>85</v>
      </c>
      <c r="G589" s="2">
        <v>40</v>
      </c>
      <c r="H589" s="2">
        <f>F589*G589</f>
        <v>3400</v>
      </c>
      <c r="K589" s="2">
        <f>H589</f>
        <v>3400</v>
      </c>
      <c r="O589" s="2">
        <f>IF(K589=0,0,K589-(50%*L589+75%*M589+100%*N589))</f>
        <v>3400</v>
      </c>
      <c r="P589" s="2">
        <f>IF(K589=0,"",O589/K589*100)</f>
        <v>100</v>
      </c>
    </row>
    <row r="590">
      <c r="E590" s="2" t="str">
        <v>Atap</v>
      </c>
      <c r="H590" s="2">
        <f>F590*G590</f>
        <v>0</v>
      </c>
      <c r="K590" s="2">
        <f>H590</f>
        <v>0</v>
      </c>
      <c r="O590" s="2">
        <f>IF(K590=0,0,K590-(50%*L590+75%*M590+100%*N590))</f>
        <v>0</v>
      </c>
      <c r="P590" s="2" t="str">
        <f>IF(K590=0,"",O590/K590*100)</f>
        <v/>
      </c>
    </row>
    <row r="591">
      <c r="E591" s="2" t="str">
        <v>Dinding Gudang</v>
      </c>
      <c r="H591" s="2">
        <f>F591*G591</f>
        <v>0</v>
      </c>
      <c r="K591" s="2">
        <f>H591</f>
        <v>0</v>
      </c>
      <c r="O591" s="2">
        <f>IF(K591=0,0,K591-(50%*L591+75%*M591+100%*N591))</f>
        <v>0</v>
      </c>
      <c r="P591" s="2" t="str">
        <f>IF(K591=0,"",O591/K591*100)</f>
        <v/>
      </c>
    </row>
    <row r="592">
      <c r="E592" s="2" t="str">
        <v>Pintu Gudang</v>
      </c>
      <c r="I592" s="2">
        <v>4</v>
      </c>
      <c r="K592" s="2">
        <f>I592</f>
        <v>4</v>
      </c>
      <c r="O592" s="2">
        <f>IF(K592=0,0,K592-(50%*L592+75%*M592+100%*N592))</f>
        <v>4</v>
      </c>
      <c r="P592" s="2">
        <f>IF(K592=0,"",O592/K592*100)</f>
        <v>100</v>
      </c>
    </row>
    <row r="593">
      <c r="D593" s="2" t="str">
        <v>Gudang CDC</v>
      </c>
      <c r="J593" s="2" t="str">
        <v>Rangka Baja</v>
      </c>
      <c r="Q593" s="2" t="e">
        <f>AVERAGE(P594:P597)</f>
        <v>#DIV/0!</v>
      </c>
    </row>
    <row r="594">
      <c r="E594" s="2" t="str">
        <v>Lantai Gudang</v>
      </c>
      <c r="F594" s="2">
        <v>224</v>
      </c>
      <c r="G594" s="2">
        <v>49</v>
      </c>
      <c r="H594" s="2">
        <f>F594*G594</f>
        <v>10976</v>
      </c>
      <c r="K594" s="2">
        <f>H594</f>
        <v>10976</v>
      </c>
      <c r="N594" s="2">
        <v>100</v>
      </c>
      <c r="O594" s="2">
        <f>IF(K594=0,0,K594-(50%*L594+75%*M594+100%*N594))</f>
        <v>10876</v>
      </c>
      <c r="P594" s="2">
        <f>IF(K594=0,"",O594/K594*100)</f>
        <v>99.08892128279884</v>
      </c>
    </row>
    <row r="595">
      <c r="E595" s="2" t="str">
        <v>Atap</v>
      </c>
      <c r="H595" s="2">
        <f>F595*G595</f>
        <v>0</v>
      </c>
      <c r="K595" s="2">
        <f>H595</f>
        <v>0</v>
      </c>
      <c r="O595" s="2">
        <f>IF(K595=0,0,K595-(50%*L595+75%*M595+100%*N595))</f>
        <v>0</v>
      </c>
      <c r="P595" s="2" t="str">
        <f>IF(K595=0,"",O595/K595*100)</f>
        <v/>
      </c>
    </row>
    <row r="596">
      <c r="E596" s="2" t="str">
        <v>Dinding Gudang</v>
      </c>
      <c r="H596" s="2">
        <f>F596*G596</f>
        <v>0</v>
      </c>
      <c r="K596" s="2">
        <f>H596</f>
        <v>0</v>
      </c>
      <c r="O596" s="2">
        <f>IF(K596=0,0,K596-(50%*L596+75%*M596+100%*N596))</f>
        <v>0</v>
      </c>
      <c r="P596" s="2" t="str">
        <f>IF(K596=0,"",O596/K596*100)</f>
        <v/>
      </c>
    </row>
    <row r="597">
      <c r="E597" s="2" t="str">
        <v>Pintu Gudang</v>
      </c>
      <c r="I597" s="2">
        <v>4</v>
      </c>
      <c r="K597" s="2">
        <f>I597</f>
        <v>4</v>
      </c>
      <c r="L597" s="2">
        <v>1</v>
      </c>
      <c r="O597" s="2">
        <f>IF(K597=0,0,K597-(50%*L597+75%*M597+100%*N597))</f>
        <v>3.5</v>
      </c>
      <c r="P597" s="2">
        <f>IF(K597=0,"",O597/K597*100)</f>
        <v>87.5</v>
      </c>
    </row>
    <row r="598">
      <c r="C598" s="2" t="str">
        <v>Availability Gudang</v>
      </c>
      <c r="Q598" s="2" t="e">
        <f>AVERAGE(Q573:Q597)</f>
        <v>#DIV/0!</v>
      </c>
    </row>
    <row r="599">
      <c r="B599" s="2" t="str">
        <v>IV</v>
      </c>
      <c r="C599" s="2" t="str">
        <v>TERMINAL PENUMPANG</v>
      </c>
    </row>
    <row r="600">
      <c r="B600" s="2">
        <v>1</v>
      </c>
      <c r="C600" s="2" t="str">
        <v>TERMINAL PENUMPANG</v>
      </c>
      <c r="D600" s="2" t="str">
        <v>TERMINAL PENUMPANG A</v>
      </c>
      <c r="J600" s="2" t="str">
        <v>Beton</v>
      </c>
      <c r="Q600" s="2">
        <f>IFERROR(AVERAGE(P601:P620),"")</f>
        <v>100</v>
      </c>
    </row>
    <row r="601">
      <c r="E601" s="2" t="str">
        <v xml:space="preserve">Lantai </v>
      </c>
      <c r="F601" s="2">
        <v>100</v>
      </c>
      <c r="G601" s="2">
        <v>20</v>
      </c>
      <c r="H601" s="2">
        <f>F601*G601</f>
        <v>2000</v>
      </c>
      <c r="K601" s="2">
        <f>H601</f>
        <v>2000</v>
      </c>
      <c r="O601" s="2">
        <f>IF(K601=0,0,K601-(50%*L601+75%*M601+100%*N601))</f>
        <v>2000</v>
      </c>
      <c r="P601" s="2">
        <f>IF(K601=0,"",O601/K601*100)</f>
        <v>100</v>
      </c>
      <c r="S601" s="2" t="str">
        <v>Kondisi Baik</v>
      </c>
    </row>
    <row r="602">
      <c r="E602" s="2" t="str">
        <v>Atap</v>
      </c>
      <c r="F602" s="2">
        <v>100</v>
      </c>
      <c r="G602" s="2">
        <v>20</v>
      </c>
      <c r="H602" s="2">
        <f>F602*G602</f>
        <v>2000</v>
      </c>
      <c r="K602" s="2">
        <f>H602</f>
        <v>2000</v>
      </c>
      <c r="O602" s="2">
        <f>IF(K602=0,0,K602-(50%*L602+75%*M602+100%*N602))</f>
        <v>2000</v>
      </c>
      <c r="P602" s="2">
        <f>IF(K602=0,"",O602/K602*100)</f>
        <v>100</v>
      </c>
      <c r="S602" s="2" t="str">
        <v>Kondisi Baik</v>
      </c>
    </row>
    <row r="603">
      <c r="E603" s="2" t="str">
        <v>Pintu</v>
      </c>
      <c r="I603" s="2">
        <v>10</v>
      </c>
      <c r="K603" s="2">
        <f>I603</f>
        <v>10</v>
      </c>
      <c r="O603" s="2">
        <f>IF(K603=0,0,K603-(50%*L603+75%*M603+100%*N603))</f>
        <v>10</v>
      </c>
      <c r="P603" s="2">
        <f>IF(K603=0,"",O603/K603*100)</f>
        <v>100</v>
      </c>
      <c r="S603" s="2" t="str">
        <v>Kondisi Baik</v>
      </c>
    </row>
    <row r="604">
      <c r="E604" s="2" t="str">
        <v>Jendela</v>
      </c>
      <c r="I604" s="2">
        <v>20</v>
      </c>
      <c r="K604" s="2">
        <f>I604</f>
        <v>20</v>
      </c>
      <c r="O604" s="2">
        <f>IF(K604=0,0,K604-(50%*L604+75%*M604+100%*N604))</f>
        <v>20</v>
      </c>
      <c r="P604" s="2">
        <f>IF(K604=0,"",O604/K604*100)</f>
        <v>100</v>
      </c>
      <c r="S604" s="2" t="str">
        <v>Kondisi Baik</v>
      </c>
    </row>
    <row r="605">
      <c r="E605" s="2" t="str">
        <v>Dinding</v>
      </c>
      <c r="F605" s="2">
        <v>240</v>
      </c>
      <c r="G605" s="2">
        <v>4</v>
      </c>
      <c r="H605" s="2">
        <f>F605*G605</f>
        <v>960</v>
      </c>
      <c r="K605" s="2">
        <f>H605</f>
        <v>960</v>
      </c>
      <c r="O605" s="2">
        <f>IF(K605=0,0,K605-(50%*L605+75%*M605+100%*N605))</f>
        <v>960</v>
      </c>
      <c r="P605" s="2">
        <f>IF(K605=0,"",O605/K605*100)</f>
        <v>100</v>
      </c>
      <c r="S605" s="2" t="str">
        <v>Kondisi Baik</v>
      </c>
    </row>
    <row r="606">
      <c r="E606" s="2" t="str">
        <v>Plafond</v>
      </c>
      <c r="F606" s="2">
        <v>100</v>
      </c>
      <c r="G606" s="2">
        <v>20</v>
      </c>
      <c r="H606" s="2">
        <f>F606*G606</f>
        <v>2000</v>
      </c>
      <c r="K606" s="2">
        <f>H606</f>
        <v>2000</v>
      </c>
      <c r="O606" s="2">
        <f>IF(K606=0,0,K606-(50%*L606+75%*M606+100%*N606))</f>
        <v>2000</v>
      </c>
      <c r="P606" s="2">
        <f>IF(K606=0,"",O606/K606*100)</f>
        <v>100</v>
      </c>
      <c r="S606" s="2" t="str">
        <v>Kondisi Baik</v>
      </c>
    </row>
    <row r="607">
      <c r="C607" s="2" t="str">
        <v>Availability Terminal Penumpang</v>
      </c>
      <c r="Q607" s="2">
        <f>AVERAGE(Q600:Q606)</f>
        <v>100</v>
      </c>
    </row>
    <row r="608">
      <c r="B608" s="2" t="str">
        <v>V</v>
      </c>
      <c r="C608" s="2" t="str">
        <v>JALAN</v>
      </c>
    </row>
    <row r="609">
      <c r="B609" s="2">
        <v>1</v>
      </c>
      <c r="C609" s="2" t="str">
        <v>JALAN</v>
      </c>
      <c r="D609" s="2" t="str">
        <v>JALAN A</v>
      </c>
      <c r="J609" s="2" t="str">
        <v>Beton</v>
      </c>
      <c r="Q609" s="2">
        <f>IFERROR(AVERAGE(P610:P629),"")</f>
        <v>86.875</v>
      </c>
    </row>
    <row r="610">
      <c r="E610" s="2" t="str">
        <v>Perkerasan Jalan</v>
      </c>
      <c r="F610" s="2">
        <v>100</v>
      </c>
      <c r="G610" s="2">
        <v>20</v>
      </c>
      <c r="H610" s="2">
        <f>F610*G610</f>
        <v>2000</v>
      </c>
      <c r="K610" s="2">
        <f>H610</f>
        <v>2000</v>
      </c>
      <c r="L610" s="2">
        <v>100</v>
      </c>
      <c r="O610" s="2">
        <f>IF(K610=0,0,K610-(50%*L610+75%*M610+100%*N610))</f>
        <v>1950</v>
      </c>
      <c r="P610" s="2">
        <f>IF(K610=0,"",O610/K610*100)</f>
        <v>97.5</v>
      </c>
      <c r="S610" s="2" t="str">
        <v>Kondisi Baik</v>
      </c>
    </row>
    <row r="611">
      <c r="E611" s="2" t="str">
        <v>Marka</v>
      </c>
      <c r="F611" s="2">
        <v>100</v>
      </c>
      <c r="G611" s="2">
        <v>0.1</v>
      </c>
      <c r="H611" s="2">
        <f>F611*G611</f>
        <v>10</v>
      </c>
      <c r="K611" s="2">
        <f>H611</f>
        <v>10</v>
      </c>
      <c r="M611" s="2">
        <v>5</v>
      </c>
      <c r="O611" s="2">
        <f>IF(K611=0,0,K611-(50%*L611+75%*M611+100%*N611))</f>
        <v>6.25</v>
      </c>
      <c r="P611" s="2">
        <f>IF(K611=0,"",O611/K611*100)</f>
        <v>62.5</v>
      </c>
      <c r="S611" s="2" t="str">
        <v>Kondisi Baik</v>
      </c>
    </row>
    <row r="612">
      <c r="E612" s="2" t="str">
        <v>Rambu-rambu</v>
      </c>
      <c r="I612" s="2">
        <v>10</v>
      </c>
      <c r="K612" s="2">
        <f>I612</f>
        <v>10</v>
      </c>
      <c r="N612" s="2">
        <v>1</v>
      </c>
      <c r="O612" s="2">
        <f>IF(K612=0,0,K612-(50%*L612+75%*M612+100%*N612))</f>
        <v>9</v>
      </c>
      <c r="P612" s="2">
        <f>IF(K612=0,"",O612/K612*100)</f>
        <v>90</v>
      </c>
      <c r="S612" s="2" t="str">
        <v>Kondisi Baik</v>
      </c>
    </row>
    <row r="613">
      <c r="E613" s="2" t="str">
        <v>Saluran Drainase</v>
      </c>
      <c r="F613" s="2">
        <v>200</v>
      </c>
      <c r="G613" s="2">
        <v>1</v>
      </c>
      <c r="H613" s="2">
        <f>F613*G613</f>
        <v>200</v>
      </c>
      <c r="K613" s="2">
        <f>H613</f>
        <v>200</v>
      </c>
      <c r="L613" s="2">
        <v>10</v>
      </c>
      <c r="O613" s="2">
        <f>IF(K613=0,0,K613-(50%*L613+75%*M613+100%*N613))</f>
        <v>195</v>
      </c>
      <c r="P613" s="2">
        <f>IF(K613=0,"",O613/K613*100)</f>
        <v>97.5</v>
      </c>
      <c r="S613" s="2" t="str">
        <v>Kondisi Baik</v>
      </c>
    </row>
    <row r="614">
      <c r="C614" s="2" t="str">
        <v>Availability Jalan</v>
      </c>
      <c r="Q614" s="2">
        <f>AVERAGE(Q609:Q613)</f>
        <v>86.875</v>
      </c>
    </row>
    <row r="615">
      <c r="B615" s="2" t="str">
        <v>VI</v>
      </c>
      <c r="C615" s="2" t="str">
        <v>FASILITAS PENDUKUNG LAINNYA</v>
      </c>
    </row>
    <row r="616">
      <c r="B616" s="2">
        <v>1</v>
      </c>
      <c r="C616" s="2" t="str">
        <v>..............................</v>
      </c>
      <c r="D616" s="2" t="str">
        <v>........................................</v>
      </c>
      <c r="J616" s="2" t="str">
        <v>Beton</v>
      </c>
      <c r="Q616" s="2" t="e">
        <f>IFERROR(AVERAGE(P617:P636),"")</f>
        <v>#DIV/0!</v>
      </c>
    </row>
    <row r="617">
      <c r="E617" s="2" t="str">
        <v>.........................</v>
      </c>
      <c r="K617" s="2">
        <f>H617</f>
        <v>0</v>
      </c>
      <c r="O617" s="2">
        <f>IF(K617=0,0,K617-(50%*L617+75%*M617+100%*N617))</f>
        <v>0</v>
      </c>
      <c r="P617" s="2" t="str">
        <f>IF(K617=0,"",O617/K617*100)</f>
        <v/>
      </c>
      <c r="S617" s="2" t="str">
        <v>Kondisi Baik</v>
      </c>
    </row>
    <row r="618">
      <c r="E618" s="2" t="str">
        <v>.........................</v>
      </c>
      <c r="K618" s="2">
        <f>H618</f>
        <v>0</v>
      </c>
      <c r="O618" s="2">
        <f>IF(K618=0,0,K618-(50%*L618+75%*M618+100%*N618))</f>
        <v>0</v>
      </c>
      <c r="P618" s="2" t="str">
        <f>IF(K618=0,"",O618/K618*100)</f>
        <v/>
      </c>
      <c r="S618" s="2" t="str">
        <v>Kondisi Baik</v>
      </c>
    </row>
    <row r="619">
      <c r="E619" s="2" t="str">
        <v>.........................</v>
      </c>
      <c r="K619" s="2">
        <f>I619</f>
        <v>0</v>
      </c>
      <c r="O619" s="2">
        <f>IF(K619=0,0,K619-(50%*L619+75%*M619+100%*N619))</f>
        <v>0</v>
      </c>
      <c r="P619" s="2" t="str">
        <f>IF(K619=0,"",O619/K619*100)</f>
        <v/>
      </c>
      <c r="S619" s="2" t="str">
        <v>Kondisi Baik</v>
      </c>
    </row>
    <row r="620">
      <c r="E620" s="2" t="str">
        <v>.........................</v>
      </c>
      <c r="K620" s="2">
        <f>H620</f>
        <v>0</v>
      </c>
      <c r="O620" s="2">
        <f>IF(K620=0,0,K620-(50%*L620+75%*M620+100%*N620))</f>
        <v>0</v>
      </c>
      <c r="P620" s="2" t="str">
        <f>IF(K620=0,"",O620/K620*100)</f>
        <v/>
      </c>
      <c r="S620" s="2" t="str">
        <v>Kondisi Baik</v>
      </c>
    </row>
    <row r="621">
      <c r="C621" s="2" t="str">
        <v>Availability Jalan</v>
      </c>
      <c r="Q621" s="2" t="e">
        <f>AVERAGE(Q616:Q620)</f>
        <v>#DIV/0!</v>
      </c>
    </row>
    <row r="622">
      <c r="B622" s="2" t="str">
        <v>AVAILABILITY FASILITAS PELABUHAN</v>
      </c>
      <c r="Q622" s="2" t="e">
        <f>AVERAGE(Q419,Q571,Q598,Q607)</f>
        <v>#DIV/0!</v>
      </c>
    </row>
  </sheetData>
  <mergeCells count="17">
    <mergeCell ref="B6:C6"/>
    <mergeCell ref="B7:C7"/>
    <mergeCell ref="B8:C8"/>
    <mergeCell ref="B10:B11"/>
    <mergeCell ref="C10:C11"/>
    <mergeCell ref="C598:P598"/>
    <mergeCell ref="C607:P607"/>
    <mergeCell ref="C614:P614"/>
    <mergeCell ref="C621:P621"/>
    <mergeCell ref="B622:P622"/>
    <mergeCell ref="J10:J11"/>
    <mergeCell ref="R10:R11"/>
    <mergeCell ref="S10:S11"/>
    <mergeCell ref="C419:P419"/>
    <mergeCell ref="C571:P571"/>
    <mergeCell ref="D10:D11"/>
    <mergeCell ref="E10:E11"/>
  </mergeCells>
  <pageMargins left="0.25" right="0.25" top="0.75" bottom="0.75" header="0" footer="0"/>
  <ignoredErrors>
    <ignoredError numberStoredAsText="1" sqref="A1:Z10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077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PANJANG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Jetty  Eks PTPN (001-PJG)</v>
      </c>
      <c r="J15" s="2" t="str">
        <v>Beton &amp; Baja</v>
      </c>
      <c r="Q15" s="2" t="e">
        <f>IFERROR(AVERAGE(P16:P35),"")</f>
        <v>#DIV/0!</v>
      </c>
      <c r="R15" s="2" t="str">
        <v>SPMT</v>
      </c>
    </row>
    <row r="16">
      <c r="E16" s="2" t="str">
        <v>Pelat Lantai</v>
      </c>
      <c r="H16" s="2">
        <f>F16*G16</f>
        <v>0</v>
      </c>
      <c r="K16" s="2">
        <f>H16</f>
        <v>0</v>
      </c>
      <c r="O16" s="2">
        <f>IF(K16=0,0,K16-(50%*L16+75%*M16+100%*N16))</f>
        <v>0</v>
      </c>
      <c r="P16" s="2" t="str">
        <f>IF(K16=0,"",O16/K16*100)</f>
        <v/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</row>
    <row r="20">
      <c r="E20" s="2" t="str">
        <v>Breasting Dolphin</v>
      </c>
      <c r="K20" s="2">
        <f>I20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E21" s="2" t="str">
        <v>Mooring Dolphin</v>
      </c>
      <c r="K21" s="2">
        <f>I21</f>
        <v>0</v>
      </c>
      <c r="O21" s="2">
        <f>IF(K21=0,0,K21-(50%*L21+75%*M21+100%*N21))</f>
        <v>0</v>
      </c>
      <c r="P21" s="2" t="str">
        <f>IF(K21=0,"",O21/K21*100)</f>
        <v/>
      </c>
    </row>
    <row r="22">
      <c r="B22" s="2">
        <v>2</v>
      </c>
      <c r="C22" s="2" t="str">
        <v>DERMAGA</v>
      </c>
      <c r="D22" s="2" t="str">
        <v>Dermaga A (004-PJG)</v>
      </c>
      <c r="J22" s="2" t="str">
        <v>Caisson</v>
      </c>
      <c r="Q22" s="2" t="e">
        <f>IFERROR(AVERAGE(P23:P42),"")</f>
        <v>#DIV/0!</v>
      </c>
      <c r="R22" s="2" t="str">
        <v>SPTP</v>
      </c>
    </row>
    <row r="23">
      <c r="E23" s="2" t="str">
        <v>Pelat Lantai</v>
      </c>
      <c r="F23" s="2">
        <v>120</v>
      </c>
      <c r="G23" s="2">
        <v>17</v>
      </c>
      <c r="H23" s="2">
        <f>F23*G23</f>
        <v>2040</v>
      </c>
      <c r="K23" s="2">
        <f>H23</f>
        <v>2040</v>
      </c>
      <c r="O23" s="2">
        <f>IF(K23=0,0,K23-(50%*L23+75%*M23+100%*N23))</f>
        <v>2040</v>
      </c>
      <c r="P23" s="2">
        <f>IF(K23=0,"",O23/K23*100)</f>
        <v>100</v>
      </c>
    </row>
    <row r="24">
      <c r="E24" s="2" t="str">
        <v>Fender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Bolder</v>
      </c>
      <c r="K25" s="2">
        <f>I25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Kanstin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E27" s="2" t="str">
        <v>Rel Crane</v>
      </c>
      <c r="K27" s="2">
        <f>F27</f>
        <v>0</v>
      </c>
      <c r="O27" s="2">
        <f>IF(K27=0,0,K27-(50%*L27+75%*M27+100%*N27))</f>
        <v>0</v>
      </c>
      <c r="P27" s="2" t="str">
        <f>IF(K27=0,"",O27/K27*100)</f>
        <v/>
      </c>
    </row>
    <row r="28">
      <c r="B28" s="2">
        <v>3</v>
      </c>
      <c r="C28" s="2" t="str">
        <v>DERMAGA</v>
      </c>
      <c r="D28" s="2" t="str">
        <v>Dermaga B (005-PJG)</v>
      </c>
      <c r="J28" s="2" t="str">
        <v>Beton</v>
      </c>
      <c r="Q28" s="2" t="e">
        <f>IFERROR(AVERAGE(P29:P48),"")</f>
        <v>#DIV/0!</v>
      </c>
      <c r="R28" s="2" t="str">
        <v>SPTP</v>
      </c>
    </row>
    <row r="29">
      <c r="E29" s="2" t="str">
        <v>Pelat Lantai</v>
      </c>
      <c r="F29" s="2">
        <v>212</v>
      </c>
      <c r="G29" s="2">
        <v>30</v>
      </c>
      <c r="H29" s="2">
        <f>F29*G29</f>
        <v>6360</v>
      </c>
      <c r="K29" s="2">
        <f>H29</f>
        <v>6360</v>
      </c>
      <c r="O29" s="2">
        <f>IF(K29=0,0,K29-(50%*L29+75%*M29+100%*N29))</f>
        <v>6360</v>
      </c>
      <c r="P29" s="2">
        <f>IF(K29=0,"",O29/K29*100)</f>
        <v>100</v>
      </c>
    </row>
    <row r="30">
      <c r="E30" s="2" t="str">
        <v>Fender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Bolder</v>
      </c>
      <c r="K31" s="2">
        <f>I31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Kanstin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E33" s="2" t="str">
        <v>Rel Crane</v>
      </c>
      <c r="K33" s="2">
        <f>F33</f>
        <v>0</v>
      </c>
      <c r="O33" s="2">
        <f>IF(K33=0,0,K33-(50%*L33+75%*M33+100%*N33))</f>
        <v>0</v>
      </c>
      <c r="P33" s="2" t="str">
        <f>IF(K33=0,"",O33/K33*100)</f>
        <v/>
      </c>
    </row>
    <row r="34">
      <c r="B34" s="2">
        <v>4</v>
      </c>
      <c r="C34" s="2" t="str">
        <v>DERMAGA</v>
      </c>
      <c r="D34" s="2" t="str">
        <v>Dermaga C1 (003-PJG)</v>
      </c>
      <c r="J34" s="2" t="str">
        <v>Beton</v>
      </c>
      <c r="Q34" s="2" t="e">
        <f>IFERROR(AVERAGE(P35:P54),"")</f>
        <v>#DIV/0!</v>
      </c>
      <c r="R34" s="2" t="str">
        <v>SPTP</v>
      </c>
    </row>
    <row r="35">
      <c r="E35" s="2" t="str">
        <v>Pelat Lantai</v>
      </c>
      <c r="F35" s="2">
        <v>138</v>
      </c>
      <c r="G35" s="2">
        <v>22</v>
      </c>
      <c r="H35" s="2">
        <f>F35*G35</f>
        <v>3036</v>
      </c>
      <c r="K35" s="2">
        <f>H35</f>
        <v>3036</v>
      </c>
      <c r="O35" s="2">
        <f>IF(K35=0,0,K35-(50%*L35+75%*M35+100%*N35))</f>
        <v>3036</v>
      </c>
      <c r="P35" s="2">
        <f>IF(K35=0,"",O35/K35*100)</f>
        <v>100</v>
      </c>
    </row>
    <row r="36">
      <c r="E36" s="2" t="str">
        <v>Fender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Bolder</v>
      </c>
      <c r="K37" s="2">
        <f>I37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Kanstin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E39" s="2" t="str">
        <v>Rel Crane</v>
      </c>
      <c r="K39" s="2">
        <f>F39</f>
        <v>0</v>
      </c>
      <c r="O39" s="2">
        <f>IF(K39=0,0,K39-(50%*L39+75%*M39+100%*N39))</f>
        <v>0</v>
      </c>
      <c r="P39" s="2" t="str">
        <f>IF(K39=0,"",O39/K39*100)</f>
        <v/>
      </c>
    </row>
    <row r="40">
      <c r="B40" s="2">
        <v>5</v>
      </c>
      <c r="C40" s="2" t="str">
        <v>DERMAGA</v>
      </c>
      <c r="D40" s="2" t="str">
        <v>Dermaga C2 (002-PJG)</v>
      </c>
      <c r="J40" s="2" t="str">
        <v>Beton</v>
      </c>
      <c r="Q40" s="2" t="e">
        <f>IFERROR(AVERAGE(P41:P60),"")</f>
        <v>#DIV/0!</v>
      </c>
      <c r="R40" s="2" t="str">
        <v>SPTP</v>
      </c>
    </row>
    <row r="41">
      <c r="E41" s="2" t="str">
        <v>Pelat Lantai</v>
      </c>
      <c r="F41" s="2">
        <v>204</v>
      </c>
      <c r="G41" s="2">
        <v>22</v>
      </c>
      <c r="H41" s="2">
        <f>F41*G41</f>
        <v>4488</v>
      </c>
      <c r="K41" s="2">
        <f>H41</f>
        <v>4488</v>
      </c>
      <c r="O41" s="2">
        <f>IF(K41=0,0,K41-(50%*L41+75%*M41+100%*N41))</f>
        <v>4488</v>
      </c>
      <c r="P41" s="2">
        <f>IF(K41=0,"",O41/K41*100)</f>
        <v>100</v>
      </c>
    </row>
    <row r="42">
      <c r="E42" s="2" t="str">
        <v>Fender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Bolder</v>
      </c>
      <c r="K43" s="2">
        <f>I43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Kanstin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E45" s="2" t="str">
        <v>Rel Crane</v>
      </c>
      <c r="K45" s="2">
        <f>F45</f>
        <v>0</v>
      </c>
      <c r="O45" s="2">
        <f>IF(K45=0,0,K45-(50%*L45+75%*M45+100%*N45))</f>
        <v>0</v>
      </c>
      <c r="P45" s="2" t="str">
        <f>IF(K45=0,"",O45/K45*100)</f>
        <v/>
      </c>
    </row>
    <row r="46">
      <c r="B46" s="2">
        <v>6</v>
      </c>
      <c r="C46" s="2" t="str">
        <v>DERMAGA</v>
      </c>
      <c r="D46" s="2" t="str">
        <v>Dermaga D1 (006-PJG)</v>
      </c>
      <c r="J46" s="2" t="str">
        <v>Beton &amp; Baja</v>
      </c>
      <c r="Q46" s="2" t="e">
        <f>IFERROR(AVERAGE(P47:P66),"")</f>
        <v>#DIV/0!</v>
      </c>
      <c r="R46" s="2" t="str">
        <v>SPTP</v>
      </c>
    </row>
    <row r="47">
      <c r="E47" s="2" t="str">
        <v>Pelat Lantai</v>
      </c>
      <c r="F47" s="2">
        <v>200</v>
      </c>
      <c r="G47" s="2">
        <v>42</v>
      </c>
      <c r="H47" s="2">
        <f>F47*G47</f>
        <v>8400</v>
      </c>
      <c r="K47" s="2">
        <f>H47</f>
        <v>8400</v>
      </c>
      <c r="O47" s="2">
        <f>IF(K47=0,0,K47-(50%*L47+75%*M47+100%*N47))</f>
        <v>8400</v>
      </c>
      <c r="P47" s="2">
        <f>IF(K47=0,"",O47/K47*100)</f>
        <v>100</v>
      </c>
    </row>
    <row r="48">
      <c r="E48" s="2" t="str">
        <v>Fender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Bolder</v>
      </c>
      <c r="K49" s="2">
        <f>I49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Kanstin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E51" s="2" t="str">
        <v>Rel Crane</v>
      </c>
      <c r="K51" s="2">
        <f>F51</f>
        <v>0</v>
      </c>
      <c r="O51" s="2">
        <f>IF(K51=0,0,K51-(50%*L51+75%*M51+100%*N51))</f>
        <v>0</v>
      </c>
      <c r="P51" s="2" t="str">
        <f>IF(K51=0,"",O51/K51*100)</f>
        <v/>
      </c>
    </row>
    <row r="52">
      <c r="B52" s="2">
        <v>7</v>
      </c>
      <c r="C52" s="2" t="str">
        <v>DERMAGA</v>
      </c>
      <c r="D52" s="2" t="str">
        <v>Dermaga D2 (007-PJG)</v>
      </c>
      <c r="J52" s="2" t="str">
        <v>Beton &amp; Baja</v>
      </c>
      <c r="Q52" s="2" t="e">
        <f>IFERROR(AVERAGE(P53:P72),"")</f>
        <v>#DIV/0!</v>
      </c>
      <c r="R52" s="2" t="str">
        <v>SPTP</v>
      </c>
    </row>
    <row r="53">
      <c r="E53" s="2" t="str">
        <v>Pelat Lantai</v>
      </c>
      <c r="F53" s="2">
        <v>200</v>
      </c>
      <c r="G53" s="2">
        <v>42</v>
      </c>
      <c r="H53" s="2">
        <f>F53*G53</f>
        <v>8400</v>
      </c>
      <c r="K53" s="2">
        <f>H53</f>
        <v>8400</v>
      </c>
      <c r="O53" s="2">
        <f>IF(K53=0,0,K53-(50%*L53+75%*M53+100%*N53))</f>
        <v>8400</v>
      </c>
      <c r="P53" s="2">
        <f>IF(K53=0,"",O53/K53*100)</f>
        <v>100</v>
      </c>
    </row>
    <row r="54">
      <c r="E54" s="2" t="str">
        <v>Fender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</row>
    <row r="55">
      <c r="E55" s="2" t="str">
        <v>Bolder</v>
      </c>
      <c r="K55" s="2">
        <f>I55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Kanstin</v>
      </c>
      <c r="K56" s="2">
        <f>F56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E57" s="2" t="str">
        <v>Rel Crane</v>
      </c>
      <c r="K57" s="2">
        <f>F57</f>
        <v>0</v>
      </c>
      <c r="O57" s="2">
        <f>IF(K57=0,0,K57-(50%*L57+75%*M57+100%*N57))</f>
        <v>0</v>
      </c>
      <c r="P57" s="2" t="str">
        <f>IF(K57=0,"",O57/K57*100)</f>
        <v/>
      </c>
    </row>
    <row r="58" xml:space="preserve">
      <c r="B58" s="2">
        <v>8</v>
      </c>
      <c r="C58" s="2" t="str">
        <v>DERMAGA</v>
      </c>
      <c r="D58" s="2" t="str" xml:space="preserve">
        <v xml:space="preserve">Dermaga D3  (008-PJG)_x000d_
</v>
      </c>
      <c r="J58" s="2" t="str">
        <v>Beton</v>
      </c>
      <c r="Q58" s="2" t="e">
        <f>IFERROR(AVERAGE(P59:P78),"")</f>
        <v>#DIV/0!</v>
      </c>
      <c r="R58" s="2" t="str">
        <v>SPTP</v>
      </c>
    </row>
    <row r="59">
      <c r="E59" s="2" t="str">
        <v>Pelat Lantai</v>
      </c>
      <c r="F59" s="2">
        <v>86</v>
      </c>
      <c r="G59" s="2">
        <v>39</v>
      </c>
      <c r="H59" s="2">
        <f>F59*G59</f>
        <v>3354</v>
      </c>
      <c r="K59" s="2">
        <f>H59</f>
        <v>3354</v>
      </c>
      <c r="O59" s="2">
        <f>IF(K59=0,0,K59-(50%*L59+75%*M59+100%*N59))</f>
        <v>3354</v>
      </c>
      <c r="P59" s="2">
        <f>IF(K59=0,"",O59/K59*100)</f>
        <v>100</v>
      </c>
    </row>
    <row r="60">
      <c r="E60" s="2" t="str">
        <v>Fender</v>
      </c>
      <c r="K60" s="2">
        <f>I60</f>
        <v>0</v>
      </c>
      <c r="O60" s="2">
        <f>IF(K60=0,0,K60-(50%*L60+75%*M60+100%*N60))</f>
        <v>0</v>
      </c>
      <c r="P60" s="2" t="str">
        <f>IF(K60=0,"",O60/K60*100)</f>
        <v/>
      </c>
    </row>
    <row r="61">
      <c r="E61" s="2" t="str">
        <v>Bolder</v>
      </c>
      <c r="K61" s="2">
        <f>I61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E62" s="2" t="str">
        <v>Kanstin</v>
      </c>
      <c r="K62" s="2">
        <f>F62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E63" s="2" t="str">
        <v>Rel Crane</v>
      </c>
      <c r="K63" s="2">
        <f>F63</f>
        <v>0</v>
      </c>
      <c r="O63" s="2">
        <f>IF(K63=0,0,K63-(50%*L63+75%*M63+100%*N63))</f>
        <v>0</v>
      </c>
      <c r="P63" s="2" t="str">
        <f>IF(K63=0,"",O63/K63*100)</f>
        <v/>
      </c>
    </row>
    <row r="64">
      <c r="B64" s="2">
        <v>9</v>
      </c>
      <c r="C64" s="2" t="str">
        <v>DERMAGA</v>
      </c>
      <c r="D64" s="2" t="str">
        <v>Dermaga E (100-PJG)</v>
      </c>
      <c r="J64" s="2" t="str">
        <v>Beton &amp; Baja</v>
      </c>
      <c r="Q64" s="2" t="e">
        <f>IFERROR(AVERAGE(P65:P84),"")</f>
        <v>#DIV/0!</v>
      </c>
      <c r="R64" s="2" t="str">
        <v>SPTP</v>
      </c>
    </row>
    <row r="65">
      <c r="E65" s="2" t="str">
        <v>Pelat Lantai</v>
      </c>
      <c r="F65" s="2">
        <v>401</v>
      </c>
      <c r="G65" s="2">
        <v>30</v>
      </c>
      <c r="H65" s="2">
        <f>F65*G65</f>
        <v>12030</v>
      </c>
      <c r="K65" s="2">
        <f>H65</f>
        <v>12030</v>
      </c>
      <c r="O65" s="2">
        <f>IF(K65=0,0,K65-(50%*L65+75%*M65+100%*N65))</f>
        <v>12030</v>
      </c>
      <c r="P65" s="2">
        <f>IF(K65=0,"",O65/K65*100)</f>
        <v>100</v>
      </c>
    </row>
    <row r="66">
      <c r="E66" s="2" t="str">
        <v>Fender</v>
      </c>
      <c r="K66" s="2">
        <f>I66</f>
        <v>0</v>
      </c>
      <c r="O66" s="2">
        <f>IF(K66=0,0,K66-(50%*L66+75%*M66+100%*N66))</f>
        <v>0</v>
      </c>
      <c r="P66" s="2" t="str">
        <f>IF(K66=0,"",O66/K66*100)</f>
        <v/>
      </c>
    </row>
    <row r="67">
      <c r="E67" s="2" t="str">
        <v>Bolder</v>
      </c>
      <c r="K67" s="2">
        <f>I67</f>
        <v>0</v>
      </c>
      <c r="O67" s="2">
        <f>IF(K67=0,0,K67-(50%*L67+75%*M67+100%*N67))</f>
        <v>0</v>
      </c>
      <c r="P67" s="2" t="str">
        <f>IF(K67=0,"",O67/K67*100)</f>
        <v/>
      </c>
    </row>
    <row r="68">
      <c r="E68" s="2" t="str">
        <v>Kanstin</v>
      </c>
      <c r="K68" s="2">
        <f>F68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E69" s="2" t="str">
        <v>Rel Crane</v>
      </c>
      <c r="K69" s="2">
        <f>F69</f>
        <v>0</v>
      </c>
      <c r="O69" s="2">
        <f>IF(K69=0,0,K69-(50%*L69+75%*M69+100%*N69))</f>
        <v>0</v>
      </c>
      <c r="P69" s="2" t="str">
        <f>IF(K69=0,"",O69/K69*100)</f>
        <v/>
      </c>
    </row>
    <row r="70">
      <c r="B70" s="2">
        <v>10</v>
      </c>
      <c r="C70" s="2" t="str">
        <v>DERMAGA</v>
      </c>
      <c r="D70" s="2" t="str">
        <v>Dermaga F Eks. ISAB</v>
      </c>
      <c r="J70" s="2" t="str">
        <v>Beton &amp; Baja</v>
      </c>
      <c r="Q70" s="2" t="e">
        <f>IFERROR(AVERAGE(P71:P90),"")</f>
        <v>#DIV/0!</v>
      </c>
      <c r="R70" s="2" t="str">
        <v>SPTP</v>
      </c>
    </row>
    <row r="71">
      <c r="E71" s="2" t="str">
        <v>Pelat Lantai</v>
      </c>
      <c r="F71" s="2">
        <v>303</v>
      </c>
      <c r="G71" s="2">
        <v>15</v>
      </c>
      <c r="H71" s="2">
        <f>F71*G71</f>
        <v>4545</v>
      </c>
      <c r="K71" s="2">
        <f>H71</f>
        <v>4545</v>
      </c>
      <c r="O71" s="2">
        <f>IF(K71=0,0,K71-(50%*L71+75%*M71+100%*N71))</f>
        <v>4545</v>
      </c>
      <c r="P71" s="2">
        <f>IF(K71=0,"",O71/K71*100)</f>
        <v>100</v>
      </c>
    </row>
    <row r="72">
      <c r="E72" s="2" t="str">
        <v>Fender</v>
      </c>
      <c r="K72" s="2">
        <f>I72</f>
        <v>0</v>
      </c>
      <c r="O72" s="2">
        <f>IF(K72=0,0,K72-(50%*L72+75%*M72+100%*N72))</f>
        <v>0</v>
      </c>
      <c r="P72" s="2" t="str">
        <f>IF(K72=0,"",O72/K72*100)</f>
        <v/>
      </c>
    </row>
    <row r="73">
      <c r="E73" s="2" t="str">
        <v>Bolder</v>
      </c>
      <c r="K73" s="2">
        <f>I73</f>
        <v>0</v>
      </c>
      <c r="O73" s="2">
        <f>IF(K73=0,0,K73-(50%*L73+75%*M73+100%*N73))</f>
        <v>0</v>
      </c>
      <c r="P73" s="2" t="str">
        <f>IF(K73=0,"",O73/K73*100)</f>
        <v/>
      </c>
    </row>
    <row r="74">
      <c r="E74" s="2" t="str">
        <v>Kanstin</v>
      </c>
      <c r="K74" s="2">
        <f>F74</f>
        <v>0</v>
      </c>
      <c r="O74" s="2">
        <f>IF(K74=0,0,K74-(50%*L74+75%*M74+100%*N74))</f>
        <v>0</v>
      </c>
      <c r="P74" s="2" t="str">
        <f>IF(K74=0,"",O74/K74*100)</f>
        <v/>
      </c>
    </row>
    <row r="75">
      <c r="E75" s="2" t="str">
        <v>Rel Crane</v>
      </c>
      <c r="K75" s="2">
        <f>F75</f>
        <v>0</v>
      </c>
      <c r="O75" s="2">
        <f>IF(K75=0,0,K75-(50%*L75+75%*M75+100%*N75))</f>
        <v>0</v>
      </c>
      <c r="P75" s="2" t="str">
        <f>IF(K75=0,"",O75/K75*100)</f>
        <v/>
      </c>
    </row>
    <row r="76">
      <c r="C76" s="2" t="str">
        <v xml:space="preserve">Availability Dermaga </v>
      </c>
      <c r="Q76" s="2" t="e">
        <f>AVERAGE(Q70:Q75)</f>
        <v>#DIV/0!</v>
      </c>
    </row>
    <row r="77">
      <c r="B77" s="2" t="str">
        <v>II</v>
      </c>
      <c r="C77" s="2" t="str">
        <v>LAPANGAN</v>
      </c>
    </row>
    <row r="78">
      <c r="B78" s="2">
        <v>1</v>
      </c>
      <c r="C78" s="2" t="str">
        <v>LAPANGAN PENUMPUKAN</v>
      </c>
      <c r="D78" s="2" t="str">
        <v>Lapangan A1 (003A-PJG)</v>
      </c>
      <c r="J78" s="2" t="str">
        <v>Beton</v>
      </c>
      <c r="Q78" s="2">
        <f>IFERROR(AVERAGE(P79:P98),"")</f>
        <v>100</v>
      </c>
      <c r="R78" s="2" t="str">
        <v>SPTP</v>
      </c>
    </row>
    <row r="79">
      <c r="E79" s="2" t="str">
        <v>Lapangan</v>
      </c>
      <c r="F79" s="2">
        <v>44</v>
      </c>
      <c r="G79" s="2">
        <v>56</v>
      </c>
      <c r="H79" s="2">
        <f>F79*G79</f>
        <v>2464</v>
      </c>
      <c r="K79" s="2">
        <f>H79</f>
        <v>2464</v>
      </c>
      <c r="O79" s="2">
        <f>IF(K79=0,0,K79-(50%*L79+75%*M79+100%*N79))</f>
        <v>2464</v>
      </c>
      <c r="P79" s="2">
        <f>IF(K79=0,"",O79/K79*100)</f>
        <v>100</v>
      </c>
    </row>
    <row r="80">
      <c r="B80" s="2">
        <v>2</v>
      </c>
      <c r="C80" s="2" t="str">
        <v>LAPANGAN PENUMPUKAN</v>
      </c>
      <c r="D80" s="2" t="str">
        <v>Lapangan A2 (003B-PJG)</v>
      </c>
      <c r="J80" s="2" t="str">
        <v>Beton &amp; Aspal</v>
      </c>
      <c r="Q80" s="2">
        <f>IFERROR(AVERAGE(P81:P100),"")</f>
        <v>100</v>
      </c>
      <c r="R80" s="2" t="str">
        <v>SPTP</v>
      </c>
    </row>
    <row r="81">
      <c r="E81" s="2" t="str">
        <v>Lapangan</v>
      </c>
      <c r="F81" s="2">
        <v>16</v>
      </c>
      <c r="G81" s="2">
        <v>51</v>
      </c>
      <c r="H81" s="2">
        <f>F81*G81</f>
        <v>816</v>
      </c>
      <c r="K81" s="2">
        <f>H81</f>
        <v>816</v>
      </c>
      <c r="O81" s="2">
        <f>IF(K81=0,0,K81-(50%*L81+75%*M81+100%*N81))</f>
        <v>816</v>
      </c>
      <c r="P81" s="2">
        <f>IF(K81=0,"",O81/K81*100)</f>
        <v>100</v>
      </c>
    </row>
    <row r="82">
      <c r="B82" s="2">
        <v>3</v>
      </c>
      <c r="C82" s="2" t="str">
        <v>LAPANGAN PENUMPUKAN</v>
      </c>
      <c r="D82" s="2" t="str">
        <v>Lapangan B1 (005A-PJG)</v>
      </c>
      <c r="J82" s="2" t="str">
        <v>Beton</v>
      </c>
      <c r="Q82" s="2">
        <f>IFERROR(AVERAGE(P83:P102),"")</f>
        <v>100</v>
      </c>
      <c r="R82" s="2" t="str">
        <v>SPTP</v>
      </c>
    </row>
    <row r="83">
      <c r="E83" s="2" t="str">
        <v>Lapangan</v>
      </c>
      <c r="F83" s="2">
        <v>38</v>
      </c>
      <c r="G83" s="2">
        <v>24</v>
      </c>
      <c r="H83" s="2">
        <f>F83*G83</f>
        <v>912</v>
      </c>
      <c r="K83" s="2">
        <f>H83</f>
        <v>912</v>
      </c>
      <c r="O83" s="2">
        <f>IF(K83=0,0,K83-(50%*L83+75%*M83+100%*N83))</f>
        <v>912</v>
      </c>
      <c r="P83" s="2">
        <f>IF(K83=0,"",O83/K83*100)</f>
        <v>100</v>
      </c>
    </row>
    <row r="84">
      <c r="B84" s="2">
        <v>4</v>
      </c>
      <c r="C84" s="2" t="str">
        <v>LAPANGAN PENUMPUKAN</v>
      </c>
      <c r="D84" s="2" t="str">
        <v>Lapangan B2 (005B-PJG)</v>
      </c>
      <c r="J84" s="2" t="str">
        <v>Beton</v>
      </c>
      <c r="Q84" s="2">
        <f>IFERROR(AVERAGE(P85:P104),"")</f>
        <v>100</v>
      </c>
      <c r="R84" s="2" t="str">
        <v>SPTP</v>
      </c>
    </row>
    <row r="85">
      <c r="E85" s="2" t="str">
        <v>Lapangan</v>
      </c>
      <c r="F85" s="2">
        <v>44</v>
      </c>
      <c r="G85" s="2">
        <v>35</v>
      </c>
      <c r="H85" s="2">
        <f>F85*G85</f>
        <v>1540</v>
      </c>
      <c r="K85" s="2">
        <f>H85</f>
        <v>1540</v>
      </c>
      <c r="O85" s="2">
        <f>IF(K85=0,0,K85-(50%*L85+75%*M85+100%*N85))</f>
        <v>1540</v>
      </c>
      <c r="P85" s="2">
        <f>IF(K85=0,"",O85/K85*100)</f>
        <v>100</v>
      </c>
    </row>
    <row r="86">
      <c r="B86" s="2">
        <v>5</v>
      </c>
      <c r="C86" s="2" t="str">
        <v>LAPANGAN PENUMPUKAN</v>
      </c>
      <c r="D86" s="2" t="str">
        <v>Lapangan Eks CKG (005C-PJG)</v>
      </c>
      <c r="J86" s="2" t="str">
        <v>Beton</v>
      </c>
      <c r="Q86" s="2" t="e">
        <f>IFERROR(AVERAGE(P87:P106),"")</f>
        <v>#DIV/0!</v>
      </c>
      <c r="R86" s="2" t="str">
        <v>SPTP</v>
      </c>
    </row>
    <row r="87">
      <c r="E87" s="2" t="str">
        <v>Lapangan</v>
      </c>
      <c r="H87" s="2">
        <f>F87*G87</f>
        <v>0</v>
      </c>
      <c r="K87" s="2">
        <f>H87</f>
        <v>0</v>
      </c>
      <c r="O87" s="2">
        <f>IF(K87=0,0,K87-(50%*L87+75%*M87+100%*N87))</f>
        <v>0</v>
      </c>
      <c r="P87" s="2" t="str">
        <f>IF(K87=0,"",O87/K87*100)</f>
        <v/>
      </c>
    </row>
    <row r="88">
      <c r="B88" s="2">
        <v>6</v>
      </c>
      <c r="C88" s="2" t="str">
        <v>LAPANGAN PENUMPUKAN</v>
      </c>
      <c r="D88" s="2" t="str">
        <v>Lapangan B3 (005D-PJG)</v>
      </c>
      <c r="J88" s="2" t="str">
        <v>Beton</v>
      </c>
      <c r="Q88" s="2">
        <f>IFERROR(AVERAGE(P89:P108),"")</f>
        <v>100</v>
      </c>
      <c r="R88" s="2" t="str">
        <v>SPTP</v>
      </c>
    </row>
    <row r="89">
      <c r="E89" s="2" t="str">
        <v>Lapangan</v>
      </c>
      <c r="F89" s="2">
        <v>16</v>
      </c>
      <c r="G89" s="2">
        <v>86</v>
      </c>
      <c r="H89" s="2">
        <f>F89*G89</f>
        <v>1376</v>
      </c>
      <c r="K89" s="2">
        <f>H89</f>
        <v>1376</v>
      </c>
      <c r="O89" s="2">
        <f>IF(K89=0,0,K89-(50%*L89+75%*M89+100%*N89))</f>
        <v>1376</v>
      </c>
      <c r="P89" s="2">
        <f>IF(K89=0,"",O89/K89*100)</f>
        <v>100</v>
      </c>
    </row>
    <row r="90">
      <c r="B90" s="2">
        <v>7</v>
      </c>
      <c r="C90" s="2" t="str">
        <v>LAPANGAN PENUMPUKAN</v>
      </c>
      <c r="D90" s="2" t="str">
        <v>Lapangan B4 (005E-PJG)</v>
      </c>
      <c r="J90" s="2" t="str">
        <v>Beton</v>
      </c>
      <c r="Q90" s="2">
        <f>IFERROR(AVERAGE(P91:P110),"")</f>
        <v>100</v>
      </c>
      <c r="R90" s="2" t="str">
        <v>SPTP</v>
      </c>
    </row>
    <row r="91">
      <c r="E91" s="2" t="str">
        <v>Lapangan</v>
      </c>
      <c r="F91" s="2">
        <v>207</v>
      </c>
      <c r="G91" s="2">
        <v>86</v>
      </c>
      <c r="H91" s="2">
        <f>F91*G91</f>
        <v>17802</v>
      </c>
      <c r="K91" s="2">
        <f>H91</f>
        <v>17802</v>
      </c>
      <c r="O91" s="2">
        <f>IF(K91=0,0,K91-(50%*L91+75%*M91+100%*N91))</f>
        <v>17802</v>
      </c>
      <c r="P91" s="2">
        <f>IF(K91=0,"",O91/K91*100)</f>
        <v>100</v>
      </c>
    </row>
    <row r="92">
      <c r="B92" s="2">
        <v>8</v>
      </c>
      <c r="C92" s="2" t="str">
        <v>LAPANGAN PENUMPUKAN</v>
      </c>
      <c r="D92" s="2" t="str">
        <v>Lapangan D (006-PJG)</v>
      </c>
      <c r="J92" s="2" t="str">
        <v>Beton</v>
      </c>
      <c r="Q92" s="2">
        <f>IFERROR(AVERAGE(P93:P112),"")</f>
        <v>100</v>
      </c>
      <c r="R92" s="2" t="str">
        <v>SPTP</v>
      </c>
    </row>
    <row r="93">
      <c r="E93" s="2" t="str">
        <v>Lapangan</v>
      </c>
      <c r="F93" s="2">
        <v>105</v>
      </c>
      <c r="G93" s="2">
        <v>55</v>
      </c>
      <c r="H93" s="2">
        <f>F93*G93</f>
        <v>5775</v>
      </c>
      <c r="K93" s="2">
        <f>H93</f>
        <v>5775</v>
      </c>
      <c r="O93" s="2">
        <f>IF(K93=0,0,K93-(50%*L93+75%*M93+100%*N93))</f>
        <v>5775</v>
      </c>
      <c r="P93" s="2">
        <f>IF(K93=0,"",O93/K93*100)</f>
        <v>100</v>
      </c>
    </row>
    <row r="94">
      <c r="B94" s="2">
        <v>9</v>
      </c>
      <c r="C94" s="2" t="str">
        <v>LAPANGAN PENUMPUKAN</v>
      </c>
      <c r="D94" s="2" t="str">
        <v>Lapangan Depo Container (007A-PJG)</v>
      </c>
      <c r="J94" s="2" t="str">
        <v>Beton</v>
      </c>
      <c r="Q94" s="2" t="e">
        <f>IFERROR(AVERAGE(P95:P114),"")</f>
        <v>#DIV/0!</v>
      </c>
      <c r="R94" s="2" t="str">
        <v>SPTP</v>
      </c>
    </row>
    <row r="95">
      <c r="E95" s="2" t="str">
        <v>Lapangan</v>
      </c>
      <c r="H95" s="2">
        <f>F95*G95</f>
        <v>0</v>
      </c>
      <c r="K95" s="2">
        <f>H95</f>
        <v>0</v>
      </c>
      <c r="O95" s="2">
        <f>IF(K95=0,0,K95-(50%*L95+75%*M95+100%*N95))</f>
        <v>0</v>
      </c>
      <c r="P95" s="2" t="str">
        <f>IF(K95=0,"",O95/K95*100)</f>
        <v/>
      </c>
    </row>
    <row r="96">
      <c r="B96" s="2">
        <v>10</v>
      </c>
      <c r="C96" s="2" t="str">
        <v>LAPANGAN PENUMPUKAN</v>
      </c>
      <c r="D96" s="2" t="str">
        <v>Lapangan CFS Baru (007B-PJG)</v>
      </c>
      <c r="J96" s="2" t="str">
        <v>Beton</v>
      </c>
      <c r="Q96" s="2" t="e">
        <f>IFERROR(AVERAGE(P97:P116),"")</f>
        <v>#DIV/0!</v>
      </c>
      <c r="R96" s="2" t="str">
        <v>SPTP</v>
      </c>
    </row>
    <row r="97">
      <c r="E97" s="2" t="str">
        <v>Lapangan</v>
      </c>
      <c r="H97" s="2">
        <f>F97*G97</f>
        <v>0</v>
      </c>
      <c r="K97" s="2">
        <f>H97</f>
        <v>0</v>
      </c>
      <c r="O97" s="2">
        <f>IF(K97=0,0,K97-(50%*L97+75%*M97+100%*N97))</f>
        <v>0</v>
      </c>
      <c r="P97" s="2" t="str">
        <f>IF(K97=0,"",O97/K97*100)</f>
        <v/>
      </c>
    </row>
    <row r="98">
      <c r="B98" s="2">
        <v>11</v>
      </c>
      <c r="C98" s="2" t="str">
        <v>LAPANGAN PENUMPUKAN</v>
      </c>
      <c r="D98" s="2" t="str">
        <v>Lapangan Gudang 008 (008-PJG)</v>
      </c>
      <c r="J98" s="2" t="str">
        <v>Conblock</v>
      </c>
      <c r="Q98" s="2" t="e">
        <f>IFERROR(AVERAGE(P99:P118),"")</f>
        <v>#DIV/0!</v>
      </c>
      <c r="R98" s="2" t="str">
        <v>SPTP</v>
      </c>
    </row>
    <row r="99">
      <c r="E99" s="2" t="str">
        <v>Lapangan</v>
      </c>
      <c r="H99" s="2">
        <f>F99*G99</f>
        <v>0</v>
      </c>
      <c r="K99" s="2">
        <f>H99</f>
        <v>0</v>
      </c>
      <c r="O99" s="2">
        <f>IF(K99=0,0,K99-(50%*L99+75%*M99+100%*N99))</f>
        <v>0</v>
      </c>
      <c r="P99" s="2" t="str">
        <f>IF(K99=0,"",O99/K99*100)</f>
        <v/>
      </c>
    </row>
    <row r="100">
      <c r="B100" s="2">
        <v>12</v>
      </c>
      <c r="C100" s="2" t="str">
        <v>LAPANGAN PENUMPUKAN</v>
      </c>
      <c r="D100" s="2" t="str">
        <v>Lapangan Petikemas (100-PJG)</v>
      </c>
      <c r="J100" s="2" t="str">
        <v>Beton &amp; Conblock</v>
      </c>
      <c r="Q100" s="2">
        <f>IFERROR(AVERAGE(P101:P120),"")</f>
        <v>100</v>
      </c>
      <c r="R100" s="2" t="str">
        <v>SPMT</v>
      </c>
    </row>
    <row r="101">
      <c r="E101" s="2" t="str">
        <v>Lapangan</v>
      </c>
      <c r="F101" s="2">
        <v>339</v>
      </c>
      <c r="G101" s="2">
        <v>221</v>
      </c>
      <c r="H101" s="2">
        <f>F101*G101</f>
        <v>74919</v>
      </c>
      <c r="K101" s="2">
        <f>H101</f>
        <v>74919</v>
      </c>
      <c r="O101" s="2">
        <f>IF(K101=0,0,K101-(50%*L101+75%*M101+100%*N101))</f>
        <v>74919</v>
      </c>
      <c r="P101" s="2">
        <f>IF(K101=0,"",O101/K101*100)</f>
        <v>100</v>
      </c>
    </row>
    <row r="102">
      <c r="C102" s="2" t="str">
        <v>Availability Lapangan</v>
      </c>
      <c r="Q102" s="2" t="e">
        <f>AVERAGE(Q77:Q101)</f>
        <v>#DIV/0!</v>
      </c>
    </row>
    <row r="103">
      <c r="B103" s="2" t="str">
        <v>III</v>
      </c>
      <c r="C103" s="2" t="str">
        <v>GUDANG</v>
      </c>
    </row>
    <row r="104">
      <c r="B104" s="2">
        <v>1</v>
      </c>
      <c r="C104" s="2" t="str">
        <v>GUDANG</v>
      </c>
      <c r="D104" s="2" t="str">
        <v>Gudang 001  (004-PJG)</v>
      </c>
      <c r="J104" s="2" t="str">
        <v>Rangka Baja</v>
      </c>
      <c r="Q104" s="2" t="e">
        <f>IFERROR(AVERAGE(P105:P124),"")</f>
        <v>#DIV/0!</v>
      </c>
      <c r="R104" s="2" t="str">
        <v>SPSL</v>
      </c>
    </row>
    <row r="105">
      <c r="E105" s="2" t="str">
        <v>Lantai Gudang</v>
      </c>
      <c r="F105" s="2">
        <v>120</v>
      </c>
      <c r="G105" s="2">
        <v>30</v>
      </c>
      <c r="H105" s="2">
        <f>F105*G105</f>
        <v>3600</v>
      </c>
      <c r="K105" s="2">
        <f>H105</f>
        <v>3600</v>
      </c>
      <c r="O105" s="2">
        <f>IF(K105=0,0,K105-(50%*L105+75%*M105+100%*N105))</f>
        <v>3600</v>
      </c>
      <c r="P105" s="2">
        <f>IF(K105=0,"",O105/K105*100)</f>
        <v>100</v>
      </c>
    </row>
    <row r="106">
      <c r="E106" s="2" t="str">
        <v>Atap</v>
      </c>
      <c r="H106" s="2">
        <f>F106*G106</f>
        <v>0</v>
      </c>
      <c r="K106" s="2">
        <f>H106</f>
        <v>0</v>
      </c>
      <c r="O106" s="2">
        <f>IF(K106=0,0,K106-(50%*L106+75%*M106+100%*N106))</f>
        <v>0</v>
      </c>
      <c r="P106" s="2" t="str">
        <f>IF(K106=0,"",O106/K106*100)</f>
        <v/>
      </c>
    </row>
    <row r="107">
      <c r="E107" s="2" t="str">
        <v>Dinding Gudang</v>
      </c>
      <c r="H107" s="2">
        <f>F107*G107</f>
        <v>0</v>
      </c>
      <c r="K107" s="2">
        <f>H107</f>
        <v>0</v>
      </c>
      <c r="O107" s="2">
        <f>IF(K107=0,0,K107-(50%*L107+75%*M107+100%*N107))</f>
        <v>0</v>
      </c>
      <c r="P107" s="2" t="str">
        <f>IF(K107=0,"",O107/K107*100)</f>
        <v/>
      </c>
    </row>
    <row r="108">
      <c r="E108" s="2" t="str">
        <v>Pintu Gudang</v>
      </c>
      <c r="K108" s="2">
        <f>I108</f>
        <v>0</v>
      </c>
      <c r="O108" s="2">
        <f>IF(K108=0,0,K108-(50%*L108+75%*M108+100%*N108))</f>
        <v>0</v>
      </c>
      <c r="P108" s="2" t="str">
        <f>IF(K108=0,"",O108/K108*100)</f>
        <v/>
      </c>
    </row>
    <row r="109">
      <c r="B109" s="2">
        <v>2</v>
      </c>
      <c r="C109" s="2" t="str">
        <v>GUDANG</v>
      </c>
      <c r="D109" s="2" t="str">
        <v>Gudang 007 (007B-PJG)</v>
      </c>
      <c r="J109" s="2" t="str">
        <v>Rangka Baja</v>
      </c>
      <c r="Q109" s="2" t="e">
        <f>IFERROR(AVERAGE(P110:P129),"")</f>
        <v>#DIV/0!</v>
      </c>
      <c r="R109" s="2" t="str">
        <v>SPSL</v>
      </c>
    </row>
    <row r="110">
      <c r="E110" s="2" t="str">
        <v>Lantai Gudang</v>
      </c>
      <c r="F110" s="2">
        <v>100</v>
      </c>
      <c r="G110" s="2">
        <v>30</v>
      </c>
      <c r="H110" s="2">
        <f>F110*G110</f>
        <v>3000</v>
      </c>
      <c r="K110" s="2">
        <f>H110</f>
        <v>3000</v>
      </c>
      <c r="O110" s="2">
        <f>IF(K110=0,0,K110-(50%*L110+75%*M110+100%*N110))</f>
        <v>3000</v>
      </c>
      <c r="P110" s="2">
        <f>IF(K110=0,"",O110/K110*100)</f>
        <v>100</v>
      </c>
    </row>
    <row r="111">
      <c r="E111" s="2" t="str">
        <v>Atap</v>
      </c>
      <c r="H111" s="2">
        <f>F111*G111</f>
        <v>0</v>
      </c>
      <c r="K111" s="2">
        <f>H111</f>
        <v>0</v>
      </c>
      <c r="O111" s="2">
        <f>IF(K111=0,0,K111-(50%*L111+75%*M111+100%*N111))</f>
        <v>0</v>
      </c>
      <c r="P111" s="2" t="str">
        <f>IF(K111=0,"",O111/K111*100)</f>
        <v/>
      </c>
    </row>
    <row r="112">
      <c r="E112" s="2" t="str">
        <v>Dinding Gudang</v>
      </c>
      <c r="H112" s="2">
        <f>F112*G112</f>
        <v>0</v>
      </c>
      <c r="K112" s="2">
        <f>H112</f>
        <v>0</v>
      </c>
      <c r="O112" s="2">
        <f>IF(K112=0,0,K112-(50%*L112+75%*M112+100%*N112))</f>
        <v>0</v>
      </c>
      <c r="P112" s="2" t="str">
        <f>IF(K112=0,"",O112/K112*100)</f>
        <v/>
      </c>
    </row>
    <row r="113">
      <c r="E113" s="2" t="str">
        <v>Pintu Gudang</v>
      </c>
      <c r="K113" s="2">
        <f>I113</f>
        <v>0</v>
      </c>
      <c r="O113" s="2">
        <f>IF(K113=0,0,K113-(50%*L113+75%*M113+100%*N113))</f>
        <v>0</v>
      </c>
      <c r="P113" s="2" t="str">
        <f>IF(K113=0,"",O113/K113*100)</f>
        <v/>
      </c>
    </row>
    <row r="114">
      <c r="B114" s="2">
        <v>3</v>
      </c>
      <c r="C114" s="2" t="str">
        <v>GUDANG</v>
      </c>
      <c r="D114" s="2" t="str">
        <v>Gudang 008  (008-PJG)</v>
      </c>
      <c r="J114" s="2" t="str">
        <v>Rangka Baja</v>
      </c>
      <c r="Q114" s="2" t="e">
        <f>IFERROR(AVERAGE(P115:P134),"")</f>
        <v>#DIV/0!</v>
      </c>
      <c r="R114" s="2" t="str">
        <v>SPSL</v>
      </c>
    </row>
    <row r="115">
      <c r="E115" s="2" t="str">
        <v>Lantai Gudang</v>
      </c>
      <c r="F115" s="2">
        <v>120</v>
      </c>
      <c r="G115" s="2">
        <v>60</v>
      </c>
      <c r="H115" s="2">
        <f>F115*G115</f>
        <v>7200</v>
      </c>
      <c r="K115" s="2">
        <f>H115</f>
        <v>7200</v>
      </c>
      <c r="O115" s="2">
        <f>IF(K115=0,0,K115-(50%*L115+75%*M115+100%*N115))</f>
        <v>7200</v>
      </c>
      <c r="P115" s="2">
        <f>IF(K115=0,"",O115/K115*100)</f>
        <v>100</v>
      </c>
    </row>
    <row r="116">
      <c r="E116" s="2" t="str">
        <v>Atap</v>
      </c>
      <c r="H116" s="2">
        <f>F116*G116</f>
        <v>0</v>
      </c>
      <c r="K116" s="2">
        <f>H116</f>
        <v>0</v>
      </c>
      <c r="O116" s="2">
        <f>IF(K116=0,0,K116-(50%*L116+75%*M116+100%*N116))</f>
        <v>0</v>
      </c>
      <c r="P116" s="2" t="str">
        <f>IF(K116=0,"",O116/K116*100)</f>
        <v/>
      </c>
    </row>
    <row r="117">
      <c r="E117" s="2" t="str">
        <v>Dinding Gudang</v>
      </c>
      <c r="H117" s="2">
        <f>F117*G117</f>
        <v>0</v>
      </c>
      <c r="K117" s="2">
        <f>H117</f>
        <v>0</v>
      </c>
      <c r="O117" s="2">
        <f>IF(K117=0,0,K117-(50%*L117+75%*M117+100%*N117))</f>
        <v>0</v>
      </c>
      <c r="P117" s="2" t="str">
        <f>IF(K117=0,"",O117/K117*100)</f>
        <v/>
      </c>
    </row>
    <row r="118">
      <c r="E118" s="2" t="str">
        <v>Pintu Gudang</v>
      </c>
      <c r="K118" s="2">
        <f>I118</f>
        <v>0</v>
      </c>
      <c r="O118" s="2">
        <f>IF(K118=0,0,K118-(50%*L118+75%*M118+100%*N118))</f>
        <v>0</v>
      </c>
      <c r="P118" s="2" t="str">
        <f>IF(K118=0,"",O118/K118*100)</f>
        <v/>
      </c>
    </row>
    <row r="119">
      <c r="B119" s="2">
        <v>4</v>
      </c>
      <c r="C119" s="2" t="str">
        <v>GUDANG</v>
      </c>
      <c r="D119" s="2" t="str">
        <v>Gudang API (005-PJG)</v>
      </c>
      <c r="J119" s="2" t="str">
        <v>Rangka Baja</v>
      </c>
      <c r="Q119" s="2" t="e">
        <f>IFERROR(AVERAGE(P120:P139),"")</f>
        <v>#DIV/0!</v>
      </c>
      <c r="R119" s="2" t="str">
        <v>SPSL</v>
      </c>
    </row>
    <row r="120">
      <c r="E120" s="2" t="str">
        <v>Lantai Gudang</v>
      </c>
      <c r="F120" s="2">
        <v>40</v>
      </c>
      <c r="G120" s="2">
        <v>20</v>
      </c>
      <c r="H120" s="2">
        <f>F120*G120</f>
        <v>800</v>
      </c>
      <c r="K120" s="2">
        <f>H120</f>
        <v>800</v>
      </c>
      <c r="O120" s="2">
        <f>IF(K120=0,0,K120-(50%*L120+75%*M120+100%*N120))</f>
        <v>800</v>
      </c>
      <c r="P120" s="2">
        <f>IF(K120=0,"",O120/K120*100)</f>
        <v>100</v>
      </c>
    </row>
    <row r="121">
      <c r="E121" s="2" t="str">
        <v>Atap</v>
      </c>
      <c r="H121" s="2">
        <f>F121*G121</f>
        <v>0</v>
      </c>
      <c r="K121" s="2">
        <f>H121</f>
        <v>0</v>
      </c>
      <c r="O121" s="2">
        <f>IF(K121=0,0,K121-(50%*L121+75%*M121+100%*N121))</f>
        <v>0</v>
      </c>
      <c r="P121" s="2" t="str">
        <f>IF(K121=0,"",O121/K121*100)</f>
        <v/>
      </c>
    </row>
    <row r="122">
      <c r="E122" s="2" t="str">
        <v>Dinding Gudang</v>
      </c>
      <c r="H122" s="2">
        <f>F122*G122</f>
        <v>0</v>
      </c>
      <c r="K122" s="2">
        <f>H122</f>
        <v>0</v>
      </c>
      <c r="O122" s="2">
        <f>IF(K122=0,0,K122-(50%*L122+75%*M122+100%*N122))</f>
        <v>0</v>
      </c>
      <c r="P122" s="2" t="str">
        <f>IF(K122=0,"",O122/K122*100)</f>
        <v/>
      </c>
    </row>
    <row r="123">
      <c r="E123" s="2" t="str">
        <v>Pintu Gudang</v>
      </c>
      <c r="K123" s="2">
        <f>I123</f>
        <v>0</v>
      </c>
      <c r="O123" s="2">
        <f>IF(K123=0,0,K123-(50%*L123+75%*M123+100%*N123))</f>
        <v>0</v>
      </c>
      <c r="P123" s="2" t="str">
        <f>IF(K123=0,"",O123/K123*100)</f>
        <v/>
      </c>
    </row>
    <row r="124">
      <c r="C124" s="2" t="str">
        <v>Availability Gudang</v>
      </c>
      <c r="Q124" s="2" t="e">
        <f>AVERAGE(Q114:Q123)</f>
        <v>#DIV/0!</v>
      </c>
    </row>
    <row r="125">
      <c r="B125" s="2" t="str">
        <v>IV</v>
      </c>
      <c r="C125" s="2" t="str">
        <v>TERMINAL PENUMPANG</v>
      </c>
    </row>
    <row r="126">
      <c r="B126" s="2">
        <v>1</v>
      </c>
      <c r="C126" s="2" t="str">
        <v>TERMINAL PENUMPANG</v>
      </c>
      <c r="D126" s="2" t="str">
        <v>TERMINAL PENUMPANG A</v>
      </c>
      <c r="J126" s="2" t="str">
        <v>Beton</v>
      </c>
      <c r="Q126" s="2" t="e">
        <f>IFERROR(AVERAGE(P127:P146),"")</f>
        <v>#DIV/0!</v>
      </c>
      <c r="R126" s="2" t="str">
        <v>SPMT</v>
      </c>
    </row>
    <row r="127">
      <c r="E127" s="2" t="str">
        <v xml:space="preserve">Lantai </v>
      </c>
      <c r="H127" s="2">
        <f>F127*G127</f>
        <v>0</v>
      </c>
      <c r="K127" s="2">
        <f>H127</f>
        <v>0</v>
      </c>
      <c r="O127" s="2">
        <f>IF(K127=0,0,K127-(50%*L127+75%*M127+100%*N127))</f>
        <v>0</v>
      </c>
      <c r="P127" s="2" t="str">
        <f>IF(K127=0,"",O127/K127*100)</f>
        <v/>
      </c>
    </row>
    <row r="128">
      <c r="E128" s="2" t="str">
        <v>Atap</v>
      </c>
      <c r="H128" s="2">
        <f>F128*G128</f>
        <v>0</v>
      </c>
      <c r="K128" s="2">
        <f>H128</f>
        <v>0</v>
      </c>
      <c r="O128" s="2">
        <f>IF(K128=0,0,K128-(50%*L128+75%*M128+100%*N128))</f>
        <v>0</v>
      </c>
      <c r="P128" s="2" t="str">
        <f>IF(K128=0,"",O128/K128*100)</f>
        <v/>
      </c>
    </row>
    <row r="129">
      <c r="E129" s="2" t="str">
        <v>Pintu</v>
      </c>
      <c r="K129" s="2">
        <f>I129</f>
        <v>0</v>
      </c>
      <c r="O129" s="2">
        <f>IF(K129=0,0,K129-(50%*L129+75%*M129+100%*N129))</f>
        <v>0</v>
      </c>
      <c r="P129" s="2" t="str">
        <f>IF(K129=0,"",O129/K129*100)</f>
        <v/>
      </c>
    </row>
    <row r="130">
      <c r="E130" s="2" t="str">
        <v>Jendela</v>
      </c>
      <c r="K130" s="2">
        <f>I130</f>
        <v>0</v>
      </c>
      <c r="O130" s="2">
        <f>IF(K130=0,0,K130-(50%*L130+75%*M130+100%*N130))</f>
        <v>0</v>
      </c>
      <c r="P130" s="2" t="str">
        <f>IF(K130=0,"",O130/K130*100)</f>
        <v/>
      </c>
    </row>
    <row r="131">
      <c r="E131" s="2" t="str">
        <v>Dinding</v>
      </c>
      <c r="H131" s="2">
        <f>F131*G131</f>
        <v>0</v>
      </c>
      <c r="K131" s="2">
        <f>H131</f>
        <v>0</v>
      </c>
      <c r="O131" s="2">
        <f>IF(K131=0,0,K131-(50%*L131+75%*M131+100%*N131))</f>
        <v>0</v>
      </c>
      <c r="P131" s="2" t="str">
        <f>IF(K131=0,"",O131/K131*100)</f>
        <v/>
      </c>
    </row>
    <row r="132">
      <c r="E132" s="2" t="str">
        <v>Plafond</v>
      </c>
      <c r="H132" s="2">
        <f>F132*G132</f>
        <v>0</v>
      </c>
      <c r="K132" s="2">
        <f>H132</f>
        <v>0</v>
      </c>
      <c r="O132" s="2">
        <f>IF(K132=0,0,K132-(50%*L132+75%*M132+100%*N132))</f>
        <v>0</v>
      </c>
      <c r="P132" s="2" t="str">
        <f>IF(K132=0,"",O132/K132*100)</f>
        <v/>
      </c>
    </row>
    <row r="133">
      <c r="C133" s="2" t="str">
        <v>Availability Terminal Penumpang</v>
      </c>
      <c r="Q133" s="2" t="e">
        <f>AVERAGE(Q126:Q132)</f>
        <v>#DIV/0!</v>
      </c>
    </row>
    <row r="134">
      <c r="B134" s="2" t="str">
        <v>V</v>
      </c>
      <c r="C134" s="2" t="str">
        <v>JALAN</v>
      </c>
    </row>
    <row r="135">
      <c r="B135" s="2">
        <v>1</v>
      </c>
      <c r="C135" s="2" t="str">
        <v>JALAN</v>
      </c>
      <c r="D135" s="2" t="str">
        <v>JALAN A</v>
      </c>
      <c r="J135" s="2" t="str">
        <v>Beton</v>
      </c>
      <c r="Q135" s="2" t="e">
        <f>IFERROR(AVERAGE(P136:P155),"")</f>
        <v>#DIV/0!</v>
      </c>
      <c r="R135" s="2" t="str">
        <v>SPMT</v>
      </c>
    </row>
    <row r="136">
      <c r="E136" s="2" t="str">
        <v>Perkerasan Jalan</v>
      </c>
      <c r="H136" s="2">
        <f>F136*G136</f>
        <v>0</v>
      </c>
      <c r="K136" s="2">
        <f>H136</f>
        <v>0</v>
      </c>
      <c r="O136" s="2">
        <f>IF(K136=0,0,K136-(50%*L136+75%*M136+100%*N136))</f>
        <v>0</v>
      </c>
      <c r="P136" s="2" t="str">
        <f>IF(K136=0,"",O136/K136*100)</f>
        <v/>
      </c>
    </row>
    <row r="137">
      <c r="E137" s="2" t="str">
        <v>Marka</v>
      </c>
      <c r="H137" s="2">
        <f>F137*G137</f>
        <v>0</v>
      </c>
      <c r="K137" s="2">
        <f>H137</f>
        <v>0</v>
      </c>
      <c r="O137" s="2">
        <f>IF(K137=0,0,K137-(50%*L137+75%*M137+100%*N137))</f>
        <v>0</v>
      </c>
      <c r="P137" s="2" t="str">
        <f>IF(K137=0,"",O137/K137*100)</f>
        <v/>
      </c>
    </row>
    <row r="138">
      <c r="E138" s="2" t="str">
        <v>Rambu-rambu</v>
      </c>
      <c r="K138" s="2">
        <f>I138</f>
        <v>0</v>
      </c>
      <c r="O138" s="2">
        <f>IF(K138=0,0,K138-(50%*L138+75%*M138+100%*N138))</f>
        <v>0</v>
      </c>
      <c r="P138" s="2" t="str">
        <f>IF(K138=0,"",O138/K138*100)</f>
        <v/>
      </c>
    </row>
    <row r="139">
      <c r="E139" s="2" t="str">
        <v>Saluran Drainase</v>
      </c>
      <c r="H139" s="2">
        <f>F139*G139</f>
        <v>0</v>
      </c>
      <c r="K139" s="2">
        <f>H139</f>
        <v>0</v>
      </c>
      <c r="O139" s="2">
        <f>IF(K139=0,0,K139-(50%*L139+75%*M139+100%*N139))</f>
        <v>0</v>
      </c>
      <c r="P139" s="2" t="str">
        <f>IF(K139=0,"",O139/K139*100)</f>
        <v/>
      </c>
    </row>
    <row r="140">
      <c r="C140" s="2" t="str">
        <v>Availability Jalan</v>
      </c>
      <c r="Q140" s="2" t="e">
        <f>AVERAGE(Q135:Q139)</f>
        <v>#DIV/0!</v>
      </c>
    </row>
    <row r="141">
      <c r="B141" s="2" t="str">
        <v>VI</v>
      </c>
      <c r="C141" s="2" t="str">
        <v>FASILITAS PENDUKUNG LAINNYA</v>
      </c>
    </row>
    <row r="142">
      <c r="B142" s="2">
        <v>1</v>
      </c>
      <c r="C142" s="2" t="str">
        <v>..............................</v>
      </c>
      <c r="D142" s="2" t="str">
        <v>........................................</v>
      </c>
      <c r="J142" s="2" t="str">
        <v>Beton</v>
      </c>
      <c r="Q142" s="2" t="e">
        <f>IFERROR(AVERAGE(P143:P162),"")</f>
        <v>#DIV/0!</v>
      </c>
      <c r="R142" s="2" t="str">
        <v>SPMT</v>
      </c>
    </row>
    <row r="143">
      <c r="E143" s="2" t="str">
        <v>.........................</v>
      </c>
      <c r="K143" s="2">
        <f>H143</f>
        <v>0</v>
      </c>
      <c r="O143" s="2">
        <f>IF(K143=0,0,K143-(50%*L143+75%*M143+100%*N143))</f>
        <v>0</v>
      </c>
      <c r="P143" s="2" t="str">
        <f>IF(K143=0,"",O143/K143*100)</f>
        <v/>
      </c>
    </row>
    <row r="144">
      <c r="E144" s="2" t="str">
        <v>.........................</v>
      </c>
      <c r="K144" s="2">
        <f>H144</f>
        <v>0</v>
      </c>
      <c r="O144" s="2">
        <f>IF(K144=0,0,K144-(50%*L144+75%*M144+100%*N144))</f>
        <v>0</v>
      </c>
      <c r="P144" s="2" t="str">
        <f>IF(K144=0,"",O144/K144*100)</f>
        <v/>
      </c>
    </row>
    <row r="145">
      <c r="E145" s="2" t="str">
        <v>.........................</v>
      </c>
      <c r="K145" s="2">
        <f>I145</f>
        <v>0</v>
      </c>
      <c r="O145" s="2">
        <f>IF(K145=0,0,K145-(50%*L145+75%*M145+100%*N145))</f>
        <v>0</v>
      </c>
      <c r="P145" s="2" t="str">
        <f>IF(K145=0,"",O145/K145*100)</f>
        <v/>
      </c>
    </row>
    <row r="146">
      <c r="E146" s="2" t="str">
        <v>.........................</v>
      </c>
      <c r="K146" s="2">
        <f>H146</f>
        <v>0</v>
      </c>
      <c r="O146" s="2">
        <f>IF(K146=0,0,K146-(50%*L146+75%*M146+100%*N146))</f>
        <v>0</v>
      </c>
      <c r="P146" s="2" t="str">
        <f>IF(K146=0,"",O146/K146*100)</f>
        <v/>
      </c>
    </row>
    <row r="147">
      <c r="C147" s="2" t="str">
        <v>Availability Jalan</v>
      </c>
      <c r="Q147" s="2" t="e">
        <f>AVERAGE(Q142:Q146)</f>
        <v>#DIV/0!</v>
      </c>
    </row>
    <row r="148">
      <c r="B148" s="2" t="str">
        <v>AVAILABILITY FASILITAS PELABUHAN</v>
      </c>
      <c r="Q148" s="2" t="e">
        <f>AVERAGE(Q76,Q102,Q124,Q133)</f>
        <v>#DIV/0!</v>
      </c>
    </row>
  </sheetData>
  <mergeCells count="17">
    <mergeCell ref="B6:C6"/>
    <mergeCell ref="B7:C7"/>
    <mergeCell ref="B8:C8"/>
    <mergeCell ref="B10:B11"/>
    <mergeCell ref="C10:C11"/>
    <mergeCell ref="C124:P124"/>
    <mergeCell ref="C133:P133"/>
    <mergeCell ref="C140:P140"/>
    <mergeCell ref="C147:P147"/>
    <mergeCell ref="B148:P148"/>
    <mergeCell ref="J10:J11"/>
    <mergeCell ref="R10:R11"/>
    <mergeCell ref="S10:S11"/>
    <mergeCell ref="C76:P76"/>
    <mergeCell ref="C102:P102"/>
    <mergeCell ref="D10:D11"/>
    <mergeCell ref="E10:E11"/>
  </mergeCells>
  <pageMargins left="0.25" right="0.25" top="0.75" bottom="0.75" header="0" footer="0"/>
  <ignoredErrors>
    <ignoredError numberStoredAsText="1" sqref="A1:Z107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1065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BANTEN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001</v>
      </c>
      <c r="J15" s="2" t="str">
        <v>Beton &amp; Tiang Pancang Baja</v>
      </c>
      <c r="Q15" s="2" t="e">
        <f>IFERROR(AVERAGE(P16:P35),"")</f>
        <v>#DIV/0!</v>
      </c>
      <c r="R15" s="2" t="str">
        <v>SPTP</v>
      </c>
    </row>
    <row r="16">
      <c r="E16" s="2" t="str">
        <v>Pelat Lantai</v>
      </c>
      <c r="F16" s="2">
        <v>122</v>
      </c>
      <c r="G16" s="2">
        <v>19</v>
      </c>
      <c r="H16" s="2">
        <f>F16*G16</f>
        <v>2318</v>
      </c>
      <c r="K16" s="2">
        <f>H16</f>
        <v>2318</v>
      </c>
      <c r="O16" s="2">
        <f>IF(K16=0,0,K16-(50%*L16+75%*M16+100%*N16))</f>
        <v>2318</v>
      </c>
      <c r="P16" s="2">
        <f>IF(K16=0,"",O16/K16*100)</f>
        <v>100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002</v>
      </c>
      <c r="J21" s="2" t="str">
        <v>Beton &amp; Tiang Pancang Baja</v>
      </c>
      <c r="Q21" s="2" t="e">
        <f>IFERROR(AVERAGE(P22:P41),"")</f>
        <v>#DIV/0!</v>
      </c>
      <c r="R21" s="2" t="str">
        <v>SPTP</v>
      </c>
    </row>
    <row r="22">
      <c r="E22" s="2" t="str">
        <v>Pelat Lantai</v>
      </c>
      <c r="F22" s="2">
        <v>38</v>
      </c>
      <c r="G22" s="2">
        <v>16</v>
      </c>
      <c r="H22" s="2">
        <f>F22*G22</f>
        <v>608</v>
      </c>
      <c r="K22" s="2">
        <f>H22</f>
        <v>608</v>
      </c>
      <c r="O22" s="2">
        <f>IF(K22=0,0,K22-(50%*L22+75%*M22+100%*N22))</f>
        <v>608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003</v>
      </c>
      <c r="J27" s="2" t="str">
        <v>Beton &amp; Tiang Pancang Baja</v>
      </c>
      <c r="Q27" s="2" t="e">
        <f>IFERROR(AVERAGE(P28:P47),"")</f>
        <v>#DIV/0!</v>
      </c>
      <c r="R27" s="2" t="str">
        <v>SPTP</v>
      </c>
    </row>
    <row r="28">
      <c r="E28" s="2" t="str">
        <v>Pelat Lantai</v>
      </c>
      <c r="F28" s="2">
        <v>38</v>
      </c>
      <c r="G28" s="2">
        <v>19</v>
      </c>
      <c r="H28" s="2">
        <f>F28*G28</f>
        <v>722</v>
      </c>
      <c r="K28" s="2">
        <f>H28</f>
        <v>722</v>
      </c>
      <c r="O28" s="2">
        <f>IF(K28=0,0,K28-(50%*L28+75%*M28+100%*N28))</f>
        <v>722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004</v>
      </c>
      <c r="J33" s="2" t="str">
        <v>Beton &amp; Tiang Pancang Baja</v>
      </c>
      <c r="Q33" s="2" t="e">
        <f>IFERROR(AVERAGE(P34:P53),"")</f>
        <v>#DIV/0!</v>
      </c>
      <c r="R33" s="2" t="str">
        <v>SPTP</v>
      </c>
    </row>
    <row r="34">
      <c r="E34" s="2" t="str">
        <v>Pelat Lantai</v>
      </c>
      <c r="F34" s="2">
        <v>26</v>
      </c>
      <c r="G34" s="2">
        <v>10</v>
      </c>
      <c r="H34" s="2">
        <f>F34*G34</f>
        <v>260</v>
      </c>
      <c r="K34" s="2">
        <f>H34</f>
        <v>260</v>
      </c>
      <c r="O34" s="2">
        <f>IF(K34=0,0,K34-(50%*L34+75%*M34+100%*N34))</f>
        <v>260</v>
      </c>
      <c r="P34" s="2">
        <f>IF(K34=0,"",O34/K34*100)</f>
        <v>100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>Dermaga 005</v>
      </c>
      <c r="J39" s="2" t="str">
        <v>Beton &amp; Tiang Pancang Baja</v>
      </c>
      <c r="Q39" s="2" t="e">
        <f>IFERROR(AVERAGE(P40:P59),"")</f>
        <v>#DIV/0!</v>
      </c>
      <c r="R39" s="2" t="str">
        <v>SPTP</v>
      </c>
    </row>
    <row r="40">
      <c r="E40" s="2" t="str">
        <v>Pelat Lantai</v>
      </c>
      <c r="F40" s="2">
        <v>402</v>
      </c>
      <c r="G40" s="2">
        <v>32</v>
      </c>
      <c r="H40" s="2">
        <f>F40*G40</f>
        <v>12864</v>
      </c>
      <c r="K40" s="2">
        <f>H40</f>
        <v>12864</v>
      </c>
      <c r="O40" s="2">
        <f>IF(K40=0,0,K40-(50%*L40+75%*M40+100%*N40))</f>
        <v>12864</v>
      </c>
      <c r="P40" s="2">
        <f>IF(K40=0,"",O40/K40*100)</f>
        <v>100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Rel Crane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B45" s="2">
        <v>6</v>
      </c>
      <c r="C45" s="2" t="str">
        <v>DERMAGA</v>
      </c>
      <c r="D45" s="2" t="str">
        <v>Dermaga 005 B - 005 C</v>
      </c>
      <c r="J45" s="2" t="str">
        <v>Beton &amp; Tiang Pancang Baja</v>
      </c>
      <c r="Q45" s="2" t="e">
        <f>IFERROR(AVERAGE(P46:P65),"")</f>
        <v>#DIV/0!</v>
      </c>
      <c r="R45" s="2" t="str">
        <v>SPTP</v>
      </c>
    </row>
    <row r="46">
      <c r="E46" s="2" t="str">
        <v>Pelat Lantai</v>
      </c>
      <c r="F46" s="2">
        <v>600</v>
      </c>
      <c r="G46" s="2">
        <v>44</v>
      </c>
      <c r="H46" s="2">
        <f>F46*G46</f>
        <v>26400</v>
      </c>
      <c r="K46" s="2">
        <f>H46</f>
        <v>26400</v>
      </c>
      <c r="O46" s="2">
        <f>IF(K46=0,0,K46-(50%*L46+75%*M46+100%*N46))</f>
        <v>26400</v>
      </c>
      <c r="P46" s="2">
        <f>IF(K46=0,"",O46/K46*100)</f>
        <v>100</v>
      </c>
    </row>
    <row r="47">
      <c r="E47" s="2" t="str">
        <v>Fender</v>
      </c>
      <c r="K47" s="2">
        <f>I47</f>
        <v>0</v>
      </c>
      <c r="O47" s="2">
        <f>IF(K47=0,0,K47-(50%*L47+75%*M47+100%*N47))</f>
        <v>0</v>
      </c>
      <c r="P47" s="2" t="str">
        <f>IF(K47=0,"",O47/K47*100)</f>
        <v/>
      </c>
    </row>
    <row r="48">
      <c r="E48" s="2" t="str">
        <v>Bolder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Kanstin</v>
      </c>
      <c r="K49" s="2">
        <f>F49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Rel Crane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B51" s="2">
        <v>7</v>
      </c>
      <c r="C51" s="2" t="str">
        <v>DERMAGA</v>
      </c>
      <c r="D51" s="2" t="str">
        <v>Dermaga 006</v>
      </c>
      <c r="J51" s="2" t="str">
        <v>Tanah Urugan</v>
      </c>
      <c r="Q51" s="2" t="e">
        <f>IFERROR(AVERAGE(P52:P71),"")</f>
        <v>#DIV/0!</v>
      </c>
      <c r="R51" s="2" t="str">
        <v>SPTP</v>
      </c>
    </row>
    <row r="52">
      <c r="E52" s="2" t="str">
        <v>Pelat Lantai</v>
      </c>
      <c r="F52" s="2">
        <v>10</v>
      </c>
      <c r="G52" s="2">
        <v>22</v>
      </c>
      <c r="H52" s="2">
        <f>F52*G52</f>
        <v>220</v>
      </c>
      <c r="K52" s="2">
        <f>H52</f>
        <v>220</v>
      </c>
      <c r="O52" s="2">
        <f>IF(K52=0,0,K52-(50%*L52+75%*M52+100%*N52))</f>
        <v>220</v>
      </c>
      <c r="P52" s="2">
        <f>IF(K52=0,"",O52/K52*100)</f>
        <v>100</v>
      </c>
    </row>
    <row r="53">
      <c r="E53" s="2" t="str">
        <v>Fender</v>
      </c>
      <c r="K53" s="2">
        <f>I53</f>
        <v>0</v>
      </c>
      <c r="O53" s="2">
        <f>IF(K53=0,0,K53-(50%*L53+75%*M53+100%*N53))</f>
        <v>0</v>
      </c>
      <c r="P53" s="2" t="str">
        <f>IF(K53=0,"",O53/K53*100)</f>
        <v/>
      </c>
    </row>
    <row r="54">
      <c r="E54" s="2" t="str">
        <v>Bolder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</row>
    <row r="55">
      <c r="E55" s="2" t="str">
        <v>Kanstin</v>
      </c>
      <c r="K55" s="2">
        <f>F55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Rel Crane</v>
      </c>
      <c r="K56" s="2">
        <f>F56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B57" s="2">
        <v>8</v>
      </c>
      <c r="C57" s="2" t="str">
        <v>DERMAGA</v>
      </c>
      <c r="D57" s="2" t="str">
        <v>Dermaga 007</v>
      </c>
      <c r="J57" s="2" t="str">
        <v>Beton &amp; Tiang Pancang Baja</v>
      </c>
      <c r="Q57" s="2" t="e">
        <f>IFERROR(AVERAGE(P58:P77),"")</f>
        <v>#DIV/0!</v>
      </c>
      <c r="R57" s="2" t="str">
        <v>SPTP</v>
      </c>
    </row>
    <row r="58">
      <c r="E58" s="2" t="str">
        <v>Pelat Lantai</v>
      </c>
      <c r="F58" s="2">
        <v>38</v>
      </c>
      <c r="G58" s="2">
        <v>19</v>
      </c>
      <c r="H58" s="2">
        <f>F58*G58</f>
        <v>722</v>
      </c>
      <c r="K58" s="2">
        <f>H58</f>
        <v>722</v>
      </c>
      <c r="O58" s="2">
        <f>IF(K58=0,0,K58-(50%*L58+75%*M58+100%*N58))</f>
        <v>722</v>
      </c>
      <c r="P58" s="2">
        <f>IF(K58=0,"",O58/K58*100)</f>
        <v>100</v>
      </c>
    </row>
    <row r="59">
      <c r="E59" s="2" t="str">
        <v>Fender</v>
      </c>
      <c r="K59" s="2">
        <f>I59</f>
        <v>0</v>
      </c>
      <c r="O59" s="2">
        <f>IF(K59=0,0,K59-(50%*L59+75%*M59+100%*N59))</f>
        <v>0</v>
      </c>
      <c r="P59" s="2" t="str">
        <f>IF(K59=0,"",O59/K59*100)</f>
        <v/>
      </c>
    </row>
    <row r="60">
      <c r="E60" s="2" t="str">
        <v>Bolder</v>
      </c>
      <c r="K60" s="2">
        <f>I60</f>
        <v>0</v>
      </c>
      <c r="O60" s="2">
        <f>IF(K60=0,0,K60-(50%*L60+75%*M60+100%*N60))</f>
        <v>0</v>
      </c>
      <c r="P60" s="2" t="str">
        <f>IF(K60=0,"",O60/K60*100)</f>
        <v/>
      </c>
    </row>
    <row r="61">
      <c r="E61" s="2" t="str">
        <v>Kanstin</v>
      </c>
      <c r="K61" s="2">
        <f>F61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E62" s="2" t="str">
        <v>Rel Crane</v>
      </c>
      <c r="K62" s="2">
        <f>F62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C63" s="2" t="str">
        <v xml:space="preserve">Availability Dermaga </v>
      </c>
      <c r="Q63" s="2" t="e">
        <f>AVERAGE(Q57:Q62)</f>
        <v>#DIV/0!</v>
      </c>
    </row>
    <row r="64">
      <c r="B64" s="2" t="str">
        <v>II</v>
      </c>
      <c r="C64" s="2" t="str">
        <v>LAPANGAN</v>
      </c>
    </row>
    <row r="65">
      <c r="B65" s="2">
        <v>1</v>
      </c>
      <c r="C65" s="2" t="str">
        <v>LAPANGAN PENUMPUKAN</v>
      </c>
      <c r="D65" s="2" t="str">
        <v>Lap. Dermaga 001</v>
      </c>
      <c r="J65" s="2" t="str">
        <v>Conblock</v>
      </c>
      <c r="Q65" s="2" t="e">
        <f>IFERROR(AVERAGE(P66:P85),"")</f>
        <v>#DIV/0!</v>
      </c>
      <c r="R65" s="2" t="str">
        <v>SPTP</v>
      </c>
    </row>
    <row r="66">
      <c r="E66" s="2" t="str">
        <v>Lapangan</v>
      </c>
      <c r="H66" s="2">
        <f>F66*G66</f>
        <v>0</v>
      </c>
      <c r="K66" s="2">
        <f>H66</f>
        <v>0</v>
      </c>
      <c r="O66" s="2">
        <f>IF(K66=0,0,K66-(50%*L66+75%*M66+100%*N66))</f>
        <v>0</v>
      </c>
      <c r="P66" s="2" t="str">
        <f>IF(K66=0,"",O66/K66*100)</f>
        <v/>
      </c>
    </row>
    <row r="67">
      <c r="B67" s="2">
        <v>2</v>
      </c>
      <c r="C67" s="2" t="str">
        <v>LAPANGAN PENUMPUKAN</v>
      </c>
      <c r="D67" s="2" t="str">
        <v>Lap. Dermaga 002-006</v>
      </c>
      <c r="J67" s="2" t="str">
        <v>Conblock</v>
      </c>
      <c r="Q67" s="2" t="e">
        <f>IFERROR(AVERAGE(P68:P87),"")</f>
        <v>#DIV/0!</v>
      </c>
      <c r="R67" s="2" t="str">
        <v>SPTP</v>
      </c>
    </row>
    <row r="68">
      <c r="E68" s="2" t="str">
        <v>Lapangan</v>
      </c>
      <c r="H68" s="2">
        <f>F68*G68</f>
        <v>0</v>
      </c>
      <c r="K68" s="2">
        <f>H68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B69" s="2">
        <v>3</v>
      </c>
      <c r="C69" s="2" t="str">
        <v>LAPANGAN PENUMPUKAN</v>
      </c>
      <c r="D69" s="2" t="str">
        <v>Lap. Penumpukan Ex. Portindo</v>
      </c>
      <c r="J69" s="2" t="str">
        <v>Conblock</v>
      </c>
      <c r="Q69" s="2" t="e">
        <f>IFERROR(AVERAGE(P70:P89),"")</f>
        <v>#DIV/0!</v>
      </c>
      <c r="R69" s="2" t="str">
        <v>SPTP</v>
      </c>
    </row>
    <row r="70">
      <c r="E70" s="2" t="str">
        <v>Lapangan</v>
      </c>
      <c r="H70" s="2">
        <f>F70*G70</f>
        <v>0</v>
      </c>
      <c r="K70" s="2">
        <f>H70</f>
        <v>0</v>
      </c>
      <c r="O70" s="2">
        <f>IF(K70=0,0,K70-(50%*L70+75%*M70+100%*N70))</f>
        <v>0</v>
      </c>
      <c r="P70" s="2" t="str">
        <f>IF(K70=0,"",O70/K70*100)</f>
        <v/>
      </c>
    </row>
    <row r="71">
      <c r="B71" s="2">
        <v>4</v>
      </c>
      <c r="C71" s="2" t="str">
        <v>LAPANGAN PENUMPUKAN</v>
      </c>
      <c r="D71" s="2" t="str">
        <v>Lap. Penumpukan TPS 1</v>
      </c>
      <c r="J71" s="2" t="str">
        <v>Conblock</v>
      </c>
      <c r="Q71" s="2" t="e">
        <f>IFERROR(AVERAGE(P72:P91),"")</f>
        <v>#DIV/0!</v>
      </c>
      <c r="R71" s="2" t="str">
        <v>SPTP</v>
      </c>
    </row>
    <row r="72">
      <c r="E72" s="2" t="str">
        <v>Lapangan</v>
      </c>
      <c r="H72" s="2">
        <f>F72*G72</f>
        <v>0</v>
      </c>
      <c r="K72" s="2">
        <f>H72</f>
        <v>0</v>
      </c>
      <c r="O72" s="2">
        <f>IF(K72=0,0,K72-(50%*L72+75%*M72+100%*N72))</f>
        <v>0</v>
      </c>
      <c r="P72" s="2" t="str">
        <f>IF(K72=0,"",O72/K72*100)</f>
        <v/>
      </c>
    </row>
    <row r="73">
      <c r="B73" s="2">
        <v>5</v>
      </c>
      <c r="C73" s="2" t="str">
        <v>LAPANGAN PENUMPUKAN</v>
      </c>
      <c r="D73" s="2" t="str">
        <v>Lap. Penumpukan TPS 2</v>
      </c>
      <c r="J73" s="2" t="str">
        <v>Conblock</v>
      </c>
      <c r="Q73" s="2" t="e">
        <f>IFERROR(AVERAGE(P74:P93),"")</f>
        <v>#DIV/0!</v>
      </c>
      <c r="R73" s="2" t="str">
        <v>SPMT</v>
      </c>
    </row>
    <row r="74">
      <c r="E74" s="2" t="str">
        <v>Lapangan</v>
      </c>
      <c r="H74" s="2">
        <f>F74*G74</f>
        <v>0</v>
      </c>
      <c r="K74" s="2">
        <f>H74</f>
        <v>0</v>
      </c>
      <c r="O74" s="2">
        <f>IF(K74=0,0,K74-(50%*L74+75%*M74+100%*N74))</f>
        <v>0</v>
      </c>
      <c r="P74" s="2" t="str">
        <f>IF(K74=0,"",O74/K74*100)</f>
        <v/>
      </c>
    </row>
    <row r="75">
      <c r="C75" s="2" t="str">
        <v>Availability Lapangan</v>
      </c>
      <c r="Q75" s="2" t="e">
        <f>AVERAGE(Q64:Q74)</f>
        <v>#DIV/0!</v>
      </c>
    </row>
    <row r="76">
      <c r="B76" s="2" t="str">
        <v>III</v>
      </c>
      <c r="C76" s="2" t="str">
        <v>GUDANG</v>
      </c>
    </row>
    <row r="77">
      <c r="B77" s="2">
        <v>1</v>
      </c>
      <c r="C77" s="2" t="str">
        <v>GUDANG</v>
      </c>
      <c r="D77" s="2" t="str">
        <v>Gudang 001</v>
      </c>
      <c r="J77" s="2" t="str">
        <v>Rangka Baja</v>
      </c>
      <c r="Q77" s="2" t="e">
        <f>IFERROR(AVERAGE(P78:P97),"")</f>
        <v>#DIV/0!</v>
      </c>
      <c r="R77" s="2" t="str">
        <v>SPSL</v>
      </c>
    </row>
    <row r="78">
      <c r="E78" s="2" t="str">
        <v>Lantai Gudang</v>
      </c>
      <c r="F78" s="2">
        <v>50</v>
      </c>
      <c r="G78" s="2">
        <v>30</v>
      </c>
      <c r="H78" s="2">
        <f>F78*G78</f>
        <v>1500</v>
      </c>
      <c r="K78" s="2">
        <f>H78</f>
        <v>1500</v>
      </c>
      <c r="O78" s="2">
        <f>IF(K78=0,0,K78-(50%*L78+75%*M78+100%*N78))</f>
        <v>1500</v>
      </c>
      <c r="P78" s="2">
        <f>IF(K78=0,"",O78/K78*100)</f>
        <v>100</v>
      </c>
    </row>
    <row r="79">
      <c r="E79" s="2" t="str">
        <v>Atap</v>
      </c>
      <c r="H79" s="2">
        <f>F79*G79</f>
        <v>0</v>
      </c>
      <c r="K79" s="2">
        <f>H79</f>
        <v>0</v>
      </c>
      <c r="O79" s="2">
        <f>IF(K79=0,0,K79-(50%*L79+75%*M79+100%*N79))</f>
        <v>0</v>
      </c>
      <c r="P79" s="2" t="str">
        <f>IF(K79=0,"",O79/K79*100)</f>
        <v/>
      </c>
    </row>
    <row r="80">
      <c r="E80" s="2" t="str">
        <v>Dinding Gudang</v>
      </c>
      <c r="H80" s="2">
        <f>F80*G80</f>
        <v>0</v>
      </c>
      <c r="K80" s="2">
        <f>H80</f>
        <v>0</v>
      </c>
      <c r="O80" s="2">
        <f>IF(K80=0,0,K80-(50%*L80+75%*M80+100%*N80))</f>
        <v>0</v>
      </c>
      <c r="P80" s="2" t="str">
        <f>IF(K80=0,"",O80/K80*100)</f>
        <v/>
      </c>
    </row>
    <row r="81">
      <c r="E81" s="2" t="str">
        <v>Pintu Gudang</v>
      </c>
      <c r="K81" s="2">
        <f>I81</f>
        <v>0</v>
      </c>
      <c r="O81" s="2">
        <f>IF(K81=0,0,K81-(50%*L81+75%*M81+100%*N81))</f>
        <v>0</v>
      </c>
      <c r="P81" s="2" t="str">
        <f>IF(K81=0,"",O81/K81*100)</f>
        <v/>
      </c>
    </row>
    <row r="82">
      <c r="B82" s="2">
        <v>2</v>
      </c>
      <c r="C82" s="2" t="str">
        <v>GUDANG</v>
      </c>
      <c r="D82" s="2" t="str">
        <v xml:space="preserve">Gudang CFS </v>
      </c>
      <c r="J82" s="2" t="str">
        <v>Rangka Baja</v>
      </c>
      <c r="Q82" s="2" t="e">
        <f>IFERROR(AVERAGE(P83:P102),"")</f>
        <v>#DIV/0!</v>
      </c>
      <c r="R82" s="2" t="str">
        <v>SPSL</v>
      </c>
    </row>
    <row r="83">
      <c r="E83" s="2" t="str">
        <v>Lantai Gudang</v>
      </c>
      <c r="F83" s="2">
        <v>65</v>
      </c>
      <c r="G83" s="2">
        <v>20</v>
      </c>
      <c r="H83" s="2">
        <f>F83*G83</f>
        <v>1300</v>
      </c>
      <c r="K83" s="2">
        <f>H83</f>
        <v>1300</v>
      </c>
      <c r="O83" s="2">
        <f>IF(K83=0,0,K83-(50%*L83+75%*M83+100%*N83))</f>
        <v>1300</v>
      </c>
      <c r="P83" s="2">
        <f>IF(K83=0,"",O83/K83*100)</f>
        <v>100</v>
      </c>
    </row>
    <row r="84">
      <c r="E84" s="2" t="str">
        <v>Atap</v>
      </c>
      <c r="H84" s="2">
        <f>F84*G84</f>
        <v>0</v>
      </c>
      <c r="K84" s="2">
        <f>H84</f>
        <v>0</v>
      </c>
      <c r="O84" s="2">
        <f>IF(K84=0,0,K84-(50%*L84+75%*M84+100%*N84))</f>
        <v>0</v>
      </c>
      <c r="P84" s="2" t="str">
        <f>IF(K84=0,"",O84/K84*100)</f>
        <v/>
      </c>
    </row>
    <row r="85">
      <c r="E85" s="2" t="str">
        <v>Dinding Gudang</v>
      </c>
      <c r="H85" s="2">
        <f>F85*G85</f>
        <v>0</v>
      </c>
      <c r="K85" s="2">
        <f>H85</f>
        <v>0</v>
      </c>
      <c r="O85" s="2">
        <f>IF(K85=0,0,K85-(50%*L85+75%*M85+100%*N85))</f>
        <v>0</v>
      </c>
      <c r="P85" s="2" t="str">
        <f>IF(K85=0,"",O85/K85*100)</f>
        <v/>
      </c>
    </row>
    <row r="86">
      <c r="E86" s="2" t="str">
        <v>Pintu Gudang</v>
      </c>
      <c r="K86" s="2">
        <f>I86</f>
        <v>0</v>
      </c>
      <c r="O86" s="2">
        <f>IF(K86=0,0,K86-(50%*L86+75%*M86+100%*N86))</f>
        <v>0</v>
      </c>
      <c r="P86" s="2" t="str">
        <f>IF(K86=0,"",O86/K86*100)</f>
        <v/>
      </c>
    </row>
    <row r="87">
      <c r="B87" s="2">
        <v>3</v>
      </c>
      <c r="C87" s="2" t="str">
        <v>GUDANG</v>
      </c>
      <c r="D87" s="2" t="str">
        <v>Gudang Curah Kering</v>
      </c>
      <c r="J87" s="2" t="str">
        <v>Rangka Baja</v>
      </c>
      <c r="Q87" s="2" t="e">
        <f>IFERROR(AVERAGE(P88:P107),"")</f>
        <v>#DIV/0!</v>
      </c>
      <c r="R87" s="2" t="str">
        <v>SPSL</v>
      </c>
    </row>
    <row r="88">
      <c r="E88" s="2" t="str">
        <v>Lantai Gudang</v>
      </c>
      <c r="F88" s="2">
        <v>180</v>
      </c>
      <c r="G88" s="2">
        <v>60</v>
      </c>
      <c r="H88" s="2">
        <f>F88*G88</f>
        <v>10800</v>
      </c>
      <c r="K88" s="2">
        <f>H88</f>
        <v>10800</v>
      </c>
      <c r="O88" s="2">
        <f>IF(K88=0,0,K88-(50%*L88+75%*M88+100%*N88))</f>
        <v>10800</v>
      </c>
      <c r="P88" s="2">
        <f>IF(K88=0,"",O88/K88*100)</f>
        <v>100</v>
      </c>
    </row>
    <row r="89">
      <c r="E89" s="2" t="str">
        <v>Atap</v>
      </c>
      <c r="H89" s="2">
        <f>F89*G89</f>
        <v>0</v>
      </c>
      <c r="K89" s="2">
        <f>H89</f>
        <v>0</v>
      </c>
      <c r="O89" s="2">
        <f>IF(K89=0,0,K89-(50%*L89+75%*M89+100%*N89))</f>
        <v>0</v>
      </c>
      <c r="P89" s="2" t="str">
        <f>IF(K89=0,"",O89/K89*100)</f>
        <v/>
      </c>
    </row>
    <row r="90">
      <c r="E90" s="2" t="str">
        <v>Dinding Gudang</v>
      </c>
      <c r="H90" s="2">
        <f>F90*G90</f>
        <v>0</v>
      </c>
      <c r="K90" s="2">
        <f>H90</f>
        <v>0</v>
      </c>
      <c r="O90" s="2">
        <f>IF(K90=0,0,K90-(50%*L90+75%*M90+100%*N90))</f>
        <v>0</v>
      </c>
      <c r="P90" s="2" t="str">
        <f>IF(K90=0,"",O90/K90*100)</f>
        <v/>
      </c>
    </row>
    <row r="91">
      <c r="E91" s="2" t="str">
        <v>Pintu Gudang</v>
      </c>
      <c r="K91" s="2">
        <f>I91</f>
        <v>0</v>
      </c>
      <c r="O91" s="2">
        <f>IF(K91=0,0,K91-(50%*L91+75%*M91+100%*N91))</f>
        <v>0</v>
      </c>
      <c r="P91" s="2" t="str">
        <f>IF(K91=0,"",O91/K91*100)</f>
        <v/>
      </c>
    </row>
    <row r="92">
      <c r="C92" s="2" t="str">
        <v>Availability Gudang</v>
      </c>
      <c r="Q92" s="2" t="e">
        <f>AVERAGE(Q77:Q91)</f>
        <v>#DIV/0!</v>
      </c>
    </row>
    <row r="93">
      <c r="B93" s="2" t="str">
        <v>IV</v>
      </c>
      <c r="C93" s="2" t="str">
        <v>TERMINAL PENUMPANG</v>
      </c>
    </row>
    <row r="94">
      <c r="B94" s="2">
        <v>1</v>
      </c>
      <c r="C94" s="2" t="str">
        <v>TERMINAL PENUMPANG</v>
      </c>
      <c r="D94" s="2" t="str">
        <v>TERMINAL PENUMPANG A</v>
      </c>
      <c r="J94" s="2" t="str">
        <v>Beton</v>
      </c>
      <c r="Q94" s="2" t="e">
        <f>IFERROR(AVERAGE(P95:P114),"")</f>
        <v>#DIV/0!</v>
      </c>
      <c r="R94" s="2" t="str">
        <v>SPMT</v>
      </c>
    </row>
    <row r="95">
      <c r="E95" s="2" t="str">
        <v xml:space="preserve">Lantai </v>
      </c>
      <c r="H95" s="2">
        <f>F95*G95</f>
        <v>0</v>
      </c>
      <c r="K95" s="2">
        <f>H95</f>
        <v>0</v>
      </c>
      <c r="O95" s="2">
        <f>IF(K95=0,0,K95-(50%*L95+75%*M95+100%*N95))</f>
        <v>0</v>
      </c>
      <c r="P95" s="2" t="str">
        <f>IF(K95=0,"",O95/K95*100)</f>
        <v/>
      </c>
    </row>
    <row r="96">
      <c r="E96" s="2" t="str">
        <v>Atap</v>
      </c>
      <c r="H96" s="2">
        <f>F96*G96</f>
        <v>0</v>
      </c>
      <c r="K96" s="2">
        <f>H96</f>
        <v>0</v>
      </c>
      <c r="O96" s="2">
        <f>IF(K96=0,0,K96-(50%*L96+75%*M96+100%*N96))</f>
        <v>0</v>
      </c>
      <c r="P96" s="2" t="str">
        <f>IF(K96=0,"",O96/K96*100)</f>
        <v/>
      </c>
    </row>
    <row r="97">
      <c r="E97" s="2" t="str">
        <v>Pintu</v>
      </c>
      <c r="K97" s="2">
        <f>I97</f>
        <v>0</v>
      </c>
      <c r="O97" s="2">
        <f>IF(K97=0,0,K97-(50%*L97+75%*M97+100%*N97))</f>
        <v>0</v>
      </c>
      <c r="P97" s="2" t="str">
        <f>IF(K97=0,"",O97/K97*100)</f>
        <v/>
      </c>
    </row>
    <row r="98">
      <c r="E98" s="2" t="str">
        <v>Jendela</v>
      </c>
      <c r="K98" s="2">
        <f>I98</f>
        <v>0</v>
      </c>
      <c r="O98" s="2">
        <f>IF(K98=0,0,K98-(50%*L98+75%*M98+100%*N98))</f>
        <v>0</v>
      </c>
      <c r="P98" s="2" t="str">
        <f>IF(K98=0,"",O98/K98*100)</f>
        <v/>
      </c>
    </row>
    <row r="99">
      <c r="E99" s="2" t="str">
        <v>Dinding</v>
      </c>
      <c r="H99" s="2">
        <f>F99*G99</f>
        <v>0</v>
      </c>
      <c r="K99" s="2">
        <f>H99</f>
        <v>0</v>
      </c>
      <c r="O99" s="2">
        <f>IF(K99=0,0,K99-(50%*L99+75%*M99+100%*N99))</f>
        <v>0</v>
      </c>
      <c r="P99" s="2" t="str">
        <f>IF(K99=0,"",O99/K99*100)</f>
        <v/>
      </c>
    </row>
    <row r="100">
      <c r="E100" s="2" t="str">
        <v>Plafond</v>
      </c>
      <c r="H100" s="2">
        <f>F100*G100</f>
        <v>0</v>
      </c>
      <c r="K100" s="2">
        <f>H100</f>
        <v>0</v>
      </c>
      <c r="O100" s="2">
        <f>IF(K100=0,0,K100-(50%*L100+75%*M100+100%*N100))</f>
        <v>0</v>
      </c>
      <c r="P100" s="2" t="str">
        <f>IF(K100=0,"",O100/K100*100)</f>
        <v/>
      </c>
    </row>
    <row r="101">
      <c r="C101" s="2" t="str">
        <v>Availability Terminal Penumpang</v>
      </c>
      <c r="Q101" s="2" t="e">
        <f>AVERAGE(Q94:Q100)</f>
        <v>#DIV/0!</v>
      </c>
    </row>
    <row r="102">
      <c r="B102" s="2" t="str">
        <v>V</v>
      </c>
      <c r="C102" s="2" t="str">
        <v>JALAN</v>
      </c>
    </row>
    <row r="103">
      <c r="B103" s="2">
        <v>1</v>
      </c>
      <c r="C103" s="2" t="str">
        <v>JALAN</v>
      </c>
      <c r="D103" s="2" t="str">
        <v>Jalan Utama</v>
      </c>
      <c r="J103" s="2" t="str">
        <v>Beton</v>
      </c>
      <c r="Q103" s="2" t="e">
        <f>IFERROR(AVERAGE(P104:P123),"")</f>
        <v>#DIV/0!</v>
      </c>
      <c r="R103" s="2" t="str">
        <v>SPMT</v>
      </c>
    </row>
    <row r="104">
      <c r="E104" s="2" t="str">
        <v>Perkerasan Jalan</v>
      </c>
      <c r="F104" s="2">
        <v>500</v>
      </c>
      <c r="G104" s="2">
        <v>10</v>
      </c>
      <c r="H104" s="2">
        <f>F104*G104</f>
        <v>5000</v>
      </c>
      <c r="K104" s="2">
        <f>H104</f>
        <v>5000</v>
      </c>
      <c r="O104" s="2">
        <f>IF(K104=0,0,K104-(50%*L104+75%*M104+100%*N104))</f>
        <v>5000</v>
      </c>
      <c r="P104" s="2">
        <f>IF(K104=0,"",O104/K104*100)</f>
        <v>100</v>
      </c>
      <c r="S104" s="2" t="str">
        <v>Kondisi Baik</v>
      </c>
    </row>
    <row r="105">
      <c r="E105" s="2" t="str">
        <v>Marka</v>
      </c>
      <c r="H105" s="2">
        <f>F105*G105</f>
        <v>0</v>
      </c>
      <c r="K105" s="2">
        <f>H105</f>
        <v>0</v>
      </c>
      <c r="O105" s="2">
        <f>IF(K105=0,0,K105-(50%*L105+75%*M105+100%*N105))</f>
        <v>0</v>
      </c>
      <c r="P105" s="2" t="str">
        <f>IF(K105=0,"",O105/K105*100)</f>
        <v/>
      </c>
      <c r="S105" s="2" t="str">
        <v>Kondisi Baik</v>
      </c>
    </row>
    <row r="106">
      <c r="E106" s="2" t="str">
        <v>Rambu-rambu</v>
      </c>
      <c r="K106" s="2">
        <f>I106</f>
        <v>0</v>
      </c>
      <c r="O106" s="2">
        <f>IF(K106=0,0,K106-(50%*L106+75%*M106+100%*N106))</f>
        <v>0</v>
      </c>
      <c r="P106" s="2" t="str">
        <f>IF(K106=0,"",O106/K106*100)</f>
        <v/>
      </c>
      <c r="S106" s="2" t="str">
        <v>Kondisi Baik</v>
      </c>
    </row>
    <row r="107">
      <c r="E107" s="2" t="str">
        <v>Saluran Drainase</v>
      </c>
      <c r="H107" s="2">
        <f>F107*G107</f>
        <v>0</v>
      </c>
      <c r="K107" s="2">
        <f>H107</f>
        <v>0</v>
      </c>
      <c r="O107" s="2">
        <f>IF(K107=0,0,K107-(50%*L107+75%*M107+100%*N107))</f>
        <v>0</v>
      </c>
      <c r="P107" s="2" t="str">
        <f>IF(K107=0,"",O107/K107*100)</f>
        <v/>
      </c>
      <c r="S107" s="2" t="str">
        <v>Kondisi Baik</v>
      </c>
    </row>
    <row r="108">
      <c r="B108" s="2">
        <v>2</v>
      </c>
      <c r="C108" s="2" t="str">
        <v>JALAN</v>
      </c>
      <c r="D108" s="2" t="str">
        <v xml:space="preserve">Jalan Menuju Dermaga Batu Bara </v>
      </c>
      <c r="J108" s="2" t="str">
        <v>Beton</v>
      </c>
      <c r="Q108" s="2" t="e">
        <f>IFERROR(AVERAGE(P109:P128),"")</f>
        <v>#DIV/0!</v>
      </c>
      <c r="R108" s="2" t="str">
        <v>SPMT</v>
      </c>
    </row>
    <row r="109">
      <c r="E109" s="2" t="str">
        <v>Perkerasan Jalan</v>
      </c>
      <c r="F109" s="2">
        <v>180</v>
      </c>
      <c r="G109" s="2">
        <v>6</v>
      </c>
      <c r="H109" s="2">
        <f>F109*G109</f>
        <v>1080</v>
      </c>
      <c r="K109" s="2">
        <f>H109</f>
        <v>1080</v>
      </c>
      <c r="O109" s="2">
        <f>IF(K109=0,0,K109-(50%*L109+75%*M109+100%*N109))</f>
        <v>1080</v>
      </c>
      <c r="P109" s="2">
        <f>IF(K109=0,"",O109/K109*100)</f>
        <v>100</v>
      </c>
      <c r="S109" s="2" t="str">
        <v>Kondisi Baik</v>
      </c>
    </row>
    <row r="110">
      <c r="E110" s="2" t="str">
        <v>Marka</v>
      </c>
      <c r="H110" s="2">
        <f>F110*G110</f>
        <v>0</v>
      </c>
      <c r="K110" s="2">
        <f>H110</f>
        <v>0</v>
      </c>
      <c r="O110" s="2">
        <f>IF(K110=0,0,K110-(50%*L110+75%*M110+100%*N110))</f>
        <v>0</v>
      </c>
      <c r="P110" s="2" t="str">
        <f>IF(K110=0,"",O110/K110*100)</f>
        <v/>
      </c>
      <c r="S110" s="2" t="str">
        <v>Kondisi Baik</v>
      </c>
    </row>
    <row r="111">
      <c r="E111" s="2" t="str">
        <v>Rambu-rambu</v>
      </c>
      <c r="K111" s="2">
        <f>I111</f>
        <v>0</v>
      </c>
      <c r="O111" s="2">
        <f>IF(K111=0,0,K111-(50%*L111+75%*M111+100%*N111))</f>
        <v>0</v>
      </c>
      <c r="P111" s="2" t="str">
        <f>IF(K111=0,"",O111/K111*100)</f>
        <v/>
      </c>
      <c r="S111" s="2" t="str">
        <v>Kondisi Baik</v>
      </c>
    </row>
    <row r="112">
      <c r="E112" s="2" t="str">
        <v>Saluran Drainase</v>
      </c>
      <c r="H112" s="2">
        <f>F112*G112</f>
        <v>0</v>
      </c>
      <c r="K112" s="2">
        <f>H112</f>
        <v>0</v>
      </c>
      <c r="O112" s="2">
        <f>IF(K112=0,0,K112-(50%*L112+75%*M112+100%*N112))</f>
        <v>0</v>
      </c>
      <c r="P112" s="2" t="str">
        <f>IF(K112=0,"",O112/K112*100)</f>
        <v/>
      </c>
      <c r="S112" s="2" t="str">
        <v>Kondisi Baik</v>
      </c>
    </row>
    <row r="113">
      <c r="B113" s="2">
        <v>3</v>
      </c>
      <c r="C113" s="2" t="str">
        <v>JALAN</v>
      </c>
      <c r="D113" s="2" t="str">
        <v>Jalan Menuju Multi Purpose</v>
      </c>
      <c r="J113" s="2" t="str">
        <v>Beton</v>
      </c>
      <c r="Q113" s="2" t="e">
        <f>IFERROR(AVERAGE(P114:P133),"")</f>
        <v>#DIV/0!</v>
      </c>
      <c r="R113" s="2" t="str">
        <v>SPMT</v>
      </c>
    </row>
    <row r="114">
      <c r="E114" s="2" t="str">
        <v>Perkerasan Jalan</v>
      </c>
      <c r="F114" s="2">
        <v>230</v>
      </c>
      <c r="G114" s="2">
        <v>14</v>
      </c>
      <c r="H114" s="2">
        <f>F114*G114</f>
        <v>3220</v>
      </c>
      <c r="K114" s="2">
        <f>H114</f>
        <v>3220</v>
      </c>
      <c r="O114" s="2">
        <f>IF(K114=0,0,K114-(50%*L114+75%*M114+100%*N114))</f>
        <v>3220</v>
      </c>
      <c r="P114" s="2">
        <f>IF(K114=0,"",O114/K114*100)</f>
        <v>100</v>
      </c>
      <c r="S114" s="2" t="str">
        <v>Kondisi Baik</v>
      </c>
    </row>
    <row r="115">
      <c r="E115" s="2" t="str">
        <v>Marka</v>
      </c>
      <c r="H115" s="2">
        <f>F115*G115</f>
        <v>0</v>
      </c>
      <c r="K115" s="2">
        <f>H115</f>
        <v>0</v>
      </c>
      <c r="O115" s="2">
        <f>IF(K115=0,0,K115-(50%*L115+75%*M115+100%*N115))</f>
        <v>0</v>
      </c>
      <c r="P115" s="2" t="str">
        <f>IF(K115=0,"",O115/K115*100)</f>
        <v/>
      </c>
      <c r="S115" s="2" t="str">
        <v>Kondisi Baik</v>
      </c>
    </row>
    <row r="116">
      <c r="E116" s="2" t="str">
        <v>Rambu-rambu</v>
      </c>
      <c r="K116" s="2">
        <f>I116</f>
        <v>0</v>
      </c>
      <c r="O116" s="2">
        <f>IF(K116=0,0,K116-(50%*L116+75%*M116+100%*N116))</f>
        <v>0</v>
      </c>
      <c r="P116" s="2" t="str">
        <f>IF(K116=0,"",O116/K116*100)</f>
        <v/>
      </c>
      <c r="S116" s="2" t="str">
        <v>Kondisi Baik</v>
      </c>
    </row>
    <row r="117">
      <c r="E117" s="2" t="str">
        <v>Saluran Drainase</v>
      </c>
      <c r="H117" s="2">
        <f>F117*G117</f>
        <v>0</v>
      </c>
      <c r="K117" s="2">
        <f>H117</f>
        <v>0</v>
      </c>
      <c r="O117" s="2">
        <f>IF(K117=0,0,K117-(50%*L117+75%*M117+100%*N117))</f>
        <v>0</v>
      </c>
      <c r="P117" s="2" t="str">
        <f>IF(K117=0,"",O117/K117*100)</f>
        <v/>
      </c>
      <c r="S117" s="2" t="str">
        <v>Kondisi Baik</v>
      </c>
    </row>
    <row r="118">
      <c r="B118" s="2">
        <v>4</v>
      </c>
      <c r="C118" s="2" t="str">
        <v>JALAN</v>
      </c>
      <c r="D118" s="2" t="str">
        <v>Jalan Jetty Curah Cair</v>
      </c>
      <c r="J118" s="2" t="str">
        <v>Beton</v>
      </c>
      <c r="Q118" s="2" t="e">
        <f>IFERROR(AVERAGE(P119:P138),"")</f>
        <v>#DIV/0!</v>
      </c>
      <c r="R118" s="2" t="str">
        <v>SPMT</v>
      </c>
    </row>
    <row r="119">
      <c r="E119" s="2" t="str">
        <v>Perkerasan Jalan</v>
      </c>
      <c r="F119" s="2">
        <v>200</v>
      </c>
      <c r="G119" s="2">
        <v>7</v>
      </c>
      <c r="H119" s="2">
        <f>F119*G119</f>
        <v>1400</v>
      </c>
      <c r="K119" s="2">
        <f>H119</f>
        <v>1400</v>
      </c>
      <c r="O119" s="2">
        <f>IF(K119=0,0,K119-(50%*L119+75%*M119+100%*N119))</f>
        <v>1400</v>
      </c>
      <c r="P119" s="2">
        <f>IF(K119=0,"",O119/K119*100)</f>
        <v>100</v>
      </c>
      <c r="S119" s="2" t="str">
        <v>Kondisi Baik</v>
      </c>
    </row>
    <row r="120">
      <c r="E120" s="2" t="str">
        <v>Marka</v>
      </c>
      <c r="H120" s="2">
        <f>F120*G120</f>
        <v>0</v>
      </c>
      <c r="K120" s="2">
        <f>H120</f>
        <v>0</v>
      </c>
      <c r="O120" s="2">
        <f>IF(K120=0,0,K120-(50%*L120+75%*M120+100%*N120))</f>
        <v>0</v>
      </c>
      <c r="P120" s="2" t="str">
        <f>IF(K120=0,"",O120/K120*100)</f>
        <v/>
      </c>
      <c r="S120" s="2" t="str">
        <v>Kondisi Baik</v>
      </c>
    </row>
    <row r="121">
      <c r="E121" s="2" t="str">
        <v>Rambu-rambu</v>
      </c>
      <c r="K121" s="2">
        <f>I121</f>
        <v>0</v>
      </c>
      <c r="O121" s="2">
        <f>IF(K121=0,0,K121-(50%*L121+75%*M121+100%*N121))</f>
        <v>0</v>
      </c>
      <c r="P121" s="2" t="str">
        <f>IF(K121=0,"",O121/K121*100)</f>
        <v/>
      </c>
      <c r="S121" s="2" t="str">
        <v>Kondisi Baik</v>
      </c>
    </row>
    <row r="122">
      <c r="E122" s="2" t="str">
        <v>Saluran Drainase</v>
      </c>
      <c r="H122" s="2">
        <f>F122*G122</f>
        <v>0</v>
      </c>
      <c r="K122" s="2">
        <f>H122</f>
        <v>0</v>
      </c>
      <c r="O122" s="2">
        <f>IF(K122=0,0,K122-(50%*L122+75%*M122+100%*N122))</f>
        <v>0</v>
      </c>
      <c r="P122" s="2" t="str">
        <f>IF(K122=0,"",O122/K122*100)</f>
        <v/>
      </c>
      <c r="S122" s="2" t="str">
        <v>Kondisi Baik</v>
      </c>
    </row>
    <row r="123">
      <c r="B123" s="2">
        <v>5</v>
      </c>
      <c r="C123" s="2" t="str">
        <v>JALAN</v>
      </c>
      <c r="D123" s="2" t="str">
        <v>Jalan Menuju Dermaga 005 - 003</v>
      </c>
      <c r="J123" s="2" t="str">
        <v>Beton</v>
      </c>
      <c r="Q123" s="2" t="e">
        <f>IFERROR(AVERAGE(P124:P143),"")</f>
        <v>#DIV/0!</v>
      </c>
      <c r="R123" s="2" t="str">
        <v>SPMT</v>
      </c>
    </row>
    <row r="124">
      <c r="E124" s="2" t="str">
        <v>Perkerasan Jalan</v>
      </c>
      <c r="F124" s="2">
        <v>220</v>
      </c>
      <c r="G124" s="2">
        <v>7</v>
      </c>
      <c r="H124" s="2">
        <f>F124*G124</f>
        <v>1540</v>
      </c>
      <c r="K124" s="2">
        <f>H124</f>
        <v>1540</v>
      </c>
      <c r="O124" s="2">
        <f>IF(K124=0,0,K124-(50%*L124+75%*M124+100%*N124))</f>
        <v>1540</v>
      </c>
      <c r="P124" s="2">
        <f>IF(K124=0,"",O124/K124*100)</f>
        <v>100</v>
      </c>
      <c r="S124" s="2" t="str">
        <v>Kondisi Baik</v>
      </c>
    </row>
    <row r="125">
      <c r="E125" s="2" t="str">
        <v>Marka</v>
      </c>
      <c r="H125" s="2">
        <f>F125*G125</f>
        <v>0</v>
      </c>
      <c r="K125" s="2">
        <f>H125</f>
        <v>0</v>
      </c>
      <c r="O125" s="2">
        <f>IF(K125=0,0,K125-(50%*L125+75%*M125+100%*N125))</f>
        <v>0</v>
      </c>
      <c r="P125" s="2" t="str">
        <f>IF(K125=0,"",O125/K125*100)</f>
        <v/>
      </c>
      <c r="S125" s="2" t="str">
        <v>Kondisi Baik</v>
      </c>
    </row>
    <row r="126">
      <c r="E126" s="2" t="str">
        <v>Rambu-rambu</v>
      </c>
      <c r="K126" s="2">
        <f>I126</f>
        <v>0</v>
      </c>
      <c r="O126" s="2">
        <f>IF(K126=0,0,K126-(50%*L126+75%*M126+100%*N126))</f>
        <v>0</v>
      </c>
      <c r="P126" s="2" t="str">
        <f>IF(K126=0,"",O126/K126*100)</f>
        <v/>
      </c>
      <c r="S126" s="2" t="str">
        <v>Kondisi Baik</v>
      </c>
    </row>
    <row r="127">
      <c r="E127" s="2" t="str">
        <v>Saluran Drainase</v>
      </c>
      <c r="H127" s="2">
        <f>F127*G127</f>
        <v>0</v>
      </c>
      <c r="K127" s="2">
        <f>H127</f>
        <v>0</v>
      </c>
      <c r="O127" s="2">
        <f>IF(K127=0,0,K127-(50%*L127+75%*M127+100%*N127))</f>
        <v>0</v>
      </c>
      <c r="P127" s="2" t="str">
        <f>IF(K127=0,"",O127/K127*100)</f>
        <v/>
      </c>
      <c r="S127" s="2" t="str">
        <v>Kondisi Baik</v>
      </c>
    </row>
    <row r="128">
      <c r="C128" s="2" t="str">
        <v>Availability Jalan</v>
      </c>
      <c r="Q128" s="2" t="e">
        <f>AVERAGE(Q123:Q127)</f>
        <v>#DIV/0!</v>
      </c>
    </row>
    <row r="129">
      <c r="B129" s="2" t="str">
        <v>VI</v>
      </c>
      <c r="C129" s="2" t="str">
        <v>FASILITAS PENDUKUNG LAINNYA</v>
      </c>
    </row>
    <row r="130">
      <c r="B130" s="2">
        <v>1</v>
      </c>
      <c r="C130" s="2" t="str">
        <v>GATE</v>
      </c>
      <c r="D130" s="2" t="str">
        <v>Gate Utama</v>
      </c>
      <c r="J130" s="2" t="str">
        <v>Beton</v>
      </c>
      <c r="Q130" s="2" t="e">
        <f>IFERROR(AVERAGE(P131:P150),"")</f>
        <v>#DIV/0!</v>
      </c>
      <c r="R130" s="2" t="str">
        <v>SPMT</v>
      </c>
    </row>
    <row r="131">
      <c r="E131" s="2" t="str">
        <v>.........................</v>
      </c>
      <c r="K131" s="2">
        <f>H131</f>
        <v>0</v>
      </c>
      <c r="O131" s="2">
        <f>IF(K131=0,0,K131-(50%*L131+75%*M131+100%*N131))</f>
        <v>0</v>
      </c>
      <c r="P131" s="2" t="str">
        <f>IF(K131=0,"",O131/K131*100)</f>
        <v/>
      </c>
    </row>
    <row r="132">
      <c r="E132" s="2" t="str">
        <v>.........................</v>
      </c>
      <c r="K132" s="2">
        <f>H132</f>
        <v>0</v>
      </c>
      <c r="O132" s="2">
        <f>IF(K132=0,0,K132-(50%*L132+75%*M132+100%*N132))</f>
        <v>0</v>
      </c>
      <c r="P132" s="2" t="str">
        <f>IF(K132=0,"",O132/K132*100)</f>
        <v/>
      </c>
    </row>
    <row r="133">
      <c r="E133" s="2" t="str">
        <v>.........................</v>
      </c>
      <c r="K133" s="2">
        <f>I133</f>
        <v>0</v>
      </c>
      <c r="O133" s="2">
        <f>IF(K133=0,0,K133-(50%*L133+75%*M133+100%*N133))</f>
        <v>0</v>
      </c>
      <c r="P133" s="2" t="str">
        <f>IF(K133=0,"",O133/K133*100)</f>
        <v/>
      </c>
    </row>
    <row r="134">
      <c r="E134" s="2" t="str">
        <v>.........................</v>
      </c>
      <c r="K134" s="2">
        <f>H134</f>
        <v>0</v>
      </c>
      <c r="O134" s="2">
        <f>IF(K134=0,0,K134-(50%*L134+75%*M134+100%*N134))</f>
        <v>0</v>
      </c>
      <c r="P134" s="2" t="str">
        <f>IF(K134=0,"",O134/K134*100)</f>
        <v/>
      </c>
    </row>
    <row r="135">
      <c r="C135" s="2" t="str">
        <v>Availability Jalan</v>
      </c>
      <c r="Q135" s="2" t="e">
        <f>AVERAGE(Q130:Q134)</f>
        <v>#DIV/0!</v>
      </c>
    </row>
    <row r="136">
      <c r="B136" s="2" t="str">
        <v>AVAILABILITY FASILITAS PELABUHAN</v>
      </c>
      <c r="Q136" s="2" t="e">
        <f>AVERAGE(Q63,Q75,Q92,Q101)</f>
        <v>#DIV/0!</v>
      </c>
    </row>
  </sheetData>
  <mergeCells count="17">
    <mergeCell ref="B6:C6"/>
    <mergeCell ref="B7:C7"/>
    <mergeCell ref="B8:C8"/>
    <mergeCell ref="B10:B11"/>
    <mergeCell ref="C10:C11"/>
    <mergeCell ref="C92:P92"/>
    <mergeCell ref="C101:P101"/>
    <mergeCell ref="C128:P128"/>
    <mergeCell ref="C135:P135"/>
    <mergeCell ref="B136:P136"/>
    <mergeCell ref="J10:J11"/>
    <mergeCell ref="R10:R11"/>
    <mergeCell ref="S10:S11"/>
    <mergeCell ref="C63:P63"/>
    <mergeCell ref="C75:P75"/>
    <mergeCell ref="D10:D11"/>
    <mergeCell ref="E10:E11"/>
  </mergeCells>
  <pageMargins left="0.25" right="0.25" top="0.75" bottom="0.75" header="0" footer="0"/>
  <ignoredErrors>
    <ignoredError numberStoredAsText="1" sqref="A1:Z106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116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PONTIANAK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01a</v>
      </c>
      <c r="J15" s="2" t="str">
        <v>Beton</v>
      </c>
      <c r="Q15" s="2" t="e">
        <f>IFERROR(AVERAGE(P16:P35),"")</f>
        <v>#DIV/0!</v>
      </c>
      <c r="R15" s="2" t="str">
        <v>SPTP</v>
      </c>
    </row>
    <row r="16">
      <c r="E16" s="2" t="str">
        <v>Pelat Lantai</v>
      </c>
      <c r="F16" s="2">
        <v>125</v>
      </c>
      <c r="G16" s="2">
        <v>12</v>
      </c>
      <c r="H16" s="2">
        <f>F16*G16</f>
        <v>1500</v>
      </c>
      <c r="K16" s="2">
        <f>H16</f>
        <v>1500</v>
      </c>
      <c r="O16" s="2">
        <f>IF(K16=0,0,K16-(50%*L16+75%*M16+100%*N16))</f>
        <v>1500</v>
      </c>
      <c r="P16" s="2">
        <f>IF(K16=0,"",O16/K16*100)</f>
        <v>100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01b</v>
      </c>
      <c r="J21" s="2" t="str">
        <v>Beton</v>
      </c>
      <c r="Q21" s="2" t="e">
        <f>IFERROR(AVERAGE(P22:P41),"")</f>
        <v>#DIV/0!</v>
      </c>
      <c r="R21" s="2" t="str">
        <v>SPTP</v>
      </c>
    </row>
    <row r="22">
      <c r="E22" s="2" t="str">
        <v>Pelat Lantai</v>
      </c>
      <c r="F22" s="2">
        <v>125</v>
      </c>
      <c r="G22" s="2">
        <v>23</v>
      </c>
      <c r="H22" s="2">
        <f>F22*G22</f>
        <v>2875</v>
      </c>
      <c r="K22" s="2">
        <f>H22</f>
        <v>2875</v>
      </c>
      <c r="O22" s="2">
        <f>IF(K22=0,0,K22-(50%*L22+75%*M22+100%*N22))</f>
        <v>2875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02</v>
      </c>
      <c r="J27" s="2" t="str">
        <v>Beton</v>
      </c>
      <c r="Q27" s="2" t="e">
        <f>IFERROR(AVERAGE(P28:P47),"")</f>
        <v>#DIV/0!</v>
      </c>
      <c r="R27" s="2" t="str">
        <v>SPTP</v>
      </c>
    </row>
    <row r="28">
      <c r="E28" s="2" t="str">
        <v>Pelat Lantai</v>
      </c>
      <c r="F28" s="2">
        <v>67</v>
      </c>
      <c r="G28" s="2">
        <v>20</v>
      </c>
      <c r="H28" s="2">
        <f>F28*G28</f>
        <v>1340</v>
      </c>
      <c r="K28" s="2">
        <f>H28</f>
        <v>1340</v>
      </c>
      <c r="O28" s="2">
        <f>IF(K28=0,0,K28-(50%*L28+75%*M28+100%*N28))</f>
        <v>1340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03</v>
      </c>
      <c r="F33" s="2">
        <v>75</v>
      </c>
      <c r="J33" s="2" t="str">
        <v>Beton</v>
      </c>
      <c r="Q33" s="2" t="e">
        <f>IFERROR(AVERAGE(P34:P53),"")</f>
        <v>#DIV/0!</v>
      </c>
      <c r="R33" s="2" t="str">
        <v>SPTP</v>
      </c>
    </row>
    <row r="34">
      <c r="E34" s="2" t="str">
        <v>Pelat Lantai</v>
      </c>
      <c r="G34" s="2">
        <v>10</v>
      </c>
      <c r="H34" s="2">
        <f>F34*G34</f>
        <v>0</v>
      </c>
      <c r="K34" s="2">
        <f>H34</f>
        <v>0</v>
      </c>
      <c r="O34" s="2">
        <f>IF(K34=0,0,K34-(50%*L34+75%*M34+100%*N34))</f>
        <v>0</v>
      </c>
      <c r="P34" s="2" t="str">
        <f>IF(K34=0,"",O34/K34*100)</f>
        <v/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>Dermaga 04</v>
      </c>
      <c r="J39" s="2" t="str">
        <v>Beton</v>
      </c>
      <c r="Q39" s="2" t="e">
        <f>IFERROR(AVERAGE(P40:P59),"")</f>
        <v>#DIV/0!</v>
      </c>
      <c r="R39" s="2" t="str">
        <v>SPTP</v>
      </c>
    </row>
    <row r="40">
      <c r="E40" s="2" t="str">
        <v>Pelat Lantai</v>
      </c>
      <c r="F40" s="2">
        <v>100</v>
      </c>
      <c r="G40" s="2">
        <v>35</v>
      </c>
      <c r="H40" s="2">
        <f>F40*G40</f>
        <v>3500</v>
      </c>
      <c r="K40" s="2">
        <f>H40</f>
        <v>3500</v>
      </c>
      <c r="O40" s="2">
        <f>IF(K40=0,0,K40-(50%*L40+75%*M40+100%*N40))</f>
        <v>3500</v>
      </c>
      <c r="P40" s="2">
        <f>IF(K40=0,"",O40/K40*100)</f>
        <v>100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Rel Crane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B45" s="2">
        <v>6</v>
      </c>
      <c r="C45" s="2" t="str">
        <v>DERMAGA</v>
      </c>
      <c r="D45" s="2" t="str">
        <v>Dermaga 05</v>
      </c>
      <c r="J45" s="2" t="str">
        <v>Beton</v>
      </c>
      <c r="Q45" s="2" t="e">
        <f>IFERROR(AVERAGE(P46:P65),"")</f>
        <v>#DIV/0!</v>
      </c>
      <c r="R45" s="2" t="str">
        <v>SPTP</v>
      </c>
    </row>
    <row r="46">
      <c r="E46" s="2" t="str">
        <v>Pelat Lantai</v>
      </c>
      <c r="F46" s="2">
        <v>100</v>
      </c>
      <c r="G46" s="2">
        <v>25</v>
      </c>
      <c r="H46" s="2">
        <f>F46*G46</f>
        <v>2500</v>
      </c>
      <c r="K46" s="2">
        <f>H46</f>
        <v>2500</v>
      </c>
      <c r="O46" s="2">
        <f>IF(K46=0,0,K46-(50%*L46+75%*M46+100%*N46))</f>
        <v>2500</v>
      </c>
      <c r="P46" s="2">
        <f>IF(K46=0,"",O46/K46*100)</f>
        <v>100</v>
      </c>
    </row>
    <row r="47">
      <c r="E47" s="2" t="str">
        <v>Fender</v>
      </c>
      <c r="K47" s="2">
        <f>I47</f>
        <v>0</v>
      </c>
      <c r="O47" s="2">
        <f>IF(K47=0,0,K47-(50%*L47+75%*M47+100%*N47))</f>
        <v>0</v>
      </c>
      <c r="P47" s="2" t="str">
        <f>IF(K47=0,"",O47/K47*100)</f>
        <v/>
      </c>
    </row>
    <row r="48">
      <c r="E48" s="2" t="str">
        <v>Bolder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Kanstin</v>
      </c>
      <c r="K49" s="2">
        <f>F49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Rel Crane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B51" s="2">
        <v>7</v>
      </c>
      <c r="C51" s="2" t="str">
        <v>DERMAGA</v>
      </c>
      <c r="D51" s="2" t="str">
        <v>Dermaga 06a</v>
      </c>
      <c r="J51" s="2" t="str">
        <v>Beton</v>
      </c>
      <c r="Q51" s="2" t="e">
        <f>IFERROR(AVERAGE(P52:P71),"")</f>
        <v>#DIV/0!</v>
      </c>
      <c r="R51" s="2" t="str">
        <v>SPTP</v>
      </c>
    </row>
    <row r="52">
      <c r="E52" s="2" t="str">
        <v>Pelat Lantai</v>
      </c>
      <c r="F52" s="2">
        <v>90</v>
      </c>
      <c r="G52" s="2">
        <v>25</v>
      </c>
      <c r="H52" s="2">
        <f>F52*G52</f>
        <v>2250</v>
      </c>
      <c r="K52" s="2">
        <f>H52</f>
        <v>2250</v>
      </c>
      <c r="O52" s="2">
        <f>IF(K52=0,0,K52-(50%*L52+75%*M52+100%*N52))</f>
        <v>2250</v>
      </c>
      <c r="P52" s="2">
        <f>IF(K52=0,"",O52/K52*100)</f>
        <v>100</v>
      </c>
    </row>
    <row r="53">
      <c r="E53" s="2" t="str">
        <v>Fender</v>
      </c>
      <c r="K53" s="2">
        <f>I53</f>
        <v>0</v>
      </c>
      <c r="O53" s="2">
        <f>IF(K53=0,0,K53-(50%*L53+75%*M53+100%*N53))</f>
        <v>0</v>
      </c>
      <c r="P53" s="2" t="str">
        <f>IF(K53=0,"",O53/K53*100)</f>
        <v/>
      </c>
    </row>
    <row r="54">
      <c r="E54" s="2" t="str">
        <v>Bolder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</row>
    <row r="55">
      <c r="E55" s="2" t="str">
        <v>Kanstin</v>
      </c>
      <c r="K55" s="2">
        <f>F55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Rel Crane</v>
      </c>
      <c r="K56" s="2">
        <f>F56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B57" s="2">
        <v>8</v>
      </c>
      <c r="C57" s="2" t="str">
        <v>DERMAGA</v>
      </c>
      <c r="D57" s="2" t="str">
        <v>Dermaga 06b</v>
      </c>
      <c r="J57" s="2" t="str">
        <v>Beton</v>
      </c>
      <c r="Q57" s="2" t="e">
        <f>IFERROR(AVERAGE(P58:P77),"")</f>
        <v>#DIV/0!</v>
      </c>
      <c r="R57" s="2" t="str">
        <v>SPTP</v>
      </c>
    </row>
    <row r="58">
      <c r="E58" s="2" t="str">
        <v>Pelat Lantai</v>
      </c>
      <c r="F58" s="2">
        <v>20</v>
      </c>
      <c r="G58" s="2">
        <v>15</v>
      </c>
      <c r="H58" s="2">
        <f>F58*G58</f>
        <v>300</v>
      </c>
      <c r="K58" s="2">
        <f>H58</f>
        <v>300</v>
      </c>
      <c r="O58" s="2">
        <f>IF(K58=0,0,K58-(50%*L58+75%*M58+100%*N58))</f>
        <v>300</v>
      </c>
      <c r="P58" s="2">
        <f>IF(K58=0,"",O58/K58*100)</f>
        <v>100</v>
      </c>
    </row>
    <row r="59">
      <c r="E59" s="2" t="str">
        <v>Fender</v>
      </c>
      <c r="K59" s="2">
        <f>I59</f>
        <v>0</v>
      </c>
      <c r="O59" s="2">
        <f>IF(K59=0,0,K59-(50%*L59+75%*M59+100%*N59))</f>
        <v>0</v>
      </c>
      <c r="P59" s="2" t="str">
        <f>IF(K59=0,"",O59/K59*100)</f>
        <v/>
      </c>
    </row>
    <row r="60">
      <c r="E60" s="2" t="str">
        <v>Bolder</v>
      </c>
      <c r="K60" s="2">
        <f>I60</f>
        <v>0</v>
      </c>
      <c r="O60" s="2">
        <f>IF(K60=0,0,K60-(50%*L60+75%*M60+100%*N60))</f>
        <v>0</v>
      </c>
      <c r="P60" s="2" t="str">
        <f>IF(K60=0,"",O60/K60*100)</f>
        <v/>
      </c>
    </row>
    <row r="61">
      <c r="E61" s="2" t="str">
        <v>Kanstin</v>
      </c>
      <c r="K61" s="2">
        <f>F61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E62" s="2" t="str">
        <v>Rel Crane</v>
      </c>
      <c r="K62" s="2">
        <f>F62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B63" s="2">
        <v>9</v>
      </c>
      <c r="C63" s="2" t="str">
        <v>DERMAGA</v>
      </c>
      <c r="D63" s="2" t="str">
        <v>Dermaga 07</v>
      </c>
      <c r="J63" s="2" t="str">
        <v>Beton</v>
      </c>
      <c r="Q63" s="2" t="e">
        <f>IFERROR(AVERAGE(P64:P83),"")</f>
        <v>#DIV/0!</v>
      </c>
      <c r="R63" s="2" t="str">
        <v>SPTP</v>
      </c>
    </row>
    <row r="64">
      <c r="E64" s="2" t="str">
        <v>Pelat Lantai</v>
      </c>
      <c r="F64" s="2">
        <v>103</v>
      </c>
      <c r="G64" s="2">
        <v>24</v>
      </c>
      <c r="H64" s="2">
        <f>F64*G64</f>
        <v>2472</v>
      </c>
      <c r="K64" s="2">
        <f>H64</f>
        <v>2472</v>
      </c>
      <c r="O64" s="2">
        <f>IF(K64=0,0,K64-(50%*L64+75%*M64+100%*N64))</f>
        <v>2472</v>
      </c>
      <c r="P64" s="2">
        <f>IF(K64=0,"",O64/K64*100)</f>
        <v>100</v>
      </c>
    </row>
    <row r="65">
      <c r="E65" s="2" t="str">
        <v>Fender</v>
      </c>
      <c r="K65" s="2">
        <f>I65</f>
        <v>0</v>
      </c>
      <c r="O65" s="2">
        <f>IF(K65=0,0,K65-(50%*L65+75%*M65+100%*N65))</f>
        <v>0</v>
      </c>
      <c r="P65" s="2" t="str">
        <f>IF(K65=0,"",O65/K65*100)</f>
        <v/>
      </c>
    </row>
    <row r="66">
      <c r="E66" s="2" t="str">
        <v>Bolder</v>
      </c>
      <c r="K66" s="2">
        <f>I66</f>
        <v>0</v>
      </c>
      <c r="O66" s="2">
        <f>IF(K66=0,0,K66-(50%*L66+75%*M66+100%*N66))</f>
        <v>0</v>
      </c>
      <c r="P66" s="2" t="str">
        <f>IF(K66=0,"",O66/K66*100)</f>
        <v/>
      </c>
    </row>
    <row r="67">
      <c r="E67" s="2" t="str">
        <v>Kanstin</v>
      </c>
      <c r="K67" s="2">
        <f>F67</f>
        <v>0</v>
      </c>
      <c r="O67" s="2">
        <f>IF(K67=0,0,K67-(50%*L67+75%*M67+100%*N67))</f>
        <v>0</v>
      </c>
      <c r="P67" s="2" t="str">
        <f>IF(K67=0,"",O67/K67*100)</f>
        <v/>
      </c>
    </row>
    <row r="68">
      <c r="E68" s="2" t="str">
        <v>Rel Crane</v>
      </c>
      <c r="K68" s="2">
        <f>F68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B69" s="2">
        <v>10</v>
      </c>
      <c r="C69" s="2" t="str">
        <v>DERMAGA</v>
      </c>
      <c r="D69" s="2" t="str">
        <v>Dermaga 08</v>
      </c>
      <c r="J69" s="2" t="str">
        <v>Beton</v>
      </c>
      <c r="Q69" s="2" t="e">
        <f>IFERROR(AVERAGE(P70:P89),"")</f>
        <v>#DIV/0!</v>
      </c>
      <c r="R69" s="2" t="str">
        <v>SPTP</v>
      </c>
    </row>
    <row r="70">
      <c r="E70" s="2" t="str">
        <v>Pelat Lantai</v>
      </c>
      <c r="F70" s="2">
        <v>102</v>
      </c>
      <c r="G70" s="2">
        <v>24</v>
      </c>
      <c r="H70" s="2">
        <f>F70*G70</f>
        <v>2448</v>
      </c>
      <c r="K70" s="2">
        <f>H70</f>
        <v>2448</v>
      </c>
      <c r="O70" s="2">
        <f>IF(K70=0,0,K70-(50%*L70+75%*M70+100%*N70))</f>
        <v>2448</v>
      </c>
      <c r="P70" s="2">
        <f>IF(K70=0,"",O70/K70*100)</f>
        <v>100</v>
      </c>
    </row>
    <row r="71">
      <c r="E71" s="2" t="str">
        <v>Fender</v>
      </c>
      <c r="K71" s="2">
        <f>I71</f>
        <v>0</v>
      </c>
      <c r="O71" s="2">
        <f>IF(K71=0,0,K71-(50%*L71+75%*M71+100%*N71))</f>
        <v>0</v>
      </c>
      <c r="P71" s="2" t="str">
        <f>IF(K71=0,"",O71/K71*100)</f>
        <v/>
      </c>
    </row>
    <row r="72">
      <c r="E72" s="2" t="str">
        <v>Bolder</v>
      </c>
      <c r="K72" s="2">
        <f>I72</f>
        <v>0</v>
      </c>
      <c r="O72" s="2">
        <f>IF(K72=0,0,K72-(50%*L72+75%*M72+100%*N72))</f>
        <v>0</v>
      </c>
      <c r="P72" s="2" t="str">
        <f>IF(K72=0,"",O72/K72*100)</f>
        <v/>
      </c>
    </row>
    <row r="73">
      <c r="E73" s="2" t="str">
        <v>Kanstin</v>
      </c>
      <c r="K73" s="2">
        <f>F73</f>
        <v>0</v>
      </c>
      <c r="O73" s="2">
        <f>IF(K73=0,0,K73-(50%*L73+75%*M73+100%*N73))</f>
        <v>0</v>
      </c>
      <c r="P73" s="2" t="str">
        <f>IF(K73=0,"",O73/K73*100)</f>
        <v/>
      </c>
    </row>
    <row r="74">
      <c r="E74" s="2" t="str">
        <v>Rel Crane</v>
      </c>
      <c r="K74" s="2">
        <f>F74</f>
        <v>0</v>
      </c>
      <c r="O74" s="2">
        <f>IF(K74=0,0,K74-(50%*L74+75%*M74+100%*N74))</f>
        <v>0</v>
      </c>
      <c r="P74" s="2" t="str">
        <f>IF(K74=0,"",O74/K74*100)</f>
        <v/>
      </c>
    </row>
    <row r="75">
      <c r="B75" s="2">
        <v>11</v>
      </c>
      <c r="C75" s="2" t="str">
        <v>DERMAGA</v>
      </c>
      <c r="D75" s="2" t="str">
        <v>Dermaga 01 Nipah Kuning</v>
      </c>
      <c r="J75" s="2" t="str">
        <v>Beton</v>
      </c>
      <c r="Q75" s="2" t="e">
        <f>IFERROR(AVERAGE(P76:P95),"")</f>
        <v>#DIV/0!</v>
      </c>
      <c r="R75" s="2" t="str">
        <v>SPTP</v>
      </c>
    </row>
    <row r="76">
      <c r="E76" s="2" t="str">
        <v>Pelat Lantai</v>
      </c>
      <c r="F76" s="2">
        <v>70</v>
      </c>
      <c r="G76" s="2">
        <v>10</v>
      </c>
      <c r="H76" s="2">
        <f>F76*G76</f>
        <v>700</v>
      </c>
      <c r="K76" s="2">
        <f>H76</f>
        <v>700</v>
      </c>
      <c r="O76" s="2">
        <f>IF(K76=0,0,K76-(50%*L76+75%*M76+100%*N76))</f>
        <v>700</v>
      </c>
      <c r="P76" s="2">
        <f>IF(K76=0,"",O76/K76*100)</f>
        <v>100</v>
      </c>
    </row>
    <row r="77">
      <c r="E77" s="2" t="str">
        <v>Fender</v>
      </c>
      <c r="K77" s="2">
        <f>I77</f>
        <v>0</v>
      </c>
      <c r="O77" s="2">
        <f>IF(K77=0,0,K77-(50%*L77+75%*M77+100%*N77))</f>
        <v>0</v>
      </c>
      <c r="P77" s="2" t="str">
        <f>IF(K77=0,"",O77/K77*100)</f>
        <v/>
      </c>
    </row>
    <row r="78">
      <c r="E78" s="2" t="str">
        <v>Bolder</v>
      </c>
      <c r="K78" s="2">
        <f>I78</f>
        <v>0</v>
      </c>
      <c r="O78" s="2">
        <f>IF(K78=0,0,K78-(50%*L78+75%*M78+100%*N78))</f>
        <v>0</v>
      </c>
      <c r="P78" s="2" t="str">
        <f>IF(K78=0,"",O78/K78*100)</f>
        <v/>
      </c>
    </row>
    <row r="79">
      <c r="E79" s="2" t="str">
        <v>Kanstin</v>
      </c>
      <c r="K79" s="2">
        <f>F79</f>
        <v>0</v>
      </c>
      <c r="O79" s="2">
        <f>IF(K79=0,0,K79-(50%*L79+75%*M79+100%*N79))</f>
        <v>0</v>
      </c>
      <c r="P79" s="2" t="str">
        <f>IF(K79=0,"",O79/K79*100)</f>
        <v/>
      </c>
    </row>
    <row r="80">
      <c r="E80" s="2" t="str">
        <v>Rel Crane</v>
      </c>
      <c r="K80" s="2">
        <f>F80</f>
        <v>0</v>
      </c>
      <c r="O80" s="2">
        <f>IF(K80=0,0,K80-(50%*L80+75%*M80+100%*N80))</f>
        <v>0</v>
      </c>
      <c r="P80" s="2" t="str">
        <f>IF(K80=0,"",O80/K80*100)</f>
        <v/>
      </c>
    </row>
    <row r="81">
      <c r="B81" s="2">
        <v>12</v>
      </c>
      <c r="C81" s="2" t="str">
        <v>DERMAGA</v>
      </c>
      <c r="D81" s="2" t="str">
        <v>Dermaga 02 Nipah Kuning</v>
      </c>
      <c r="J81" s="2" t="str">
        <v>Beton</v>
      </c>
      <c r="Q81" s="2" t="e">
        <f>IFERROR(AVERAGE(P82:P101),"")</f>
        <v>#DIV/0!</v>
      </c>
      <c r="R81" s="2" t="str">
        <v>SPTP</v>
      </c>
    </row>
    <row r="82">
      <c r="E82" s="2" t="str">
        <v>Pelat Lantai</v>
      </c>
      <c r="F82" s="2">
        <v>70</v>
      </c>
      <c r="G82" s="2">
        <v>10</v>
      </c>
      <c r="H82" s="2">
        <f>F82*G82</f>
        <v>700</v>
      </c>
      <c r="K82" s="2">
        <f>H82</f>
        <v>700</v>
      </c>
      <c r="O82" s="2">
        <f>IF(K82=0,0,K82-(50%*L82+75%*M82+100%*N82))</f>
        <v>700</v>
      </c>
      <c r="P82" s="2">
        <f>IF(K82=0,"",O82/K82*100)</f>
        <v>100</v>
      </c>
    </row>
    <row r="83">
      <c r="E83" s="2" t="str">
        <v>Fender</v>
      </c>
      <c r="K83" s="2">
        <f>I83</f>
        <v>0</v>
      </c>
      <c r="O83" s="2">
        <f>IF(K83=0,0,K83-(50%*L83+75%*M83+100%*N83))</f>
        <v>0</v>
      </c>
      <c r="P83" s="2" t="str">
        <f>IF(K83=0,"",O83/K83*100)</f>
        <v/>
      </c>
    </row>
    <row r="84">
      <c r="E84" s="2" t="str">
        <v>Bolder</v>
      </c>
      <c r="K84" s="2">
        <f>I84</f>
        <v>0</v>
      </c>
      <c r="O84" s="2">
        <f>IF(K84=0,0,K84-(50%*L84+75%*M84+100%*N84))</f>
        <v>0</v>
      </c>
      <c r="P84" s="2" t="str">
        <f>IF(K84=0,"",O84/K84*100)</f>
        <v/>
      </c>
    </row>
    <row r="85">
      <c r="E85" s="2" t="str">
        <v>Kanstin</v>
      </c>
      <c r="K85" s="2">
        <f>F85</f>
        <v>0</v>
      </c>
      <c r="O85" s="2">
        <f>IF(K85=0,0,K85-(50%*L85+75%*M85+100%*N85))</f>
        <v>0</v>
      </c>
      <c r="P85" s="2" t="str">
        <f>IF(K85=0,"",O85/K85*100)</f>
        <v/>
      </c>
    </row>
    <row r="86">
      <c r="E86" s="2" t="str">
        <v>Rel Crane</v>
      </c>
      <c r="K86" s="2">
        <f>F86</f>
        <v>0</v>
      </c>
      <c r="O86" s="2">
        <f>IF(K86=0,0,K86-(50%*L86+75%*M86+100%*N86))</f>
        <v>0</v>
      </c>
      <c r="P86" s="2" t="str">
        <f>IF(K86=0,"",O86/K86*100)</f>
        <v/>
      </c>
    </row>
    <row r="87">
      <c r="B87" s="2">
        <v>13</v>
      </c>
      <c r="C87" s="2" t="str">
        <v>DERMAGA</v>
      </c>
      <c r="D87" s="2" t="str">
        <v>Dermaga 01 Sintete</v>
      </c>
      <c r="J87" s="2" t="str">
        <v>Beton</v>
      </c>
      <c r="Q87" s="2" t="e">
        <f>IFERROR(AVERAGE(P88:P107),"")</f>
        <v>#DIV/0!</v>
      </c>
      <c r="R87" s="2" t="str">
        <v>SPTP</v>
      </c>
    </row>
    <row r="88">
      <c r="E88" s="2" t="str">
        <v>Pelat Lantai</v>
      </c>
      <c r="F88" s="2">
        <v>70</v>
      </c>
      <c r="G88" s="2">
        <v>8</v>
      </c>
      <c r="H88" s="2">
        <f>F88*G88</f>
        <v>560</v>
      </c>
      <c r="K88" s="2">
        <f>H88</f>
        <v>560</v>
      </c>
      <c r="O88" s="2">
        <f>IF(K88=0,0,K88-(50%*L88+75%*M88+100%*N88))</f>
        <v>560</v>
      </c>
      <c r="P88" s="2">
        <f>IF(K88=0,"",O88/K88*100)</f>
        <v>100</v>
      </c>
    </row>
    <row r="89">
      <c r="E89" s="2" t="str">
        <v>Fender</v>
      </c>
      <c r="K89" s="2">
        <f>I89</f>
        <v>0</v>
      </c>
      <c r="O89" s="2">
        <f>IF(K89=0,0,K89-(50%*L89+75%*M89+100%*N89))</f>
        <v>0</v>
      </c>
      <c r="P89" s="2" t="str">
        <f>IF(K89=0,"",O89/K89*100)</f>
        <v/>
      </c>
    </row>
    <row r="90">
      <c r="E90" s="2" t="str">
        <v>Bolder</v>
      </c>
      <c r="K90" s="2">
        <f>I90</f>
        <v>0</v>
      </c>
      <c r="O90" s="2">
        <f>IF(K90=0,0,K90-(50%*L90+75%*M90+100%*N90))</f>
        <v>0</v>
      </c>
      <c r="P90" s="2" t="str">
        <f>IF(K90=0,"",O90/K90*100)</f>
        <v/>
      </c>
    </row>
    <row r="91">
      <c r="E91" s="2" t="str">
        <v>Kanstin</v>
      </c>
      <c r="K91" s="2">
        <f>F91</f>
        <v>0</v>
      </c>
      <c r="O91" s="2">
        <f>IF(K91=0,0,K91-(50%*L91+75%*M91+100%*N91))</f>
        <v>0</v>
      </c>
      <c r="P91" s="2" t="str">
        <f>IF(K91=0,"",O91/K91*100)</f>
        <v/>
      </c>
    </row>
    <row r="92">
      <c r="E92" s="2" t="str">
        <v>Rel Crane</v>
      </c>
      <c r="K92" s="2">
        <f>F92</f>
        <v>0</v>
      </c>
      <c r="O92" s="2">
        <f>IF(K92=0,0,K92-(50%*L92+75%*M92+100%*N92))</f>
        <v>0</v>
      </c>
      <c r="P92" s="2" t="str">
        <f>IF(K92=0,"",O92/K92*100)</f>
        <v/>
      </c>
    </row>
    <row r="93">
      <c r="B93" s="2">
        <v>14</v>
      </c>
      <c r="C93" s="2" t="str">
        <v>DERMAGA</v>
      </c>
      <c r="D93" s="2" t="str">
        <v>Dermaga 02 Sintete</v>
      </c>
      <c r="J93" s="2" t="str">
        <v>Beton</v>
      </c>
      <c r="Q93" s="2" t="e">
        <f>IFERROR(AVERAGE(P94:P113),"")</f>
        <v>#DIV/0!</v>
      </c>
      <c r="R93" s="2" t="str">
        <v>SPTP</v>
      </c>
    </row>
    <row r="94">
      <c r="E94" s="2" t="str">
        <v>Pelat Lantai</v>
      </c>
      <c r="F94" s="2">
        <v>70</v>
      </c>
      <c r="G94" s="2">
        <v>8</v>
      </c>
      <c r="H94" s="2">
        <f>F94*G94</f>
        <v>560</v>
      </c>
      <c r="K94" s="2">
        <f>H94</f>
        <v>560</v>
      </c>
      <c r="O94" s="2">
        <f>IF(K94=0,0,K94-(50%*L94+75%*M94+100%*N94))</f>
        <v>560</v>
      </c>
      <c r="P94" s="2">
        <f>IF(K94=0,"",O94/K94*100)</f>
        <v>100</v>
      </c>
    </row>
    <row r="95">
      <c r="E95" s="2" t="str">
        <v>Fender</v>
      </c>
      <c r="K95" s="2">
        <f>I95</f>
        <v>0</v>
      </c>
      <c r="O95" s="2">
        <f>IF(K95=0,0,K95-(50%*L95+75%*M95+100%*N95))</f>
        <v>0</v>
      </c>
      <c r="P95" s="2" t="str">
        <f>IF(K95=0,"",O95/K95*100)</f>
        <v/>
      </c>
    </row>
    <row r="96">
      <c r="E96" s="2" t="str">
        <v>Bolder</v>
      </c>
      <c r="K96" s="2">
        <f>I96</f>
        <v>0</v>
      </c>
      <c r="O96" s="2">
        <f>IF(K96=0,0,K96-(50%*L96+75%*M96+100%*N96))</f>
        <v>0</v>
      </c>
      <c r="P96" s="2" t="str">
        <f>IF(K96=0,"",O96/K96*100)</f>
        <v/>
      </c>
    </row>
    <row r="97">
      <c r="E97" s="2" t="str">
        <v>Kanstin</v>
      </c>
      <c r="K97" s="2">
        <f>F97</f>
        <v>0</v>
      </c>
      <c r="O97" s="2">
        <f>IF(K97=0,0,K97-(50%*L97+75%*M97+100%*N97))</f>
        <v>0</v>
      </c>
      <c r="P97" s="2" t="str">
        <f>IF(K97=0,"",O97/K97*100)</f>
        <v/>
      </c>
    </row>
    <row r="98">
      <c r="E98" s="2" t="str">
        <v>Rel Crane</v>
      </c>
      <c r="K98" s="2">
        <f>F98</f>
        <v>0</v>
      </c>
      <c r="O98" s="2">
        <f>IF(K98=0,0,K98-(50%*L98+75%*M98+100%*N98))</f>
        <v>0</v>
      </c>
      <c r="P98" s="2" t="str">
        <f>IF(K98=0,"",O98/K98*100)</f>
        <v/>
      </c>
    </row>
    <row r="99">
      <c r="B99" s="2">
        <v>15</v>
      </c>
      <c r="C99" s="2" t="str">
        <v>DERMAGA</v>
      </c>
      <c r="D99" s="2" t="str">
        <v>Dermaga 04 Ketapang</v>
      </c>
      <c r="J99" s="2" t="str">
        <v>Beton</v>
      </c>
      <c r="Q99" s="2" t="e">
        <f>IFERROR(AVERAGE(P100:P119),"")</f>
        <v>#DIV/0!</v>
      </c>
      <c r="R99" s="2" t="str">
        <v>SPTP</v>
      </c>
    </row>
    <row r="100">
      <c r="E100" s="2" t="str">
        <v>Pelat Lantai</v>
      </c>
      <c r="F100" s="2">
        <v>40</v>
      </c>
      <c r="G100" s="2">
        <v>7</v>
      </c>
      <c r="H100" s="2">
        <f>F100*G100</f>
        <v>280</v>
      </c>
      <c r="K100" s="2">
        <f>H100</f>
        <v>280</v>
      </c>
      <c r="O100" s="2">
        <f>IF(K100=0,0,K100-(50%*L100+75%*M100+100%*N100))</f>
        <v>280</v>
      </c>
      <c r="P100" s="2">
        <f>IF(K100=0,"",O100/K100*100)</f>
        <v>100</v>
      </c>
    </row>
    <row r="101">
      <c r="E101" s="2" t="str">
        <v>Fender</v>
      </c>
      <c r="K101" s="2">
        <f>I101</f>
        <v>0</v>
      </c>
      <c r="O101" s="2">
        <f>IF(K101=0,0,K101-(50%*L101+75%*M101+100%*N101))</f>
        <v>0</v>
      </c>
      <c r="P101" s="2" t="str">
        <f>IF(K101=0,"",O101/K101*100)</f>
        <v/>
      </c>
    </row>
    <row r="102">
      <c r="E102" s="2" t="str">
        <v>Bolder</v>
      </c>
      <c r="K102" s="2">
        <f>I102</f>
        <v>0</v>
      </c>
      <c r="O102" s="2">
        <f>IF(K102=0,0,K102-(50%*L102+75%*M102+100%*N102))</f>
        <v>0</v>
      </c>
      <c r="P102" s="2" t="str">
        <f>IF(K102=0,"",O102/K102*100)</f>
        <v/>
      </c>
    </row>
    <row r="103">
      <c r="E103" s="2" t="str">
        <v>Kanstin</v>
      </c>
      <c r="K103" s="2">
        <f>F103</f>
        <v>0</v>
      </c>
      <c r="O103" s="2">
        <f>IF(K103=0,0,K103-(50%*L103+75%*M103+100%*N103))</f>
        <v>0</v>
      </c>
      <c r="P103" s="2" t="str">
        <f>IF(K103=0,"",O103/K103*100)</f>
        <v/>
      </c>
    </row>
    <row r="104">
      <c r="E104" s="2" t="str">
        <v>Rel Crane</v>
      </c>
      <c r="K104" s="2">
        <f>F104</f>
        <v>0</v>
      </c>
      <c r="O104" s="2">
        <f>IF(K104=0,0,K104-(50%*L104+75%*M104+100%*N104))</f>
        <v>0</v>
      </c>
      <c r="P104" s="2" t="str">
        <f>IF(K104=0,"",O104/K104*100)</f>
        <v/>
      </c>
    </row>
    <row r="105">
      <c r="B105" s="2">
        <v>16</v>
      </c>
      <c r="C105" s="2" t="str">
        <v>DERMAGA</v>
      </c>
      <c r="D105" s="2" t="str">
        <v>Dermaga 05 Ketapang</v>
      </c>
      <c r="J105" s="2" t="str">
        <v>Beton</v>
      </c>
      <c r="Q105" s="2" t="e">
        <f>IFERROR(AVERAGE(P106:P125),"")</f>
        <v>#DIV/0!</v>
      </c>
      <c r="R105" s="2" t="str">
        <v>SPTP</v>
      </c>
    </row>
    <row r="106">
      <c r="E106" s="2" t="str">
        <v>Pelat Lantai</v>
      </c>
      <c r="F106" s="2">
        <v>68</v>
      </c>
      <c r="G106" s="2">
        <v>7</v>
      </c>
      <c r="H106" s="2">
        <f>F106*G106</f>
        <v>476</v>
      </c>
      <c r="K106" s="2">
        <f>H106</f>
        <v>476</v>
      </c>
      <c r="O106" s="2">
        <f>IF(K106=0,0,K106-(50%*L106+75%*M106+100%*N106))</f>
        <v>476</v>
      </c>
      <c r="P106" s="2">
        <f>IF(K106=0,"",O106/K106*100)</f>
        <v>100</v>
      </c>
    </row>
    <row r="107">
      <c r="E107" s="2" t="str">
        <v>Fender</v>
      </c>
      <c r="K107" s="2">
        <f>I107</f>
        <v>0</v>
      </c>
      <c r="O107" s="2">
        <f>IF(K107=0,0,K107-(50%*L107+75%*M107+100%*N107))</f>
        <v>0</v>
      </c>
      <c r="P107" s="2" t="str">
        <f>IF(K107=0,"",O107/K107*100)</f>
        <v/>
      </c>
    </row>
    <row r="108">
      <c r="E108" s="2" t="str">
        <v>Bolder</v>
      </c>
      <c r="K108" s="2">
        <f>I108</f>
        <v>0</v>
      </c>
      <c r="O108" s="2">
        <f>IF(K108=0,0,K108-(50%*L108+75%*M108+100%*N108))</f>
        <v>0</v>
      </c>
      <c r="P108" s="2" t="str">
        <f>IF(K108=0,"",O108/K108*100)</f>
        <v/>
      </c>
    </row>
    <row r="109">
      <c r="E109" s="2" t="str">
        <v>Kanstin</v>
      </c>
      <c r="K109" s="2">
        <f>F109</f>
        <v>0</v>
      </c>
      <c r="O109" s="2">
        <f>IF(K109=0,0,K109-(50%*L109+75%*M109+100%*N109))</f>
        <v>0</v>
      </c>
      <c r="P109" s="2" t="str">
        <f>IF(K109=0,"",O109/K109*100)</f>
        <v/>
      </c>
    </row>
    <row r="110">
      <c r="E110" s="2" t="str">
        <v>Rel Crane</v>
      </c>
      <c r="K110" s="2">
        <f>F110</f>
        <v>0</v>
      </c>
      <c r="O110" s="2">
        <f>IF(K110=0,0,K110-(50%*L110+75%*M110+100%*N110))</f>
        <v>0</v>
      </c>
      <c r="P110" s="2" t="str">
        <f>IF(K110=0,"",O110/K110*100)</f>
        <v/>
      </c>
    </row>
    <row r="111">
      <c r="B111" s="2">
        <v>17</v>
      </c>
      <c r="C111" s="2" t="str">
        <v>DERMAGA</v>
      </c>
      <c r="D111" s="2" t="str">
        <v xml:space="preserve">Dermaga Pemangkat </v>
      </c>
      <c r="J111" s="2" t="str">
        <v>Kayu</v>
      </c>
      <c r="Q111" s="2" t="e">
        <f>IFERROR(AVERAGE(P112:P131),"")</f>
        <v>#DIV/0!</v>
      </c>
      <c r="R111" s="2" t="str">
        <v>SPTP</v>
      </c>
    </row>
    <row r="112">
      <c r="E112" s="2" t="str">
        <v>Pelat Lantai</v>
      </c>
      <c r="F112" s="2">
        <v>36</v>
      </c>
      <c r="G112" s="2">
        <v>6</v>
      </c>
      <c r="H112" s="2">
        <f>F112*G112</f>
        <v>216</v>
      </c>
      <c r="K112" s="2">
        <f>H112</f>
        <v>216</v>
      </c>
      <c r="O112" s="2">
        <f>IF(K112=0,0,K112-(50%*L112+75%*M112+100%*N112))</f>
        <v>216</v>
      </c>
      <c r="P112" s="2">
        <f>IF(K112=0,"",O112/K112*100)</f>
        <v>100</v>
      </c>
    </row>
    <row r="113">
      <c r="E113" s="2" t="str">
        <v>Fender</v>
      </c>
      <c r="K113" s="2">
        <f>I113</f>
        <v>0</v>
      </c>
      <c r="O113" s="2">
        <f>IF(K113=0,0,K113-(50%*L113+75%*M113+100%*N113))</f>
        <v>0</v>
      </c>
      <c r="P113" s="2" t="str">
        <f>IF(K113=0,"",O113/K113*100)</f>
        <v/>
      </c>
    </row>
    <row r="114">
      <c r="E114" s="2" t="str">
        <v>Bolder</v>
      </c>
      <c r="K114" s="2">
        <f>I114</f>
        <v>0</v>
      </c>
      <c r="O114" s="2">
        <f>IF(K114=0,0,K114-(50%*L114+75%*M114+100%*N114))</f>
        <v>0</v>
      </c>
      <c r="P114" s="2" t="str">
        <f>IF(K114=0,"",O114/K114*100)</f>
        <v/>
      </c>
    </row>
    <row r="115">
      <c r="E115" s="2" t="str">
        <v>Kanstin</v>
      </c>
      <c r="K115" s="2">
        <f>F115</f>
        <v>0</v>
      </c>
      <c r="O115" s="2">
        <f>IF(K115=0,0,K115-(50%*L115+75%*M115+100%*N115))</f>
        <v>0</v>
      </c>
      <c r="P115" s="2" t="str">
        <f>IF(K115=0,"",O115/K115*100)</f>
        <v/>
      </c>
    </row>
    <row r="116">
      <c r="E116" s="2" t="str">
        <v>Rel Crane</v>
      </c>
      <c r="K116" s="2">
        <f>F116</f>
        <v>0</v>
      </c>
      <c r="O116" s="2">
        <f>IF(K116=0,0,K116-(50%*L116+75%*M116+100%*N116))</f>
        <v>0</v>
      </c>
      <c r="P116" s="2" t="str">
        <f>IF(K116=0,"",O116/K116*100)</f>
        <v/>
      </c>
    </row>
    <row r="117">
      <c r="B117" s="2">
        <v>18</v>
      </c>
      <c r="C117" s="2" t="str">
        <v>DERMAGA</v>
      </c>
      <c r="D117" s="2" t="str">
        <v xml:space="preserve">Dermaga Singkawang </v>
      </c>
      <c r="J117" s="2" t="str">
        <v>Kayu</v>
      </c>
      <c r="Q117" s="2" t="e">
        <f>IFERROR(AVERAGE(P118:P137),"")</f>
        <v>#DIV/0!</v>
      </c>
      <c r="R117" s="2" t="str">
        <v>SPTP</v>
      </c>
    </row>
    <row r="118">
      <c r="E118" s="2" t="str">
        <v>Pelat Lantai</v>
      </c>
      <c r="F118" s="2">
        <v>70</v>
      </c>
      <c r="G118" s="2">
        <v>5</v>
      </c>
      <c r="H118" s="2">
        <f>F118*G118</f>
        <v>350</v>
      </c>
      <c r="K118" s="2">
        <f>H118</f>
        <v>350</v>
      </c>
      <c r="O118" s="2">
        <f>IF(K118=0,0,K118-(50%*L118+75%*M118+100%*N118))</f>
        <v>350</v>
      </c>
      <c r="P118" s="2">
        <f>IF(K118=0,"",O118/K118*100)</f>
        <v>100</v>
      </c>
    </row>
    <row r="119">
      <c r="E119" s="2" t="str">
        <v>Fender</v>
      </c>
      <c r="K119" s="2">
        <f>I119</f>
        <v>0</v>
      </c>
      <c r="O119" s="2">
        <f>IF(K119=0,0,K119-(50%*L119+75%*M119+100%*N119))</f>
        <v>0</v>
      </c>
      <c r="P119" s="2" t="str">
        <f>IF(K119=0,"",O119/K119*100)</f>
        <v/>
      </c>
    </row>
    <row r="120">
      <c r="E120" s="2" t="str">
        <v>Bolder</v>
      </c>
      <c r="K120" s="2">
        <f>I120</f>
        <v>0</v>
      </c>
      <c r="O120" s="2">
        <f>IF(K120=0,0,K120-(50%*L120+75%*M120+100%*N120))</f>
        <v>0</v>
      </c>
      <c r="P120" s="2" t="str">
        <f>IF(K120=0,"",O120/K120*100)</f>
        <v/>
      </c>
    </row>
    <row r="121">
      <c r="E121" s="2" t="str">
        <v>Kanstin</v>
      </c>
      <c r="K121" s="2">
        <f>F121</f>
        <v>0</v>
      </c>
      <c r="O121" s="2">
        <f>IF(K121=0,0,K121-(50%*L121+75%*M121+100%*N121))</f>
        <v>0</v>
      </c>
      <c r="P121" s="2" t="str">
        <f>IF(K121=0,"",O121/K121*100)</f>
        <v/>
      </c>
    </row>
    <row r="122">
      <c r="E122" s="2" t="str">
        <v>Rel Crane</v>
      </c>
      <c r="K122" s="2">
        <f>F122</f>
        <v>0</v>
      </c>
      <c r="O122" s="2">
        <f>IF(K122=0,0,K122-(50%*L122+75%*M122+100%*N122))</f>
        <v>0</v>
      </c>
      <c r="P122" s="2" t="str">
        <f>IF(K122=0,"",O122/K122*100)</f>
        <v/>
      </c>
    </row>
    <row r="123">
      <c r="B123" s="2">
        <v>19</v>
      </c>
      <c r="C123" s="2" t="str">
        <v>DERMAGA</v>
      </c>
      <c r="D123" s="2" t="str">
        <v>Dermaga Sambas</v>
      </c>
      <c r="J123" s="2" t="str">
        <v>Kayu</v>
      </c>
      <c r="Q123" s="2" t="e">
        <f>IFERROR(AVERAGE(P124:P143),"")</f>
        <v>#DIV/0!</v>
      </c>
      <c r="R123" s="2" t="str">
        <v>SPTP</v>
      </c>
    </row>
    <row r="124">
      <c r="E124" s="2" t="str">
        <v>Pelat Lantai</v>
      </c>
      <c r="F124" s="2">
        <v>39</v>
      </c>
      <c r="G124" s="2">
        <v>5</v>
      </c>
      <c r="H124" s="2">
        <f>F124*G124</f>
        <v>195</v>
      </c>
      <c r="K124" s="2">
        <f>H124</f>
        <v>195</v>
      </c>
      <c r="O124" s="2">
        <f>IF(K124=0,0,K124-(50%*L124+75%*M124+100%*N124))</f>
        <v>195</v>
      </c>
      <c r="P124" s="2">
        <f>IF(K124=0,"",O124/K124*100)</f>
        <v>100</v>
      </c>
    </row>
    <row r="125">
      <c r="E125" s="2" t="str">
        <v>Fender</v>
      </c>
      <c r="K125" s="2">
        <f>I125</f>
        <v>0</v>
      </c>
      <c r="O125" s="2">
        <f>IF(K125=0,0,K125-(50%*L125+75%*M125+100%*N125))</f>
        <v>0</v>
      </c>
      <c r="P125" s="2" t="str">
        <f>IF(K125=0,"",O125/K125*100)</f>
        <v/>
      </c>
    </row>
    <row r="126">
      <c r="E126" s="2" t="str">
        <v>Bolder</v>
      </c>
      <c r="K126" s="2">
        <f>I126</f>
        <v>0</v>
      </c>
      <c r="O126" s="2">
        <f>IF(K126=0,0,K126-(50%*L126+75%*M126+100%*N126))</f>
        <v>0</v>
      </c>
      <c r="P126" s="2" t="str">
        <f>IF(K126=0,"",O126/K126*100)</f>
        <v/>
      </c>
    </row>
    <row r="127">
      <c r="E127" s="2" t="str">
        <v>Kanstin</v>
      </c>
      <c r="K127" s="2">
        <f>F127</f>
        <v>0</v>
      </c>
      <c r="O127" s="2">
        <f>IF(K127=0,0,K127-(50%*L127+75%*M127+100%*N127))</f>
        <v>0</v>
      </c>
      <c r="P127" s="2" t="str">
        <f>IF(K127=0,"",O127/K127*100)</f>
        <v/>
      </c>
    </row>
    <row r="128">
      <c r="E128" s="2" t="str">
        <v>Rel Crane</v>
      </c>
      <c r="K128" s="2">
        <f>F128</f>
        <v>0</v>
      </c>
      <c r="O128" s="2">
        <f>IF(K128=0,0,K128-(50%*L128+75%*M128+100%*N128))</f>
        <v>0</v>
      </c>
      <c r="P128" s="2" t="str">
        <f>IF(K128=0,"",O128/K128*100)</f>
        <v/>
      </c>
    </row>
    <row r="129">
      <c r="B129" s="2">
        <v>20</v>
      </c>
      <c r="C129" s="2" t="str">
        <v>DERMAGA</v>
      </c>
      <c r="D129" s="2" t="str">
        <v>Dermaga Telok Air</v>
      </c>
      <c r="J129" s="2" t="str">
        <v>Beton</v>
      </c>
      <c r="Q129" s="2" t="e">
        <f>IFERROR(AVERAGE(P130:P149),"")</f>
        <v>#DIV/0!</v>
      </c>
      <c r="R129" s="2" t="str">
        <v>SPTP</v>
      </c>
    </row>
    <row r="130">
      <c r="E130" s="2" t="str">
        <v>Pelat Lantai</v>
      </c>
      <c r="F130" s="2">
        <v>38</v>
      </c>
      <c r="G130" s="2">
        <v>8</v>
      </c>
      <c r="H130" s="2">
        <f>F130*G130</f>
        <v>304</v>
      </c>
      <c r="K130" s="2">
        <f>H130</f>
        <v>304</v>
      </c>
      <c r="O130" s="2">
        <f>IF(K130=0,0,K130-(50%*L130+75%*M130+100%*N130))</f>
        <v>304</v>
      </c>
      <c r="P130" s="2">
        <f>IF(K130=0,"",O130/K130*100)</f>
        <v>100</v>
      </c>
    </row>
    <row r="131">
      <c r="E131" s="2" t="str">
        <v>Fender</v>
      </c>
      <c r="K131" s="2">
        <f>I131</f>
        <v>0</v>
      </c>
      <c r="O131" s="2">
        <f>IF(K131=0,0,K131-(50%*L131+75%*M131+100%*N131))</f>
        <v>0</v>
      </c>
      <c r="P131" s="2" t="str">
        <f>IF(K131=0,"",O131/K131*100)</f>
        <v/>
      </c>
    </row>
    <row r="132">
      <c r="E132" s="2" t="str">
        <v>Bolder</v>
      </c>
      <c r="K132" s="2">
        <f>I132</f>
        <v>0</v>
      </c>
      <c r="O132" s="2">
        <f>IF(K132=0,0,K132-(50%*L132+75%*M132+100%*N132))</f>
        <v>0</v>
      </c>
      <c r="P132" s="2" t="str">
        <f>IF(K132=0,"",O132/K132*100)</f>
        <v/>
      </c>
    </row>
    <row r="133">
      <c r="E133" s="2" t="str">
        <v>Kanstin</v>
      </c>
      <c r="K133" s="2">
        <f>F133</f>
        <v>0</v>
      </c>
      <c r="O133" s="2">
        <f>IF(K133=0,0,K133-(50%*L133+75%*M133+100%*N133))</f>
        <v>0</v>
      </c>
      <c r="P133" s="2" t="str">
        <f>IF(K133=0,"",O133/K133*100)</f>
        <v/>
      </c>
    </row>
    <row r="134">
      <c r="E134" s="2" t="str">
        <v>Rel Crane</v>
      </c>
      <c r="K134" s="2">
        <f>F134</f>
        <v>0</v>
      </c>
      <c r="O134" s="2">
        <f>IF(K134=0,0,K134-(50%*L134+75%*M134+100%*N134))</f>
        <v>0</v>
      </c>
      <c r="P134" s="2" t="str">
        <f>IF(K134=0,"",O134/K134*100)</f>
        <v/>
      </c>
    </row>
    <row r="135">
      <c r="C135" s="2" t="str">
        <v xml:space="preserve">Availability Dermaga </v>
      </c>
      <c r="Q135" s="2" t="e">
        <f>AVERAGE(Q129:Q134)</f>
        <v>#DIV/0!</v>
      </c>
    </row>
    <row r="136">
      <c r="B136" s="2" t="str">
        <v>II</v>
      </c>
      <c r="C136" s="2" t="str">
        <v>LAPANGAN</v>
      </c>
    </row>
    <row r="137">
      <c r="B137" s="2">
        <v>1</v>
      </c>
      <c r="C137" s="2" t="str">
        <v>LAPANGAN PENUMPUKAN</v>
      </c>
      <c r="D137" s="2" t="str">
        <v>Lapangan 01</v>
      </c>
      <c r="J137" s="2" t="str">
        <v>Conblock</v>
      </c>
      <c r="Q137" s="2">
        <f>IFERROR(AVERAGE(P138:P157),"")</f>
        <v>100</v>
      </c>
      <c r="R137" s="2" t="str">
        <v>SPTP</v>
      </c>
    </row>
    <row r="138">
      <c r="E138" s="2" t="str">
        <v>Lapangan</v>
      </c>
      <c r="F138" s="2">
        <v>125</v>
      </c>
      <c r="G138" s="2">
        <v>29</v>
      </c>
      <c r="H138" s="2">
        <f>F138*G138</f>
        <v>3625</v>
      </c>
      <c r="K138" s="2">
        <f>H138</f>
        <v>3625</v>
      </c>
      <c r="O138" s="2">
        <f>IF(K138=0,0,K138-(50%*L138+75%*M138+100%*N138))</f>
        <v>3625</v>
      </c>
      <c r="P138" s="2">
        <f>IF(K138=0,"",O138/K138*100)</f>
        <v>100</v>
      </c>
    </row>
    <row r="139">
      <c r="B139" s="2">
        <v>2</v>
      </c>
      <c r="C139" s="2" t="str">
        <v>LAPANGAN PENUMPUKAN</v>
      </c>
      <c r="D139" s="2" t="str">
        <v>Lapangan 02</v>
      </c>
      <c r="J139" s="2" t="str">
        <v>Conblock</v>
      </c>
      <c r="Q139" s="2">
        <f>IFERROR(AVERAGE(P140:P159),"")</f>
        <v>100</v>
      </c>
      <c r="R139" s="2" t="str">
        <v>SPMT</v>
      </c>
    </row>
    <row r="140">
      <c r="E140" s="2" t="str">
        <v>Lapangan</v>
      </c>
      <c r="F140" s="2">
        <v>100</v>
      </c>
      <c r="G140" s="2">
        <v>62</v>
      </c>
      <c r="H140" s="2">
        <f>F140*G140</f>
        <v>6200</v>
      </c>
      <c r="K140" s="2">
        <f>H140</f>
        <v>6200</v>
      </c>
      <c r="O140" s="2">
        <f>IF(K140=0,0,K140-(50%*L140+75%*M140+100%*N140))</f>
        <v>6200</v>
      </c>
      <c r="P140" s="2">
        <f>IF(K140=0,"",O140/K140*100)</f>
        <v>100</v>
      </c>
    </row>
    <row r="141">
      <c r="B141" s="2">
        <v>3</v>
      </c>
      <c r="C141" s="2" t="str">
        <v>LAPANGAN PENUMPUKAN</v>
      </c>
      <c r="D141" s="2" t="str">
        <v>Lapangan 03</v>
      </c>
      <c r="J141" s="2" t="str">
        <v>Beton &amp; Conblock</v>
      </c>
      <c r="Q141" s="2">
        <f>IFERROR(AVERAGE(P142:P161),"")</f>
        <v>100</v>
      </c>
      <c r="R141" s="2" t="str">
        <v>SPTP</v>
      </c>
    </row>
    <row r="142">
      <c r="E142" s="2" t="str">
        <v>Lapangan</v>
      </c>
      <c r="F142" s="2">
        <v>117</v>
      </c>
      <c r="G142" s="2">
        <v>67</v>
      </c>
      <c r="H142" s="2">
        <f>F142*G142</f>
        <v>7839</v>
      </c>
      <c r="K142" s="2">
        <f>H142</f>
        <v>7839</v>
      </c>
      <c r="O142" s="2">
        <f>IF(K142=0,0,K142-(50%*L142+75%*M142+100%*N142))</f>
        <v>7839</v>
      </c>
      <c r="P142" s="2">
        <f>IF(K142=0,"",O142/K142*100)</f>
        <v>100</v>
      </c>
    </row>
    <row r="143">
      <c r="B143" s="2">
        <v>4</v>
      </c>
      <c r="C143" s="2" t="str">
        <v>LAPANGAN PENUMPUKAN</v>
      </c>
      <c r="D143" s="2" t="str">
        <v>Lapangan 04</v>
      </c>
      <c r="J143" s="2" t="str">
        <v>Conblock</v>
      </c>
      <c r="Q143" s="2">
        <f>IFERROR(AVERAGE(P144:P163),"")</f>
        <v>100</v>
      </c>
      <c r="R143" s="2" t="str">
        <v>SPMT</v>
      </c>
    </row>
    <row r="144">
      <c r="E144" s="2" t="str">
        <v>Lapangan</v>
      </c>
      <c r="F144" s="2">
        <v>100</v>
      </c>
      <c r="G144" s="2">
        <v>60</v>
      </c>
      <c r="H144" s="2">
        <f>F144*G144</f>
        <v>6000</v>
      </c>
      <c r="K144" s="2">
        <f>H144</f>
        <v>6000</v>
      </c>
      <c r="O144" s="2">
        <f>IF(K144=0,0,K144-(50%*L144+75%*M144+100%*N144))</f>
        <v>6000</v>
      </c>
      <c r="P144" s="2">
        <f>IF(K144=0,"",O144/K144*100)</f>
        <v>100</v>
      </c>
    </row>
    <row r="145">
      <c r="B145" s="2">
        <v>5</v>
      </c>
      <c r="C145" s="2" t="str">
        <v>LAPANGAN PENUMPUKAN</v>
      </c>
      <c r="D145" s="2" t="str">
        <v>Lapangan Eks. TPK</v>
      </c>
      <c r="J145" s="2" t="str">
        <v>Conblock</v>
      </c>
      <c r="Q145" s="2">
        <f>IFERROR(AVERAGE(P146:P165),"")</f>
        <v>100</v>
      </c>
      <c r="R145" s="2" t="str">
        <v>SPTP</v>
      </c>
    </row>
    <row r="146">
      <c r="E146" s="2" t="str">
        <v>Lapangan</v>
      </c>
      <c r="F146" s="2">
        <v>40</v>
      </c>
      <c r="G146" s="2">
        <v>20</v>
      </c>
      <c r="H146" s="2">
        <f>F146*G146</f>
        <v>800</v>
      </c>
      <c r="K146" s="2">
        <f>H146</f>
        <v>800</v>
      </c>
      <c r="O146" s="2">
        <f>IF(K146=0,0,K146-(50%*L146+75%*M146+100%*N146))</f>
        <v>800</v>
      </c>
      <c r="P146" s="2">
        <f>IF(K146=0,"",O146/K146*100)</f>
        <v>100</v>
      </c>
    </row>
    <row r="147">
      <c r="B147" s="2">
        <v>6</v>
      </c>
      <c r="C147" s="2" t="str">
        <v>LAPANGAN PENUMPUKAN</v>
      </c>
      <c r="D147" s="2" t="str">
        <v>Lapangan 05</v>
      </c>
      <c r="J147" s="2" t="str">
        <v>Conblock</v>
      </c>
      <c r="Q147" s="2">
        <f>IFERROR(AVERAGE(P148:P167),"")</f>
        <v>100</v>
      </c>
      <c r="R147" s="2" t="str">
        <v>SPMT</v>
      </c>
    </row>
    <row r="148">
      <c r="E148" s="2" t="str">
        <v>Lapangan</v>
      </c>
      <c r="F148" s="2">
        <v>100</v>
      </c>
      <c r="G148" s="2">
        <v>74</v>
      </c>
      <c r="H148" s="2">
        <f>F148*G148</f>
        <v>7400</v>
      </c>
      <c r="K148" s="2">
        <f>H148</f>
        <v>7400</v>
      </c>
      <c r="O148" s="2">
        <f>IF(K148=0,0,K148-(50%*L148+75%*M148+100%*N148))</f>
        <v>7400</v>
      </c>
      <c r="P148" s="2">
        <f>IF(K148=0,"",O148/K148*100)</f>
        <v>100</v>
      </c>
    </row>
    <row r="149">
      <c r="B149" s="2">
        <v>7</v>
      </c>
      <c r="C149" s="2" t="str">
        <v>LAPANGAN PENUMPUKAN</v>
      </c>
      <c r="D149" s="2" t="str">
        <v>Lapangan 06</v>
      </c>
      <c r="J149" s="2" t="str">
        <v>Conblock</v>
      </c>
      <c r="Q149" s="2">
        <f>IFERROR(AVERAGE(P150:P169),"")</f>
        <v>100</v>
      </c>
      <c r="R149" s="2" t="str">
        <v>SPTP</v>
      </c>
    </row>
    <row r="150">
      <c r="E150" s="2" t="str">
        <v>Lapangan</v>
      </c>
      <c r="F150" s="2">
        <v>90</v>
      </c>
      <c r="G150" s="2">
        <v>85</v>
      </c>
      <c r="H150" s="2">
        <f>F150*G150</f>
        <v>7650</v>
      </c>
      <c r="K150" s="2">
        <f>H150</f>
        <v>7650</v>
      </c>
      <c r="O150" s="2">
        <f>IF(K150=0,0,K150-(50%*L150+75%*M150+100%*N150))</f>
        <v>7650</v>
      </c>
      <c r="P150" s="2">
        <f>IF(K150=0,"",O150/K150*100)</f>
        <v>100</v>
      </c>
    </row>
    <row r="151">
      <c r="B151" s="2">
        <v>8</v>
      </c>
      <c r="C151" s="2" t="str">
        <v>LAPANGAN PENUMPUKAN</v>
      </c>
      <c r="D151" s="2" t="str">
        <v>Lapangan 07</v>
      </c>
      <c r="J151" s="2" t="str">
        <v>Conblock</v>
      </c>
      <c r="Q151" s="2">
        <f>IFERROR(AVERAGE(P152:P171),"")</f>
        <v>100</v>
      </c>
      <c r="R151" s="2" t="str">
        <v>SPMT</v>
      </c>
    </row>
    <row r="152">
      <c r="E152" s="2" t="str">
        <v>Lapangan</v>
      </c>
      <c r="F152" s="2">
        <v>100</v>
      </c>
      <c r="G152" s="2">
        <v>135</v>
      </c>
      <c r="H152" s="2">
        <f>F152*G152</f>
        <v>13500</v>
      </c>
      <c r="K152" s="2">
        <f>H152</f>
        <v>13500</v>
      </c>
      <c r="O152" s="2">
        <f>IF(K152=0,0,K152-(50%*L152+75%*M152+100%*N152))</f>
        <v>13500</v>
      </c>
      <c r="P152" s="2">
        <f>IF(K152=0,"",O152/K152*100)</f>
        <v>100</v>
      </c>
    </row>
    <row r="153">
      <c r="B153" s="2">
        <v>9</v>
      </c>
      <c r="C153" s="2" t="str">
        <v>LAPANGAN PENUMPUKAN</v>
      </c>
      <c r="D153" s="2" t="str">
        <v>Lapangan 08</v>
      </c>
      <c r="J153" s="2" t="str">
        <v>Conblock</v>
      </c>
      <c r="Q153" s="2">
        <f>IFERROR(AVERAGE(P154:P173),"")</f>
        <v>100</v>
      </c>
      <c r="R153" s="2" t="str">
        <v>SPTP</v>
      </c>
    </row>
    <row r="154">
      <c r="E154" s="2" t="str">
        <v>Lapangan</v>
      </c>
      <c r="F154" s="2">
        <v>40</v>
      </c>
      <c r="G154" s="2">
        <v>122</v>
      </c>
      <c r="H154" s="2">
        <f>F154*G154</f>
        <v>4880</v>
      </c>
      <c r="K154" s="2">
        <f>H154</f>
        <v>4880</v>
      </c>
      <c r="O154" s="2">
        <f>IF(K154=0,0,K154-(50%*L154+75%*M154+100%*N154))</f>
        <v>4880</v>
      </c>
      <c r="P154" s="2">
        <f>IF(K154=0,"",O154/K154*100)</f>
        <v>100</v>
      </c>
    </row>
    <row r="155">
      <c r="B155" s="2">
        <v>10</v>
      </c>
      <c r="C155" s="2" t="str">
        <v>LAPANGAN PENUMPUKAN</v>
      </c>
      <c r="D155" s="2" t="str">
        <v>Lapangan 09</v>
      </c>
      <c r="J155" s="2" t="str">
        <v>Conblock</v>
      </c>
      <c r="Q155" s="2">
        <f>IFERROR(AVERAGE(P156:P175),"")</f>
        <v>100</v>
      </c>
      <c r="R155" s="2" t="str">
        <v>SPMT</v>
      </c>
    </row>
    <row r="156">
      <c r="E156" s="2" t="str">
        <v>Lapangan</v>
      </c>
      <c r="F156" s="2">
        <v>68</v>
      </c>
      <c r="G156" s="2">
        <v>123</v>
      </c>
      <c r="H156" s="2">
        <f>F156*G156</f>
        <v>8364</v>
      </c>
      <c r="K156" s="2">
        <f>H156</f>
        <v>8364</v>
      </c>
      <c r="O156" s="2">
        <f>IF(K156=0,0,K156-(50%*L156+75%*M156+100%*N156))</f>
        <v>8364</v>
      </c>
      <c r="P156" s="2">
        <f>IF(K156=0,"",O156/K156*100)</f>
        <v>100</v>
      </c>
    </row>
    <row r="157">
      <c r="B157" s="2">
        <v>11</v>
      </c>
      <c r="C157" s="2" t="str">
        <v>LAPANGAN PENUMPUKAN</v>
      </c>
      <c r="D157" s="2" t="str">
        <v>Lapangan Nipah Kuning</v>
      </c>
      <c r="J157" s="2" t="str">
        <v>Aspal</v>
      </c>
      <c r="Q157" s="2">
        <f>IFERROR(AVERAGE(P158:P177),"")</f>
        <v>100</v>
      </c>
      <c r="R157" s="2" t="str">
        <v>SPTP</v>
      </c>
    </row>
    <row r="158">
      <c r="E158" s="2" t="str">
        <v>Lapangan</v>
      </c>
      <c r="F158" s="2">
        <v>192</v>
      </c>
      <c r="G158" s="2">
        <v>136</v>
      </c>
      <c r="H158" s="2">
        <f>F158*G158</f>
        <v>26112</v>
      </c>
      <c r="K158" s="2">
        <f>H158</f>
        <v>26112</v>
      </c>
      <c r="O158" s="2">
        <f>IF(K158=0,0,K158-(50%*L158+75%*M158+100%*N158))</f>
        <v>26112</v>
      </c>
      <c r="P158" s="2">
        <f>IF(K158=0,"",O158/K158*100)</f>
        <v>100</v>
      </c>
    </row>
    <row r="159">
      <c r="B159" s="2">
        <v>12</v>
      </c>
      <c r="C159" s="2" t="str">
        <v>LAPANGAN PENUMPUKAN</v>
      </c>
      <c r="D159" s="2" t="str">
        <v>Lapangan Sintete</v>
      </c>
      <c r="J159" s="2" t="str">
        <v>Conblock</v>
      </c>
      <c r="Q159" s="2">
        <f>IFERROR(AVERAGE(P160:P179),"")</f>
        <v>100</v>
      </c>
      <c r="R159" s="2" t="str">
        <v>SPMT</v>
      </c>
    </row>
    <row r="160">
      <c r="E160" s="2" t="str">
        <v>Lapangan</v>
      </c>
      <c r="F160" s="2">
        <v>60</v>
      </c>
      <c r="G160" s="2">
        <v>15</v>
      </c>
      <c r="H160" s="2">
        <f>F160*G160</f>
        <v>900</v>
      </c>
      <c r="K160" s="2">
        <f>H160</f>
        <v>900</v>
      </c>
      <c r="O160" s="2">
        <f>IF(K160=0,0,K160-(50%*L160+75%*M160+100%*N160))</f>
        <v>900</v>
      </c>
      <c r="P160" s="2">
        <f>IF(K160=0,"",O160/K160*100)</f>
        <v>100</v>
      </c>
    </row>
    <row r="161">
      <c r="B161" s="2">
        <v>13</v>
      </c>
      <c r="C161" s="2" t="str">
        <v>LAPANGAN PENUMPUKAN</v>
      </c>
      <c r="D161" s="2" t="str">
        <v>Lapangan Ketapang</v>
      </c>
      <c r="J161" s="2" t="str">
        <v>Conblock</v>
      </c>
      <c r="Q161" s="2">
        <f>IFERROR(AVERAGE(P162:P181),"")</f>
        <v>100</v>
      </c>
      <c r="R161" s="2" t="str">
        <v>SPTP</v>
      </c>
    </row>
    <row r="162">
      <c r="E162" s="2" t="str">
        <v>Lapangan</v>
      </c>
      <c r="F162" s="2">
        <v>120</v>
      </c>
      <c r="G162" s="2">
        <v>80.5</v>
      </c>
      <c r="H162" s="2">
        <f>F162*G162</f>
        <v>9660</v>
      </c>
      <c r="K162" s="2">
        <f>H162</f>
        <v>9660</v>
      </c>
      <c r="O162" s="2">
        <f>IF(K162=0,0,K162-(50%*L162+75%*M162+100%*N162))</f>
        <v>9660</v>
      </c>
      <c r="P162" s="2">
        <f>IF(K162=0,"",O162/K162*100)</f>
        <v>100</v>
      </c>
    </row>
    <row r="163">
      <c r="B163" s="2">
        <v>14</v>
      </c>
      <c r="C163" s="2" t="str">
        <v>LAPANGAN PENUMPUKAN</v>
      </c>
      <c r="D163" s="2" t="str">
        <v>Lap. Parkir Alat BM</v>
      </c>
      <c r="J163" s="2" t="str">
        <v>Conblock</v>
      </c>
      <c r="Q163" s="2">
        <f>IFERROR(AVERAGE(P164:P183),"")</f>
        <v>100</v>
      </c>
      <c r="R163" s="2" t="str">
        <v>SPMT</v>
      </c>
    </row>
    <row r="164">
      <c r="E164" s="2" t="str">
        <v>Lapangan</v>
      </c>
      <c r="F164" s="2">
        <v>40</v>
      </c>
      <c r="G164" s="2">
        <v>30</v>
      </c>
      <c r="H164" s="2">
        <f>F164*G164</f>
        <v>1200</v>
      </c>
      <c r="K164" s="2">
        <f>H164</f>
        <v>1200</v>
      </c>
      <c r="O164" s="2">
        <f>IF(K164=0,0,K164-(50%*L164+75%*M164+100%*N164))</f>
        <v>1200</v>
      </c>
      <c r="P164" s="2">
        <f>IF(K164=0,"",O164/K164*100)</f>
        <v>100</v>
      </c>
    </row>
    <row r="165">
      <c r="C165" s="2" t="str">
        <v>Availability Lapangan</v>
      </c>
      <c r="Q165" s="2">
        <f>AVERAGE(Q136:Q164)</f>
        <v>100</v>
      </c>
    </row>
    <row r="166">
      <c r="B166" s="2" t="str">
        <v>III</v>
      </c>
      <c r="C166" s="2" t="str">
        <v>GUDANG</v>
      </c>
    </row>
    <row r="167">
      <c r="B167" s="2">
        <v>1</v>
      </c>
      <c r="C167" s="2" t="str">
        <v>GUDANG</v>
      </c>
      <c r="D167" s="2" t="str">
        <v>Gudang 02 Pontianak</v>
      </c>
      <c r="J167" s="2" t="str">
        <v>Rangka Baja</v>
      </c>
      <c r="Q167" s="2" t="e">
        <f>IFERROR(AVERAGE(P168:P187),"")</f>
        <v>#DIV/0!</v>
      </c>
      <c r="R167" s="2" t="str">
        <v>SPSL</v>
      </c>
    </row>
    <row r="168">
      <c r="E168" s="2" t="str">
        <v>Lantai Gudang</v>
      </c>
      <c r="F168" s="2">
        <v>50</v>
      </c>
      <c r="G168" s="2">
        <v>35</v>
      </c>
      <c r="H168" s="2">
        <f>F168*G168</f>
        <v>1750</v>
      </c>
      <c r="K168" s="2">
        <f>H168</f>
        <v>1750</v>
      </c>
      <c r="O168" s="2">
        <f>IF(K168=0,0,K168-(50%*L168+75%*M168+100%*N168))</f>
        <v>1750</v>
      </c>
      <c r="P168" s="2">
        <f>IF(K168=0,"",O168/K168*100)</f>
        <v>100</v>
      </c>
    </row>
    <row r="169">
      <c r="E169" s="2" t="str">
        <v>Atap</v>
      </c>
      <c r="H169" s="2">
        <f>F169*G169</f>
        <v>0</v>
      </c>
      <c r="K169" s="2">
        <f>H169</f>
        <v>0</v>
      </c>
      <c r="O169" s="2">
        <f>IF(K169=0,0,K169-(50%*L169+75%*M169+100%*N169))</f>
        <v>0</v>
      </c>
      <c r="P169" s="2" t="str">
        <f>IF(K169=0,"",O169/K169*100)</f>
        <v/>
      </c>
    </row>
    <row r="170">
      <c r="E170" s="2" t="str">
        <v>Dinding Gudang</v>
      </c>
      <c r="H170" s="2">
        <f>F170*G170</f>
        <v>0</v>
      </c>
      <c r="K170" s="2">
        <f>H170</f>
        <v>0</v>
      </c>
      <c r="O170" s="2">
        <f>IF(K170=0,0,K170-(50%*L170+75%*M170+100%*N170))</f>
        <v>0</v>
      </c>
      <c r="P170" s="2" t="str">
        <f>IF(K170=0,"",O170/K170*100)</f>
        <v/>
      </c>
    </row>
    <row r="171">
      <c r="E171" s="2" t="str">
        <v>Pintu Gudang</v>
      </c>
      <c r="K171" s="2">
        <f>I171</f>
        <v>0</v>
      </c>
      <c r="O171" s="2">
        <f>IF(K171=0,0,K171-(50%*L171+75%*M171+100%*N171))</f>
        <v>0</v>
      </c>
      <c r="P171" s="2" t="str">
        <f>IF(K171=0,"",O171/K171*100)</f>
        <v/>
      </c>
    </row>
    <row r="172">
      <c r="B172" s="2">
        <v>2</v>
      </c>
      <c r="C172" s="2" t="str">
        <v>GUDANG</v>
      </c>
      <c r="D172" s="2" t="str">
        <v>Gudang 01 Sintete</v>
      </c>
      <c r="J172" s="2" t="str">
        <v>Rangka Kayu</v>
      </c>
      <c r="Q172" s="2" t="e">
        <f>IFERROR(AVERAGE(P173:P192),"")</f>
        <v>#DIV/0!</v>
      </c>
      <c r="R172" s="2" t="str">
        <v>SPSL</v>
      </c>
    </row>
    <row r="173">
      <c r="E173" s="2" t="str">
        <v>Lantai Gudang</v>
      </c>
      <c r="F173" s="2">
        <v>30</v>
      </c>
      <c r="G173" s="2">
        <v>15</v>
      </c>
      <c r="H173" s="2">
        <f>F173*G173</f>
        <v>450</v>
      </c>
      <c r="K173" s="2">
        <f>H173</f>
        <v>450</v>
      </c>
      <c r="O173" s="2">
        <f>IF(K173=0,0,K173-(50%*L173+75%*M173+100%*N173))</f>
        <v>450</v>
      </c>
      <c r="P173" s="2">
        <f>IF(K173=0,"",O173/K173*100)</f>
        <v>100</v>
      </c>
    </row>
    <row r="174">
      <c r="E174" s="2" t="str">
        <v>Atap</v>
      </c>
      <c r="H174" s="2">
        <f>F174*G174</f>
        <v>0</v>
      </c>
      <c r="K174" s="2">
        <f>H174</f>
        <v>0</v>
      </c>
      <c r="O174" s="2">
        <f>IF(K174=0,0,K174-(50%*L174+75%*M174+100%*N174))</f>
        <v>0</v>
      </c>
      <c r="P174" s="2" t="str">
        <f>IF(K174=0,"",O174/K174*100)</f>
        <v/>
      </c>
    </row>
    <row r="175">
      <c r="E175" s="2" t="str">
        <v>Dinding Gudang</v>
      </c>
      <c r="H175" s="2">
        <f>F175*G175</f>
        <v>0</v>
      </c>
      <c r="K175" s="2">
        <f>H175</f>
        <v>0</v>
      </c>
      <c r="O175" s="2">
        <f>IF(K175=0,0,K175-(50%*L175+75%*M175+100%*N175))</f>
        <v>0</v>
      </c>
      <c r="P175" s="2" t="str">
        <f>IF(K175=0,"",O175/K175*100)</f>
        <v/>
      </c>
    </row>
    <row r="176">
      <c r="E176" s="2" t="str">
        <v>Pintu Gudang</v>
      </c>
      <c r="K176" s="2">
        <f>I176</f>
        <v>0</v>
      </c>
      <c r="O176" s="2">
        <f>IF(K176=0,0,K176-(50%*L176+75%*M176+100%*N176))</f>
        <v>0</v>
      </c>
      <c r="P176" s="2" t="str">
        <f>IF(K176=0,"",O176/K176*100)</f>
        <v/>
      </c>
    </row>
    <row r="177">
      <c r="B177" s="2">
        <v>3</v>
      </c>
      <c r="C177" s="2" t="str">
        <v>GUDANG</v>
      </c>
      <c r="D177" s="2" t="str">
        <v>Gudang 02 Sintete</v>
      </c>
      <c r="J177" s="2" t="str">
        <v>Rangka Kayu</v>
      </c>
      <c r="Q177" s="2" t="e">
        <f>IFERROR(AVERAGE(P178:P197),"")</f>
        <v>#DIV/0!</v>
      </c>
      <c r="R177" s="2" t="str">
        <v>SPSL</v>
      </c>
    </row>
    <row r="178">
      <c r="E178" s="2" t="str">
        <v>Lantai Gudang</v>
      </c>
      <c r="F178" s="2">
        <v>24</v>
      </c>
      <c r="G178" s="2">
        <v>15</v>
      </c>
      <c r="H178" s="2">
        <f>F178*G178</f>
        <v>360</v>
      </c>
      <c r="K178" s="2">
        <f>H178</f>
        <v>360</v>
      </c>
      <c r="O178" s="2">
        <f>IF(K178=0,0,K178-(50%*L178+75%*M178+100%*N178))</f>
        <v>360</v>
      </c>
      <c r="P178" s="2">
        <f>IF(K178=0,"",O178/K178*100)</f>
        <v>100</v>
      </c>
    </row>
    <row r="179">
      <c r="E179" s="2" t="str">
        <v>Atap</v>
      </c>
      <c r="H179" s="2">
        <f>F179*G179</f>
        <v>0</v>
      </c>
      <c r="K179" s="2">
        <f>H179</f>
        <v>0</v>
      </c>
      <c r="O179" s="2">
        <f>IF(K179=0,0,K179-(50%*L179+75%*M179+100%*N179))</f>
        <v>0</v>
      </c>
      <c r="P179" s="2" t="str">
        <f>IF(K179=0,"",O179/K179*100)</f>
        <v/>
      </c>
    </row>
    <row r="180">
      <c r="E180" s="2" t="str">
        <v>Dinding Gudang</v>
      </c>
      <c r="H180" s="2">
        <f>F180*G180</f>
        <v>0</v>
      </c>
      <c r="K180" s="2">
        <f>H180</f>
        <v>0</v>
      </c>
      <c r="O180" s="2">
        <f>IF(K180=0,0,K180-(50%*L180+75%*M180+100%*N180))</f>
        <v>0</v>
      </c>
      <c r="P180" s="2" t="str">
        <f>IF(K180=0,"",O180/K180*100)</f>
        <v/>
      </c>
    </row>
    <row r="181">
      <c r="E181" s="2" t="str">
        <v>Pintu Gudang</v>
      </c>
      <c r="K181" s="2">
        <f>I181</f>
        <v>0</v>
      </c>
      <c r="O181" s="2">
        <f>IF(K181=0,0,K181-(50%*L181+75%*M181+100%*N181))</f>
        <v>0</v>
      </c>
      <c r="P181" s="2" t="str">
        <f>IF(K181=0,"",O181/K181*100)</f>
        <v/>
      </c>
    </row>
    <row r="182">
      <c r="B182" s="2">
        <v>4</v>
      </c>
      <c r="C182" s="2" t="str">
        <v>GUDANG</v>
      </c>
      <c r="D182" s="2" t="str">
        <v xml:space="preserve">Gudang Ketapang </v>
      </c>
      <c r="J182" s="2" t="str">
        <v>Rangka Kayu</v>
      </c>
      <c r="Q182" s="2" t="e">
        <f>IFERROR(AVERAGE(P183:P202),"")</f>
        <v>#DIV/0!</v>
      </c>
      <c r="R182" s="2" t="str">
        <v>SPSL</v>
      </c>
    </row>
    <row r="183">
      <c r="E183" s="2" t="str">
        <v>Lantai Gudang</v>
      </c>
      <c r="F183" s="2">
        <v>40</v>
      </c>
      <c r="G183" s="2">
        <v>15</v>
      </c>
      <c r="H183" s="2">
        <f>F183*G183</f>
        <v>600</v>
      </c>
      <c r="K183" s="2">
        <f>H183</f>
        <v>600</v>
      </c>
      <c r="O183" s="2">
        <f>IF(K183=0,0,K183-(50%*L183+75%*M183+100%*N183))</f>
        <v>600</v>
      </c>
      <c r="P183" s="2">
        <f>IF(K183=0,"",O183/K183*100)</f>
        <v>100</v>
      </c>
    </row>
    <row r="184">
      <c r="E184" s="2" t="str">
        <v>Atap</v>
      </c>
      <c r="H184" s="2">
        <f>F184*G184</f>
        <v>0</v>
      </c>
      <c r="K184" s="2">
        <f>H184</f>
        <v>0</v>
      </c>
      <c r="O184" s="2">
        <f>IF(K184=0,0,K184-(50%*L184+75%*M184+100%*N184))</f>
        <v>0</v>
      </c>
      <c r="P184" s="2" t="str">
        <f>IF(K184=0,"",O184/K184*100)</f>
        <v/>
      </c>
    </row>
    <row r="185">
      <c r="E185" s="2" t="str">
        <v>Dinding Gudang</v>
      </c>
      <c r="H185" s="2">
        <f>F185*G185</f>
        <v>0</v>
      </c>
      <c r="K185" s="2">
        <f>H185</f>
        <v>0</v>
      </c>
      <c r="O185" s="2">
        <f>IF(K185=0,0,K185-(50%*L185+75%*M185+100%*N185))</f>
        <v>0</v>
      </c>
      <c r="P185" s="2" t="str">
        <f>IF(K185=0,"",O185/K185*100)</f>
        <v/>
      </c>
    </row>
    <row r="186">
      <c r="E186" s="2" t="str">
        <v>Pintu Gudang</v>
      </c>
      <c r="K186" s="2">
        <f>I186</f>
        <v>0</v>
      </c>
      <c r="O186" s="2">
        <f>IF(K186=0,0,K186-(50%*L186+75%*M186+100%*N186))</f>
        <v>0</v>
      </c>
      <c r="P186" s="2" t="str">
        <f>IF(K186=0,"",O186/K186*100)</f>
        <v/>
      </c>
    </row>
    <row r="187">
      <c r="B187" s="2">
        <v>5</v>
      </c>
      <c r="C187" s="2" t="str">
        <v>GUDANG</v>
      </c>
      <c r="D187" s="2" t="str">
        <v xml:space="preserve">Gudang 01 Singkawang </v>
      </c>
      <c r="J187" s="2" t="str">
        <v>Rangka Kayu</v>
      </c>
      <c r="Q187" s="2" t="e">
        <f>IFERROR(AVERAGE(P188:P207),"")</f>
        <v>#DIV/0!</v>
      </c>
      <c r="R187" s="2" t="str">
        <v>SPSL</v>
      </c>
    </row>
    <row r="188">
      <c r="E188" s="2" t="str">
        <v>Lantai Gudang</v>
      </c>
      <c r="F188" s="2">
        <v>24</v>
      </c>
      <c r="G188" s="2">
        <v>20</v>
      </c>
      <c r="H188" s="2">
        <f>F188*G188</f>
        <v>480</v>
      </c>
      <c r="K188" s="2">
        <f>H188</f>
        <v>480</v>
      </c>
      <c r="O188" s="2">
        <f>IF(K188=0,0,K188-(50%*L188+75%*M188+100%*N188))</f>
        <v>480</v>
      </c>
      <c r="P188" s="2">
        <f>IF(K188=0,"",O188/K188*100)</f>
        <v>100</v>
      </c>
    </row>
    <row r="189">
      <c r="E189" s="2" t="str">
        <v>Atap</v>
      </c>
      <c r="H189" s="2">
        <f>F189*G189</f>
        <v>0</v>
      </c>
      <c r="K189" s="2">
        <f>H189</f>
        <v>0</v>
      </c>
      <c r="O189" s="2">
        <f>IF(K189=0,0,K189-(50%*L189+75%*M189+100%*N189))</f>
        <v>0</v>
      </c>
      <c r="P189" s="2" t="str">
        <f>IF(K189=0,"",O189/K189*100)</f>
        <v/>
      </c>
    </row>
    <row r="190">
      <c r="E190" s="2" t="str">
        <v>Dinding Gudang</v>
      </c>
      <c r="H190" s="2">
        <f>F190*G190</f>
        <v>0</v>
      </c>
      <c r="K190" s="2">
        <f>H190</f>
        <v>0</v>
      </c>
      <c r="O190" s="2">
        <f>IF(K190=0,0,K190-(50%*L190+75%*M190+100%*N190))</f>
        <v>0</v>
      </c>
      <c r="P190" s="2" t="str">
        <f>IF(K190=0,"",O190/K190*100)</f>
        <v/>
      </c>
    </row>
    <row r="191">
      <c r="E191" s="2" t="str">
        <v>Pintu Gudang</v>
      </c>
      <c r="K191" s="2">
        <f>I191</f>
        <v>0</v>
      </c>
      <c r="O191" s="2">
        <f>IF(K191=0,0,K191-(50%*L191+75%*M191+100%*N191))</f>
        <v>0</v>
      </c>
      <c r="P191" s="2" t="str">
        <f>IF(K191=0,"",O191/K191*100)</f>
        <v/>
      </c>
    </row>
    <row r="192">
      <c r="B192" s="2">
        <v>6</v>
      </c>
      <c r="C192" s="2" t="str">
        <v>GUDANG</v>
      </c>
      <c r="D192" s="2" t="str">
        <v>Gudang Pemangkat</v>
      </c>
      <c r="J192" s="2" t="str">
        <v>Rangka Kayu</v>
      </c>
      <c r="Q192" s="2" t="e">
        <f>IFERROR(AVERAGE(P193:P212),"")</f>
        <v>#DIV/0!</v>
      </c>
      <c r="R192" s="2" t="str">
        <v>SPSL</v>
      </c>
    </row>
    <row r="193">
      <c r="E193" s="2" t="str">
        <v>Lantai Gudang</v>
      </c>
      <c r="F193" s="2">
        <v>36</v>
      </c>
      <c r="G193" s="2">
        <v>16</v>
      </c>
      <c r="H193" s="2">
        <f>F193*G193</f>
        <v>576</v>
      </c>
      <c r="K193" s="2">
        <f>H193</f>
        <v>576</v>
      </c>
      <c r="O193" s="2">
        <f>IF(K193=0,0,K193-(50%*L193+75%*M193+100%*N193))</f>
        <v>576</v>
      </c>
      <c r="P193" s="2">
        <f>IF(K193=0,"",O193/K193*100)</f>
        <v>100</v>
      </c>
    </row>
    <row r="194">
      <c r="E194" s="2" t="str">
        <v>Atap</v>
      </c>
      <c r="H194" s="2">
        <f>F194*G194</f>
        <v>0</v>
      </c>
      <c r="K194" s="2">
        <f>H194</f>
        <v>0</v>
      </c>
      <c r="O194" s="2">
        <f>IF(K194=0,0,K194-(50%*L194+75%*M194+100%*N194))</f>
        <v>0</v>
      </c>
      <c r="P194" s="2" t="str">
        <f>IF(K194=0,"",O194/K194*100)</f>
        <v/>
      </c>
    </row>
    <row r="195">
      <c r="E195" s="2" t="str">
        <v>Dinding Gudang</v>
      </c>
      <c r="H195" s="2">
        <f>F195*G195</f>
        <v>0</v>
      </c>
      <c r="K195" s="2">
        <f>H195</f>
        <v>0</v>
      </c>
      <c r="O195" s="2">
        <f>IF(K195=0,0,K195-(50%*L195+75%*M195+100%*N195))</f>
        <v>0</v>
      </c>
      <c r="P195" s="2" t="str">
        <f>IF(K195=0,"",O195/K195*100)</f>
        <v/>
      </c>
    </row>
    <row r="196">
      <c r="E196" s="2" t="str">
        <v>Pintu Gudang</v>
      </c>
      <c r="K196" s="2">
        <f>I196</f>
        <v>0</v>
      </c>
      <c r="O196" s="2">
        <f>IF(K196=0,0,K196-(50%*L196+75%*M196+100%*N196))</f>
        <v>0</v>
      </c>
      <c r="P196" s="2" t="str">
        <f>IF(K196=0,"",O196/K196*100)</f>
        <v/>
      </c>
    </row>
    <row r="197">
      <c r="B197" s="2">
        <v>7</v>
      </c>
      <c r="C197" s="2" t="str">
        <v>GUDANG</v>
      </c>
      <c r="D197" s="2" t="str">
        <v>Gudang Telok Air</v>
      </c>
      <c r="J197" s="2" t="str">
        <v>Rangka Kayu</v>
      </c>
      <c r="Q197" s="2" t="e">
        <f>IFERROR(AVERAGE(P198:P217),"")</f>
        <v>#DIV/0!</v>
      </c>
      <c r="R197" s="2" t="str">
        <v>SPSL</v>
      </c>
    </row>
    <row r="198">
      <c r="E198" s="2" t="str">
        <v>Lantai Gudang</v>
      </c>
      <c r="H198" s="2">
        <f>F198*G198</f>
        <v>0</v>
      </c>
      <c r="K198" s="2">
        <f>H198</f>
        <v>0</v>
      </c>
      <c r="O198" s="2">
        <f>IF(K198=0,0,K198-(50%*L198+75%*M198+100%*N198))</f>
        <v>0</v>
      </c>
      <c r="P198" s="2" t="str">
        <f>IF(K198=0,"",O198/K198*100)</f>
        <v/>
      </c>
    </row>
    <row r="199">
      <c r="E199" s="2" t="str">
        <v>Atap</v>
      </c>
      <c r="H199" s="2">
        <f>F199*G199</f>
        <v>0</v>
      </c>
      <c r="K199" s="2">
        <f>H199</f>
        <v>0</v>
      </c>
      <c r="O199" s="2">
        <f>IF(K199=0,0,K199-(50%*L199+75%*M199+100%*N199))</f>
        <v>0</v>
      </c>
      <c r="P199" s="2" t="str">
        <f>IF(K199=0,"",O199/K199*100)</f>
        <v/>
      </c>
    </row>
    <row r="200">
      <c r="E200" s="2" t="str">
        <v>Dinding Gudang</v>
      </c>
      <c r="H200" s="2">
        <f>F200*G200</f>
        <v>0</v>
      </c>
      <c r="K200" s="2">
        <f>H200</f>
        <v>0</v>
      </c>
      <c r="O200" s="2">
        <f>IF(K200=0,0,K200-(50%*L200+75%*M200+100%*N200))</f>
        <v>0</v>
      </c>
      <c r="P200" s="2" t="str">
        <f>IF(K200=0,"",O200/K200*100)</f>
        <v/>
      </c>
    </row>
    <row r="201">
      <c r="E201" s="2" t="str">
        <v>Pintu Gudang</v>
      </c>
      <c r="K201" s="2">
        <f>I201</f>
        <v>0</v>
      </c>
      <c r="O201" s="2">
        <f>IF(K201=0,0,K201-(50%*L201+75%*M201+100%*N201))</f>
        <v>0</v>
      </c>
      <c r="P201" s="2" t="str">
        <f>IF(K201=0,"",O201/K201*100)</f>
        <v/>
      </c>
    </row>
    <row r="202">
      <c r="B202" s="2">
        <v>8</v>
      </c>
      <c r="C202" s="2" t="str">
        <v>GUDANG</v>
      </c>
      <c r="D202" s="2" t="str">
        <v>Gudang Sambas</v>
      </c>
      <c r="J202" s="2" t="str">
        <v>Rangka Kayu</v>
      </c>
      <c r="Q202" s="2" t="e">
        <f>IFERROR(AVERAGE(P203:P222),"")</f>
        <v>#DIV/0!</v>
      </c>
      <c r="R202" s="2" t="str">
        <v>SPSL</v>
      </c>
    </row>
    <row r="203">
      <c r="E203" s="2" t="str">
        <v>Lantai Gudang</v>
      </c>
      <c r="H203" s="2">
        <f>F203*G203</f>
        <v>0</v>
      </c>
      <c r="K203" s="2">
        <f>H203</f>
        <v>0</v>
      </c>
      <c r="O203" s="2">
        <f>IF(K203=0,0,K203-(50%*L203+75%*M203+100%*N203))</f>
        <v>0</v>
      </c>
      <c r="P203" s="2" t="str">
        <f>IF(K203=0,"",O203/K203*100)</f>
        <v/>
      </c>
    </row>
    <row r="204">
      <c r="E204" s="2" t="str">
        <v>Atap</v>
      </c>
      <c r="H204" s="2">
        <f>F204*G204</f>
        <v>0</v>
      </c>
      <c r="K204" s="2">
        <f>H204</f>
        <v>0</v>
      </c>
      <c r="O204" s="2">
        <f>IF(K204=0,0,K204-(50%*L204+75%*M204+100%*N204))</f>
        <v>0</v>
      </c>
      <c r="P204" s="2" t="str">
        <f>IF(K204=0,"",O204/K204*100)</f>
        <v/>
      </c>
    </row>
    <row r="205">
      <c r="E205" s="2" t="str">
        <v>Dinding Gudang</v>
      </c>
      <c r="H205" s="2">
        <f>F205*G205</f>
        <v>0</v>
      </c>
      <c r="K205" s="2">
        <f>H205</f>
        <v>0</v>
      </c>
      <c r="O205" s="2">
        <f>IF(K205=0,0,K205-(50%*L205+75%*M205+100%*N205))</f>
        <v>0</v>
      </c>
      <c r="P205" s="2" t="str">
        <f>IF(K205=0,"",O205/K205*100)</f>
        <v/>
      </c>
    </row>
    <row r="206">
      <c r="E206" s="2" t="str">
        <v>Pintu Gudang</v>
      </c>
      <c r="K206" s="2">
        <f>I206</f>
        <v>0</v>
      </c>
      <c r="O206" s="2">
        <f>IF(K206=0,0,K206-(50%*L206+75%*M206+100%*N206))</f>
        <v>0</v>
      </c>
      <c r="P206" s="2" t="str">
        <f>IF(K206=0,"",O206/K206*100)</f>
        <v/>
      </c>
    </row>
    <row r="207">
      <c r="C207" s="2" t="str">
        <v>Availability Gudang</v>
      </c>
      <c r="Q207" s="2" t="e">
        <f>AVERAGE(Q197:Q206)</f>
        <v>#DIV/0!</v>
      </c>
    </row>
    <row r="208">
      <c r="B208" s="2" t="str">
        <v>IV</v>
      </c>
      <c r="C208" s="2" t="str">
        <v>TERMINAL PENUMPANG</v>
      </c>
    </row>
    <row r="209">
      <c r="B209" s="2">
        <v>1</v>
      </c>
      <c r="C209" s="2" t="str">
        <v>TERMINAL PENUMPANG</v>
      </c>
      <c r="D209" s="2" t="str">
        <v>TERMINAL PENUMPANG A</v>
      </c>
      <c r="J209" s="2" t="str">
        <v>Beton</v>
      </c>
      <c r="Q209" s="2" t="e">
        <f>IFERROR(AVERAGE(P210:P229),"")</f>
        <v>#DIV/0!</v>
      </c>
      <c r="R209" s="2" t="str">
        <v>SPMT</v>
      </c>
    </row>
    <row r="210">
      <c r="E210" s="2" t="str">
        <v xml:space="preserve">Lantai </v>
      </c>
      <c r="H210" s="2">
        <f>F210*G210</f>
        <v>0</v>
      </c>
      <c r="K210" s="2">
        <f>H210</f>
        <v>0</v>
      </c>
      <c r="O210" s="2">
        <f>IF(K210=0,0,K210-(50%*L210+75%*M210+100%*N210))</f>
        <v>0</v>
      </c>
      <c r="P210" s="2" t="str">
        <f>IF(K210=0,"",O210/K210*100)</f>
        <v/>
      </c>
    </row>
    <row r="211">
      <c r="E211" s="2" t="str">
        <v>Atap</v>
      </c>
      <c r="H211" s="2">
        <f>F211*G211</f>
        <v>0</v>
      </c>
      <c r="K211" s="2">
        <f>H211</f>
        <v>0</v>
      </c>
      <c r="O211" s="2">
        <f>IF(K211=0,0,K211-(50%*L211+75%*M211+100%*N211))</f>
        <v>0</v>
      </c>
      <c r="P211" s="2" t="str">
        <f>IF(K211=0,"",O211/K211*100)</f>
        <v/>
      </c>
    </row>
    <row r="212">
      <c r="E212" s="2" t="str">
        <v>Pintu</v>
      </c>
      <c r="K212" s="2">
        <f>I212</f>
        <v>0</v>
      </c>
      <c r="O212" s="2">
        <f>IF(K212=0,0,K212-(50%*L212+75%*M212+100%*N212))</f>
        <v>0</v>
      </c>
      <c r="P212" s="2" t="str">
        <f>IF(K212=0,"",O212/K212*100)</f>
        <v/>
      </c>
    </row>
    <row r="213">
      <c r="E213" s="2" t="str">
        <v>Jendela</v>
      </c>
      <c r="K213" s="2">
        <f>I213</f>
        <v>0</v>
      </c>
      <c r="O213" s="2">
        <f>IF(K213=0,0,K213-(50%*L213+75%*M213+100%*N213))</f>
        <v>0</v>
      </c>
      <c r="P213" s="2" t="str">
        <f>IF(K213=0,"",O213/K213*100)</f>
        <v/>
      </c>
    </row>
    <row r="214">
      <c r="E214" s="2" t="str">
        <v>Dinding</v>
      </c>
      <c r="H214" s="2">
        <f>F214*G214</f>
        <v>0</v>
      </c>
      <c r="K214" s="2">
        <f>H214</f>
        <v>0</v>
      </c>
      <c r="O214" s="2">
        <f>IF(K214=0,0,K214-(50%*L214+75%*M214+100%*N214))</f>
        <v>0</v>
      </c>
      <c r="P214" s="2" t="str">
        <f>IF(K214=0,"",O214/K214*100)</f>
        <v/>
      </c>
    </row>
    <row r="215">
      <c r="E215" s="2" t="str">
        <v>Plafond</v>
      </c>
      <c r="H215" s="2">
        <f>F215*G215</f>
        <v>0</v>
      </c>
      <c r="K215" s="2">
        <f>H215</f>
        <v>0</v>
      </c>
      <c r="O215" s="2">
        <f>IF(K215=0,0,K215-(50%*L215+75%*M215+100%*N215))</f>
        <v>0</v>
      </c>
      <c r="P215" s="2" t="str">
        <f>IF(K215=0,"",O215/K215*100)</f>
        <v/>
      </c>
    </row>
    <row r="216">
      <c r="C216" s="2" t="str">
        <v>Availability Terminal Penumpang</v>
      </c>
      <c r="Q216" s="2" t="e">
        <f>AVERAGE(Q209:Q215)</f>
        <v>#DIV/0!</v>
      </c>
    </row>
    <row r="217">
      <c r="B217" s="2" t="str">
        <v>V</v>
      </c>
      <c r="C217" s="2" t="str">
        <v>JALAN</v>
      </c>
    </row>
    <row r="218">
      <c r="B218" s="2">
        <v>1</v>
      </c>
      <c r="C218" s="2" t="str">
        <v>JALAN</v>
      </c>
      <c r="D218" s="2" t="str">
        <v>Jalan A</v>
      </c>
      <c r="J218" s="2" t="str">
        <v>Beton</v>
      </c>
      <c r="Q218" s="2" t="e">
        <f>IFERROR(AVERAGE(P219:P238),"")</f>
        <v>#DIV/0!</v>
      </c>
      <c r="R218" s="2" t="str">
        <v>SPMT</v>
      </c>
    </row>
    <row r="219">
      <c r="E219" s="2" t="str">
        <v>Perkerasan Jalan</v>
      </c>
      <c r="H219" s="2">
        <f>F219*G219</f>
        <v>0</v>
      </c>
      <c r="K219" s="2">
        <f>H219</f>
        <v>0</v>
      </c>
      <c r="O219" s="2">
        <f>IF(K219=0,0,K219-(50%*L219+75%*M219+100%*N219))</f>
        <v>0</v>
      </c>
      <c r="P219" s="2" t="str">
        <f>IF(K219=0,"",O219/K219*100)</f>
        <v/>
      </c>
      <c r="S219" s="2" t="str">
        <v>Kondisi Baik</v>
      </c>
    </row>
    <row r="220">
      <c r="E220" s="2" t="str">
        <v>Marka</v>
      </c>
      <c r="H220" s="2">
        <f>F220*G220</f>
        <v>0</v>
      </c>
      <c r="K220" s="2">
        <f>H220</f>
        <v>0</v>
      </c>
      <c r="O220" s="2">
        <f>IF(K220=0,0,K220-(50%*L220+75%*M220+100%*N220))</f>
        <v>0</v>
      </c>
      <c r="P220" s="2" t="str">
        <f>IF(K220=0,"",O220/K220*100)</f>
        <v/>
      </c>
      <c r="S220" s="2" t="str">
        <v>Kondisi Baik</v>
      </c>
    </row>
    <row r="221">
      <c r="E221" s="2" t="str">
        <v>Rambu-rambu</v>
      </c>
      <c r="K221" s="2">
        <f>I221</f>
        <v>0</v>
      </c>
      <c r="O221" s="2">
        <f>IF(K221=0,0,K221-(50%*L221+75%*M221+100%*N221))</f>
        <v>0</v>
      </c>
      <c r="P221" s="2" t="str">
        <f>IF(K221=0,"",O221/K221*100)</f>
        <v/>
      </c>
      <c r="S221" s="2" t="str">
        <v>Kondisi Baik</v>
      </c>
    </row>
    <row r="222">
      <c r="E222" s="2" t="str">
        <v>Saluran Drainase</v>
      </c>
      <c r="H222" s="2">
        <f>F222*G222</f>
        <v>0</v>
      </c>
      <c r="K222" s="2">
        <f>H222</f>
        <v>0</v>
      </c>
      <c r="O222" s="2">
        <f>IF(K222=0,0,K222-(50%*L222+75%*M222+100%*N222))</f>
        <v>0</v>
      </c>
      <c r="P222" s="2" t="str">
        <f>IF(K222=0,"",O222/K222*100)</f>
        <v/>
      </c>
      <c r="S222" s="2" t="str">
        <v>Kondisi Baik</v>
      </c>
    </row>
    <row r="223">
      <c r="C223" s="2" t="str">
        <v>Availability Jalan</v>
      </c>
      <c r="Q223" s="2" t="e">
        <f>AVERAGE(#REF!)</f>
        <v>#REF!</v>
      </c>
    </row>
    <row r="224">
      <c r="B224" s="2" t="str">
        <v>VI</v>
      </c>
      <c r="C224" s="2" t="str">
        <v>FASILITAS PENDUKUNG LAINNYA</v>
      </c>
    </row>
    <row r="225">
      <c r="B225" s="2">
        <v>1</v>
      </c>
      <c r="C225" s="2" t="str">
        <v>..............................</v>
      </c>
      <c r="D225" s="2" t="str">
        <v>........................................</v>
      </c>
      <c r="J225" s="2" t="str">
        <v>Beton</v>
      </c>
      <c r="Q225" s="2" t="e">
        <f>IFERROR(AVERAGE(P226:P245),"")</f>
        <v>#DIV/0!</v>
      </c>
      <c r="R225" s="2" t="str">
        <v>SPMT</v>
      </c>
    </row>
    <row r="226">
      <c r="E226" s="2" t="str">
        <v>.........................</v>
      </c>
      <c r="K226" s="2">
        <f>H226</f>
        <v>0</v>
      </c>
      <c r="O226" s="2">
        <f>IF(K226=0,0,K226-(50%*L226+75%*M226+100%*N226))</f>
        <v>0</v>
      </c>
      <c r="P226" s="2" t="str">
        <f>IF(K226=0,"",O226/K226*100)</f>
        <v/>
      </c>
      <c r="S226" s="2" t="str">
        <v>Kondisi Baik</v>
      </c>
    </row>
    <row r="227">
      <c r="E227" s="2" t="str">
        <v>.........................</v>
      </c>
      <c r="K227" s="2">
        <f>H227</f>
        <v>0</v>
      </c>
      <c r="O227" s="2">
        <f>IF(K227=0,0,K227-(50%*L227+75%*M227+100%*N227))</f>
        <v>0</v>
      </c>
      <c r="P227" s="2" t="str">
        <f>IF(K227=0,"",O227/K227*100)</f>
        <v/>
      </c>
      <c r="S227" s="2" t="str">
        <v>Kondisi Baik</v>
      </c>
    </row>
    <row r="228">
      <c r="E228" s="2" t="str">
        <v>.........................</v>
      </c>
      <c r="K228" s="2">
        <f>I228</f>
        <v>0</v>
      </c>
      <c r="O228" s="2">
        <f>IF(K228=0,0,K228-(50%*L228+75%*M228+100%*N228))</f>
        <v>0</v>
      </c>
      <c r="P228" s="2" t="str">
        <f>IF(K228=0,"",O228/K228*100)</f>
        <v/>
      </c>
      <c r="S228" s="2" t="str">
        <v>Kondisi Baik</v>
      </c>
    </row>
    <row r="229">
      <c r="E229" s="2" t="str">
        <v>.........................</v>
      </c>
      <c r="K229" s="2">
        <f>H229</f>
        <v>0</v>
      </c>
      <c r="O229" s="2">
        <f>IF(K229=0,0,K229-(50%*L229+75%*M229+100%*N229))</f>
        <v>0</v>
      </c>
      <c r="P229" s="2" t="str">
        <f>IF(K229=0,"",O229/K229*100)</f>
        <v/>
      </c>
      <c r="S229" s="2" t="str">
        <v>Kondisi Baik</v>
      </c>
    </row>
    <row r="230">
      <c r="C230" s="2" t="str">
        <v>Availability Jalan</v>
      </c>
      <c r="Q230" s="2" t="e">
        <f>AVERAGE(Q225:Q229)</f>
        <v>#DIV/0!</v>
      </c>
    </row>
    <row r="231">
      <c r="B231" s="2" t="str">
        <v>AVAILABILITY FASILITAS PELABUHAN</v>
      </c>
      <c r="Q231" s="2" t="e">
        <f>AVERAGE(Q135,Q165,Q207,Q216)</f>
        <v>#DIV/0!</v>
      </c>
    </row>
  </sheetData>
  <mergeCells count="17">
    <mergeCell ref="B6:C6"/>
    <mergeCell ref="B7:C7"/>
    <mergeCell ref="B8:C8"/>
    <mergeCell ref="B10:B11"/>
    <mergeCell ref="C10:C11"/>
    <mergeCell ref="C207:P207"/>
    <mergeCell ref="C216:P216"/>
    <mergeCell ref="C223:P223"/>
    <mergeCell ref="C230:P230"/>
    <mergeCell ref="B231:P231"/>
    <mergeCell ref="J10:J11"/>
    <mergeCell ref="R10:R11"/>
    <mergeCell ref="S10:S11"/>
    <mergeCell ref="C135:P135"/>
    <mergeCell ref="C165:P165"/>
    <mergeCell ref="D10:D11"/>
    <mergeCell ref="E10:E11"/>
  </mergeCells>
  <pageMargins left="0.25" right="0.25" top="0.75" bottom="0.75" header="0" footer="0"/>
  <ignoredErrors>
    <ignoredError numberStoredAsText="1" sqref="A1:Z116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072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PALEMBANG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A s.d H (Kd.000-375)</v>
      </c>
      <c r="J15" s="2" t="str">
        <v>Tiang Pancang</v>
      </c>
      <c r="Q15" s="2" t="e">
        <f>IFERROR(AVERAGE(P16:P35),"")</f>
        <v>#DIV/0!</v>
      </c>
    </row>
    <row r="16">
      <c r="E16" s="2" t="str">
        <v>Pelat Lantai</v>
      </c>
      <c r="F16" s="2">
        <v>375</v>
      </c>
      <c r="G16" s="2">
        <v>12</v>
      </c>
      <c r="H16" s="2">
        <f>F16*G16</f>
        <v>4500</v>
      </c>
      <c r="K16" s="2">
        <f>H16</f>
        <v>4500</v>
      </c>
      <c r="O16" s="2">
        <f>IF(K16=0,0,K16-(50%*L16+75%*M16+100%*N16))</f>
        <v>4500</v>
      </c>
      <c r="P16" s="2">
        <f>IF(K16=0,"",O16/K16*100)</f>
        <v>100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H-I &amp; I (Kd.375-505)</v>
      </c>
      <c r="J21" s="2" t="str">
        <v>Tiang Pancang</v>
      </c>
      <c r="Q21" s="2" t="e">
        <f>IFERROR(AVERAGE(P22:P41),"")</f>
        <v>#DIV/0!</v>
      </c>
    </row>
    <row r="22">
      <c r="E22" s="2" t="str">
        <v>Pelat Lantai</v>
      </c>
      <c r="F22" s="2">
        <v>130</v>
      </c>
      <c r="G22" s="2">
        <v>18</v>
      </c>
      <c r="H22" s="2">
        <f>F22*G22</f>
        <v>2340</v>
      </c>
      <c r="K22" s="2">
        <f>H22</f>
        <v>2340</v>
      </c>
      <c r="O22" s="2">
        <f>IF(K22=0,0,K22-(50%*L22+75%*M22+100%*N22))</f>
        <v>2340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TPK (Kd.505-771)</v>
      </c>
      <c r="J27" s="2" t="str">
        <v>Tiang Pancang</v>
      </c>
      <c r="Q27" s="2" t="e">
        <f>IFERROR(AVERAGE(P28:P47),"")</f>
        <v>#DIV/0!</v>
      </c>
    </row>
    <row r="28">
      <c r="E28" s="2" t="str">
        <v>Pelat Lantai</v>
      </c>
      <c r="F28" s="2">
        <v>266</v>
      </c>
      <c r="G28" s="2">
        <v>20</v>
      </c>
      <c r="H28" s="2">
        <f>F28*G28</f>
        <v>5320</v>
      </c>
      <c r="K28" s="2">
        <f>H28</f>
        <v>5320</v>
      </c>
      <c r="O28" s="2">
        <f>IF(K28=0,0,K28-(50%*L28+75%*M28+100%*N28))</f>
        <v>5320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Pelb. Sungai Lais</v>
      </c>
      <c r="J33" s="2" t="str">
        <v>Tiang Pancang</v>
      </c>
      <c r="Q33" s="2" t="e">
        <f>IFERROR(AVERAGE(P34:P53),"")</f>
        <v>#DIV/0!</v>
      </c>
    </row>
    <row r="34">
      <c r="E34" s="2" t="str">
        <v>Pelat Lantai</v>
      </c>
      <c r="F34" s="2">
        <v>279</v>
      </c>
      <c r="G34" s="2">
        <v>6</v>
      </c>
      <c r="H34" s="2">
        <f>F34*G34</f>
        <v>1674</v>
      </c>
      <c r="K34" s="2">
        <f>H34</f>
        <v>1674</v>
      </c>
      <c r="O34" s="2">
        <f>IF(K34=0,0,K34-(50%*L34+75%*M34+100%*N34))</f>
        <v>1674</v>
      </c>
      <c r="P34" s="2">
        <f>IF(K34=0,"",O34/K34*100)</f>
        <v>100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>Jetty  PTPN</v>
      </c>
      <c r="J39" s="2" t="str">
        <v>Tiang Pancang</v>
      </c>
      <c r="Q39" s="2" t="e">
        <f>IFERROR(AVERAGE(P40:P59),"")</f>
        <v>#DIV/0!</v>
      </c>
    </row>
    <row r="40">
      <c r="E40" s="2" t="str">
        <v>Pelat Lantai</v>
      </c>
      <c r="F40" s="2">
        <v>120</v>
      </c>
      <c r="G40" s="2">
        <v>6</v>
      </c>
      <c r="H40" s="2">
        <f>F40*G40</f>
        <v>720</v>
      </c>
      <c r="K40" s="2">
        <f>H40</f>
        <v>720</v>
      </c>
      <c r="O40" s="2">
        <f>IF(K40=0,0,K40-(50%*L40+75%*M40+100%*N40))</f>
        <v>720</v>
      </c>
      <c r="P40" s="2">
        <f>IF(K40=0,"",O40/K40*100)</f>
        <v>100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Breasting Dolphin</v>
      </c>
      <c r="K44" s="2">
        <f>I44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E45" s="2" t="str">
        <v>Mooring Dolphin</v>
      </c>
      <c r="K45" s="2">
        <f>I45</f>
        <v>0</v>
      </c>
      <c r="O45" s="2">
        <f>IF(K45=0,0,K45-(50%*L45+75%*M45+100%*N45))</f>
        <v>0</v>
      </c>
      <c r="P45" s="2" t="str">
        <f>IF(K45=0,"",O45/K45*100)</f>
        <v/>
      </c>
    </row>
    <row r="46">
      <c r="B46" s="2">
        <v>6</v>
      </c>
      <c r="C46" s="2" t="str">
        <v>DERMAGA</v>
      </c>
      <c r="D46" s="2" t="str">
        <v>Dermaga Stasiun Pandu Tj.Buyut</v>
      </c>
      <c r="J46" s="2" t="str">
        <v>Tiang Pancang</v>
      </c>
      <c r="Q46" s="2" t="e">
        <f>IFERROR(AVERAGE(P47:P66),"")</f>
        <v>#DIV/0!</v>
      </c>
    </row>
    <row r="47">
      <c r="E47" s="2" t="str">
        <v>Pelat Lantai</v>
      </c>
      <c r="F47" s="2">
        <v>20</v>
      </c>
      <c r="G47" s="2">
        <v>5</v>
      </c>
      <c r="H47" s="2">
        <f>F47*G47</f>
        <v>100</v>
      </c>
      <c r="K47" s="2">
        <f>H47</f>
        <v>100</v>
      </c>
      <c r="O47" s="2">
        <f>IF(K47=0,0,K47-(50%*L47+75%*M47+100%*N47))</f>
        <v>100</v>
      </c>
      <c r="P47" s="2">
        <f>IF(K47=0,"",O47/K47*100)</f>
        <v>100</v>
      </c>
    </row>
    <row r="48">
      <c r="E48" s="2" t="str">
        <v>Fender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Bolder</v>
      </c>
      <c r="K49" s="2">
        <f>I49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Kanstin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E51" s="2" t="str">
        <v>Rel Crane</v>
      </c>
      <c r="K51" s="2">
        <f>F51</f>
        <v>0</v>
      </c>
      <c r="O51" s="2">
        <f>IF(K51=0,0,K51-(50%*L51+75%*M51+100%*N51))</f>
        <v>0</v>
      </c>
      <c r="P51" s="2" t="str">
        <f>IF(K51=0,"",O51/K51*100)</f>
        <v/>
      </c>
    </row>
    <row r="52">
      <c r="C52" s="2" t="str">
        <v xml:space="preserve">Availability Dermaga </v>
      </c>
      <c r="Q52" s="2" t="e">
        <f>AVERAGE(Q46:Q51)</f>
        <v>#DIV/0!</v>
      </c>
    </row>
    <row r="53">
      <c r="B53" s="2" t="str">
        <v>II</v>
      </c>
      <c r="C53" s="2" t="str">
        <v>LAPANGAN</v>
      </c>
    </row>
    <row r="54">
      <c r="B54" s="2">
        <v>1</v>
      </c>
      <c r="C54" s="2" t="str">
        <v>LAPANGAN PENUMPUKAN</v>
      </c>
      <c r="D54" s="2" t="str">
        <v>Lapangan Depan Gudang A, B, C</v>
      </c>
      <c r="J54" s="2" t="str">
        <v>Paving Blok</v>
      </c>
      <c r="Q54" s="2">
        <f>IFERROR(AVERAGE(P55:P74),"")</f>
        <v>100</v>
      </c>
    </row>
    <row r="55">
      <c r="E55" s="2" t="str">
        <v>Lapangan</v>
      </c>
      <c r="F55" s="2">
        <v>135</v>
      </c>
      <c r="G55" s="2">
        <v>20</v>
      </c>
      <c r="H55" s="2">
        <f>F55*G55</f>
        <v>2700</v>
      </c>
      <c r="K55" s="2">
        <f>H55</f>
        <v>2700</v>
      </c>
      <c r="O55" s="2">
        <f>IF(K55=0,0,K55-(50%*L55+75%*M55+100%*N55))</f>
        <v>2700</v>
      </c>
      <c r="P55" s="2">
        <f>IF(K55=0,"",O55/K55*100)</f>
        <v>100</v>
      </c>
    </row>
    <row r="56">
      <c r="B56" s="2">
        <v>2</v>
      </c>
      <c r="C56" s="2" t="str">
        <v>LAPANGAN PENUMPUKAN</v>
      </c>
      <c r="D56" s="2" t="str">
        <v>Lapangan Belakang Gudang A, B, C</v>
      </c>
      <c r="J56" s="2" t="str">
        <v>Beton</v>
      </c>
      <c r="Q56" s="2">
        <f>IFERROR(AVERAGE(P57:P76),"")</f>
        <v>100</v>
      </c>
    </row>
    <row r="57">
      <c r="E57" s="2" t="str">
        <v>Lapangan</v>
      </c>
      <c r="F57" s="2">
        <v>86</v>
      </c>
      <c r="G57" s="2">
        <v>10</v>
      </c>
      <c r="H57" s="2">
        <f>F57*G57</f>
        <v>860</v>
      </c>
      <c r="K57" s="2">
        <f>H57</f>
        <v>860</v>
      </c>
      <c r="O57" s="2">
        <f>IF(K57=0,0,K57-(50%*L57+75%*M57+100%*N57))</f>
        <v>860</v>
      </c>
      <c r="P57" s="2">
        <f>IF(K57=0,"",O57/K57*100)</f>
        <v>100</v>
      </c>
    </row>
    <row r="58">
      <c r="B58" s="2">
        <v>3</v>
      </c>
      <c r="C58" s="2" t="str">
        <v>LAPANGAN PENUMPUKAN</v>
      </c>
      <c r="D58" s="2" t="str">
        <v>Lapangan Depan Gudang D, E</v>
      </c>
      <c r="J58" s="2" t="str">
        <v>Paving Blok</v>
      </c>
      <c r="Q58" s="2">
        <f>IFERROR(AVERAGE(P59:P78),"")</f>
        <v>100</v>
      </c>
    </row>
    <row r="59">
      <c r="E59" s="2" t="str">
        <v>Lapangan</v>
      </c>
      <c r="F59" s="2">
        <v>105</v>
      </c>
      <c r="G59" s="2">
        <v>20</v>
      </c>
      <c r="H59" s="2">
        <f>F59*G59</f>
        <v>2100</v>
      </c>
      <c r="K59" s="2">
        <f>H59</f>
        <v>2100</v>
      </c>
      <c r="O59" s="2">
        <f>IF(K59=0,0,K59-(50%*L59+75%*M59+100%*N59))</f>
        <v>2100</v>
      </c>
      <c r="P59" s="2">
        <f>IF(K59=0,"",O59/K59*100)</f>
        <v>100</v>
      </c>
    </row>
    <row r="60">
      <c r="B60" s="2">
        <v>4</v>
      </c>
      <c r="C60" s="2" t="str">
        <v>LAPANGAN PENUMPUKAN</v>
      </c>
      <c r="D60" s="2" t="str">
        <v>Lapangan Belakang Gudang D, E</v>
      </c>
      <c r="J60" s="2" t="str">
        <v>Beton</v>
      </c>
      <c r="Q60" s="2">
        <f>IFERROR(AVERAGE(P61:P80),"")</f>
        <v>100</v>
      </c>
    </row>
    <row r="61">
      <c r="E61" s="2" t="str">
        <v>Lapangan</v>
      </c>
      <c r="F61" s="2">
        <v>105</v>
      </c>
      <c r="G61" s="2">
        <v>10</v>
      </c>
      <c r="H61" s="2">
        <f>F61*G61</f>
        <v>1050</v>
      </c>
      <c r="K61" s="2">
        <f>H61</f>
        <v>1050</v>
      </c>
      <c r="O61" s="2">
        <f>IF(K61=0,0,K61-(50%*L61+75%*M61+100%*N61))</f>
        <v>1050</v>
      </c>
      <c r="P61" s="2">
        <f>IF(K61=0,"",O61/K61*100)</f>
        <v>100</v>
      </c>
    </row>
    <row r="62">
      <c r="B62" s="2">
        <v>5</v>
      </c>
      <c r="C62" s="2" t="str">
        <v>LAPANGAN PENUMPUKAN</v>
      </c>
      <c r="D62" s="2" t="str">
        <v>Lapangan H</v>
      </c>
      <c r="J62" s="2" t="str">
        <v>Paving Blok</v>
      </c>
      <c r="Q62" s="2">
        <f>IFERROR(AVERAGE(P63:P82),"")</f>
        <v>100</v>
      </c>
    </row>
    <row r="63">
      <c r="E63" s="2" t="str">
        <v>Lapangan</v>
      </c>
      <c r="F63" s="2">
        <v>103</v>
      </c>
      <c r="G63" s="2">
        <v>10</v>
      </c>
      <c r="H63" s="2">
        <f>F63*G63</f>
        <v>1030</v>
      </c>
      <c r="K63" s="2">
        <f>H63</f>
        <v>1030</v>
      </c>
      <c r="O63" s="2">
        <f>IF(K63=0,0,K63-(50%*L63+75%*M63+100%*N63))</f>
        <v>1030</v>
      </c>
      <c r="P63" s="2">
        <f>IF(K63=0,"",O63/K63*100)</f>
        <v>100</v>
      </c>
    </row>
    <row r="64">
      <c r="B64" s="2">
        <v>6</v>
      </c>
      <c r="C64" s="2" t="str">
        <v>LAPANGAN PENUMPUKAN</v>
      </c>
      <c r="D64" s="2" t="str">
        <v>Lapangan Ex. Menara Telkomsel</v>
      </c>
      <c r="J64" s="2" t="str">
        <v>Beton</v>
      </c>
      <c r="Q64" s="2">
        <f>IFERROR(AVERAGE(P65:P84),"")</f>
        <v>100</v>
      </c>
    </row>
    <row r="65">
      <c r="E65" s="2" t="str">
        <v>Lapangan</v>
      </c>
      <c r="F65" s="2">
        <v>57</v>
      </c>
      <c r="G65" s="2">
        <v>31</v>
      </c>
      <c r="H65" s="2">
        <f>F65*G65</f>
        <v>1767</v>
      </c>
      <c r="K65" s="2">
        <f>H65</f>
        <v>1767</v>
      </c>
      <c r="O65" s="2">
        <f>IF(K65=0,0,K65-(50%*L65+75%*M65+100%*N65))</f>
        <v>1767</v>
      </c>
      <c r="P65" s="2">
        <f>IF(K65=0,"",O65/K65*100)</f>
        <v>100</v>
      </c>
    </row>
    <row r="66">
      <c r="B66" s="2">
        <v>7</v>
      </c>
      <c r="C66" s="2" t="str">
        <v>LAPANGAN PENUMPUKAN</v>
      </c>
      <c r="D66" s="2" t="str">
        <v>Lapangan Depan Terminal Penumpang</v>
      </c>
      <c r="J66" s="2" t="str">
        <v>Paving Blok</v>
      </c>
      <c r="Q66" s="2">
        <f>IFERROR(AVERAGE(P67:P86),"")</f>
        <v>100</v>
      </c>
    </row>
    <row r="67">
      <c r="E67" s="2" t="str">
        <v>Lapangan</v>
      </c>
      <c r="F67" s="2">
        <v>47</v>
      </c>
      <c r="G67" s="2">
        <v>29</v>
      </c>
      <c r="H67" s="2">
        <f>F67*G67</f>
        <v>1363</v>
      </c>
      <c r="K67" s="2">
        <f>H67</f>
        <v>1363</v>
      </c>
      <c r="O67" s="2">
        <f>IF(K67=0,0,K67-(50%*L67+75%*M67+100%*N67))</f>
        <v>1363</v>
      </c>
      <c r="P67" s="2">
        <f>IF(K67=0,"",O67/K67*100)</f>
        <v>100</v>
      </c>
    </row>
    <row r="68">
      <c r="B68" s="2">
        <v>8</v>
      </c>
      <c r="C68" s="2" t="str">
        <v>LAPANGAN PENUMPUKAN</v>
      </c>
      <c r="D68" s="2" t="str">
        <v>Lapangan Ex. Bangunan Imigrasi</v>
      </c>
      <c r="J68" s="2" t="str">
        <v>Beton</v>
      </c>
      <c r="Q68" s="2">
        <f>IFERROR(AVERAGE(P69:P88),"")</f>
        <v>100</v>
      </c>
    </row>
    <row r="69">
      <c r="E69" s="2" t="str">
        <v>Lapangan</v>
      </c>
      <c r="F69" s="2">
        <v>59</v>
      </c>
      <c r="G69" s="2">
        <v>29</v>
      </c>
      <c r="H69" s="2">
        <f>F69*G69</f>
        <v>1711</v>
      </c>
      <c r="K69" s="2">
        <f>H69</f>
        <v>1711</v>
      </c>
      <c r="O69" s="2">
        <f>IF(K69=0,0,K69-(50%*L69+75%*M69+100%*N69))</f>
        <v>1711</v>
      </c>
      <c r="P69" s="2">
        <f>IF(K69=0,"",O69/K69*100)</f>
        <v>100</v>
      </c>
    </row>
    <row r="70">
      <c r="B70" s="2">
        <v>9</v>
      </c>
      <c r="C70" s="2" t="str">
        <v>LAPANGAN PENUMPUKAN</v>
      </c>
      <c r="D70" s="2" t="str">
        <v>Lapangan Ex. Bank BNI dan VTP</v>
      </c>
      <c r="J70" s="2" t="str">
        <v>Paving Blok</v>
      </c>
      <c r="Q70" s="2">
        <f>IFERROR(AVERAGE(P71:P90),"")</f>
        <v>100</v>
      </c>
    </row>
    <row r="71">
      <c r="E71" s="2" t="str">
        <v>Lapangan</v>
      </c>
      <c r="F71" s="2">
        <v>40</v>
      </c>
      <c r="G71" s="2">
        <v>44</v>
      </c>
      <c r="H71" s="2">
        <f>F71*G71</f>
        <v>1760</v>
      </c>
      <c r="K71" s="2">
        <f>H71</f>
        <v>1760</v>
      </c>
      <c r="O71" s="2">
        <f>IF(K71=0,0,K71-(50%*L71+75%*M71+100%*N71))</f>
        <v>1760</v>
      </c>
      <c r="P71" s="2">
        <f>IF(K71=0,"",O71/K71*100)</f>
        <v>100</v>
      </c>
    </row>
    <row r="72">
      <c r="B72" s="2">
        <v>10</v>
      </c>
      <c r="C72" s="2" t="str">
        <v>LAPANGAN PENUMPUKAN</v>
      </c>
      <c r="D72" s="2" t="str">
        <v>Lapangan Ex. Rudin Muntok (Lap. MTI)</v>
      </c>
      <c r="J72" s="2" t="str">
        <v>Beton</v>
      </c>
      <c r="Q72" s="2">
        <f>IFERROR(AVERAGE(P73:P92),"")</f>
        <v>100</v>
      </c>
    </row>
    <row r="73">
      <c r="E73" s="2" t="str">
        <v>Lapangan</v>
      </c>
      <c r="F73" s="2">
        <v>150</v>
      </c>
      <c r="G73" s="2">
        <v>40</v>
      </c>
      <c r="H73" s="2">
        <f>F73*G73</f>
        <v>6000</v>
      </c>
      <c r="K73" s="2">
        <f>H73</f>
        <v>6000</v>
      </c>
      <c r="O73" s="2">
        <f>IF(K73=0,0,K73-(50%*L73+75%*M73+100%*N73))</f>
        <v>6000</v>
      </c>
      <c r="P73" s="2">
        <f>IF(K73=0,"",O73/K73*100)</f>
        <v>100</v>
      </c>
    </row>
    <row r="74">
      <c r="B74" s="2">
        <v>11</v>
      </c>
      <c r="C74" s="2" t="str">
        <v>LAPANGAN PENUMPUKAN</v>
      </c>
      <c r="D74" s="2" t="str">
        <v>Lapangan Ex. Perispindo, Eks. RM Telaga Biru</v>
      </c>
      <c r="J74" s="2" t="str">
        <v>Paving Blok</v>
      </c>
      <c r="Q74" s="2" t="e">
        <f>IFERROR(AVERAGE(P75:P94),"")</f>
        <v>#DIV/0!</v>
      </c>
    </row>
    <row r="75">
      <c r="E75" s="2" t="str">
        <v>Lapangan</v>
      </c>
      <c r="H75" s="2">
        <f>F75*G75</f>
        <v>0</v>
      </c>
      <c r="K75" s="2">
        <f>H75</f>
        <v>0</v>
      </c>
      <c r="O75" s="2">
        <f>IF(K75=0,0,K75-(50%*L75+75%*M75+100%*N75))</f>
        <v>0</v>
      </c>
      <c r="P75" s="2" t="str">
        <f>IF(K75=0,"",O75/K75*100)</f>
        <v/>
      </c>
    </row>
    <row r="76">
      <c r="B76" s="2">
        <v>12</v>
      </c>
      <c r="C76" s="2" t="str">
        <v>LAPANGAN PENUMPUKAN</v>
      </c>
      <c r="D76" s="2" t="str">
        <v>Lapangan Ex. Kokarpel &amp; Div Teknik</v>
      </c>
      <c r="J76" s="2" t="str">
        <v>Beton</v>
      </c>
      <c r="Q76" s="2" t="e">
        <f>IFERROR(AVERAGE(P77:P96),"")</f>
        <v>#DIV/0!</v>
      </c>
    </row>
    <row r="77">
      <c r="E77" s="2" t="str">
        <v>Lapangan</v>
      </c>
      <c r="H77" s="2">
        <f>F77*G77</f>
        <v>0</v>
      </c>
      <c r="K77" s="2">
        <f>H77</f>
        <v>0</v>
      </c>
      <c r="O77" s="2">
        <f>IF(K77=0,0,K77-(50%*L77+75%*M77+100%*N77))</f>
        <v>0</v>
      </c>
      <c r="P77" s="2" t="str">
        <f>IF(K77=0,"",O77/K77*100)</f>
        <v/>
      </c>
    </row>
    <row r="78">
      <c r="B78" s="2">
        <v>13</v>
      </c>
      <c r="C78" s="2" t="str">
        <v>LAPANGAN PENUMPUKAN</v>
      </c>
      <c r="D78" s="2" t="str">
        <v>Lapangan Ex. Rudin SDM Umum</v>
      </c>
      <c r="J78" s="2" t="str">
        <v>Paving Blok</v>
      </c>
      <c r="Q78" s="2" t="e">
        <f>IFERROR(AVERAGE(P79:P98),"")</f>
        <v>#DIV/0!</v>
      </c>
    </row>
    <row r="79">
      <c r="E79" s="2" t="str">
        <v>Lapangan</v>
      </c>
      <c r="H79" s="2">
        <f>F79*G79</f>
        <v>0</v>
      </c>
      <c r="K79" s="2">
        <f>H79</f>
        <v>0</v>
      </c>
      <c r="O79" s="2">
        <f>IF(K79=0,0,K79-(50%*L79+75%*M79+100%*N79))</f>
        <v>0</v>
      </c>
      <c r="P79" s="2" t="str">
        <f>IF(K79=0,"",O79/K79*100)</f>
        <v/>
      </c>
    </row>
    <row r="80">
      <c r="B80" s="2">
        <v>14</v>
      </c>
      <c r="C80" s="2" t="str">
        <v>LAPANGAN PENUMPUKAN</v>
      </c>
      <c r="D80" s="2" t="str">
        <v>Lapangan Kontainer TPK</v>
      </c>
      <c r="J80" s="2" t="str">
        <v>Beton</v>
      </c>
      <c r="Q80" s="2" t="e">
        <f>IFERROR(AVERAGE(P81:P100),"")</f>
        <v>#DIV/0!</v>
      </c>
    </row>
    <row r="81">
      <c r="E81" s="2" t="str">
        <v>Lapangan</v>
      </c>
      <c r="H81" s="2">
        <f>F81*G81</f>
        <v>0</v>
      </c>
      <c r="K81" s="2">
        <f>H81</f>
        <v>0</v>
      </c>
      <c r="O81" s="2">
        <f>IF(K81=0,0,K81-(50%*L81+75%*M81+100%*N81))</f>
        <v>0</v>
      </c>
      <c r="P81" s="2" t="str">
        <f>IF(K81=0,"",O81/K81*100)</f>
        <v/>
      </c>
    </row>
    <row r="82">
      <c r="C82" s="2" t="str">
        <v>Availability Lapangan</v>
      </c>
      <c r="Q82" s="2" t="e">
        <f>AVERAGE(Q53:Q81)</f>
        <v>#DIV/0!</v>
      </c>
    </row>
    <row r="83">
      <c r="B83" s="2" t="str">
        <v>III</v>
      </c>
      <c r="C83" s="2" t="str">
        <v>GUDANG</v>
      </c>
    </row>
    <row r="84">
      <c r="B84" s="2">
        <v>1</v>
      </c>
      <c r="C84" s="2" t="str">
        <v>GUDANG</v>
      </c>
      <c r="D84" s="2" t="str">
        <v>Gudang A</v>
      </c>
      <c r="J84" s="2" t="str">
        <v>Beton</v>
      </c>
      <c r="Q84" s="2" t="e">
        <f>IFERROR(AVERAGE(P85:P104),"")</f>
        <v>#DIV/0!</v>
      </c>
    </row>
    <row r="85">
      <c r="E85" s="2" t="str">
        <v>Lantai Gudang</v>
      </c>
      <c r="F85" s="2">
        <v>26</v>
      </c>
      <c r="G85" s="2">
        <v>24.5</v>
      </c>
      <c r="H85" s="2">
        <f>F85*G85</f>
        <v>637</v>
      </c>
      <c r="K85" s="2">
        <f>H85</f>
        <v>637</v>
      </c>
      <c r="O85" s="2">
        <f>IF(K85=0,0,K85-(50%*L85+75%*M85+100%*N85))</f>
        <v>637</v>
      </c>
      <c r="P85" s="2">
        <f>IF(K85=0,"",O85/K85*100)</f>
        <v>100</v>
      </c>
    </row>
    <row r="86">
      <c r="E86" s="2" t="str">
        <v>Atap</v>
      </c>
      <c r="F86" s="2">
        <v>26</v>
      </c>
      <c r="G86" s="2">
        <v>24.5</v>
      </c>
      <c r="H86" s="2">
        <f>F86*G86</f>
        <v>637</v>
      </c>
      <c r="K86" s="2">
        <f>H86</f>
        <v>637</v>
      </c>
      <c r="O86" s="2">
        <f>IF(K86=0,0,K86-(50%*L86+75%*M86+100%*N86))</f>
        <v>637</v>
      </c>
      <c r="P86" s="2">
        <f>IF(K86=0,"",O86/K86*100)</f>
        <v>100</v>
      </c>
    </row>
    <row r="87">
      <c r="E87" s="2" t="str">
        <v>Dinding Gudang</v>
      </c>
      <c r="H87" s="2">
        <f>F87*G87</f>
        <v>0</v>
      </c>
      <c r="K87" s="2">
        <f>H87</f>
        <v>0</v>
      </c>
      <c r="O87" s="2">
        <f>IF(K87=0,0,K87-(50%*L87+75%*M87+100%*N87))</f>
        <v>0</v>
      </c>
      <c r="P87" s="2" t="str">
        <f>IF(K87=0,"",O87/K87*100)</f>
        <v/>
      </c>
    </row>
    <row r="88">
      <c r="E88" s="2" t="str">
        <v>Pintu Gudang</v>
      </c>
      <c r="I88" s="2">
        <v>4</v>
      </c>
      <c r="K88" s="2">
        <f>I88</f>
        <v>4</v>
      </c>
      <c r="O88" s="2">
        <f>IF(K88=0,0,K88-(50%*L88+75%*M88+100%*N88))</f>
        <v>4</v>
      </c>
      <c r="P88" s="2">
        <f>IF(K88=0,"",O88/K88*100)</f>
        <v>100</v>
      </c>
    </row>
    <row r="89">
      <c r="B89" s="2">
        <v>2</v>
      </c>
      <c r="C89" s="2" t="str">
        <v>GUDANG</v>
      </c>
      <c r="D89" s="2" t="str">
        <v>Gudang B</v>
      </c>
      <c r="J89" s="2" t="str">
        <v>Beton</v>
      </c>
      <c r="Q89" s="2" t="e">
        <f>IFERROR(AVERAGE(P90:P109),"")</f>
        <v>#DIV/0!</v>
      </c>
    </row>
    <row r="90">
      <c r="E90" s="2" t="str">
        <v>Lantai Gudang</v>
      </c>
      <c r="F90" s="2">
        <v>47</v>
      </c>
      <c r="G90" s="2">
        <v>24.5</v>
      </c>
      <c r="H90" s="2">
        <f>F90*G90</f>
        <v>1151.5</v>
      </c>
      <c r="K90" s="2">
        <f>H90</f>
        <v>1151.5</v>
      </c>
      <c r="O90" s="2">
        <f>IF(K90=0,0,K90-(50%*L90+75%*M90+100%*N90))</f>
        <v>1151.5</v>
      </c>
      <c r="P90" s="2">
        <f>IF(K90=0,"",O90/K90*100)</f>
        <v>100</v>
      </c>
    </row>
    <row r="91">
      <c r="E91" s="2" t="str">
        <v>Atap</v>
      </c>
      <c r="F91" s="2">
        <v>47</v>
      </c>
      <c r="G91" s="2">
        <v>24.5</v>
      </c>
      <c r="H91" s="2">
        <f>F91*G91</f>
        <v>1151.5</v>
      </c>
      <c r="K91" s="2">
        <f>H91</f>
        <v>1151.5</v>
      </c>
      <c r="O91" s="2">
        <f>IF(K91=0,0,K91-(50%*L91+75%*M91+100%*N91))</f>
        <v>1151.5</v>
      </c>
      <c r="P91" s="2">
        <f>IF(K91=0,"",O91/K91*100)</f>
        <v>100</v>
      </c>
    </row>
    <row r="92">
      <c r="E92" s="2" t="str">
        <v>Dinding Gudang</v>
      </c>
      <c r="H92" s="2">
        <f>F92*G92</f>
        <v>0</v>
      </c>
      <c r="K92" s="2">
        <f>H92</f>
        <v>0</v>
      </c>
      <c r="O92" s="2">
        <f>IF(K92=0,0,K92-(50%*L92+75%*M92+100%*N92))</f>
        <v>0</v>
      </c>
      <c r="P92" s="2" t="str">
        <f>IF(K92=0,"",O92/K92*100)</f>
        <v/>
      </c>
    </row>
    <row r="93">
      <c r="E93" s="2" t="str">
        <v>Pintu Gudang</v>
      </c>
      <c r="I93" s="2">
        <v>7</v>
      </c>
      <c r="K93" s="2">
        <f>I93</f>
        <v>7</v>
      </c>
      <c r="O93" s="2">
        <f>IF(K93=0,0,K93-(50%*L93+75%*M93+100%*N93))</f>
        <v>7</v>
      </c>
      <c r="P93" s="2">
        <f>IF(K93=0,"",O93/K93*100)</f>
        <v>100</v>
      </c>
    </row>
    <row r="94">
      <c r="B94" s="2">
        <v>3</v>
      </c>
      <c r="C94" s="2" t="str">
        <v>GUDANG</v>
      </c>
      <c r="D94" s="2" t="str">
        <v>Gudang C</v>
      </c>
      <c r="J94" s="2" t="str">
        <v>Beton</v>
      </c>
      <c r="Q94" s="2" t="e">
        <f>IFERROR(AVERAGE(P95:P114),"")</f>
        <v>#DIV/0!</v>
      </c>
    </row>
    <row r="95">
      <c r="E95" s="2" t="str">
        <v>Lantai Gudang</v>
      </c>
      <c r="F95" s="2">
        <v>36.4</v>
      </c>
      <c r="G95" s="2">
        <v>24.5</v>
      </c>
      <c r="H95" s="2">
        <f>F95*G95</f>
        <v>891.8</v>
      </c>
      <c r="K95" s="2">
        <f>H95</f>
        <v>891.8</v>
      </c>
      <c r="O95" s="2">
        <f>IF(K95=0,0,K95-(50%*L95+75%*M95+100%*N95))</f>
        <v>891.8</v>
      </c>
      <c r="P95" s="2">
        <f>IF(K95=0,"",O95/K95*100)</f>
        <v>100</v>
      </c>
    </row>
    <row r="96">
      <c r="E96" s="2" t="str">
        <v>Atap</v>
      </c>
      <c r="F96" s="2">
        <v>36.4</v>
      </c>
      <c r="G96" s="2">
        <v>24.5</v>
      </c>
      <c r="H96" s="2">
        <f>F96*G96</f>
        <v>891.8</v>
      </c>
      <c r="K96" s="2">
        <f>H96</f>
        <v>891.8</v>
      </c>
      <c r="O96" s="2">
        <f>IF(K96=0,0,K96-(50%*L96+75%*M96+100%*N96))</f>
        <v>891.8</v>
      </c>
      <c r="P96" s="2">
        <f>IF(K96=0,"",O96/K96*100)</f>
        <v>100</v>
      </c>
    </row>
    <row r="97">
      <c r="E97" s="2" t="str">
        <v>Dinding Gudang</v>
      </c>
      <c r="H97" s="2">
        <f>F97*G97</f>
        <v>0</v>
      </c>
      <c r="K97" s="2">
        <f>H97</f>
        <v>0</v>
      </c>
      <c r="O97" s="2">
        <f>IF(K97=0,0,K97-(50%*L97+75%*M97+100%*N97))</f>
        <v>0</v>
      </c>
      <c r="P97" s="2" t="str">
        <f>IF(K97=0,"",O97/K97*100)</f>
        <v/>
      </c>
    </row>
    <row r="98">
      <c r="E98" s="2" t="str">
        <v>Pintu Gudang</v>
      </c>
      <c r="I98" s="2">
        <v>2</v>
      </c>
      <c r="K98" s="2">
        <f>I98</f>
        <v>2</v>
      </c>
      <c r="O98" s="2">
        <f>IF(K98=0,0,K98-(50%*L98+75%*M98+100%*N98))</f>
        <v>2</v>
      </c>
      <c r="P98" s="2">
        <f>IF(K98=0,"",O98/K98*100)</f>
        <v>100</v>
      </c>
    </row>
    <row r="99">
      <c r="B99" s="2">
        <v>4</v>
      </c>
      <c r="C99" s="2" t="str">
        <v>GUDANG</v>
      </c>
      <c r="D99" s="2" t="str">
        <v>Gudang D-E</v>
      </c>
      <c r="J99" s="2" t="str">
        <v>Beton</v>
      </c>
      <c r="Q99" s="2" t="e">
        <f>IFERROR(AVERAGE(P100:P119),"")</f>
        <v>#DIV/0!</v>
      </c>
    </row>
    <row r="100">
      <c r="E100" s="2" t="str">
        <v>Lantai Gudang</v>
      </c>
      <c r="F100" s="2">
        <v>105</v>
      </c>
      <c r="G100" s="2">
        <v>26</v>
      </c>
      <c r="H100" s="2">
        <f>F100*G100</f>
        <v>2730</v>
      </c>
      <c r="K100" s="2">
        <f>H100</f>
        <v>2730</v>
      </c>
      <c r="O100" s="2">
        <f>IF(K100=0,0,K100-(50%*L100+75%*M100+100%*N100))</f>
        <v>2730</v>
      </c>
      <c r="P100" s="2">
        <f>IF(K100=0,"",O100/K100*100)</f>
        <v>100</v>
      </c>
    </row>
    <row r="101">
      <c r="E101" s="2" t="str">
        <v>Atap</v>
      </c>
      <c r="F101" s="2">
        <v>105</v>
      </c>
      <c r="G101" s="2">
        <v>26</v>
      </c>
      <c r="H101" s="2">
        <f>F101*G101</f>
        <v>2730</v>
      </c>
      <c r="K101" s="2">
        <f>H101</f>
        <v>2730</v>
      </c>
      <c r="O101" s="2">
        <f>IF(K101=0,0,K101-(50%*L101+75%*M101+100%*N101))</f>
        <v>2730</v>
      </c>
      <c r="P101" s="2">
        <f>IF(K101=0,"",O101/K101*100)</f>
        <v>100</v>
      </c>
    </row>
    <row r="102">
      <c r="E102" s="2" t="str">
        <v>Dinding Gudang</v>
      </c>
      <c r="H102" s="2">
        <f>F102*G102</f>
        <v>0</v>
      </c>
      <c r="K102" s="2">
        <f>H102</f>
        <v>0</v>
      </c>
      <c r="O102" s="2">
        <f>IF(K102=0,0,K102-(50%*L102+75%*M102+100%*N102))</f>
        <v>0</v>
      </c>
      <c r="P102" s="2" t="str">
        <f>IF(K102=0,"",O102/K102*100)</f>
        <v/>
      </c>
    </row>
    <row r="103">
      <c r="E103" s="2" t="str">
        <v>Pintu Gudang</v>
      </c>
      <c r="I103" s="2">
        <v>14</v>
      </c>
      <c r="K103" s="2">
        <f>I103</f>
        <v>14</v>
      </c>
      <c r="O103" s="2">
        <f>IF(K103=0,0,K103-(50%*L103+75%*M103+100%*N103))</f>
        <v>14</v>
      </c>
      <c r="P103" s="2">
        <f>IF(K103=0,"",O103/K103*100)</f>
        <v>100</v>
      </c>
    </row>
    <row r="104">
      <c r="B104" s="2">
        <v>5</v>
      </c>
      <c r="C104" s="2" t="str">
        <v>GUDANG</v>
      </c>
      <c r="D104" s="2" t="str">
        <v>Gudang H</v>
      </c>
      <c r="J104" s="2" t="str">
        <v>Beton</v>
      </c>
      <c r="Q104" s="2" t="e">
        <f>IFERROR(AVERAGE(P105:P124),"")</f>
        <v>#DIV/0!</v>
      </c>
    </row>
    <row r="105">
      <c r="E105" s="2" t="str">
        <v>Lantai Gudang</v>
      </c>
      <c r="F105" s="2">
        <v>55</v>
      </c>
      <c r="G105" s="2">
        <v>25</v>
      </c>
      <c r="H105" s="2">
        <f>F105*G105</f>
        <v>1375</v>
      </c>
      <c r="K105" s="2">
        <f>H105</f>
        <v>1375</v>
      </c>
      <c r="O105" s="2">
        <f>IF(K105=0,0,K105-(50%*L105+75%*M105+100%*N105))</f>
        <v>1375</v>
      </c>
      <c r="P105" s="2">
        <f>IF(K105=0,"",O105/K105*100)</f>
        <v>100</v>
      </c>
    </row>
    <row r="106">
      <c r="E106" s="2" t="str">
        <v>Atap</v>
      </c>
      <c r="F106" s="2">
        <v>55</v>
      </c>
      <c r="G106" s="2">
        <v>25</v>
      </c>
      <c r="H106" s="2">
        <f>F106*G106</f>
        <v>1375</v>
      </c>
      <c r="K106" s="2">
        <f>H106</f>
        <v>1375</v>
      </c>
      <c r="O106" s="2">
        <f>IF(K106=0,0,K106-(50%*L106+75%*M106+100%*N106))</f>
        <v>1375</v>
      </c>
      <c r="P106" s="2">
        <f>IF(K106=0,"",O106/K106*100)</f>
        <v>100</v>
      </c>
    </row>
    <row r="107">
      <c r="E107" s="2" t="str">
        <v>Dinding Gudang</v>
      </c>
      <c r="H107" s="2">
        <f>F107*G107</f>
        <v>0</v>
      </c>
      <c r="K107" s="2">
        <f>H107</f>
        <v>0</v>
      </c>
      <c r="O107" s="2">
        <f>IF(K107=0,0,K107-(50%*L107+75%*M107+100%*N107))</f>
        <v>0</v>
      </c>
      <c r="P107" s="2" t="str">
        <f>IF(K107=0,"",O107/K107*100)</f>
        <v/>
      </c>
    </row>
    <row r="108">
      <c r="E108" s="2" t="str">
        <v>Pintu Gudang</v>
      </c>
      <c r="I108" s="2">
        <v>4</v>
      </c>
      <c r="K108" s="2">
        <f>I108</f>
        <v>4</v>
      </c>
      <c r="O108" s="2">
        <f>IF(K108=0,0,K108-(50%*L108+75%*M108+100%*N108))</f>
        <v>4</v>
      </c>
      <c r="P108" s="2">
        <f>IF(K108=0,"",O108/K108*100)</f>
        <v>100</v>
      </c>
    </row>
    <row r="109">
      <c r="B109" s="2">
        <v>6</v>
      </c>
      <c r="C109" s="2" t="str">
        <v>GUDANG</v>
      </c>
      <c r="D109" s="2" t="str">
        <v>Gudang Uster (ex. Workshop)</v>
      </c>
      <c r="J109" s="2" t="str">
        <v>Beton</v>
      </c>
      <c r="Q109" s="2" t="e">
        <f>IFERROR(AVERAGE(P110:P129),"")</f>
        <v>#DIV/0!</v>
      </c>
    </row>
    <row r="110">
      <c r="E110" s="2" t="str">
        <v>Lantai Gudang</v>
      </c>
      <c r="F110" s="2">
        <v>48</v>
      </c>
      <c r="G110" s="2">
        <v>24</v>
      </c>
      <c r="H110" s="2">
        <f>F110*G110</f>
        <v>1152</v>
      </c>
      <c r="K110" s="2">
        <f>H110</f>
        <v>1152</v>
      </c>
      <c r="O110" s="2">
        <f>IF(K110=0,0,K110-(50%*L110+75%*M110+100%*N110))</f>
        <v>1152</v>
      </c>
      <c r="P110" s="2">
        <f>IF(K110=0,"",O110/K110*100)</f>
        <v>100</v>
      </c>
    </row>
    <row r="111">
      <c r="E111" s="2" t="str">
        <v>Atap</v>
      </c>
      <c r="F111" s="2">
        <v>48</v>
      </c>
      <c r="G111" s="2">
        <v>24</v>
      </c>
      <c r="H111" s="2">
        <f>F111*G111</f>
        <v>1152</v>
      </c>
      <c r="K111" s="2">
        <f>H111</f>
        <v>1152</v>
      </c>
      <c r="O111" s="2">
        <f>IF(K111=0,0,K111-(50%*L111+75%*M111+100%*N111))</f>
        <v>1152</v>
      </c>
      <c r="P111" s="2">
        <f>IF(K111=0,"",O111/K111*100)</f>
        <v>100</v>
      </c>
    </row>
    <row r="112">
      <c r="E112" s="2" t="str">
        <v>Dinding Gudang</v>
      </c>
      <c r="H112" s="2">
        <f>F112*G112</f>
        <v>0</v>
      </c>
      <c r="K112" s="2">
        <f>H112</f>
        <v>0</v>
      </c>
      <c r="O112" s="2">
        <f>IF(K112=0,0,K112-(50%*L112+75%*M112+100%*N112))</f>
        <v>0</v>
      </c>
      <c r="P112" s="2" t="str">
        <f>IF(K112=0,"",O112/K112*100)</f>
        <v/>
      </c>
    </row>
    <row r="113">
      <c r="E113" s="2" t="str">
        <v>Pintu Gudang</v>
      </c>
      <c r="I113" s="2">
        <v>1</v>
      </c>
      <c r="K113" s="2">
        <f>I113</f>
        <v>1</v>
      </c>
      <c r="O113" s="2">
        <f>IF(K113=0,0,K113-(50%*L113+75%*M113+100%*N113))</f>
        <v>1</v>
      </c>
      <c r="P113" s="2">
        <f>IF(K113=0,"",O113/K113*100)</f>
        <v>100</v>
      </c>
    </row>
    <row r="114">
      <c r="B114" s="2">
        <v>7</v>
      </c>
      <c r="C114" s="2" t="str">
        <v>GUDANG</v>
      </c>
      <c r="D114" s="2" t="str">
        <v>Gudang VTP</v>
      </c>
      <c r="J114" s="2" t="str">
        <v>Beton</v>
      </c>
      <c r="Q114" s="2" t="e">
        <f>IFERROR(AVERAGE(P115:P134),"")</f>
        <v>#DIV/0!</v>
      </c>
    </row>
    <row r="115">
      <c r="E115" s="2" t="str">
        <v>Lantai Gudang</v>
      </c>
      <c r="F115" s="2">
        <v>50</v>
      </c>
      <c r="G115" s="2">
        <v>20</v>
      </c>
      <c r="H115" s="2">
        <f>F115*G115</f>
        <v>1000</v>
      </c>
      <c r="K115" s="2">
        <f>H115</f>
        <v>1000</v>
      </c>
      <c r="O115" s="2">
        <f>IF(K115=0,0,K115-(50%*L115+75%*M115+100%*N115))</f>
        <v>1000</v>
      </c>
      <c r="P115" s="2">
        <f>IF(K115=0,"",O115/K115*100)</f>
        <v>100</v>
      </c>
    </row>
    <row r="116">
      <c r="E116" s="2" t="str">
        <v>Atap</v>
      </c>
      <c r="F116" s="2">
        <v>50</v>
      </c>
      <c r="G116" s="2">
        <v>20</v>
      </c>
      <c r="H116" s="2">
        <f>F116*G116</f>
        <v>1000</v>
      </c>
      <c r="K116" s="2">
        <f>H116</f>
        <v>1000</v>
      </c>
      <c r="O116" s="2">
        <f>IF(K116=0,0,K116-(50%*L116+75%*M116+100%*N116))</f>
        <v>1000</v>
      </c>
      <c r="P116" s="2">
        <f>IF(K116=0,"",O116/K116*100)</f>
        <v>100</v>
      </c>
    </row>
    <row r="117">
      <c r="E117" s="2" t="str">
        <v>Dinding Gudang</v>
      </c>
      <c r="H117" s="2">
        <f>F117*G117</f>
        <v>0</v>
      </c>
      <c r="K117" s="2">
        <f>H117</f>
        <v>0</v>
      </c>
      <c r="O117" s="2">
        <f>IF(K117=0,0,K117-(50%*L117+75%*M117+100%*N117))</f>
        <v>0</v>
      </c>
      <c r="P117" s="2" t="str">
        <f>IF(K117=0,"",O117/K117*100)</f>
        <v/>
      </c>
    </row>
    <row r="118">
      <c r="E118" s="2" t="str">
        <v>Pintu Gudang</v>
      </c>
      <c r="I118" s="2">
        <v>2</v>
      </c>
      <c r="K118" s="2">
        <f>I118</f>
        <v>2</v>
      </c>
      <c r="O118" s="2">
        <f>IF(K118=0,0,K118-(50%*L118+75%*M118+100%*N118))</f>
        <v>2</v>
      </c>
      <c r="P118" s="2">
        <f>IF(K118=0,"",O118/K118*100)</f>
        <v>100</v>
      </c>
    </row>
    <row r="119">
      <c r="C119" s="2" t="str">
        <v>Availability Gudang</v>
      </c>
      <c r="Q119" s="2" t="e">
        <f>AVERAGE(Q104:Q118)</f>
        <v>#DIV/0!</v>
      </c>
    </row>
    <row r="120">
      <c r="B120" s="2" t="str">
        <v>IV</v>
      </c>
      <c r="C120" s="2" t="str">
        <v>TERMINAL PENUMPANG</v>
      </c>
    </row>
    <row r="121">
      <c r="B121" s="2">
        <v>1</v>
      </c>
      <c r="C121" s="2" t="str">
        <v>TERMINAL PENUMPANG</v>
      </c>
      <c r="D121" s="2" t="str">
        <v>TERMINAL PENUMPANG A</v>
      </c>
      <c r="J121" s="2" t="str">
        <v>Beton</v>
      </c>
      <c r="Q121" s="2" t="e">
        <f>IFERROR(AVERAGE(P122:P141),"")</f>
        <v>#DIV/0!</v>
      </c>
    </row>
    <row r="122">
      <c r="E122" s="2" t="str">
        <v xml:space="preserve">Lantai </v>
      </c>
      <c r="H122" s="2">
        <f>F122*G122</f>
        <v>0</v>
      </c>
      <c r="K122" s="2">
        <f>H122</f>
        <v>0</v>
      </c>
      <c r="O122" s="2">
        <f>IF(K122=0,0,K122-(50%*L122+75%*M122+100%*N122))</f>
        <v>0</v>
      </c>
      <c r="P122" s="2" t="str">
        <f>IF(K122=0,"",O122/K122*100)</f>
        <v/>
      </c>
    </row>
    <row r="123">
      <c r="E123" s="2" t="str">
        <v>Atap</v>
      </c>
      <c r="H123" s="2">
        <f>F123*G123</f>
        <v>0</v>
      </c>
      <c r="K123" s="2">
        <f>H123</f>
        <v>0</v>
      </c>
      <c r="O123" s="2">
        <f>IF(K123=0,0,K123-(50%*L123+75%*M123+100%*N123))</f>
        <v>0</v>
      </c>
      <c r="P123" s="2" t="str">
        <f>IF(K123=0,"",O123/K123*100)</f>
        <v/>
      </c>
    </row>
    <row r="124">
      <c r="E124" s="2" t="str">
        <v>Pintu</v>
      </c>
      <c r="K124" s="2">
        <f>I124</f>
        <v>0</v>
      </c>
      <c r="O124" s="2">
        <f>IF(K124=0,0,K124-(50%*L124+75%*M124+100%*N124))</f>
        <v>0</v>
      </c>
      <c r="P124" s="2" t="str">
        <f>IF(K124=0,"",O124/K124*100)</f>
        <v/>
      </c>
    </row>
    <row r="125">
      <c r="E125" s="2" t="str">
        <v>Jendela</v>
      </c>
      <c r="K125" s="2">
        <f>I125</f>
        <v>0</v>
      </c>
      <c r="O125" s="2">
        <f>IF(K125=0,0,K125-(50%*L125+75%*M125+100%*N125))</f>
        <v>0</v>
      </c>
      <c r="P125" s="2" t="str">
        <f>IF(K125=0,"",O125/K125*100)</f>
        <v/>
      </c>
    </row>
    <row r="126">
      <c r="E126" s="2" t="str">
        <v>Dinding</v>
      </c>
      <c r="H126" s="2">
        <f>F126*G126</f>
        <v>0</v>
      </c>
      <c r="K126" s="2">
        <f>H126</f>
        <v>0</v>
      </c>
      <c r="O126" s="2">
        <f>IF(K126=0,0,K126-(50%*L126+75%*M126+100%*N126))</f>
        <v>0</v>
      </c>
      <c r="P126" s="2" t="str">
        <f>IF(K126=0,"",O126/K126*100)</f>
        <v/>
      </c>
    </row>
    <row r="127">
      <c r="E127" s="2" t="str">
        <v>Plafond</v>
      </c>
      <c r="H127" s="2">
        <f>F127*G127</f>
        <v>0</v>
      </c>
      <c r="K127" s="2">
        <f>H127</f>
        <v>0</v>
      </c>
      <c r="O127" s="2">
        <f>IF(K127=0,0,K127-(50%*L127+75%*M127+100%*N127))</f>
        <v>0</v>
      </c>
      <c r="P127" s="2" t="str">
        <f>IF(K127=0,"",O127/K127*100)</f>
        <v/>
      </c>
    </row>
    <row r="128">
      <c r="C128" s="2" t="str">
        <v>Availability Terminal Penumpang</v>
      </c>
      <c r="Q128" s="2" t="e">
        <f>AVERAGE(Q121:Q127)</f>
        <v>#DIV/0!</v>
      </c>
    </row>
    <row r="129">
      <c r="B129" s="2" t="str">
        <v>V</v>
      </c>
      <c r="C129" s="2" t="str">
        <v>JALAN</v>
      </c>
    </row>
    <row r="130">
      <c r="B130" s="2">
        <v>1</v>
      </c>
      <c r="C130" s="2" t="str">
        <v>JALAN</v>
      </c>
      <c r="D130" s="2" t="str">
        <v>JALAN A</v>
      </c>
      <c r="J130" s="2" t="str">
        <v>Beton</v>
      </c>
      <c r="Q130" s="2" t="e">
        <f>IFERROR(AVERAGE(P131:P150),"")</f>
        <v>#DIV/0!</v>
      </c>
    </row>
    <row r="131">
      <c r="E131" s="2" t="str">
        <v>Perkerasan Jalan</v>
      </c>
      <c r="H131" s="2">
        <f>F131*G131</f>
        <v>0</v>
      </c>
      <c r="K131" s="2">
        <f>H131</f>
        <v>0</v>
      </c>
      <c r="O131" s="2">
        <f>IF(K131=0,0,K131-(50%*L131+75%*M131+100%*N131))</f>
        <v>0</v>
      </c>
      <c r="P131" s="2" t="str">
        <f>IF(K131=0,"",O131/K131*100)</f>
        <v/>
      </c>
    </row>
    <row r="132">
      <c r="E132" s="2" t="str">
        <v>Marka</v>
      </c>
      <c r="H132" s="2">
        <f>F132*G132</f>
        <v>0</v>
      </c>
      <c r="K132" s="2">
        <f>H132</f>
        <v>0</v>
      </c>
      <c r="O132" s="2">
        <f>IF(K132=0,0,K132-(50%*L132+75%*M132+100%*N132))</f>
        <v>0</v>
      </c>
      <c r="P132" s="2" t="str">
        <f>IF(K132=0,"",O132/K132*100)</f>
        <v/>
      </c>
    </row>
    <row r="133">
      <c r="E133" s="2" t="str">
        <v>Rambu-rambu</v>
      </c>
      <c r="K133" s="2">
        <f>I133</f>
        <v>0</v>
      </c>
      <c r="O133" s="2">
        <f>IF(K133=0,0,K133-(50%*L133+75%*M133+100%*N133))</f>
        <v>0</v>
      </c>
      <c r="P133" s="2" t="str">
        <f>IF(K133=0,"",O133/K133*100)</f>
        <v/>
      </c>
    </row>
    <row r="134">
      <c r="E134" s="2" t="str">
        <v>Saluran Drainase</v>
      </c>
      <c r="H134" s="2">
        <f>F134*G134</f>
        <v>0</v>
      </c>
      <c r="K134" s="2">
        <f>H134</f>
        <v>0</v>
      </c>
      <c r="O134" s="2">
        <f>IF(K134=0,0,K134-(50%*L134+75%*M134+100%*N134))</f>
        <v>0</v>
      </c>
      <c r="P134" s="2" t="str">
        <f>IF(K134=0,"",O134/K134*100)</f>
        <v/>
      </c>
    </row>
    <row r="135">
      <c r="C135" s="2" t="str">
        <v>Availability Jalan</v>
      </c>
      <c r="Q135" s="2" t="e">
        <f>AVERAGE(Q130:Q134)</f>
        <v>#DIV/0!</v>
      </c>
    </row>
    <row r="136">
      <c r="B136" s="2" t="str">
        <v>VI</v>
      </c>
      <c r="C136" s="2" t="str">
        <v>FASILITAS PENDUKUNG LAINNYA</v>
      </c>
    </row>
    <row r="137">
      <c r="B137" s="2">
        <v>1</v>
      </c>
      <c r="C137" s="2" t="str">
        <v>..............................</v>
      </c>
      <c r="D137" s="2" t="str">
        <v>........................................</v>
      </c>
      <c r="J137" s="2" t="str">
        <v>Beton</v>
      </c>
      <c r="Q137" s="2" t="e">
        <f>IFERROR(AVERAGE(P138:P157),"")</f>
        <v>#DIV/0!</v>
      </c>
    </row>
    <row r="138">
      <c r="E138" s="2" t="str">
        <v>.........................</v>
      </c>
      <c r="K138" s="2">
        <f>H138</f>
        <v>0</v>
      </c>
      <c r="O138" s="2">
        <f>IF(K138=0,0,K138-(50%*L138+75%*M138+100%*N138))</f>
        <v>0</v>
      </c>
      <c r="P138" s="2" t="str">
        <f>IF(K138=0,"",O138/K138*100)</f>
        <v/>
      </c>
    </row>
    <row r="139">
      <c r="E139" s="2" t="str">
        <v>.........................</v>
      </c>
      <c r="K139" s="2">
        <f>H139</f>
        <v>0</v>
      </c>
      <c r="O139" s="2">
        <f>IF(K139=0,0,K139-(50%*L139+75%*M139+100%*N139))</f>
        <v>0</v>
      </c>
      <c r="P139" s="2" t="str">
        <f>IF(K139=0,"",O139/K139*100)</f>
        <v/>
      </c>
    </row>
    <row r="140">
      <c r="E140" s="2" t="str">
        <v>.........................</v>
      </c>
      <c r="K140" s="2">
        <f>I140</f>
        <v>0</v>
      </c>
      <c r="O140" s="2">
        <f>IF(K140=0,0,K140-(50%*L140+75%*M140+100%*N140))</f>
        <v>0</v>
      </c>
      <c r="P140" s="2" t="str">
        <f>IF(K140=0,"",O140/K140*100)</f>
        <v/>
      </c>
    </row>
    <row r="141">
      <c r="E141" s="2" t="str">
        <v>.........................</v>
      </c>
      <c r="K141" s="2">
        <f>H141</f>
        <v>0</v>
      </c>
      <c r="O141" s="2">
        <f>IF(K141=0,0,K141-(50%*L141+75%*M141+100%*N141))</f>
        <v>0</v>
      </c>
      <c r="P141" s="2" t="str">
        <f>IF(K141=0,"",O141/K141*100)</f>
        <v/>
      </c>
    </row>
    <row r="142">
      <c r="C142" s="2" t="str">
        <v>Availability Jalan</v>
      </c>
      <c r="Q142" s="2" t="e">
        <f>AVERAGE(Q137:Q141)</f>
        <v>#DIV/0!</v>
      </c>
    </row>
    <row r="143">
      <c r="B143" s="2" t="str">
        <v>AVAILABILITY FASILITAS PELABUHAN</v>
      </c>
      <c r="Q143" s="2" t="e">
        <f>AVERAGE(Q52,Q82,Q119,Q128)</f>
        <v>#DIV/0!</v>
      </c>
    </row>
  </sheetData>
  <mergeCells count="17">
    <mergeCell ref="B6:C6"/>
    <mergeCell ref="B7:C7"/>
    <mergeCell ref="B8:C8"/>
    <mergeCell ref="B10:B11"/>
    <mergeCell ref="C10:C11"/>
    <mergeCell ref="C119:P119"/>
    <mergeCell ref="C128:P128"/>
    <mergeCell ref="C135:P135"/>
    <mergeCell ref="C142:P142"/>
    <mergeCell ref="B143:P143"/>
    <mergeCell ref="J10:J11"/>
    <mergeCell ref="R10:R11"/>
    <mergeCell ref="S10:S11"/>
    <mergeCell ref="C52:P52"/>
    <mergeCell ref="C82:P82"/>
    <mergeCell ref="D10:D11"/>
    <mergeCell ref="E10:E11"/>
  </mergeCells>
  <pageMargins left="0.25" right="0.25" top="0.75" bottom="0.75" header="0" footer="0"/>
  <ignoredErrors>
    <ignoredError numberStoredAsText="1" sqref="A1:Z107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002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TELUK BAYUR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01</v>
      </c>
      <c r="J15" s="2" t="str">
        <v>Deck On Pile</v>
      </c>
      <c r="Q15" s="2" t="e">
        <f>IFERROR(AVERAGE(P16:P35),"")</f>
        <v>#DIV/0!</v>
      </c>
      <c r="R15" s="2" t="str">
        <v>SPTP</v>
      </c>
    </row>
    <row r="16">
      <c r="E16" s="2" t="str">
        <v>Pelat Lantai</v>
      </c>
      <c r="F16" s="2">
        <v>150</v>
      </c>
      <c r="G16" s="2">
        <v>20</v>
      </c>
      <c r="H16" s="2">
        <f>F16*G16</f>
        <v>3000</v>
      </c>
      <c r="K16" s="2">
        <f>H16</f>
        <v>3000</v>
      </c>
      <c r="O16" s="2">
        <f>IF(K16=0,0,K16-(50%*L16+75%*M16+100%*N16))</f>
        <v>3000</v>
      </c>
      <c r="P16" s="2">
        <f>IF(K16=0,"",O16/K16*100)</f>
        <v>100</v>
      </c>
      <c r="S16" s="2" t="str">
        <v>Kondisi Baik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  <c r="S17" s="2" t="str">
        <v>Terdapat 12 baut pada fender yang  hilang</v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  <c r="S18" s="2" t="str">
        <v>Proses perbaikan 1 (satu) unit bolder</v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  <c r="S19" s="2" t="str">
        <v>Terdapat  selimut beton yang terkelupas sepanjang 10 m</v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02</v>
      </c>
      <c r="J21" s="2" t="str">
        <v>Deck On Pile</v>
      </c>
      <c r="Q21" s="2" t="e">
        <f>IFERROR(AVERAGE(P22:P41),"")</f>
        <v>#DIV/0!</v>
      </c>
      <c r="R21" s="2" t="str">
        <v>SPTP</v>
      </c>
    </row>
    <row r="22">
      <c r="E22" s="2" t="str">
        <v>Pelat Lantai</v>
      </c>
      <c r="F22" s="2">
        <v>150</v>
      </c>
      <c r="G22" s="2">
        <v>20</v>
      </c>
      <c r="H22" s="2">
        <f>F22*G22</f>
        <v>3000</v>
      </c>
      <c r="K22" s="2">
        <f>H22</f>
        <v>3000</v>
      </c>
      <c r="O22" s="2">
        <f>IF(K22=0,0,K22-(50%*L22+75%*M22+100%*N22))</f>
        <v>3000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03</v>
      </c>
      <c r="J27" s="2" t="str">
        <v>Deck On Pile</v>
      </c>
      <c r="Q27" s="2" t="e">
        <f>IFERROR(AVERAGE(P28:P47),"")</f>
        <v>#DIV/0!</v>
      </c>
      <c r="R27" s="2" t="str">
        <v>SPTP</v>
      </c>
    </row>
    <row r="28">
      <c r="E28" s="2" t="str">
        <v>Pelat Lantai</v>
      </c>
      <c r="F28" s="2">
        <v>142</v>
      </c>
      <c r="G28" s="2">
        <v>20</v>
      </c>
      <c r="H28" s="2">
        <f>F28*G28</f>
        <v>2840</v>
      </c>
      <c r="K28" s="2">
        <f>H28</f>
        <v>2840</v>
      </c>
      <c r="O28" s="2">
        <f>IF(K28=0,0,K28-(50%*L28+75%*M28+100%*N28))</f>
        <v>2840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04</v>
      </c>
      <c r="J33" s="2" t="str">
        <v>Deck On Pile</v>
      </c>
      <c r="Q33" s="2" t="e">
        <f>IFERROR(AVERAGE(P34:P53),"")</f>
        <v>#DIV/0!</v>
      </c>
      <c r="R33" s="2" t="str">
        <v>SPTP</v>
      </c>
    </row>
    <row r="34">
      <c r="E34" s="2" t="str">
        <v>Pelat Lantai</v>
      </c>
      <c r="F34" s="2">
        <v>126</v>
      </c>
      <c r="G34" s="2">
        <v>20</v>
      </c>
      <c r="H34" s="2">
        <f>F34*G34</f>
        <v>2520</v>
      </c>
      <c r="K34" s="2">
        <f>H34</f>
        <v>2520</v>
      </c>
      <c r="O34" s="2">
        <f>IF(K34=0,0,K34-(50%*L34+75%*M34+100%*N34))</f>
        <v>2520</v>
      </c>
      <c r="P34" s="2">
        <f>IF(K34=0,"",O34/K34*100)</f>
        <v>100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>Dermaga 05</v>
      </c>
      <c r="J39" s="2" t="str">
        <v>Deck On Pile</v>
      </c>
      <c r="Q39" s="2" t="e">
        <f>IFERROR(AVERAGE(P40:P59),"")</f>
        <v>#DIV/0!</v>
      </c>
      <c r="R39" s="2" t="str">
        <v>SPTP</v>
      </c>
    </row>
    <row r="40">
      <c r="E40" s="2" t="str">
        <v>Pelat Lantai</v>
      </c>
      <c r="F40" s="2">
        <v>115</v>
      </c>
      <c r="G40" s="2">
        <v>26</v>
      </c>
      <c r="H40" s="2">
        <f>F40*G40</f>
        <v>2990</v>
      </c>
      <c r="K40" s="2">
        <f>H40</f>
        <v>2990</v>
      </c>
      <c r="O40" s="2">
        <f>IF(K40=0,0,K40-(50%*L40+75%*M40+100%*N40))</f>
        <v>2990</v>
      </c>
      <c r="P40" s="2">
        <f>IF(K40=0,"",O40/K40*100)</f>
        <v>100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Rel Crane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B45" s="2">
        <v>6</v>
      </c>
      <c r="C45" s="2" t="str">
        <v>DERMAGA</v>
      </c>
      <c r="D45" s="2" t="str">
        <v>Dermaga 06</v>
      </c>
      <c r="J45" s="2" t="str">
        <v>Deck On Pile</v>
      </c>
      <c r="Q45" s="2" t="e">
        <f>IFERROR(AVERAGE(P46:P65),"")</f>
        <v>#DIV/0!</v>
      </c>
      <c r="R45" s="2" t="str">
        <v>SPTP</v>
      </c>
    </row>
    <row r="46">
      <c r="E46" s="2" t="str">
        <v>Pelat Lantai</v>
      </c>
      <c r="F46" s="2">
        <v>108</v>
      </c>
      <c r="G46" s="2">
        <v>26</v>
      </c>
      <c r="H46" s="2">
        <f>F46*G46</f>
        <v>2808</v>
      </c>
      <c r="K46" s="2">
        <f>H46</f>
        <v>2808</v>
      </c>
      <c r="O46" s="2">
        <f>IF(K46=0,0,K46-(50%*L46+75%*M46+100%*N46))</f>
        <v>2808</v>
      </c>
      <c r="P46" s="2">
        <f>IF(K46=0,"",O46/K46*100)</f>
        <v>100</v>
      </c>
    </row>
    <row r="47">
      <c r="E47" s="2" t="str">
        <v>Fender</v>
      </c>
      <c r="K47" s="2">
        <f>I47</f>
        <v>0</v>
      </c>
      <c r="O47" s="2">
        <f>IF(K47=0,0,K47-(50%*L47+75%*M47+100%*N47))</f>
        <v>0</v>
      </c>
      <c r="P47" s="2" t="str">
        <f>IF(K47=0,"",O47/K47*100)</f>
        <v/>
      </c>
    </row>
    <row r="48">
      <c r="E48" s="2" t="str">
        <v>Bolder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Kanstin</v>
      </c>
      <c r="K49" s="2">
        <f>F49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Rel Crane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B51" s="2">
        <v>7</v>
      </c>
      <c r="C51" s="2" t="str">
        <v>DERMAGA</v>
      </c>
      <c r="D51" s="2" t="str">
        <v>Dermaga Beton Umum</v>
      </c>
      <c r="J51" s="2" t="str">
        <v>Deck On Pile</v>
      </c>
      <c r="Q51" s="2" t="e">
        <f>IFERROR(AVERAGE(P52:P71),"")</f>
        <v>#DIV/0!</v>
      </c>
      <c r="R51" s="2" t="str">
        <v>SPTP</v>
      </c>
    </row>
    <row r="52">
      <c r="E52" s="2" t="str">
        <v>Pelat Lantai</v>
      </c>
      <c r="F52" s="2">
        <v>175</v>
      </c>
      <c r="G52" s="2">
        <v>20</v>
      </c>
      <c r="H52" s="2">
        <f>F52*G52</f>
        <v>3500</v>
      </c>
      <c r="K52" s="2">
        <f>H52</f>
        <v>3500</v>
      </c>
      <c r="O52" s="2">
        <f>IF(K52=0,0,K52-(50%*L52+75%*M52+100%*N52))</f>
        <v>3500</v>
      </c>
      <c r="P52" s="2">
        <f>IF(K52=0,"",O52/K52*100)</f>
        <v>100</v>
      </c>
    </row>
    <row r="53">
      <c r="E53" s="2" t="str">
        <v>Fender</v>
      </c>
      <c r="K53" s="2">
        <f>I53</f>
        <v>0</v>
      </c>
      <c r="O53" s="2">
        <f>IF(K53=0,0,K53-(50%*L53+75%*M53+100%*N53))</f>
        <v>0</v>
      </c>
      <c r="P53" s="2" t="str">
        <f>IF(K53=0,"",O53/K53*100)</f>
        <v/>
      </c>
    </row>
    <row r="54">
      <c r="E54" s="2" t="str">
        <v>Bolder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</row>
    <row r="55">
      <c r="E55" s="2" t="str">
        <v>Kanstin</v>
      </c>
      <c r="K55" s="2">
        <f>F55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Rel Crane</v>
      </c>
      <c r="K56" s="2">
        <f>F56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B57" s="2">
        <v>8</v>
      </c>
      <c r="C57" s="2" t="str">
        <v>DERMAGA</v>
      </c>
      <c r="D57" s="2" t="str">
        <v>Dermaga Jetty CPO / 7</v>
      </c>
      <c r="J57" s="2" t="str">
        <v>Deck On Pile</v>
      </c>
      <c r="Q57" s="2" t="e">
        <f>IFERROR(AVERAGE(P58:P77),"")</f>
        <v>#DIV/0!</v>
      </c>
      <c r="R57" s="2" t="str">
        <v>SPTP</v>
      </c>
    </row>
    <row r="58">
      <c r="E58" s="2" t="str">
        <v>Pelat Lantai</v>
      </c>
      <c r="F58" s="2">
        <v>30</v>
      </c>
      <c r="G58" s="2">
        <v>23</v>
      </c>
      <c r="H58" s="2">
        <f>F58*G58</f>
        <v>690</v>
      </c>
      <c r="K58" s="2">
        <f>H58</f>
        <v>690</v>
      </c>
      <c r="O58" s="2">
        <f>IF(K58=0,0,K58-(50%*L58+75%*M58+100%*N58))</f>
        <v>690</v>
      </c>
      <c r="P58" s="2">
        <f>IF(K58=0,"",O58/K58*100)</f>
        <v>100</v>
      </c>
    </row>
    <row r="59">
      <c r="E59" s="2" t="str">
        <v>Fender</v>
      </c>
      <c r="K59" s="2">
        <f>I59</f>
        <v>0</v>
      </c>
      <c r="O59" s="2">
        <f>IF(K59=0,0,K59-(50%*L59+75%*M59+100%*N59))</f>
        <v>0</v>
      </c>
      <c r="P59" s="2" t="str">
        <f>IF(K59=0,"",O59/K59*100)</f>
        <v/>
      </c>
    </row>
    <row r="60">
      <c r="E60" s="2" t="str">
        <v>Bolder</v>
      </c>
      <c r="K60" s="2">
        <f>I60</f>
        <v>0</v>
      </c>
      <c r="O60" s="2">
        <f>IF(K60=0,0,K60-(50%*L60+75%*M60+100%*N60))</f>
        <v>0</v>
      </c>
      <c r="P60" s="2" t="str">
        <f>IF(K60=0,"",O60/K60*100)</f>
        <v/>
      </c>
    </row>
    <row r="61">
      <c r="E61" s="2" t="str">
        <v>Kanstin</v>
      </c>
      <c r="K61" s="2">
        <f>F61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E62" s="2" t="str">
        <v>Breasting Dolphin</v>
      </c>
      <c r="K62" s="2">
        <f>I62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E63" s="2" t="str">
        <v>Mooring Dolphin</v>
      </c>
      <c r="K63" s="2">
        <f>I63</f>
        <v>0</v>
      </c>
      <c r="O63" s="2">
        <f>IF(K63=0,0,K63-(50%*L63+75%*M63+100%*N63))</f>
        <v>0</v>
      </c>
      <c r="P63" s="2" t="str">
        <f>IF(K63=0,"",O63/K63*100)</f>
        <v/>
      </c>
    </row>
    <row r="64">
      <c r="B64" s="2">
        <v>9</v>
      </c>
      <c r="C64" s="2" t="str">
        <v>DERMAGA</v>
      </c>
      <c r="D64" s="2" t="str">
        <v>Dermaga Curah 1</v>
      </c>
      <c r="J64" s="2" t="str">
        <v>Deck On Pile</v>
      </c>
      <c r="Q64" s="2" t="e">
        <f>IFERROR(AVERAGE(P65:P84),"")</f>
        <v>#DIV/0!</v>
      </c>
      <c r="R64" s="2" t="str">
        <v>SPTP</v>
      </c>
    </row>
    <row r="65">
      <c r="E65" s="2" t="str">
        <v>Pelat Lantai</v>
      </c>
      <c r="F65" s="2">
        <v>37</v>
      </c>
      <c r="G65" s="2">
        <v>12</v>
      </c>
      <c r="H65" s="2">
        <f>F65*G65</f>
        <v>444</v>
      </c>
      <c r="K65" s="2">
        <f>H65</f>
        <v>444</v>
      </c>
      <c r="O65" s="2">
        <f>IF(K65=0,0,K65-(50%*L65+75%*M65+100%*N65))</f>
        <v>444</v>
      </c>
      <c r="P65" s="2">
        <f>IF(K65=0,"",O65/K65*100)</f>
        <v>100</v>
      </c>
    </row>
    <row r="66">
      <c r="E66" s="2" t="str">
        <v>Fender</v>
      </c>
      <c r="K66" s="2">
        <f>I66</f>
        <v>0</v>
      </c>
      <c r="O66" s="2">
        <f>IF(K66=0,0,K66-(50%*L66+75%*M66+100%*N66))</f>
        <v>0</v>
      </c>
      <c r="P66" s="2" t="str">
        <f>IF(K66=0,"",O66/K66*100)</f>
        <v/>
      </c>
    </row>
    <row r="67">
      <c r="E67" s="2" t="str">
        <v>Bolder</v>
      </c>
      <c r="K67" s="2">
        <f>I67</f>
        <v>0</v>
      </c>
      <c r="O67" s="2">
        <f>IF(K67=0,0,K67-(50%*L67+75%*M67+100%*N67))</f>
        <v>0</v>
      </c>
      <c r="P67" s="2" t="str">
        <f>IF(K67=0,"",O67/K67*100)</f>
        <v/>
      </c>
    </row>
    <row r="68">
      <c r="E68" s="2" t="str">
        <v>Kanstin</v>
      </c>
      <c r="K68" s="2">
        <f>F68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E69" s="2" t="str">
        <v>Rel Crane</v>
      </c>
      <c r="K69" s="2">
        <f>F69</f>
        <v>0</v>
      </c>
      <c r="O69" s="2">
        <f>IF(K69=0,0,K69-(50%*L69+75%*M69+100%*N69))</f>
        <v>0</v>
      </c>
      <c r="P69" s="2" t="str">
        <f>IF(K69=0,"",O69/K69*100)</f>
        <v/>
      </c>
    </row>
    <row r="70">
      <c r="B70" s="2">
        <v>10</v>
      </c>
      <c r="C70" s="2" t="str">
        <v>DERMAGA</v>
      </c>
      <c r="D70" s="2" t="str">
        <v>Dermaga Curah 2a</v>
      </c>
      <c r="J70" s="2" t="str">
        <v>Deck On Pile</v>
      </c>
      <c r="Q70" s="2" t="e">
        <f>IFERROR(AVERAGE(P71:P90),"")</f>
        <v>#DIV/0!</v>
      </c>
      <c r="R70" s="2" t="str">
        <v>SPTP</v>
      </c>
    </row>
    <row r="71">
      <c r="E71" s="2" t="str">
        <v>Pelat Lantai</v>
      </c>
      <c r="F71" s="2">
        <v>21</v>
      </c>
      <c r="G71" s="2">
        <v>15</v>
      </c>
      <c r="H71" s="2">
        <f>F71*G71</f>
        <v>315</v>
      </c>
      <c r="K71" s="2">
        <f>H71</f>
        <v>315</v>
      </c>
      <c r="O71" s="2">
        <f>IF(K71=0,0,K71-(50%*L71+75%*M71+100%*N71))</f>
        <v>315</v>
      </c>
      <c r="P71" s="2">
        <f>IF(K71=0,"",O71/K71*100)</f>
        <v>100</v>
      </c>
    </row>
    <row r="72">
      <c r="E72" s="2" t="str">
        <v>Fender</v>
      </c>
      <c r="K72" s="2">
        <f>I72</f>
        <v>0</v>
      </c>
      <c r="O72" s="2">
        <f>IF(K72=0,0,K72-(50%*L72+75%*M72+100%*N72))</f>
        <v>0</v>
      </c>
      <c r="P72" s="2" t="str">
        <f>IF(K72=0,"",O72/K72*100)</f>
        <v/>
      </c>
    </row>
    <row r="73">
      <c r="E73" s="2" t="str">
        <v>Bolder</v>
      </c>
      <c r="K73" s="2">
        <f>I73</f>
        <v>0</v>
      </c>
      <c r="O73" s="2">
        <f>IF(K73=0,0,K73-(50%*L73+75%*M73+100%*N73))</f>
        <v>0</v>
      </c>
      <c r="P73" s="2" t="str">
        <f>IF(K73=0,"",O73/K73*100)</f>
        <v/>
      </c>
    </row>
    <row r="74">
      <c r="E74" s="2" t="str">
        <v>Kanstin</v>
      </c>
      <c r="K74" s="2">
        <f>F74</f>
        <v>0</v>
      </c>
      <c r="O74" s="2">
        <f>IF(K74=0,0,K74-(50%*L74+75%*M74+100%*N74))</f>
        <v>0</v>
      </c>
      <c r="P74" s="2" t="str">
        <f>IF(K74=0,"",O74/K74*100)</f>
        <v/>
      </c>
    </row>
    <row r="75">
      <c r="E75" s="2" t="str">
        <v>Rel Crane</v>
      </c>
      <c r="K75" s="2">
        <f>F75</f>
        <v>0</v>
      </c>
      <c r="O75" s="2">
        <f>IF(K75=0,0,K75-(50%*L75+75%*M75+100%*N75))</f>
        <v>0</v>
      </c>
      <c r="P75" s="2" t="str">
        <f>IF(K75=0,"",O75/K75*100)</f>
        <v/>
      </c>
    </row>
    <row r="76">
      <c r="B76" s="2">
        <v>11</v>
      </c>
      <c r="C76" s="2" t="str">
        <v>DERMAGA</v>
      </c>
      <c r="D76" s="2" t="str">
        <v>Dermaga Curah 2b</v>
      </c>
      <c r="J76" s="2" t="str">
        <v>Deck On Pile</v>
      </c>
      <c r="Q76" s="2" t="e">
        <f>IFERROR(AVERAGE(P77:P96),"")</f>
        <v>#DIV/0!</v>
      </c>
      <c r="R76" s="2" t="str">
        <v>SPTP</v>
      </c>
    </row>
    <row r="77">
      <c r="E77" s="2" t="str">
        <v>Pelat Lantai</v>
      </c>
      <c r="F77" s="2">
        <v>21</v>
      </c>
      <c r="G77" s="2">
        <v>15</v>
      </c>
      <c r="H77" s="2">
        <f>F77*G77</f>
        <v>315</v>
      </c>
      <c r="K77" s="2">
        <f>H77</f>
        <v>315</v>
      </c>
      <c r="O77" s="2">
        <f>IF(K77=0,0,K77-(50%*L77+75%*M77+100%*N77))</f>
        <v>315</v>
      </c>
      <c r="P77" s="2">
        <f>IF(K77=0,"",O77/K77*100)</f>
        <v>100</v>
      </c>
    </row>
    <row r="78">
      <c r="E78" s="2" t="str">
        <v>Fender</v>
      </c>
      <c r="K78" s="2">
        <f>I78</f>
        <v>0</v>
      </c>
      <c r="O78" s="2">
        <f>IF(K78=0,0,K78-(50%*L78+75%*M78+100%*N78))</f>
        <v>0</v>
      </c>
      <c r="P78" s="2" t="str">
        <f>IF(K78=0,"",O78/K78*100)</f>
        <v/>
      </c>
    </row>
    <row r="79">
      <c r="E79" s="2" t="str">
        <v>Bolder</v>
      </c>
      <c r="K79" s="2">
        <f>I79</f>
        <v>0</v>
      </c>
      <c r="O79" s="2">
        <f>IF(K79=0,0,K79-(50%*L79+75%*M79+100%*N79))</f>
        <v>0</v>
      </c>
      <c r="P79" s="2" t="str">
        <f>IF(K79=0,"",O79/K79*100)</f>
        <v/>
      </c>
    </row>
    <row r="80">
      <c r="E80" s="2" t="str">
        <v>Kanstin</v>
      </c>
      <c r="K80" s="2">
        <f>F80</f>
        <v>0</v>
      </c>
      <c r="O80" s="2">
        <f>IF(K80=0,0,K80-(50%*L80+75%*M80+100%*N80))</f>
        <v>0</v>
      </c>
      <c r="P80" s="2" t="str">
        <f>IF(K80=0,"",O80/K80*100)</f>
        <v/>
      </c>
    </row>
    <row r="81">
      <c r="E81" s="2" t="str">
        <v>Rel Crane</v>
      </c>
      <c r="K81" s="2">
        <f>F81</f>
        <v>0</v>
      </c>
      <c r="O81" s="2">
        <f>IF(K81=0,0,K81-(50%*L81+75%*M81+100%*N81))</f>
        <v>0</v>
      </c>
      <c r="P81" s="2" t="str">
        <f>IF(K81=0,"",O81/K81*100)</f>
        <v/>
      </c>
    </row>
    <row r="82">
      <c r="B82" s="2">
        <v>12</v>
      </c>
      <c r="C82" s="2" t="str">
        <v>DERMAGA</v>
      </c>
      <c r="D82" s="2" t="str">
        <v>Dermaga Muara Padang</v>
      </c>
      <c r="J82" s="2" t="str">
        <v>Deck On Pile</v>
      </c>
      <c r="Q82" s="2" t="e">
        <f>IFERROR(AVERAGE(P83:P102),"")</f>
        <v>#DIV/0!</v>
      </c>
      <c r="R82" s="2" t="str">
        <v>SPTP</v>
      </c>
    </row>
    <row r="83">
      <c r="E83" s="2" t="str">
        <v>Pelat Lantai</v>
      </c>
      <c r="F83" s="2">
        <v>137</v>
      </c>
      <c r="G83" s="2">
        <v>8</v>
      </c>
      <c r="H83" s="2">
        <f>F83*G83</f>
        <v>1096</v>
      </c>
      <c r="K83" s="2">
        <f>H83</f>
        <v>1096</v>
      </c>
      <c r="O83" s="2">
        <f>IF(K83=0,0,K83-(50%*L83+75%*M83+100%*N83))</f>
        <v>1096</v>
      </c>
      <c r="P83" s="2">
        <f>IF(K83=0,"",O83/K83*100)</f>
        <v>100</v>
      </c>
    </row>
    <row r="84">
      <c r="E84" s="2" t="str">
        <v>Fender</v>
      </c>
      <c r="K84" s="2">
        <f>I84</f>
        <v>0</v>
      </c>
      <c r="O84" s="2">
        <f>IF(K84=0,0,K84-(50%*L84+75%*M84+100%*N84))</f>
        <v>0</v>
      </c>
      <c r="P84" s="2" t="str">
        <f>IF(K84=0,"",O84/K84*100)</f>
        <v/>
      </c>
    </row>
    <row r="85">
      <c r="E85" s="2" t="str">
        <v>Bolder</v>
      </c>
      <c r="K85" s="2">
        <f>I85</f>
        <v>0</v>
      </c>
      <c r="O85" s="2">
        <f>IF(K85=0,0,K85-(50%*L85+75%*M85+100%*N85))</f>
        <v>0</v>
      </c>
      <c r="P85" s="2" t="str">
        <f>IF(K85=0,"",O85/K85*100)</f>
        <v/>
      </c>
    </row>
    <row r="86">
      <c r="E86" s="2" t="str">
        <v>Kanstin</v>
      </c>
      <c r="K86" s="2">
        <f>F86</f>
        <v>0</v>
      </c>
      <c r="O86" s="2">
        <f>IF(K86=0,0,K86-(50%*L86+75%*M86+100%*N86))</f>
        <v>0</v>
      </c>
      <c r="P86" s="2" t="str">
        <f>IF(K86=0,"",O86/K86*100)</f>
        <v/>
      </c>
    </row>
    <row r="87">
      <c r="E87" s="2" t="str">
        <v>Rel Crane</v>
      </c>
      <c r="K87" s="2">
        <f>F87</f>
        <v>0</v>
      </c>
      <c r="O87" s="2">
        <f>IF(K87=0,0,K87-(50%*L87+75%*M87+100%*N87))</f>
        <v>0</v>
      </c>
      <c r="P87" s="2" t="str">
        <f>IF(K87=0,"",O87/K87*100)</f>
        <v/>
      </c>
    </row>
    <row r="88">
      <c r="B88" s="2">
        <v>13</v>
      </c>
      <c r="C88" s="2" t="str">
        <v>DERMAGA</v>
      </c>
      <c r="D88" s="2" t="str">
        <v>Dermaga Air Bangis</v>
      </c>
      <c r="J88" s="2" t="str">
        <v>Deck On Pile</v>
      </c>
      <c r="Q88" s="2" t="e">
        <f>IFERROR(AVERAGE(P89:P108),"")</f>
        <v>#DIV/0!</v>
      </c>
      <c r="R88" s="2" t="str">
        <v>SPTP</v>
      </c>
    </row>
    <row r="89">
      <c r="E89" s="2" t="str">
        <v>Pelat Lantai</v>
      </c>
      <c r="F89" s="2">
        <v>55</v>
      </c>
      <c r="G89" s="2">
        <v>6</v>
      </c>
      <c r="H89" s="2">
        <f>F89*G89</f>
        <v>330</v>
      </c>
      <c r="K89" s="2">
        <f>H89</f>
        <v>330</v>
      </c>
      <c r="O89" s="2">
        <f>IF(K89=0,0,K89-(50%*L89+75%*M89+100%*N89))</f>
        <v>330</v>
      </c>
      <c r="P89" s="2">
        <f>IF(K89=0,"",O89/K89*100)</f>
        <v>100</v>
      </c>
    </row>
    <row r="90">
      <c r="E90" s="2" t="str">
        <v>Fender</v>
      </c>
      <c r="K90" s="2">
        <f>I90</f>
        <v>0</v>
      </c>
      <c r="O90" s="2">
        <f>IF(K90=0,0,K90-(50%*L90+75%*M90+100%*N90))</f>
        <v>0</v>
      </c>
      <c r="P90" s="2" t="str">
        <f>IF(K90=0,"",O90/K90*100)</f>
        <v/>
      </c>
    </row>
    <row r="91">
      <c r="E91" s="2" t="str">
        <v>Bolder</v>
      </c>
      <c r="K91" s="2">
        <f>I91</f>
        <v>0</v>
      </c>
      <c r="O91" s="2">
        <f>IF(K91=0,0,K91-(50%*L91+75%*M91+100%*N91))</f>
        <v>0</v>
      </c>
      <c r="P91" s="2" t="str">
        <f>IF(K91=0,"",O91/K91*100)</f>
        <v/>
      </c>
    </row>
    <row r="92">
      <c r="E92" s="2" t="str">
        <v>Kanstin</v>
      </c>
      <c r="K92" s="2">
        <f>F92</f>
        <v>0</v>
      </c>
      <c r="O92" s="2">
        <f>IF(K92=0,0,K92-(50%*L92+75%*M92+100%*N92))</f>
        <v>0</v>
      </c>
      <c r="P92" s="2" t="str">
        <f>IF(K92=0,"",O92/K92*100)</f>
        <v/>
      </c>
    </row>
    <row r="93">
      <c r="E93" s="2" t="str">
        <v>Rel Crane</v>
      </c>
      <c r="K93" s="2">
        <f>F93</f>
        <v>0</v>
      </c>
      <c r="O93" s="2">
        <f>IF(K93=0,0,K93-(50%*L93+75%*M93+100%*N93))</f>
        <v>0</v>
      </c>
      <c r="P93" s="2" t="str">
        <f>IF(K93=0,"",O93/K93*100)</f>
        <v/>
      </c>
    </row>
    <row r="94">
      <c r="C94" s="2" t="str">
        <v xml:space="preserve">Availability Dermaga </v>
      </c>
      <c r="Q94" s="2" t="e">
        <f>AVERAGE(Q15:Q93)</f>
        <v>#DIV/0!</v>
      </c>
    </row>
    <row r="95">
      <c r="B95" s="2" t="str">
        <v>II</v>
      </c>
      <c r="C95" s="2" t="str">
        <v>LAPANGAN</v>
      </c>
    </row>
    <row r="96">
      <c r="B96" s="2">
        <v>1</v>
      </c>
      <c r="C96" s="2" t="str">
        <v>LAPANGAN PENUMPUKAN</v>
      </c>
      <c r="D96" s="2" t="str">
        <v>Lapangan 101</v>
      </c>
      <c r="J96" s="2" t="str">
        <v>Paving Blok</v>
      </c>
      <c r="Q96" s="2">
        <f>IFERROR(AVERAGE(P97:P116),"")</f>
        <v>100</v>
      </c>
      <c r="R96" s="2" t="str">
        <v>SPTP</v>
      </c>
    </row>
    <row r="97">
      <c r="E97" s="2" t="str">
        <v>Lapangan</v>
      </c>
      <c r="F97" s="2">
        <v>340</v>
      </c>
      <c r="G97" s="2">
        <v>42</v>
      </c>
      <c r="H97" s="2">
        <f>F97*G97</f>
        <v>14280</v>
      </c>
      <c r="K97" s="2">
        <f>H97</f>
        <v>14280</v>
      </c>
      <c r="O97" s="2">
        <f>IF(K97=0,0,K97-(50%*L97+75%*M97+100%*N97))</f>
        <v>14280</v>
      </c>
      <c r="P97" s="2">
        <f>IF(K97=0,"",O97/K97*100)</f>
        <v>100</v>
      </c>
      <c r="S97" s="2" t="str">
        <v>Kerusakan paving perkerasan lapangan penumpukan  seluas 100 m2</v>
      </c>
    </row>
    <row r="98">
      <c r="B98" s="2">
        <v>2</v>
      </c>
      <c r="C98" s="2" t="str">
        <v>LAPANGAN PENUMPUKAN</v>
      </c>
      <c r="D98" s="2" t="str">
        <v>Lapangan 102</v>
      </c>
      <c r="J98" s="2" t="str">
        <v>Paving Blok</v>
      </c>
      <c r="Q98" s="2">
        <f>IFERROR(AVERAGE(P99:P118),"")</f>
        <v>100</v>
      </c>
      <c r="R98" s="2" t="str">
        <v>SPTP</v>
      </c>
    </row>
    <row r="99">
      <c r="E99" s="2" t="str">
        <v>Lapangan</v>
      </c>
      <c r="F99" s="2">
        <v>340</v>
      </c>
      <c r="G99" s="2">
        <v>42</v>
      </c>
      <c r="H99" s="2">
        <f>F99*G99</f>
        <v>14280</v>
      </c>
      <c r="K99" s="2">
        <f>H99</f>
        <v>14280</v>
      </c>
      <c r="O99" s="2">
        <f>IF(K99=0,0,K99-(50%*L99+75%*M99+100%*N99))</f>
        <v>14280</v>
      </c>
      <c r="P99" s="2">
        <f>IF(K99=0,"",O99/K99*100)</f>
        <v>100</v>
      </c>
      <c r="S99" s="2" t="str">
        <v>Kerusakan paving perkerasan lapangan penumpukan  seluas 100 m2</v>
      </c>
    </row>
    <row r="100">
      <c r="B100" s="2">
        <v>3</v>
      </c>
      <c r="C100" s="2" t="str">
        <v>LAPANGAN PENUMPUKAN</v>
      </c>
      <c r="D100" s="2" t="str">
        <v>Lapangan 103</v>
      </c>
      <c r="J100" s="2" t="str">
        <v>Paving Blok</v>
      </c>
      <c r="Q100" s="2">
        <f>IFERROR(AVERAGE(P101:P120),"")</f>
        <v>100</v>
      </c>
      <c r="R100" s="2" t="str">
        <v>SPTP</v>
      </c>
    </row>
    <row r="101">
      <c r="E101" s="2" t="str">
        <v>Lapangan</v>
      </c>
      <c r="F101" s="2">
        <v>340</v>
      </c>
      <c r="G101" s="2">
        <v>42</v>
      </c>
      <c r="H101" s="2">
        <f>F101*G101</f>
        <v>14280</v>
      </c>
      <c r="K101" s="2">
        <f>H101</f>
        <v>14280</v>
      </c>
      <c r="O101" s="2">
        <f>IF(K101=0,0,K101-(50%*L101+75%*M101+100%*N101))</f>
        <v>14280</v>
      </c>
      <c r="P101" s="2">
        <f>IF(K101=0,"",O101/K101*100)</f>
        <v>100</v>
      </c>
      <c r="S101" s="2" t="str">
        <v>Kerusakan paving perkerasan lapangan penumpukan  seluas 100 m2</v>
      </c>
    </row>
    <row r="102">
      <c r="B102" s="2">
        <v>4</v>
      </c>
      <c r="C102" s="2" t="str">
        <v>LAPANGAN PENUMPUKAN</v>
      </c>
      <c r="D102" s="2" t="str">
        <v>Lapangan Dermaga Beton Umum</v>
      </c>
      <c r="J102" s="2" t="str">
        <v>Beton</v>
      </c>
      <c r="Q102" s="2">
        <f>IFERROR(AVERAGE(P103:P122),"")</f>
        <v>100</v>
      </c>
      <c r="R102" s="2" t="str">
        <v>SPTP</v>
      </c>
    </row>
    <row r="103">
      <c r="E103" s="2" t="str">
        <v>Lapangan</v>
      </c>
      <c r="H103" s="2">
        <v>5900</v>
      </c>
      <c r="K103" s="2">
        <f>H103</f>
        <v>5900</v>
      </c>
      <c r="O103" s="2">
        <f>IF(K103=0,0,K103-(50%*L103+75%*M103+100%*N103))</f>
        <v>5900</v>
      </c>
      <c r="P103" s="2">
        <f>IF(K103=0,"",O103/K103*100)</f>
        <v>100</v>
      </c>
      <c r="S103" s="2" t="str">
        <v>Kerusakan paving perkerasan lapangan penumpukan  seluas 100 m2</v>
      </c>
    </row>
    <row r="104">
      <c r="B104" s="2">
        <v>5</v>
      </c>
      <c r="C104" s="2" t="str">
        <v>LAPANGAN PENUMPUKAN</v>
      </c>
      <c r="D104" s="2" t="str">
        <v>Lapangan Peti Kemas</v>
      </c>
      <c r="J104" s="2" t="str">
        <v>Paving Blok</v>
      </c>
      <c r="Q104" s="2">
        <f>IFERROR(AVERAGE(P105:P124),"")</f>
        <v>100</v>
      </c>
      <c r="R104" s="2" t="str">
        <v>SPTP</v>
      </c>
    </row>
    <row r="105">
      <c r="E105" s="2" t="str">
        <v>Lapangan</v>
      </c>
      <c r="F105" s="2">
        <v>521</v>
      </c>
      <c r="G105" s="2">
        <v>120</v>
      </c>
      <c r="H105" s="2">
        <f>F105*G105</f>
        <v>62520</v>
      </c>
      <c r="K105" s="2">
        <f>H105</f>
        <v>62520</v>
      </c>
      <c r="O105" s="2">
        <f>IF(K105=0,0,K105-(50%*L105+75%*M105+100%*N105))</f>
        <v>62520</v>
      </c>
      <c r="P105" s="2">
        <f>IF(K105=0,"",O105/K105*100)</f>
        <v>100</v>
      </c>
      <c r="S105" s="2" t="str">
        <v>Kerusakan paving perkerasan lapangan penumpukan  seluas 100 m2</v>
      </c>
    </row>
    <row r="106">
      <c r="B106" s="2">
        <v>6</v>
      </c>
      <c r="C106" s="2" t="str">
        <v>LAPANGAN PENUMPUKAN</v>
      </c>
      <c r="D106" s="2" t="str">
        <v>Lapangan Belakang Dermaga 01</v>
      </c>
      <c r="J106" s="2" t="str">
        <v>Beton</v>
      </c>
      <c r="Q106" s="2">
        <f>IFERROR(AVERAGE(P107:P126),"")</f>
        <v>100</v>
      </c>
      <c r="R106" s="2" t="str">
        <v>SPTP</v>
      </c>
    </row>
    <row r="107">
      <c r="E107" s="2" t="str">
        <v>Lapangan</v>
      </c>
      <c r="H107" s="2">
        <v>4231</v>
      </c>
      <c r="K107" s="2">
        <f>H107</f>
        <v>4231</v>
      </c>
      <c r="O107" s="2">
        <f>IF(K107=0,0,K107-(50%*L107+75%*M107+100%*N107))</f>
        <v>4231</v>
      </c>
      <c r="P107" s="2">
        <f>IF(K107=0,"",O107/K107*100)</f>
        <v>100</v>
      </c>
      <c r="S107" s="2" t="str">
        <v>Kerusakan paving perkerasan lapangan penumpukan  seluas 100 m2</v>
      </c>
    </row>
    <row r="108">
      <c r="B108" s="2">
        <v>7</v>
      </c>
      <c r="C108" s="2" t="str">
        <v>LAPANGAN PENUMPUKAN</v>
      </c>
      <c r="D108" s="2" t="str">
        <v>Lapangan Stockpile Curah Kering</v>
      </c>
      <c r="J108" s="2" t="str">
        <v>Paving Blok</v>
      </c>
      <c r="Q108" s="2">
        <f>IFERROR(AVERAGE(P109:P128),"")</f>
        <v>100</v>
      </c>
      <c r="R108" s="2" t="str">
        <v>SPTP</v>
      </c>
    </row>
    <row r="109">
      <c r="E109" s="2" t="str">
        <v>Lapangan</v>
      </c>
      <c r="H109" s="2">
        <v>78879</v>
      </c>
      <c r="K109" s="2">
        <f>H109</f>
        <v>78879</v>
      </c>
      <c r="O109" s="2">
        <f>IF(K109=0,0,K109-(50%*L109+75%*M109+100%*N109))</f>
        <v>78879</v>
      </c>
      <c r="P109" s="2">
        <f>IF(K109=0,"",O109/K109*100)</f>
        <v>100</v>
      </c>
      <c r="S109" s="2" t="str">
        <v>Kerusakan paving perkerasan lapangan penumpukan  seluas 100 m2</v>
      </c>
    </row>
    <row r="110">
      <c r="B110" s="2">
        <v>8</v>
      </c>
      <c r="C110" s="2" t="str">
        <v>LAPANGAN PENUMPUKAN</v>
      </c>
      <c r="D110" s="2" t="str">
        <v>Lapangan Muara Padang</v>
      </c>
      <c r="J110" s="2" t="str">
        <v>Beton &amp; Aspal</v>
      </c>
      <c r="Q110" s="2">
        <f>IFERROR(AVERAGE(P111:P130),"")</f>
        <v>100</v>
      </c>
      <c r="R110" s="2" t="str">
        <v>SPTP</v>
      </c>
    </row>
    <row r="111">
      <c r="E111" s="2" t="str">
        <v>Lapangan</v>
      </c>
      <c r="F111" s="2">
        <v>100</v>
      </c>
      <c r="G111" s="2">
        <v>50</v>
      </c>
      <c r="H111" s="2">
        <f>F111*G111</f>
        <v>5000</v>
      </c>
      <c r="K111" s="2">
        <f>H111</f>
        <v>5000</v>
      </c>
      <c r="O111" s="2">
        <f>IF(K111=0,0,K111-(50%*L111+75%*M111+100%*N111))</f>
        <v>5000</v>
      </c>
      <c r="P111" s="2">
        <f>IF(K111=0,"",O111/K111*100)</f>
        <v>100</v>
      </c>
      <c r="S111" s="2" t="str">
        <v>Kerusakan paving perkerasan lapangan penumpukan  seluas 100 m2</v>
      </c>
    </row>
    <row r="112">
      <c r="B112" s="2">
        <v>9</v>
      </c>
      <c r="C112" s="2" t="str">
        <v>LAPANGAN PENUMPUKAN</v>
      </c>
      <c r="D112" s="2" t="str">
        <v>Lapangan Gudang A</v>
      </c>
      <c r="J112" s="2" t="str">
        <v>Paving Blok</v>
      </c>
      <c r="Q112" s="2">
        <f>IFERROR(AVERAGE(P113:P132),"")</f>
        <v>100</v>
      </c>
      <c r="R112" s="2" t="str">
        <v>SPTP</v>
      </c>
    </row>
    <row r="113">
      <c r="E113" s="2" t="str">
        <v>Lapangan</v>
      </c>
      <c r="H113" s="2">
        <v>12116</v>
      </c>
      <c r="K113" s="2">
        <f>H113</f>
        <v>12116</v>
      </c>
      <c r="O113" s="2">
        <f>IF(K113=0,0,K113-(50%*L113+75%*M113+100%*N113))</f>
        <v>12116</v>
      </c>
      <c r="P113" s="2">
        <f>IF(K113=0,"",O113/K113*100)</f>
        <v>100</v>
      </c>
      <c r="S113" s="2" t="str">
        <v>Kerusakan paving perkerasan lapangan penumpukan  seluas 100 m2</v>
      </c>
    </row>
    <row r="114">
      <c r="B114" s="2">
        <v>10</v>
      </c>
      <c r="C114" s="2" t="str">
        <v>LAPANGAN PENUMPUKAN</v>
      </c>
      <c r="D114" s="2" t="str">
        <v>Pool Truk</v>
      </c>
      <c r="J114" s="2" t="str">
        <v>Base A</v>
      </c>
      <c r="Q114" s="2">
        <f>IFERROR(AVERAGE(P115:P134),"")</f>
        <v>100</v>
      </c>
      <c r="R114" s="2" t="str">
        <v>SPTP</v>
      </c>
    </row>
    <row r="115">
      <c r="E115" s="2" t="str">
        <v>Lapangan</v>
      </c>
      <c r="H115" s="2">
        <v>6024</v>
      </c>
      <c r="K115" s="2">
        <f>H115</f>
        <v>6024</v>
      </c>
      <c r="O115" s="2">
        <f>IF(K115=0,0,K115-(50%*L115+75%*M115+100%*N115))</f>
        <v>6024</v>
      </c>
      <c r="P115" s="2">
        <f>IF(K115=0,"",O115/K115*100)</f>
        <v>100</v>
      </c>
      <c r="S115" s="2" t="str">
        <v>Kerusakan paving perkerasan lapangan penumpukan  seluas 100 m2</v>
      </c>
    </row>
    <row r="116">
      <c r="B116" s="2">
        <v>11</v>
      </c>
      <c r="C116" s="2" t="str">
        <v>LAPANGAN PENUMPUKAN</v>
      </c>
      <c r="D116" s="2" t="str">
        <v>Buffer Truck</v>
      </c>
      <c r="J116" s="2" t="str">
        <v>Paving Blok</v>
      </c>
      <c r="Q116" s="2">
        <f>IFERROR(AVERAGE(P117:P136),"")</f>
        <v>100</v>
      </c>
      <c r="R116" s="2" t="str">
        <v>SPTP</v>
      </c>
    </row>
    <row r="117">
      <c r="E117" s="2" t="str">
        <v>Lapangan</v>
      </c>
      <c r="H117" s="2">
        <v>4207</v>
      </c>
      <c r="K117" s="2">
        <f>H117</f>
        <v>4207</v>
      </c>
      <c r="O117" s="2">
        <f>IF(K117=0,0,K117-(50%*L117+75%*M117+100%*N117))</f>
        <v>4207</v>
      </c>
      <c r="P117" s="2">
        <f>IF(K117=0,"",O117/K117*100)</f>
        <v>100</v>
      </c>
      <c r="S117" s="2" t="str">
        <v>Kerusakan paving perkerasan lapangan penumpukan  seluas 100 m2</v>
      </c>
    </row>
    <row r="118">
      <c r="C118" s="2" t="str">
        <v>Availability Lapangan</v>
      </c>
      <c r="Q118" s="2">
        <f>AVERAGE(Q95:Q117)</f>
        <v>100</v>
      </c>
    </row>
    <row r="119">
      <c r="B119" s="2" t="str">
        <v>III</v>
      </c>
      <c r="C119" s="2" t="str">
        <v>GUDANG</v>
      </c>
    </row>
    <row r="120">
      <c r="B120" s="2">
        <v>1</v>
      </c>
      <c r="C120" s="2" t="str">
        <v>GUDANG</v>
      </c>
      <c r="D120" s="2" t="str">
        <v>Gudang 101</v>
      </c>
      <c r="J120" s="2" t="str">
        <v>Beton</v>
      </c>
      <c r="Q120" s="2" t="e">
        <f>IFERROR(AVERAGE(P121:P140),"")</f>
        <v>#DIV/0!</v>
      </c>
      <c r="R120" s="2" t="str">
        <v>SPSL</v>
      </c>
    </row>
    <row r="121">
      <c r="E121" s="2" t="str">
        <v>Lantai Gudang</v>
      </c>
      <c r="F121" s="2">
        <v>80</v>
      </c>
      <c r="G121" s="2">
        <v>25</v>
      </c>
      <c r="H121" s="2">
        <f>F121*G121</f>
        <v>2000</v>
      </c>
      <c r="K121" s="2">
        <f>H121</f>
        <v>2000</v>
      </c>
      <c r="O121" s="2">
        <f>IF(K121=0,0,K121-(50%*L121+75%*M121+100%*N121))</f>
        <v>2000</v>
      </c>
      <c r="P121" s="2">
        <f>IF(K121=0,"",O121/K121*100)</f>
        <v>100</v>
      </c>
      <c r="S121" s="2" t="str">
        <v>Kondisi Baik</v>
      </c>
    </row>
    <row r="122">
      <c r="E122" s="2" t="str">
        <v>Atap</v>
      </c>
      <c r="H122" s="2">
        <f>F122*G122</f>
        <v>0</v>
      </c>
      <c r="K122" s="2">
        <f>H122</f>
        <v>0</v>
      </c>
      <c r="O122" s="2">
        <f>IF(K122=0,0,K122-(50%*L122+75%*M122+100%*N122))</f>
        <v>0</v>
      </c>
      <c r="P122" s="2" t="str">
        <f>IF(K122=0,"",O122/K122*100)</f>
        <v/>
      </c>
      <c r="S122" s="2" t="str">
        <v>Kondisi Baik</v>
      </c>
    </row>
    <row r="123">
      <c r="E123" s="2" t="str">
        <v>Dinding Gudang</v>
      </c>
      <c r="H123" s="2">
        <f>F123*G123</f>
        <v>0</v>
      </c>
      <c r="K123" s="2">
        <f>H123</f>
        <v>0</v>
      </c>
      <c r="O123" s="2">
        <f>IF(K123=0,0,K123-(50%*L123+75%*M123+100%*N123))</f>
        <v>0</v>
      </c>
      <c r="P123" s="2" t="str">
        <f>IF(K123=0,"",O123/K123*100)</f>
        <v/>
      </c>
      <c r="S123" s="2" t="str">
        <v>Kondisi Baik</v>
      </c>
    </row>
    <row r="124">
      <c r="E124" s="2" t="str">
        <v>Pintu Gudang</v>
      </c>
      <c r="K124" s="2">
        <f>I124</f>
        <v>0</v>
      </c>
      <c r="O124" s="2">
        <f>IF(K124=0,0,K124-(50%*L124+75%*M124+100%*N124))</f>
        <v>0</v>
      </c>
      <c r="P124" s="2" t="str">
        <f>IF(K124=0,"",O124/K124*100)</f>
        <v/>
      </c>
      <c r="S124" s="2" t="str">
        <v>Kondisi Baik</v>
      </c>
    </row>
    <row r="125">
      <c r="B125" s="2">
        <v>2</v>
      </c>
      <c r="C125" s="2" t="str">
        <v>GUDANG</v>
      </c>
      <c r="D125" s="2" t="str">
        <v>Gudang 102</v>
      </c>
      <c r="J125" s="2" t="str">
        <v>Beton</v>
      </c>
      <c r="Q125" s="2" t="e">
        <f>IFERROR(AVERAGE(P126:P145),"")</f>
        <v>#DIV/0!</v>
      </c>
      <c r="R125" s="2" t="str">
        <v>SPSL</v>
      </c>
    </row>
    <row r="126">
      <c r="E126" s="2" t="str">
        <v>Lantai Gudang</v>
      </c>
      <c r="F126" s="2">
        <v>80</v>
      </c>
      <c r="G126" s="2">
        <v>25</v>
      </c>
      <c r="H126" s="2">
        <f>F126*G126</f>
        <v>2000</v>
      </c>
      <c r="K126" s="2">
        <f>H126</f>
        <v>2000</v>
      </c>
      <c r="O126" s="2">
        <f>IF(K126=0,0,K126-(50%*L126+75%*M126+100%*N126))</f>
        <v>2000</v>
      </c>
      <c r="P126" s="2">
        <f>IF(K126=0,"",O126/K126*100)</f>
        <v>100</v>
      </c>
      <c r="S126" s="2" t="str">
        <v>Perbaikan lantai gudang seluas 100 m2</v>
      </c>
    </row>
    <row r="127">
      <c r="E127" s="2" t="str">
        <v>Atap</v>
      </c>
      <c r="H127" s="2">
        <f>F127*G127</f>
        <v>0</v>
      </c>
      <c r="K127" s="2">
        <f>H127</f>
        <v>0</v>
      </c>
      <c r="O127" s="2">
        <f>IF(K127=0,0,K127-(50%*L127+75%*M127+100%*N127))</f>
        <v>0</v>
      </c>
      <c r="P127" s="2" t="str">
        <f>IF(K127=0,"",O127/K127*100)</f>
        <v/>
      </c>
      <c r="S127" s="2" t="str">
        <v>Kondisi Baik</v>
      </c>
    </row>
    <row r="128">
      <c r="E128" s="2" t="str">
        <v>Dinding Gudang</v>
      </c>
      <c r="H128" s="2">
        <f>F128*G128</f>
        <v>0</v>
      </c>
      <c r="K128" s="2">
        <f>H128</f>
        <v>0</v>
      </c>
      <c r="O128" s="2">
        <f>IF(K128=0,0,K128-(50%*L128+75%*M128+100%*N128))</f>
        <v>0</v>
      </c>
      <c r="P128" s="2" t="str">
        <f>IF(K128=0,"",O128/K128*100)</f>
        <v/>
      </c>
      <c r="S128" s="2" t="str">
        <v>Kondisi Baik</v>
      </c>
    </row>
    <row r="129">
      <c r="E129" s="2" t="str">
        <v>Pintu Gudang</v>
      </c>
      <c r="K129" s="2">
        <f>I129</f>
        <v>0</v>
      </c>
      <c r="O129" s="2">
        <f>IF(K129=0,0,K129-(50%*L129+75%*M129+100%*N129))</f>
        <v>0</v>
      </c>
      <c r="P129" s="2" t="str">
        <f>IF(K129=0,"",O129/K129*100)</f>
        <v/>
      </c>
      <c r="S129" s="2" t="str">
        <v>Proses perbaikan  ringan 1 (satu) unit  pintu gudang</v>
      </c>
    </row>
    <row r="130">
      <c r="B130" s="2">
        <v>3</v>
      </c>
      <c r="C130" s="2" t="str">
        <v>GUDANG</v>
      </c>
      <c r="D130" s="2" t="str">
        <v>Gudang 103</v>
      </c>
      <c r="J130" s="2" t="str">
        <v>Beton</v>
      </c>
      <c r="Q130" s="2" t="e">
        <f>IFERROR(AVERAGE(P131:P150),"")</f>
        <v>#DIV/0!</v>
      </c>
      <c r="R130" s="2" t="str">
        <v>SPSL</v>
      </c>
    </row>
    <row r="131">
      <c r="E131" s="2" t="str">
        <v>Lantai Gudang</v>
      </c>
      <c r="F131" s="2">
        <v>80</v>
      </c>
      <c r="G131" s="2">
        <v>25</v>
      </c>
      <c r="H131" s="2">
        <f>F131*G131</f>
        <v>2000</v>
      </c>
      <c r="K131" s="2">
        <f>H131</f>
        <v>2000</v>
      </c>
      <c r="O131" s="2">
        <f>IF(K131=0,0,K131-(50%*L131+75%*M131+100%*N131))</f>
        <v>2000</v>
      </c>
      <c r="P131" s="2">
        <f>IF(K131=0,"",O131/K131*100)</f>
        <v>100</v>
      </c>
      <c r="S131" s="2" t="str">
        <v>Kondisi Baik</v>
      </c>
    </row>
    <row r="132">
      <c r="E132" s="2" t="str">
        <v>Atap</v>
      </c>
      <c r="H132" s="2">
        <f>F132*G132</f>
        <v>0</v>
      </c>
      <c r="K132" s="2">
        <f>H132</f>
        <v>0</v>
      </c>
      <c r="O132" s="2">
        <f>IF(K132=0,0,K132-(50%*L132+75%*M132+100%*N132))</f>
        <v>0</v>
      </c>
      <c r="P132" s="2" t="str">
        <f>IF(K132=0,"",O132/K132*100)</f>
        <v/>
      </c>
      <c r="S132" s="2" t="str">
        <v>Kondisi Baik</v>
      </c>
    </row>
    <row r="133">
      <c r="E133" s="2" t="str">
        <v>Dinding Gudang</v>
      </c>
      <c r="H133" s="2">
        <f>F133*G133</f>
        <v>0</v>
      </c>
      <c r="K133" s="2">
        <f>H133</f>
        <v>0</v>
      </c>
      <c r="O133" s="2">
        <f>IF(K133=0,0,K133-(50%*L133+75%*M133+100%*N133))</f>
        <v>0</v>
      </c>
      <c r="P133" s="2" t="str">
        <f>IF(K133=0,"",O133/K133*100)</f>
        <v/>
      </c>
      <c r="S133" s="2" t="str">
        <v>Kondisi Baik</v>
      </c>
    </row>
    <row r="134">
      <c r="E134" s="2" t="str">
        <v>Pintu Gudang</v>
      </c>
      <c r="K134" s="2">
        <f>I134</f>
        <v>0</v>
      </c>
      <c r="O134" s="2">
        <f>IF(K134=0,0,K134-(50%*L134+75%*M134+100%*N134))</f>
        <v>0</v>
      </c>
      <c r="P134" s="2" t="str">
        <f>IF(K134=0,"",O134/K134*100)</f>
        <v/>
      </c>
      <c r="S134" s="2" t="str">
        <v>Kondisi Baik</v>
      </c>
    </row>
    <row r="135">
      <c r="B135" s="2">
        <v>4</v>
      </c>
      <c r="C135" s="2" t="str">
        <v>GUDANG</v>
      </c>
      <c r="D135" s="2" t="str">
        <v>Gudang 104</v>
      </c>
      <c r="J135" s="2" t="str">
        <v>Beton</v>
      </c>
      <c r="Q135" s="2" t="e">
        <f>IFERROR(AVERAGE(P136:P155),"")</f>
        <v>#DIV/0!</v>
      </c>
      <c r="R135" s="2" t="str">
        <v>SPSL</v>
      </c>
    </row>
    <row r="136">
      <c r="E136" s="2" t="str">
        <v>Lantai Gudang</v>
      </c>
      <c r="F136" s="2">
        <v>80</v>
      </c>
      <c r="G136" s="2">
        <v>25</v>
      </c>
      <c r="H136" s="2">
        <f>F136*G136</f>
        <v>2000</v>
      </c>
      <c r="K136" s="2">
        <f>H136</f>
        <v>2000</v>
      </c>
      <c r="O136" s="2">
        <f>IF(K136=0,0,K136-(50%*L136+75%*M136+100%*N136))</f>
        <v>2000</v>
      </c>
      <c r="P136" s="2">
        <f>IF(K136=0,"",O136/K136*100)</f>
        <v>100</v>
      </c>
      <c r="S136" s="2" t="str">
        <v>Kondisi Baik</v>
      </c>
    </row>
    <row r="137">
      <c r="E137" s="2" t="str">
        <v>Atap</v>
      </c>
      <c r="H137" s="2">
        <f>F137*G137</f>
        <v>0</v>
      </c>
      <c r="K137" s="2">
        <f>H137</f>
        <v>0</v>
      </c>
      <c r="O137" s="2">
        <f>IF(K137=0,0,K137-(50%*L137+75%*M137+100%*N137))</f>
        <v>0</v>
      </c>
      <c r="P137" s="2" t="str">
        <f>IF(K137=0,"",O137/K137*100)</f>
        <v/>
      </c>
      <c r="S137" s="2" t="str">
        <v>Kondisi Baik</v>
      </c>
    </row>
    <row r="138">
      <c r="E138" s="2" t="str">
        <v>Dinding Gudang</v>
      </c>
      <c r="H138" s="2">
        <f>F138*G138</f>
        <v>0</v>
      </c>
      <c r="K138" s="2">
        <f>H138</f>
        <v>0</v>
      </c>
      <c r="O138" s="2">
        <f>IF(K138=0,0,K138-(50%*L138+75%*M138+100%*N138))</f>
        <v>0</v>
      </c>
      <c r="P138" s="2" t="str">
        <f>IF(K138=0,"",O138/K138*100)</f>
        <v/>
      </c>
      <c r="S138" s="2" t="str">
        <v>Kondisi Baik</v>
      </c>
    </row>
    <row r="139">
      <c r="E139" s="2" t="str">
        <v>Pintu Gudang</v>
      </c>
      <c r="K139" s="2">
        <f>I139</f>
        <v>0</v>
      </c>
      <c r="O139" s="2">
        <f>IF(K139=0,0,K139-(50%*L139+75%*M139+100%*N139))</f>
        <v>0</v>
      </c>
      <c r="P139" s="2" t="str">
        <f>IF(K139=0,"",O139/K139*100)</f>
        <v/>
      </c>
      <c r="S139" s="2" t="str">
        <v>Kondisi Baik</v>
      </c>
    </row>
    <row r="140">
      <c r="B140" s="2">
        <v>5</v>
      </c>
      <c r="C140" s="2" t="str">
        <v>GUDANG</v>
      </c>
      <c r="D140" s="2" t="str">
        <v>Gudang 105/CFS</v>
      </c>
      <c r="J140" s="2" t="str">
        <v>Beton</v>
      </c>
      <c r="Q140" s="2" t="e">
        <f>IFERROR(AVERAGE(P141:P160),"")</f>
        <v>#DIV/0!</v>
      </c>
      <c r="R140" s="2" t="str">
        <v>SPSL</v>
      </c>
    </row>
    <row r="141">
      <c r="E141" s="2" t="str">
        <v>Lantai Gudang</v>
      </c>
      <c r="F141" s="2">
        <v>120</v>
      </c>
      <c r="G141" s="2">
        <v>50</v>
      </c>
      <c r="H141" s="2">
        <f>F141*G141</f>
        <v>6000</v>
      </c>
      <c r="K141" s="2">
        <f>H141</f>
        <v>6000</v>
      </c>
      <c r="O141" s="2">
        <f>IF(K141=0,0,K141-(50%*L141+75%*M141+100%*N141))</f>
        <v>6000</v>
      </c>
      <c r="P141" s="2">
        <f>IF(K141=0,"",O141/K141*100)</f>
        <v>100</v>
      </c>
      <c r="S141" s="2" t="str">
        <v>Perbaikan lantai gudang seluas 100 m2</v>
      </c>
    </row>
    <row r="142">
      <c r="E142" s="2" t="str">
        <v>Atap</v>
      </c>
      <c r="H142" s="2">
        <f>F142*G142</f>
        <v>0</v>
      </c>
      <c r="K142" s="2">
        <f>H142</f>
        <v>0</v>
      </c>
      <c r="O142" s="2">
        <f>IF(K142=0,0,K142-(50%*L142+75%*M142+100%*N142))</f>
        <v>0</v>
      </c>
      <c r="P142" s="2" t="str">
        <f>IF(K142=0,"",O142/K142*100)</f>
        <v/>
      </c>
      <c r="S142" s="2" t="str">
        <v>Kondisi Baik</v>
      </c>
    </row>
    <row r="143">
      <c r="E143" s="2" t="str">
        <v>Dinding Gudang</v>
      </c>
      <c r="H143" s="2">
        <f>F143*G143</f>
        <v>0</v>
      </c>
      <c r="K143" s="2">
        <f>H143</f>
        <v>0</v>
      </c>
      <c r="O143" s="2">
        <f>IF(K143=0,0,K143-(50%*L143+75%*M143+100%*N143))</f>
        <v>0</v>
      </c>
      <c r="P143" s="2" t="str">
        <f>IF(K143=0,"",O143/K143*100)</f>
        <v/>
      </c>
      <c r="S143" s="2" t="str">
        <v>Kondisi Baik</v>
      </c>
    </row>
    <row r="144">
      <c r="E144" s="2" t="str">
        <v>Pintu Gudang</v>
      </c>
      <c r="K144" s="2">
        <f>I144</f>
        <v>0</v>
      </c>
      <c r="O144" s="2">
        <f>IF(K144=0,0,K144-(50%*L144+75%*M144+100%*N144))</f>
        <v>0</v>
      </c>
      <c r="P144" s="2" t="str">
        <f>IF(K144=0,"",O144/K144*100)</f>
        <v/>
      </c>
      <c r="S144" s="2" t="str">
        <v>Proses perbaikan  ringan 1 (satu) unit  pintu gudang</v>
      </c>
    </row>
    <row r="145">
      <c r="B145" s="2">
        <v>6</v>
      </c>
      <c r="C145" s="2" t="str">
        <v>GUDANG</v>
      </c>
      <c r="D145" s="2" t="str">
        <v>Gudang A</v>
      </c>
      <c r="J145" s="2" t="str">
        <v>Beton</v>
      </c>
      <c r="Q145" s="2" t="e">
        <f>IFERROR(AVERAGE(P146:P165),"")</f>
        <v>#DIV/0!</v>
      </c>
      <c r="R145" s="2" t="str">
        <v>SPSL</v>
      </c>
    </row>
    <row r="146">
      <c r="E146" s="2" t="str">
        <v>Lantai Gudang</v>
      </c>
      <c r="F146" s="2">
        <v>120</v>
      </c>
      <c r="G146" s="2">
        <v>50</v>
      </c>
      <c r="H146" s="2">
        <f>F146*G146</f>
        <v>6000</v>
      </c>
      <c r="K146" s="2">
        <f>H146</f>
        <v>6000</v>
      </c>
      <c r="O146" s="2">
        <f>IF(K146=0,0,K146-(50%*L146+75%*M146+100%*N146))</f>
        <v>6000</v>
      </c>
      <c r="P146" s="2">
        <f>IF(K146=0,"",O146/K146*100)</f>
        <v>100</v>
      </c>
      <c r="S146" s="2" t="str">
        <v>Kondisi Baik</v>
      </c>
    </row>
    <row r="147">
      <c r="E147" s="2" t="str">
        <v>Atap</v>
      </c>
      <c r="H147" s="2">
        <f>F147*G147</f>
        <v>0</v>
      </c>
      <c r="K147" s="2">
        <f>H147</f>
        <v>0</v>
      </c>
      <c r="O147" s="2">
        <f>IF(K147=0,0,K147-(50%*L147+75%*M147+100%*N147))</f>
        <v>0</v>
      </c>
      <c r="P147" s="2" t="str">
        <f>IF(K147=0,"",O147/K147*100)</f>
        <v/>
      </c>
      <c r="S147" s="2" t="str">
        <v>Kondisi Baik</v>
      </c>
    </row>
    <row r="148">
      <c r="E148" s="2" t="str">
        <v>Dinding Gudang</v>
      </c>
      <c r="H148" s="2">
        <f>F148*G148</f>
        <v>0</v>
      </c>
      <c r="K148" s="2">
        <f>H148</f>
        <v>0</v>
      </c>
      <c r="O148" s="2">
        <f>IF(K148=0,0,K148-(50%*L148+75%*M148+100%*N148))</f>
        <v>0</v>
      </c>
      <c r="P148" s="2" t="str">
        <f>IF(K148=0,"",O148/K148*100)</f>
        <v/>
      </c>
      <c r="S148" s="2" t="str">
        <v>Kondisi Baik</v>
      </c>
    </row>
    <row r="149">
      <c r="E149" s="2" t="str">
        <v>Pintu Gudang</v>
      </c>
      <c r="K149" s="2">
        <f>I149</f>
        <v>0</v>
      </c>
      <c r="O149" s="2">
        <f>IF(K149=0,0,K149-(50%*L149+75%*M149+100%*N149))</f>
        <v>0</v>
      </c>
      <c r="P149" s="2" t="str">
        <f>IF(K149=0,"",O149/K149*100)</f>
        <v/>
      </c>
      <c r="S149" s="2" t="str">
        <v>Kondisi Baik</v>
      </c>
    </row>
    <row r="150">
      <c r="B150" s="2">
        <v>7</v>
      </c>
      <c r="C150" s="2" t="str">
        <v>GUDANG</v>
      </c>
      <c r="D150" s="2" t="str">
        <v>Gudang B</v>
      </c>
      <c r="J150" s="2" t="str">
        <v>Beton</v>
      </c>
      <c r="Q150" s="2" t="e">
        <f>IFERROR(AVERAGE(P151:P170),"")</f>
        <v>#DIV/0!</v>
      </c>
      <c r="R150" s="2" t="str">
        <v>SPSL</v>
      </c>
    </row>
    <row r="151">
      <c r="E151" s="2" t="str">
        <v>Lantai Gudang</v>
      </c>
      <c r="F151" s="2">
        <v>190</v>
      </c>
      <c r="G151" s="2">
        <v>40</v>
      </c>
      <c r="H151" s="2">
        <f>F151*G151</f>
        <v>7600</v>
      </c>
      <c r="K151" s="2">
        <f>H151</f>
        <v>7600</v>
      </c>
      <c r="O151" s="2">
        <f>IF(K151=0,0,K151-(50%*L151+75%*M151+100%*N151))</f>
        <v>7600</v>
      </c>
      <c r="P151" s="2">
        <f>IF(K151=0,"",O151/K151*100)</f>
        <v>100</v>
      </c>
      <c r="S151" s="2" t="str">
        <v>Kondisi Baik</v>
      </c>
    </row>
    <row r="152">
      <c r="E152" s="2" t="str">
        <v>Atap</v>
      </c>
      <c r="H152" s="2">
        <f>F152*G152</f>
        <v>0</v>
      </c>
      <c r="K152" s="2">
        <f>H152</f>
        <v>0</v>
      </c>
      <c r="O152" s="2">
        <f>IF(K152=0,0,K152-(50%*L152+75%*M152+100%*N152))</f>
        <v>0</v>
      </c>
      <c r="P152" s="2" t="str">
        <f>IF(K152=0,"",O152/K152*100)</f>
        <v/>
      </c>
      <c r="S152" s="2" t="str">
        <v>Kondisi Baik</v>
      </c>
    </row>
    <row r="153">
      <c r="E153" s="2" t="str">
        <v>Dinding Gudang</v>
      </c>
      <c r="H153" s="2">
        <f>F153*G153</f>
        <v>0</v>
      </c>
      <c r="K153" s="2">
        <f>H153</f>
        <v>0</v>
      </c>
      <c r="O153" s="2">
        <f>IF(K153=0,0,K153-(50%*L153+75%*M153+100%*N153))</f>
        <v>0</v>
      </c>
      <c r="P153" s="2" t="str">
        <f>IF(K153=0,"",O153/K153*100)</f>
        <v/>
      </c>
      <c r="S153" s="2" t="str">
        <v>Kondisi Baik</v>
      </c>
    </row>
    <row r="154">
      <c r="E154" s="2" t="str">
        <v>Pintu Gudang</v>
      </c>
      <c r="K154" s="2">
        <f>I154</f>
        <v>0</v>
      </c>
      <c r="O154" s="2">
        <f>IF(K154=0,0,K154-(50%*L154+75%*M154+100%*N154))</f>
        <v>0</v>
      </c>
      <c r="P154" s="2" t="str">
        <f>IF(K154=0,"",O154/K154*100)</f>
        <v/>
      </c>
      <c r="S154" s="2" t="str">
        <v>Kondisi Baik</v>
      </c>
    </row>
    <row r="155">
      <c r="C155" s="2" t="str">
        <v>Availability Gudang</v>
      </c>
      <c r="Q155" s="2" t="e">
        <f>AVERAGE(Q120:Q129)</f>
        <v>#DIV/0!</v>
      </c>
    </row>
    <row r="156">
      <c r="B156" s="2" t="str">
        <v>IV</v>
      </c>
      <c r="C156" s="2" t="str">
        <v>TERMINAL PENUMPANG</v>
      </c>
    </row>
    <row r="157">
      <c r="B157" s="2">
        <v>1</v>
      </c>
      <c r="C157" s="2" t="str">
        <v>TERMINAL PENUMPANG</v>
      </c>
      <c r="D157" s="2" t="str">
        <v>TERMINAL PENUMPANG A</v>
      </c>
      <c r="J157" s="2" t="str">
        <v>Beton</v>
      </c>
      <c r="Q157" s="2" t="e">
        <f>IFERROR(AVERAGE(P158:P177),"")</f>
        <v>#DIV/0!</v>
      </c>
      <c r="R157" s="2" t="str">
        <v>SPMT</v>
      </c>
    </row>
    <row r="158">
      <c r="E158" s="2" t="str">
        <v xml:space="preserve">Lantai </v>
      </c>
      <c r="H158" s="2">
        <f>F158*G158</f>
        <v>0</v>
      </c>
      <c r="K158" s="2">
        <f>H158</f>
        <v>0</v>
      </c>
      <c r="O158" s="2">
        <f>IF(K158=0,0,K158-(50%*L158+75%*M158+100%*N158))</f>
        <v>0</v>
      </c>
      <c r="P158" s="2" t="str">
        <f>IF(K158=0,"",O158/K158*100)</f>
        <v/>
      </c>
      <c r="S158" s="2" t="str">
        <v>Kondisi Baik</v>
      </c>
    </row>
    <row r="159">
      <c r="E159" s="2" t="str">
        <v>Atap</v>
      </c>
      <c r="H159" s="2">
        <f>F159*G159</f>
        <v>0</v>
      </c>
      <c r="K159" s="2">
        <f>H159</f>
        <v>0</v>
      </c>
      <c r="O159" s="2">
        <f>IF(K159=0,0,K159-(50%*L159+75%*M159+100%*N159))</f>
        <v>0</v>
      </c>
      <c r="P159" s="2" t="str">
        <f>IF(K159=0,"",O159/K159*100)</f>
        <v/>
      </c>
      <c r="S159" s="2" t="str">
        <v>Kondisi Baik</v>
      </c>
    </row>
    <row r="160">
      <c r="E160" s="2" t="str">
        <v>Pintu</v>
      </c>
      <c r="K160" s="2">
        <f>I160</f>
        <v>0</v>
      </c>
      <c r="O160" s="2">
        <f>IF(K160=0,0,K160-(50%*L160+75%*M160+100%*N160))</f>
        <v>0</v>
      </c>
      <c r="P160" s="2" t="str">
        <f>IF(K160=0,"",O160/K160*100)</f>
        <v/>
      </c>
      <c r="S160" s="2" t="str">
        <v>Kondisi Baik</v>
      </c>
    </row>
    <row r="161">
      <c r="E161" s="2" t="str">
        <v>Jendela</v>
      </c>
      <c r="K161" s="2">
        <f>I161</f>
        <v>0</v>
      </c>
      <c r="O161" s="2">
        <f>IF(K161=0,0,K161-(50%*L161+75%*M161+100%*N161))</f>
        <v>0</v>
      </c>
      <c r="P161" s="2" t="str">
        <f>IF(K161=0,"",O161/K161*100)</f>
        <v/>
      </c>
      <c r="S161" s="2" t="str">
        <v>Kondisi Baik</v>
      </c>
    </row>
    <row r="162">
      <c r="E162" s="2" t="str">
        <v>Dinding</v>
      </c>
      <c r="H162" s="2">
        <f>F162*G162</f>
        <v>0</v>
      </c>
      <c r="K162" s="2">
        <f>H162</f>
        <v>0</v>
      </c>
      <c r="O162" s="2">
        <f>IF(K162=0,0,K162-(50%*L162+75%*M162+100%*N162))</f>
        <v>0</v>
      </c>
      <c r="P162" s="2" t="str">
        <f>IF(K162=0,"",O162/K162*100)</f>
        <v/>
      </c>
      <c r="S162" s="2" t="str">
        <v>Kondisi Baik</v>
      </c>
    </row>
    <row r="163">
      <c r="E163" s="2" t="str">
        <v>Plafond</v>
      </c>
      <c r="H163" s="2">
        <f>F163*G163</f>
        <v>0</v>
      </c>
      <c r="K163" s="2">
        <f>H163</f>
        <v>0</v>
      </c>
      <c r="O163" s="2">
        <f>IF(K163=0,0,K163-(50%*L163+75%*M163+100%*N163))</f>
        <v>0</v>
      </c>
      <c r="P163" s="2" t="str">
        <f>IF(K163=0,"",O163/K163*100)</f>
        <v/>
      </c>
      <c r="S163" s="2" t="str">
        <v>Kondisi Baik</v>
      </c>
    </row>
    <row r="164">
      <c r="C164" s="2" t="str">
        <v>Availability Terminal Penumpang</v>
      </c>
      <c r="Q164" s="2" t="e">
        <f>AVERAGE(Q157:Q163)</f>
        <v>#DIV/0!</v>
      </c>
    </row>
    <row r="165">
      <c r="B165" s="2" t="str">
        <v>V</v>
      </c>
      <c r="C165" s="2" t="str">
        <v>JALAN</v>
      </c>
    </row>
    <row r="166">
      <c r="B166" s="2">
        <v>1</v>
      </c>
      <c r="C166" s="2" t="str">
        <v>JALAN</v>
      </c>
      <c r="D166" s="2" t="str">
        <v>JALAN A</v>
      </c>
      <c r="J166" s="2" t="str">
        <v>Beton</v>
      </c>
      <c r="Q166" s="2" t="e">
        <f>IFERROR(AVERAGE(P167:P186),"")</f>
        <v>#DIV/0!</v>
      </c>
      <c r="R166" s="2" t="str">
        <v>SPMT</v>
      </c>
    </row>
    <row r="167">
      <c r="E167" s="2" t="str">
        <v>Perkerasan Jalan</v>
      </c>
      <c r="H167" s="2">
        <f>F167*G167</f>
        <v>0</v>
      </c>
      <c r="K167" s="2">
        <f>H167</f>
        <v>0</v>
      </c>
      <c r="O167" s="2">
        <f>IF(K167=0,0,K167-(50%*L167+75%*M167+100%*N167))</f>
        <v>0</v>
      </c>
      <c r="P167" s="2" t="str">
        <f>IF(K167=0,"",O167/K167*100)</f>
        <v/>
      </c>
      <c r="S167" s="2" t="str">
        <v>Kondisi Baik</v>
      </c>
    </row>
    <row r="168">
      <c r="E168" s="2" t="str">
        <v>Marka</v>
      </c>
      <c r="H168" s="2">
        <f>F168*G168</f>
        <v>0</v>
      </c>
      <c r="K168" s="2">
        <f>H168</f>
        <v>0</v>
      </c>
      <c r="O168" s="2">
        <f>IF(K168=0,0,K168-(50%*L168+75%*M168+100%*N168))</f>
        <v>0</v>
      </c>
      <c r="P168" s="2" t="str">
        <f>IF(K168=0,"",O168/K168*100)</f>
        <v/>
      </c>
      <c r="S168" s="2" t="str">
        <v>Kondisi Baik</v>
      </c>
    </row>
    <row r="169">
      <c r="E169" s="2" t="str">
        <v>Rambu-rambu</v>
      </c>
      <c r="K169" s="2">
        <f>I169</f>
        <v>0</v>
      </c>
      <c r="O169" s="2">
        <f>IF(K169=0,0,K169-(50%*L169+75%*M169+100%*N169))</f>
        <v>0</v>
      </c>
      <c r="P169" s="2" t="str">
        <f>IF(K169=0,"",O169/K169*100)</f>
        <v/>
      </c>
      <c r="S169" s="2" t="str">
        <v>Kondisi Baik</v>
      </c>
    </row>
    <row r="170">
      <c r="E170" s="2" t="str">
        <v>Saluran Drainase</v>
      </c>
      <c r="H170" s="2">
        <f>F170*G170</f>
        <v>0</v>
      </c>
      <c r="K170" s="2">
        <f>H170</f>
        <v>0</v>
      </c>
      <c r="O170" s="2">
        <f>IF(K170=0,0,K170-(50%*L170+75%*M170+100%*N170))</f>
        <v>0</v>
      </c>
      <c r="P170" s="2" t="str">
        <f>IF(K170=0,"",O170/K170*100)</f>
        <v/>
      </c>
      <c r="S170" s="2" t="str">
        <v>Kondisi Baik</v>
      </c>
    </row>
    <row r="171">
      <c r="C171" s="2" t="str">
        <v>Availability Jalan</v>
      </c>
      <c r="Q171" s="2" t="e">
        <f>AVERAGE(Q166:Q170)</f>
        <v>#DIV/0!</v>
      </c>
    </row>
    <row r="172">
      <c r="B172" s="2" t="str">
        <v>VI</v>
      </c>
      <c r="C172" s="2" t="str">
        <v>FASILITAS PENDUKUNG LAINNYA</v>
      </c>
    </row>
    <row r="173">
      <c r="B173" s="2">
        <v>1</v>
      </c>
      <c r="C173" s="2" t="str">
        <v>..............................</v>
      </c>
      <c r="D173" s="2" t="str">
        <v>........................................</v>
      </c>
      <c r="J173" s="2" t="str">
        <v>Beton</v>
      </c>
      <c r="Q173" s="2" t="e">
        <f>IFERROR(AVERAGE(P174:P193),"")</f>
        <v>#DIV/0!</v>
      </c>
      <c r="R173" s="2" t="str">
        <v>SPMT</v>
      </c>
    </row>
    <row r="174">
      <c r="E174" s="2" t="str">
        <v>.........................</v>
      </c>
      <c r="K174" s="2">
        <f>H174</f>
        <v>0</v>
      </c>
      <c r="O174" s="2">
        <f>IF(K174=0,0,K174-(50%*L174+75%*M174+100%*N174))</f>
        <v>0</v>
      </c>
      <c r="P174" s="2" t="str">
        <f>IF(K174=0,"",O174/K174*100)</f>
        <v/>
      </c>
      <c r="S174" s="2" t="str">
        <v>Kondisi Baik</v>
      </c>
    </row>
    <row r="175">
      <c r="E175" s="2" t="str">
        <v>.........................</v>
      </c>
      <c r="K175" s="2">
        <f>H175</f>
        <v>0</v>
      </c>
      <c r="O175" s="2">
        <f>IF(K175=0,0,K175-(50%*L175+75%*M175+100%*N175))</f>
        <v>0</v>
      </c>
      <c r="P175" s="2" t="str">
        <f>IF(K175=0,"",O175/K175*100)</f>
        <v/>
      </c>
      <c r="S175" s="2" t="str">
        <v>Kondisi Baik</v>
      </c>
    </row>
    <row r="176">
      <c r="E176" s="2" t="str">
        <v>.........................</v>
      </c>
      <c r="K176" s="2">
        <f>I176</f>
        <v>0</v>
      </c>
      <c r="O176" s="2">
        <f>IF(K176=0,0,K176-(50%*L176+75%*M176+100%*N176))</f>
        <v>0</v>
      </c>
      <c r="P176" s="2" t="str">
        <f>IF(K176=0,"",O176/K176*100)</f>
        <v/>
      </c>
      <c r="S176" s="2" t="str">
        <v>Kondisi Baik</v>
      </c>
    </row>
    <row r="177">
      <c r="E177" s="2" t="str">
        <v>.........................</v>
      </c>
      <c r="K177" s="2">
        <f>H177</f>
        <v>0</v>
      </c>
      <c r="O177" s="2">
        <f>IF(K177=0,0,K177-(50%*L177+75%*M177+100%*N177))</f>
        <v>0</v>
      </c>
      <c r="P177" s="2" t="str">
        <f>IF(K177=0,"",O177/K177*100)</f>
        <v/>
      </c>
      <c r="S177" s="2" t="str">
        <v>Kondisi Baik</v>
      </c>
    </row>
    <row r="178">
      <c r="C178" s="2" t="str">
        <v>Availability Jalan</v>
      </c>
      <c r="Q178" s="2" t="e">
        <f>AVERAGE(Q173:Q177)</f>
        <v>#DIV/0!</v>
      </c>
    </row>
    <row r="179">
      <c r="B179" s="2" t="str">
        <v>AVAILABILITY FASILITAS PELABUHAN</v>
      </c>
      <c r="Q179" s="2" t="e">
        <f>AVERAGE(Q94,Q118,Q155,Q164)</f>
        <v>#DIV/0!</v>
      </c>
    </row>
  </sheetData>
  <mergeCells count="17">
    <mergeCell ref="B6:C6"/>
    <mergeCell ref="B7:C7"/>
    <mergeCell ref="B8:C8"/>
    <mergeCell ref="B10:B11"/>
    <mergeCell ref="C10:C11"/>
    <mergeCell ref="C155:P155"/>
    <mergeCell ref="C164:P164"/>
    <mergeCell ref="C171:P171"/>
    <mergeCell ref="C178:P178"/>
    <mergeCell ref="B179:P179"/>
    <mergeCell ref="J10:J11"/>
    <mergeCell ref="R10:R11"/>
    <mergeCell ref="S10:S11"/>
    <mergeCell ref="C94:P94"/>
    <mergeCell ref="C118:P118"/>
    <mergeCell ref="D10:D11"/>
    <mergeCell ref="E10:E11"/>
  </mergeCells>
  <pageMargins left="0.25" right="0.25" top="0.75" bottom="0.75" header="0" footer="0"/>
  <ignoredErrors>
    <ignoredError numberStoredAsText="1" sqref="A1:Z100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2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BENGKULU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Samudera</v>
      </c>
      <c r="J15" s="2" t="str">
        <v>Tiang Pancang</v>
      </c>
      <c r="Q15" s="2" t="e">
        <f>IFERROR(AVERAGE(P16:P35),"")</f>
        <v>#DIV/0!</v>
      </c>
      <c r="R15" s="2" t="str">
        <v>SPTP</v>
      </c>
    </row>
    <row r="16">
      <c r="E16" s="2" t="str">
        <v>Pelat Lantai</v>
      </c>
      <c r="F16" s="2">
        <v>165</v>
      </c>
      <c r="G16" s="2">
        <v>18</v>
      </c>
      <c r="H16" s="2">
        <f>F16*G16</f>
        <v>2970</v>
      </c>
      <c r="K16" s="2">
        <f>H16</f>
        <v>2970</v>
      </c>
      <c r="O16" s="2">
        <f>IF(K16=0,0,K16-(50%*L16+75%*M16+100%*N16))</f>
        <v>2970</v>
      </c>
      <c r="P16" s="2">
        <f>IF(K16=0,"",O16/K16*100)</f>
        <v>100</v>
      </c>
      <c r="S16" s="2" t="str">
        <v>Kondisi Baik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  <c r="S17" s="2" t="str">
        <v>Terdapat 12 baut pada fender yang  hilang</v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  <c r="S18" s="2" t="str">
        <v>Proses perbaikan 1 (satu) unit bolder</v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  <c r="S19" s="2" t="str">
        <v>Terdapat  selimut beton yang terkelupas sepanjang 10 m</v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Nusantara Baru</v>
      </c>
      <c r="J21" s="2" t="str">
        <v>Tiang Pancang</v>
      </c>
      <c r="Q21" s="2" t="e">
        <f>IFERROR(AVERAGE(P22:P41),"")</f>
        <v>#DIV/0!</v>
      </c>
      <c r="R21" s="2" t="str">
        <v>SPTP</v>
      </c>
    </row>
    <row r="22">
      <c r="E22" s="2" t="str">
        <v>Pelat Lantai</v>
      </c>
      <c r="F22" s="2">
        <v>127</v>
      </c>
      <c r="G22" s="2">
        <v>21</v>
      </c>
      <c r="H22" s="2">
        <f>F22*G22</f>
        <v>2667</v>
      </c>
      <c r="K22" s="2">
        <f>H22</f>
        <v>2667</v>
      </c>
      <c r="O22" s="2">
        <f>IF(K22=0,0,K22-(50%*L22+75%*M22+100%*N22))</f>
        <v>2667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Nusantara Lama</v>
      </c>
      <c r="J27" s="2" t="str">
        <v>Tiang Pancang</v>
      </c>
      <c r="Q27" s="2" t="e">
        <f>IFERROR(AVERAGE(P28:P47),"")</f>
        <v>#DIV/0!</v>
      </c>
      <c r="R27" s="2" t="str">
        <v>SPTP</v>
      </c>
    </row>
    <row r="28">
      <c r="E28" s="2" t="str">
        <v>Pelat Lantai</v>
      </c>
      <c r="F28" s="2">
        <v>84</v>
      </c>
      <c r="G28" s="2">
        <v>18</v>
      </c>
      <c r="H28" s="2">
        <f>F28*G28</f>
        <v>1512</v>
      </c>
      <c r="K28" s="2">
        <f>H28</f>
        <v>1512</v>
      </c>
      <c r="O28" s="2">
        <f>IF(K28=0,0,K28-(50%*L28+75%*M28+100%*N28))</f>
        <v>1512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Lokal</v>
      </c>
      <c r="J33" s="2" t="str">
        <v>Tiang Pancang</v>
      </c>
      <c r="Q33" s="2" t="e">
        <f>IFERROR(AVERAGE(P34:P53),"")</f>
        <v>#DIV/0!</v>
      </c>
      <c r="R33" s="2" t="str">
        <v>SPTP</v>
      </c>
    </row>
    <row r="34">
      <c r="E34" s="2" t="str">
        <v>Pelat Lantai</v>
      </c>
      <c r="F34" s="2">
        <v>103</v>
      </c>
      <c r="G34" s="2">
        <v>10</v>
      </c>
      <c r="H34" s="2">
        <f>F34*G34</f>
        <v>1030</v>
      </c>
      <c r="K34" s="2">
        <f>H34</f>
        <v>1030</v>
      </c>
      <c r="O34" s="2">
        <f>IF(K34=0,0,K34-(50%*L34+75%*M34+100%*N34))</f>
        <v>1030</v>
      </c>
      <c r="P34" s="2">
        <f>IF(K34=0,"",O34/K34*100)</f>
        <v>100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C39" s="2" t="str">
        <v xml:space="preserve">Availability Dermaga </v>
      </c>
      <c r="Q39" s="2" t="e">
        <f>AVERAGE(Q15:Q38)</f>
        <v>#DIV/0!</v>
      </c>
    </row>
    <row r="40">
      <c r="B40" s="2" t="str">
        <v>II</v>
      </c>
      <c r="C40" s="2" t="str">
        <v>LAPANGAN</v>
      </c>
    </row>
    <row r="41">
      <c r="B41" s="2">
        <v>1</v>
      </c>
      <c r="C41" s="2" t="str">
        <v>LAPANGAN PENUMPUKAN</v>
      </c>
      <c r="D41" s="2" t="str">
        <v>Lapangan Nusantara I</v>
      </c>
      <c r="J41" s="2" t="str">
        <v>Paving Blok</v>
      </c>
      <c r="Q41" s="2">
        <f>IFERROR(AVERAGE(P42:P61),"")</f>
        <v>100</v>
      </c>
      <c r="R41" s="2" t="str">
        <v>SPTP</v>
      </c>
    </row>
    <row r="42">
      <c r="E42" s="2" t="str">
        <v>Lapangan</v>
      </c>
      <c r="H42" s="2">
        <v>12000</v>
      </c>
      <c r="K42" s="2">
        <f>H42</f>
        <v>12000</v>
      </c>
      <c r="O42" s="2">
        <f>IF(K42=0,0,K42-(50%*L42+75%*M42+100%*N42))</f>
        <v>12000</v>
      </c>
      <c r="P42" s="2">
        <f>IF(K42=0,"",O42/K42*100)</f>
        <v>100</v>
      </c>
      <c r="S42" s="2" t="str">
        <v>Kerusakan paving perkerasan lapangan penumpukan  seluas 100 m2</v>
      </c>
    </row>
    <row r="43">
      <c r="B43" s="2">
        <v>2</v>
      </c>
      <c r="C43" s="2" t="str">
        <v>LAPANGAN PENUMPUKAN</v>
      </c>
      <c r="D43" s="2" t="str">
        <v>Lapangan Nusantara II</v>
      </c>
      <c r="J43" s="2" t="str">
        <v>Beton</v>
      </c>
      <c r="Q43" s="2">
        <f>IFERROR(AVERAGE(P44:P63),"")</f>
        <v>100</v>
      </c>
      <c r="R43" s="2" t="str">
        <v>SPMT</v>
      </c>
    </row>
    <row r="44">
      <c r="E44" s="2" t="str">
        <v>Lapangan</v>
      </c>
      <c r="H44" s="2">
        <v>8000</v>
      </c>
      <c r="K44" s="2">
        <f>H44</f>
        <v>8000</v>
      </c>
      <c r="O44" s="2">
        <f>IF(K44=0,0,K44-(50%*L44+75%*M44+100%*N44))</f>
        <v>8000</v>
      </c>
      <c r="P44" s="2">
        <f>IF(K44=0,"",O44/K44*100)</f>
        <v>100</v>
      </c>
      <c r="S44" s="2" t="str">
        <v>Kondisi Baik</v>
      </c>
    </row>
    <row r="45">
      <c r="B45" s="2">
        <v>3</v>
      </c>
      <c r="C45" s="2" t="str">
        <v>LAPANGAN PENUMPUKAN</v>
      </c>
      <c r="D45" s="2" t="str">
        <v>Lapangan Samudera</v>
      </c>
      <c r="J45" s="2" t="str">
        <v>Paving Blok</v>
      </c>
      <c r="Q45" s="2">
        <f>IFERROR(AVERAGE(P46:P65),"")</f>
        <v>100</v>
      </c>
      <c r="R45" s="2" t="str">
        <v>SPTP</v>
      </c>
    </row>
    <row r="46">
      <c r="E46" s="2" t="str">
        <v>Lapangan</v>
      </c>
      <c r="H46" s="2">
        <v>11000</v>
      </c>
      <c r="K46" s="2">
        <f>H46</f>
        <v>11000</v>
      </c>
      <c r="O46" s="2">
        <f>IF(K46=0,0,K46-(50%*L46+75%*M46+100%*N46))</f>
        <v>11000</v>
      </c>
      <c r="P46" s="2">
        <f>IF(K46=0,"",O46/K46*100)</f>
        <v>100</v>
      </c>
      <c r="S46" s="2" t="str">
        <v>Kerusakan paving perkerasan lapangan penumpukan  seluas 100 m2</v>
      </c>
    </row>
    <row r="47">
      <c r="B47" s="2">
        <v>4</v>
      </c>
      <c r="C47" s="2" t="str">
        <v>LAPANGAN PENUMPUKAN</v>
      </c>
      <c r="D47" s="2" t="str">
        <v>Stockpile Samudera</v>
      </c>
      <c r="J47" s="2" t="str">
        <v>Beton</v>
      </c>
      <c r="Q47" s="2">
        <f>IFERROR(AVERAGE(P48:P67),"")</f>
        <v>100</v>
      </c>
      <c r="R47" s="2" t="str">
        <v>SPMT</v>
      </c>
    </row>
    <row r="48">
      <c r="E48" s="2" t="str">
        <v>Lapangan</v>
      </c>
      <c r="H48" s="2">
        <v>50000</v>
      </c>
      <c r="K48" s="2">
        <f>H48</f>
        <v>50000</v>
      </c>
      <c r="O48" s="2">
        <f>IF(K48=0,0,K48-(50%*L48+75%*M48+100%*N48))</f>
        <v>50000</v>
      </c>
      <c r="P48" s="2">
        <f>IF(K48=0,"",O48/K48*100)</f>
        <v>100</v>
      </c>
      <c r="S48" s="2" t="str">
        <v>Kondisi Baik</v>
      </c>
    </row>
    <row r="49">
      <c r="C49" s="2" t="str">
        <v>Availability Lapangan</v>
      </c>
      <c r="Q49" s="2">
        <f>AVERAGE(Q40:Q44)</f>
        <v>100</v>
      </c>
    </row>
    <row r="50">
      <c r="B50" s="2" t="str">
        <v>III</v>
      </c>
      <c r="C50" s="2" t="str">
        <v>GUDANG</v>
      </c>
    </row>
    <row r="51">
      <c r="B51" s="2">
        <v>1</v>
      </c>
      <c r="C51" s="2" t="str">
        <v>GUDANG</v>
      </c>
      <c r="D51" s="2" t="str">
        <v>Gudang Nusantara</v>
      </c>
      <c r="J51" s="2" t="str">
        <v>Beton</v>
      </c>
      <c r="Q51" s="2" t="e">
        <f>IFERROR(AVERAGE(P52:P71),"")</f>
        <v>#DIV/0!</v>
      </c>
      <c r="R51" s="2" t="str">
        <v>SPSL</v>
      </c>
    </row>
    <row r="52">
      <c r="E52" s="2" t="str">
        <v>Lantai Gudang</v>
      </c>
      <c r="F52" s="2">
        <v>50</v>
      </c>
      <c r="G52" s="2">
        <v>35</v>
      </c>
      <c r="H52" s="2">
        <f>F52*G52</f>
        <v>1750</v>
      </c>
      <c r="K52" s="2">
        <f>H52</f>
        <v>1750</v>
      </c>
      <c r="O52" s="2">
        <f>IF(K52=0,0,K52-(50%*L52+75%*M52+100%*N52))</f>
        <v>1750</v>
      </c>
      <c r="P52" s="2">
        <f>IF(K52=0,"",O52/K52*100)</f>
        <v>100</v>
      </c>
      <c r="S52" s="2" t="str">
        <v>Kondisi Baik</v>
      </c>
    </row>
    <row r="53">
      <c r="E53" s="2" t="str">
        <v>Atap</v>
      </c>
      <c r="H53" s="2">
        <f>F53*G53</f>
        <v>0</v>
      </c>
      <c r="K53" s="2">
        <f>H53</f>
        <v>0</v>
      </c>
      <c r="O53" s="2">
        <f>IF(K53=0,0,K53-(50%*L53+75%*M53+100%*N53))</f>
        <v>0</v>
      </c>
      <c r="P53" s="2" t="str">
        <f>IF(K53=0,"",O53/K53*100)</f>
        <v/>
      </c>
      <c r="S53" s="2" t="str">
        <v>Kondisi Baik</v>
      </c>
    </row>
    <row r="54">
      <c r="E54" s="2" t="str">
        <v>Dinding Gudang</v>
      </c>
      <c r="H54" s="2">
        <f>F54*G54</f>
        <v>0</v>
      </c>
      <c r="K54" s="2">
        <f>H54</f>
        <v>0</v>
      </c>
      <c r="O54" s="2">
        <f>IF(K54=0,0,K54-(50%*L54+75%*M54+100%*N54))</f>
        <v>0</v>
      </c>
      <c r="P54" s="2" t="str">
        <f>IF(K54=0,"",O54/K54*100)</f>
        <v/>
      </c>
      <c r="S54" s="2" t="str">
        <v>Kondisi Baik</v>
      </c>
    </row>
    <row r="55">
      <c r="E55" s="2" t="str">
        <v>Pintu Gudang</v>
      </c>
      <c r="K55" s="2">
        <f>I55</f>
        <v>0</v>
      </c>
      <c r="O55" s="2">
        <f>IF(K55=0,0,K55-(50%*L55+75%*M55+100%*N55))</f>
        <v>0</v>
      </c>
      <c r="P55" s="2" t="str">
        <f>IF(K55=0,"",O55/K55*100)</f>
        <v/>
      </c>
      <c r="S55" s="2" t="str">
        <v>Kondisi Baik</v>
      </c>
    </row>
    <row r="56">
      <c r="C56" s="2" t="str">
        <v>Availability Gudang</v>
      </c>
      <c r="Q56" s="2" t="e">
        <f>AVERAGE(Q51:Q55)</f>
        <v>#DIV/0!</v>
      </c>
    </row>
    <row r="57">
      <c r="B57" s="2" t="str">
        <v>IV</v>
      </c>
      <c r="C57" s="2" t="str">
        <v>TERMINAL PENUMPANG</v>
      </c>
    </row>
    <row r="58">
      <c r="B58" s="2">
        <v>1</v>
      </c>
      <c r="C58" s="2" t="str">
        <v>TERMINAL PENUMPANG</v>
      </c>
      <c r="D58" s="2" t="str">
        <v>TERMINAL PENUMPANG A</v>
      </c>
      <c r="J58" s="2" t="str">
        <v>Beton</v>
      </c>
      <c r="Q58" s="2" t="e">
        <f>IFERROR(AVERAGE(P59:P78),"")</f>
        <v>#DIV/0!</v>
      </c>
      <c r="R58" s="2" t="str">
        <v>SPMT</v>
      </c>
    </row>
    <row r="59">
      <c r="E59" s="2" t="str">
        <v xml:space="preserve">Lantai </v>
      </c>
      <c r="H59" s="2">
        <f>F59*G59</f>
        <v>0</v>
      </c>
      <c r="K59" s="2">
        <f>H59</f>
        <v>0</v>
      </c>
      <c r="O59" s="2">
        <f>IF(K59=0,0,K59-(50%*L59+75%*M59+100%*N59))</f>
        <v>0</v>
      </c>
      <c r="P59" s="2" t="str">
        <f>IF(K59=0,"",O59/K59*100)</f>
        <v/>
      </c>
      <c r="S59" s="2" t="str">
        <v>Kondisi Baik</v>
      </c>
    </row>
    <row r="60">
      <c r="E60" s="2" t="str">
        <v>Atap</v>
      </c>
      <c r="H60" s="2">
        <f>F60*G60</f>
        <v>0</v>
      </c>
      <c r="K60" s="2">
        <f>H60</f>
        <v>0</v>
      </c>
      <c r="O60" s="2">
        <f>IF(K60=0,0,K60-(50%*L60+75%*M60+100%*N60))</f>
        <v>0</v>
      </c>
      <c r="P60" s="2" t="str">
        <f>IF(K60=0,"",O60/K60*100)</f>
        <v/>
      </c>
      <c r="S60" s="2" t="str">
        <v>Kondisi Baik</v>
      </c>
    </row>
    <row r="61">
      <c r="E61" s="2" t="str">
        <v>Pintu</v>
      </c>
      <c r="K61" s="2">
        <f>I61</f>
        <v>0</v>
      </c>
      <c r="O61" s="2">
        <f>IF(K61=0,0,K61-(50%*L61+75%*M61+100%*N61))</f>
        <v>0</v>
      </c>
      <c r="P61" s="2" t="str">
        <f>IF(K61=0,"",O61/K61*100)</f>
        <v/>
      </c>
      <c r="S61" s="2" t="str">
        <v>Kondisi Baik</v>
      </c>
    </row>
    <row r="62">
      <c r="E62" s="2" t="str">
        <v>Jendela</v>
      </c>
      <c r="K62" s="2">
        <f>I62</f>
        <v>0</v>
      </c>
      <c r="O62" s="2">
        <f>IF(K62=0,0,K62-(50%*L62+75%*M62+100%*N62))</f>
        <v>0</v>
      </c>
      <c r="P62" s="2" t="str">
        <f>IF(K62=0,"",O62/K62*100)</f>
        <v/>
      </c>
      <c r="S62" s="2" t="str">
        <v>Kondisi Baik</v>
      </c>
    </row>
    <row r="63">
      <c r="E63" s="2" t="str">
        <v>Dinding</v>
      </c>
      <c r="H63" s="2">
        <f>F63*G63</f>
        <v>0</v>
      </c>
      <c r="K63" s="2">
        <f>H63</f>
        <v>0</v>
      </c>
      <c r="O63" s="2">
        <f>IF(K63=0,0,K63-(50%*L63+75%*M63+100%*N63))</f>
        <v>0</v>
      </c>
      <c r="P63" s="2" t="str">
        <f>IF(K63=0,"",O63/K63*100)</f>
        <v/>
      </c>
      <c r="S63" s="2" t="str">
        <v>Kondisi Baik</v>
      </c>
    </row>
    <row r="64">
      <c r="E64" s="2" t="str">
        <v>Plafond</v>
      </c>
      <c r="H64" s="2">
        <f>F64*G64</f>
        <v>0</v>
      </c>
      <c r="K64" s="2">
        <f>H64</f>
        <v>0</v>
      </c>
      <c r="O64" s="2">
        <f>IF(K64=0,0,K64-(50%*L64+75%*M64+100%*N64))</f>
        <v>0</v>
      </c>
      <c r="P64" s="2" t="str">
        <f>IF(K64=0,"",O64/K64*100)</f>
        <v/>
      </c>
      <c r="S64" s="2" t="str">
        <v>Kondisi Baik</v>
      </c>
    </row>
    <row r="65">
      <c r="C65" s="2" t="str">
        <v>Availability Terminal Penumpang</v>
      </c>
      <c r="Q65" s="2" t="e">
        <f>AVERAGE(Q58:Q64)</f>
        <v>#DIV/0!</v>
      </c>
    </row>
    <row r="66">
      <c r="B66" s="2" t="str">
        <v>V</v>
      </c>
      <c r="C66" s="2" t="str">
        <v>JALAN</v>
      </c>
    </row>
    <row r="67">
      <c r="B67" s="2">
        <v>1</v>
      </c>
      <c r="C67" s="2" t="str">
        <v>JALAN</v>
      </c>
      <c r="D67" s="2" t="str">
        <v>JALAN A</v>
      </c>
      <c r="J67" s="2" t="str">
        <v>Beton</v>
      </c>
      <c r="Q67" s="2" t="e">
        <f>IFERROR(AVERAGE(P68:P87),"")</f>
        <v>#DIV/0!</v>
      </c>
      <c r="R67" s="2" t="str">
        <v>SPMT</v>
      </c>
    </row>
    <row r="68">
      <c r="E68" s="2" t="str">
        <v>Perkerasan Jalan</v>
      </c>
      <c r="H68" s="2">
        <f>F68*G68</f>
        <v>0</v>
      </c>
      <c r="K68" s="2">
        <f>H68</f>
        <v>0</v>
      </c>
      <c r="O68" s="2">
        <f>IF(K68=0,0,K68-(50%*L68+75%*M68+100%*N68))</f>
        <v>0</v>
      </c>
      <c r="P68" s="2" t="str">
        <f>IF(K68=0,"",O68/K68*100)</f>
        <v/>
      </c>
      <c r="S68" s="2" t="str">
        <v>Kondisi Baik</v>
      </c>
    </row>
    <row r="69">
      <c r="E69" s="2" t="str">
        <v>Marka</v>
      </c>
      <c r="H69" s="2">
        <f>F69*G69</f>
        <v>0</v>
      </c>
      <c r="K69" s="2">
        <f>H69</f>
        <v>0</v>
      </c>
      <c r="O69" s="2">
        <f>IF(K69=0,0,K69-(50%*L69+75%*M69+100%*N69))</f>
        <v>0</v>
      </c>
      <c r="P69" s="2" t="str">
        <f>IF(K69=0,"",O69/K69*100)</f>
        <v/>
      </c>
      <c r="S69" s="2" t="str">
        <v>Kondisi Baik</v>
      </c>
    </row>
    <row r="70">
      <c r="E70" s="2" t="str">
        <v>Rambu-rambu</v>
      </c>
      <c r="K70" s="2">
        <f>I70</f>
        <v>0</v>
      </c>
      <c r="O70" s="2">
        <f>IF(K70=0,0,K70-(50%*L70+75%*M70+100%*N70))</f>
        <v>0</v>
      </c>
      <c r="P70" s="2" t="str">
        <f>IF(K70=0,"",O70/K70*100)</f>
        <v/>
      </c>
      <c r="S70" s="2" t="str">
        <v>Kondisi Baik</v>
      </c>
    </row>
    <row r="71">
      <c r="E71" s="2" t="str">
        <v>Saluran Drainase</v>
      </c>
      <c r="H71" s="2">
        <f>F71*G71</f>
        <v>0</v>
      </c>
      <c r="K71" s="2">
        <f>H71</f>
        <v>0</v>
      </c>
      <c r="O71" s="2">
        <f>IF(K71=0,0,K71-(50%*L71+75%*M71+100%*N71))</f>
        <v>0</v>
      </c>
      <c r="P71" s="2" t="str">
        <f>IF(K71=0,"",O71/K71*100)</f>
        <v/>
      </c>
      <c r="S71" s="2" t="str">
        <v>Kondisi Baik</v>
      </c>
    </row>
    <row r="72">
      <c r="C72" s="2" t="str">
        <v>Availability Jalan</v>
      </c>
      <c r="Q72" s="2" t="e">
        <f>AVERAGE(Q67:Q71)</f>
        <v>#DIV/0!</v>
      </c>
    </row>
    <row r="73">
      <c r="B73" s="2" t="str">
        <v>VI</v>
      </c>
      <c r="C73" s="2" t="str">
        <v>FASILITAS PENDUKUNG LAINNYA</v>
      </c>
    </row>
    <row r="74">
      <c r="B74" s="2">
        <v>1</v>
      </c>
      <c r="C74" s="2" t="str">
        <v>..............................</v>
      </c>
      <c r="D74" s="2" t="str">
        <v>........................................</v>
      </c>
      <c r="J74" s="2" t="str">
        <v>Beton</v>
      </c>
      <c r="Q74" s="2" t="e">
        <f>IFERROR(AVERAGE(P75:P94),"")</f>
        <v>#DIV/0!</v>
      </c>
      <c r="R74" s="2" t="str">
        <v>SPMT</v>
      </c>
    </row>
    <row r="75">
      <c r="E75" s="2" t="str">
        <v>.........................</v>
      </c>
      <c r="K75" s="2">
        <f>H75</f>
        <v>0</v>
      </c>
      <c r="O75" s="2">
        <f>IF(K75=0,0,K75-(50%*L75+75%*M75+100%*N75))</f>
        <v>0</v>
      </c>
      <c r="P75" s="2" t="str">
        <f>IF(K75=0,"",O75/K75*100)</f>
        <v/>
      </c>
      <c r="S75" s="2" t="str">
        <v>Kondisi Baik</v>
      </c>
    </row>
    <row r="76">
      <c r="E76" s="2" t="str">
        <v>.........................</v>
      </c>
      <c r="K76" s="2">
        <f>H76</f>
        <v>0</v>
      </c>
      <c r="O76" s="2">
        <f>IF(K76=0,0,K76-(50%*L76+75%*M76+100%*N76))</f>
        <v>0</v>
      </c>
      <c r="P76" s="2" t="str">
        <f>IF(K76=0,"",O76/K76*100)</f>
        <v/>
      </c>
      <c r="S76" s="2" t="str">
        <v>Kondisi Baik</v>
      </c>
    </row>
    <row r="77">
      <c r="E77" s="2" t="str">
        <v>.........................</v>
      </c>
      <c r="K77" s="2">
        <f>I77</f>
        <v>0</v>
      </c>
      <c r="O77" s="2">
        <f>IF(K77=0,0,K77-(50%*L77+75%*M77+100%*N77))</f>
        <v>0</v>
      </c>
      <c r="P77" s="2" t="str">
        <f>IF(K77=0,"",O77/K77*100)</f>
        <v/>
      </c>
      <c r="S77" s="2" t="str">
        <v>Kondisi Baik</v>
      </c>
    </row>
    <row r="78">
      <c r="E78" s="2" t="str">
        <v>.........................</v>
      </c>
      <c r="K78" s="2">
        <f>H78</f>
        <v>0</v>
      </c>
      <c r="O78" s="2">
        <f>IF(K78=0,0,K78-(50%*L78+75%*M78+100%*N78))</f>
        <v>0</v>
      </c>
      <c r="P78" s="2" t="str">
        <f>IF(K78=0,"",O78/K78*100)</f>
        <v/>
      </c>
      <c r="S78" s="2" t="str">
        <v>Kondisi Baik</v>
      </c>
    </row>
    <row r="79">
      <c r="C79" s="2" t="str">
        <v>Availability Jalan</v>
      </c>
      <c r="Q79" s="2" t="e">
        <f>AVERAGE(Q74:Q78)</f>
        <v>#DIV/0!</v>
      </c>
    </row>
    <row r="80">
      <c r="B80" s="2" t="str">
        <v>AVAILABILITY FASILITAS PELABUHAN</v>
      </c>
      <c r="Q80" s="2" t="e">
        <f>AVERAGE(Q39,Q49,Q56,Q65)</f>
        <v>#DIV/0!</v>
      </c>
    </row>
  </sheetData>
  <mergeCells count="17">
    <mergeCell ref="B6:C6"/>
    <mergeCell ref="B7:C7"/>
    <mergeCell ref="B8:C8"/>
    <mergeCell ref="B10:B11"/>
    <mergeCell ref="C10:C11"/>
    <mergeCell ref="C56:P56"/>
    <mergeCell ref="C65:P65"/>
    <mergeCell ref="C72:P72"/>
    <mergeCell ref="C79:P79"/>
    <mergeCell ref="B80:P80"/>
    <mergeCell ref="J10:J11"/>
    <mergeCell ref="R10:R11"/>
    <mergeCell ref="S10:S11"/>
    <mergeCell ref="C39:P39"/>
    <mergeCell ref="C49:P49"/>
    <mergeCell ref="D10:D11"/>
    <mergeCell ref="E10:E11"/>
  </mergeCells>
  <pageMargins left="0.25" right="0.25" top="0.75" bottom="0.75" header="0" footer="0"/>
  <ignoredErrors>
    <ignoredError numberStoredAsText="1" sqref="A1:Z100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1002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CIREBON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Linggarjati I</v>
      </c>
      <c r="J15" s="2" t="str">
        <v>Tiang Pancang</v>
      </c>
      <c r="Q15" s="2" t="e">
        <f>IFERROR(AVERAGE(P16:P35),"")</f>
        <v>#DIV/0!</v>
      </c>
      <c r="R15" s="2" t="str">
        <v>SPTP</v>
      </c>
    </row>
    <row r="16">
      <c r="E16" s="2" t="str">
        <v>Pelat Lantai</v>
      </c>
      <c r="F16" s="2">
        <v>131</v>
      </c>
      <c r="G16" s="2">
        <v>15</v>
      </c>
      <c r="H16" s="2">
        <f>F16*G16</f>
        <v>1965</v>
      </c>
      <c r="K16" s="2">
        <f>H16</f>
        <v>1965</v>
      </c>
      <c r="O16" s="2">
        <f>IF(K16=0,0,K16-(50%*L16+75%*M16+100%*N16))</f>
        <v>1965</v>
      </c>
      <c r="P16" s="2">
        <f>IF(K16=0,"",O16/K16*100)</f>
        <v>100</v>
      </c>
      <c r="S16" s="2" t="str">
        <v>Kondisi Baik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  <c r="S17" s="2" t="str">
        <v>Terdapat 12 baut pada fender yang  hilang</v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  <c r="S18" s="2" t="str">
        <v>Proses perbaikan 1 (satu) unit bolder</v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  <c r="S19" s="2" t="str">
        <v>Terdapat  selimut beton yang terkelupas sepanjang 10 m</v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Linggarjati II</v>
      </c>
      <c r="J21" s="2" t="str">
        <v>Tiang Pancang</v>
      </c>
      <c r="Q21" s="2" t="e">
        <f>IFERROR(AVERAGE(P22:P41),"")</f>
        <v>#DIV/0!</v>
      </c>
      <c r="R21" s="2" t="str">
        <v>SPTP</v>
      </c>
    </row>
    <row r="22">
      <c r="E22" s="2" t="str">
        <v>Pelat Lantai</v>
      </c>
      <c r="F22" s="2">
        <v>40</v>
      </c>
      <c r="G22" s="2">
        <v>3</v>
      </c>
      <c r="H22" s="2">
        <f>F22*G22</f>
        <v>120</v>
      </c>
      <c r="K22" s="2">
        <f>H22</f>
        <v>120</v>
      </c>
      <c r="O22" s="2">
        <f>IF(K22=0,0,K22-(50%*L22+75%*M22+100%*N22))</f>
        <v>120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Muarajati I</v>
      </c>
      <c r="J27" s="2" t="str">
        <v>Tiang Pancang</v>
      </c>
      <c r="Q27" s="2" t="e">
        <f>IFERROR(AVERAGE(P28:P47),"")</f>
        <v>#DIV/0!</v>
      </c>
      <c r="R27" s="2" t="str">
        <v>SPTP</v>
      </c>
    </row>
    <row r="28">
      <c r="E28" s="2" t="str">
        <v>Pelat Lantai</v>
      </c>
      <c r="F28" s="2">
        <v>275</v>
      </c>
      <c r="G28" s="2">
        <v>14</v>
      </c>
      <c r="H28" s="2">
        <f>F28*G28</f>
        <v>3850</v>
      </c>
      <c r="K28" s="2">
        <f>H28</f>
        <v>3850</v>
      </c>
      <c r="O28" s="2">
        <f>IF(K28=0,0,K28-(50%*L28+75%*M28+100%*N28))</f>
        <v>3850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Muarajati II</v>
      </c>
      <c r="J33" s="2" t="str">
        <v>Tiang Pancang</v>
      </c>
      <c r="Q33" s="2" t="e">
        <f>IFERROR(AVERAGE(P34:P53),"")</f>
        <v>#DIV/0!</v>
      </c>
      <c r="R33" s="2" t="str">
        <v>SPTP</v>
      </c>
    </row>
    <row r="34">
      <c r="E34" s="2" t="str">
        <v>Pelat Lantai</v>
      </c>
      <c r="F34" s="2">
        <v>248</v>
      </c>
      <c r="G34" s="2">
        <v>12</v>
      </c>
      <c r="H34" s="2">
        <f>F34*G34</f>
        <v>2976</v>
      </c>
      <c r="K34" s="2">
        <f>H34</f>
        <v>2976</v>
      </c>
      <c r="O34" s="2">
        <f>IF(K34=0,0,K34-(50%*L34+75%*M34+100%*N34))</f>
        <v>2976</v>
      </c>
      <c r="P34" s="2">
        <f>IF(K34=0,"",O34/K34*100)</f>
        <v>100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>Dermaga Muarajati III</v>
      </c>
      <c r="J39" s="2" t="str">
        <v>Tiang Pancang</v>
      </c>
      <c r="Q39" s="2" t="e">
        <f>IFERROR(AVERAGE(P40:P59),"")</f>
        <v>#DIV/0!</v>
      </c>
      <c r="R39" s="2" t="str">
        <v>SPTP</v>
      </c>
    </row>
    <row r="40">
      <c r="E40" s="2" t="str">
        <v>Pelat Lantai</v>
      </c>
      <c r="F40" s="2">
        <v>80</v>
      </c>
      <c r="G40" s="2">
        <v>15</v>
      </c>
      <c r="H40" s="2">
        <f>F40*G40</f>
        <v>1200</v>
      </c>
      <c r="K40" s="2">
        <f>H40</f>
        <v>1200</v>
      </c>
      <c r="O40" s="2">
        <f>IF(K40=0,0,K40-(50%*L40+75%*M40+100%*N40))</f>
        <v>1200</v>
      </c>
      <c r="P40" s="2">
        <f>IF(K40=0,"",O40/K40*100)</f>
        <v>100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Rel Crane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B45" s="2">
        <v>6</v>
      </c>
      <c r="C45" s="2" t="str">
        <v>DERMAGA</v>
      </c>
      <c r="D45" s="2" t="str">
        <v>Dermaga Pelita I</v>
      </c>
      <c r="J45" s="2" t="str">
        <v>Tiang Pancang</v>
      </c>
      <c r="Q45" s="2" t="e">
        <f>IFERROR(AVERAGE(P46:P65),"")</f>
        <v>#DIV/0!</v>
      </c>
      <c r="R45" s="2" t="str">
        <v>SPTP</v>
      </c>
    </row>
    <row r="46">
      <c r="E46" s="2" t="str">
        <v>Pelat Lantai</v>
      </c>
      <c r="F46" s="2">
        <v>30</v>
      </c>
      <c r="G46" s="2">
        <v>12</v>
      </c>
      <c r="H46" s="2">
        <f>F46*G46</f>
        <v>360</v>
      </c>
      <c r="K46" s="2">
        <f>H46</f>
        <v>360</v>
      </c>
      <c r="O46" s="2">
        <f>IF(K46=0,0,K46-(50%*L46+75%*M46+100%*N46))</f>
        <v>360</v>
      </c>
      <c r="P46" s="2">
        <f>IF(K46=0,"",O46/K46*100)</f>
        <v>100</v>
      </c>
    </row>
    <row r="47">
      <c r="E47" s="2" t="str">
        <v>Fender</v>
      </c>
      <c r="K47" s="2">
        <f>I47</f>
        <v>0</v>
      </c>
      <c r="O47" s="2">
        <f>IF(K47=0,0,K47-(50%*L47+75%*M47+100%*N47))</f>
        <v>0</v>
      </c>
      <c r="P47" s="2" t="str">
        <f>IF(K47=0,"",O47/K47*100)</f>
        <v/>
      </c>
    </row>
    <row r="48">
      <c r="E48" s="2" t="str">
        <v>Bolder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Kanstin</v>
      </c>
      <c r="K49" s="2">
        <f>F49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Rel Crane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B51" s="2">
        <v>7</v>
      </c>
      <c r="C51" s="2" t="str">
        <v>DERMAGA</v>
      </c>
      <c r="D51" s="2" t="str">
        <v>Dermaga Pelita II</v>
      </c>
      <c r="J51" s="2" t="str">
        <v>Tiang Pancang</v>
      </c>
      <c r="Q51" s="2" t="e">
        <f>IFERROR(AVERAGE(P52:P71),"")</f>
        <v>#DIV/0!</v>
      </c>
      <c r="R51" s="2" t="str">
        <v>SPTP</v>
      </c>
    </row>
    <row r="52">
      <c r="E52" s="2" t="str">
        <v>Pelat Lantai</v>
      </c>
      <c r="F52" s="2">
        <v>38</v>
      </c>
      <c r="G52" s="2">
        <v>12</v>
      </c>
      <c r="H52" s="2">
        <f>F52*G52</f>
        <v>456</v>
      </c>
      <c r="K52" s="2">
        <f>H52</f>
        <v>456</v>
      </c>
      <c r="O52" s="2">
        <f>IF(K52=0,0,K52-(50%*L52+75%*M52+100%*N52))</f>
        <v>456</v>
      </c>
      <c r="P52" s="2">
        <f>IF(K52=0,"",O52/K52*100)</f>
        <v>100</v>
      </c>
    </row>
    <row r="53">
      <c r="E53" s="2" t="str">
        <v>Fender</v>
      </c>
      <c r="K53" s="2">
        <f>I53</f>
        <v>0</v>
      </c>
      <c r="O53" s="2">
        <f>IF(K53=0,0,K53-(50%*L53+75%*M53+100%*N53))</f>
        <v>0</v>
      </c>
      <c r="P53" s="2" t="str">
        <f>IF(K53=0,"",O53/K53*100)</f>
        <v/>
      </c>
    </row>
    <row r="54">
      <c r="E54" s="2" t="str">
        <v>Bolder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</row>
    <row r="55">
      <c r="E55" s="2" t="str">
        <v>Kanstin</v>
      </c>
      <c r="K55" s="2">
        <f>F55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Rel Crane</v>
      </c>
      <c r="K56" s="2">
        <f>F56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B57" s="2">
        <v>8</v>
      </c>
      <c r="C57" s="2" t="str">
        <v>DERMAGA</v>
      </c>
      <c r="D57" s="2" t="str">
        <v>Dermaga Pelita III</v>
      </c>
      <c r="J57" s="2" t="str">
        <v>Tiang Pancang</v>
      </c>
      <c r="Q57" s="2" t="e">
        <f>IFERROR(AVERAGE(P58:P77),"")</f>
        <v>#DIV/0!</v>
      </c>
      <c r="R57" s="2" t="str">
        <v>SPTP</v>
      </c>
    </row>
    <row r="58">
      <c r="E58" s="2" t="str">
        <v>Pelat Lantai</v>
      </c>
      <c r="F58" s="2">
        <v>30</v>
      </c>
      <c r="G58" s="2">
        <v>12</v>
      </c>
      <c r="H58" s="2">
        <f>F58*G58</f>
        <v>360</v>
      </c>
      <c r="K58" s="2">
        <f>H58</f>
        <v>360</v>
      </c>
      <c r="O58" s="2">
        <f>IF(K58=0,0,K58-(50%*L58+75%*M58+100%*N58))</f>
        <v>360</v>
      </c>
      <c r="P58" s="2">
        <f>IF(K58=0,"",O58/K58*100)</f>
        <v>100</v>
      </c>
    </row>
    <row r="59">
      <c r="E59" s="2" t="str">
        <v>Fender</v>
      </c>
      <c r="K59" s="2">
        <f>I59</f>
        <v>0</v>
      </c>
      <c r="O59" s="2">
        <f>IF(K59=0,0,K59-(50%*L59+75%*M59+100%*N59))</f>
        <v>0</v>
      </c>
      <c r="P59" s="2" t="str">
        <f>IF(K59=0,"",O59/K59*100)</f>
        <v/>
      </c>
    </row>
    <row r="60">
      <c r="E60" s="2" t="str">
        <v>Bolder</v>
      </c>
      <c r="K60" s="2">
        <f>I60</f>
        <v>0</v>
      </c>
      <c r="O60" s="2">
        <f>IF(K60=0,0,K60-(50%*L60+75%*M60+100%*N60))</f>
        <v>0</v>
      </c>
      <c r="P60" s="2" t="str">
        <f>IF(K60=0,"",O60/K60*100)</f>
        <v/>
      </c>
    </row>
    <row r="61">
      <c r="E61" s="2" t="str">
        <v>Kanstin</v>
      </c>
      <c r="K61" s="2">
        <f>F61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E62" s="2" t="str">
        <v>Rel Crane</v>
      </c>
      <c r="K62" s="2">
        <f>F62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B63" s="2">
        <v>9</v>
      </c>
      <c r="C63" s="2" t="str">
        <v>DERMAGA</v>
      </c>
      <c r="D63" s="2" t="str">
        <v>Dermaga Perniagaan I</v>
      </c>
      <c r="J63" s="2" t="str">
        <v>Tiang Pancang</v>
      </c>
      <c r="Q63" s="2" t="e">
        <f>IFERROR(AVERAGE(P64:P83),"")</f>
        <v>#DIV/0!</v>
      </c>
      <c r="R63" s="2" t="str">
        <v>SPTP</v>
      </c>
    </row>
    <row r="64">
      <c r="E64" s="2" t="str">
        <v>Pelat Lantai</v>
      </c>
      <c r="F64" s="2">
        <v>11</v>
      </c>
      <c r="G64" s="2">
        <v>5</v>
      </c>
      <c r="H64" s="2">
        <f>F64*G64</f>
        <v>55</v>
      </c>
      <c r="K64" s="2">
        <f>H64</f>
        <v>55</v>
      </c>
      <c r="O64" s="2">
        <f>IF(K64=0,0,K64-(50%*L64+75%*M64+100%*N64))</f>
        <v>55</v>
      </c>
      <c r="P64" s="2">
        <f>IF(K64=0,"",O64/K64*100)</f>
        <v>100</v>
      </c>
    </row>
    <row r="65">
      <c r="E65" s="2" t="str">
        <v>Fender</v>
      </c>
      <c r="K65" s="2">
        <f>I65</f>
        <v>0</v>
      </c>
      <c r="O65" s="2">
        <f>IF(K65=0,0,K65-(50%*L65+75%*M65+100%*N65))</f>
        <v>0</v>
      </c>
      <c r="P65" s="2" t="str">
        <f>IF(K65=0,"",O65/K65*100)</f>
        <v/>
      </c>
    </row>
    <row r="66">
      <c r="E66" s="2" t="str">
        <v>Bolder</v>
      </c>
      <c r="K66" s="2">
        <f>I66</f>
        <v>0</v>
      </c>
      <c r="O66" s="2">
        <f>IF(K66=0,0,K66-(50%*L66+75%*M66+100%*N66))</f>
        <v>0</v>
      </c>
      <c r="P66" s="2" t="str">
        <f>IF(K66=0,"",O66/K66*100)</f>
        <v/>
      </c>
    </row>
    <row r="67">
      <c r="E67" s="2" t="str">
        <v>Kanstin</v>
      </c>
      <c r="K67" s="2">
        <f>F67</f>
        <v>0</v>
      </c>
      <c r="O67" s="2">
        <f>IF(K67=0,0,K67-(50%*L67+75%*M67+100%*N67))</f>
        <v>0</v>
      </c>
      <c r="P67" s="2" t="str">
        <f>IF(K67=0,"",O67/K67*100)</f>
        <v/>
      </c>
    </row>
    <row r="68">
      <c r="E68" s="2" t="str">
        <v>Rel Crane</v>
      </c>
      <c r="K68" s="2">
        <f>F68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B69" s="2">
        <v>10</v>
      </c>
      <c r="C69" s="2" t="str">
        <v>DERMAGA</v>
      </c>
      <c r="D69" s="2" t="str">
        <v>Dermaga Perniagaan II</v>
      </c>
      <c r="J69" s="2" t="str">
        <v>Tiang Pancang</v>
      </c>
      <c r="Q69" s="2" t="e">
        <f>IFERROR(AVERAGE(P70:P89),"")</f>
        <v>#DIV/0!</v>
      </c>
      <c r="R69" s="2" t="str">
        <v>SPTP</v>
      </c>
    </row>
    <row r="70">
      <c r="E70" s="2" t="str">
        <v>Pelat Lantai</v>
      </c>
      <c r="F70" s="2">
        <v>11</v>
      </c>
      <c r="G70" s="2">
        <v>5</v>
      </c>
      <c r="H70" s="2">
        <f>F70*G70</f>
        <v>55</v>
      </c>
      <c r="K70" s="2">
        <f>H70</f>
        <v>55</v>
      </c>
      <c r="O70" s="2">
        <f>IF(K70=0,0,K70-(50%*L70+75%*M70+100%*N70))</f>
        <v>55</v>
      </c>
      <c r="P70" s="2">
        <f>IF(K70=0,"",O70/K70*100)</f>
        <v>100</v>
      </c>
    </row>
    <row r="71">
      <c r="E71" s="2" t="str">
        <v>Fender</v>
      </c>
      <c r="K71" s="2">
        <f>I71</f>
        <v>0</v>
      </c>
      <c r="O71" s="2">
        <f>IF(K71=0,0,K71-(50%*L71+75%*M71+100%*N71))</f>
        <v>0</v>
      </c>
      <c r="P71" s="2" t="str">
        <f>IF(K71=0,"",O71/K71*100)</f>
        <v/>
      </c>
    </row>
    <row r="72">
      <c r="E72" s="2" t="str">
        <v>Bolder</v>
      </c>
      <c r="K72" s="2">
        <f>I72</f>
        <v>0</v>
      </c>
      <c r="O72" s="2">
        <f>IF(K72=0,0,K72-(50%*L72+75%*M72+100%*N72))</f>
        <v>0</v>
      </c>
      <c r="P72" s="2" t="str">
        <f>IF(K72=0,"",O72/K72*100)</f>
        <v/>
      </c>
    </row>
    <row r="73">
      <c r="E73" s="2" t="str">
        <v>Kanstin</v>
      </c>
      <c r="K73" s="2">
        <f>F73</f>
        <v>0</v>
      </c>
      <c r="O73" s="2">
        <f>IF(K73=0,0,K73-(50%*L73+75%*M73+100%*N73))</f>
        <v>0</v>
      </c>
      <c r="P73" s="2" t="str">
        <f>IF(K73=0,"",O73/K73*100)</f>
        <v/>
      </c>
    </row>
    <row r="74">
      <c r="E74" s="2" t="str">
        <v>Rel Crane</v>
      </c>
      <c r="K74" s="2">
        <f>F74</f>
        <v>0</v>
      </c>
      <c r="O74" s="2">
        <f>IF(K74=0,0,K74-(50%*L74+75%*M74+100%*N74))</f>
        <v>0</v>
      </c>
      <c r="P74" s="2" t="str">
        <f>IF(K74=0,"",O74/K74*100)</f>
        <v/>
      </c>
    </row>
    <row r="75">
      <c r="B75" s="2">
        <v>11</v>
      </c>
      <c r="C75" s="2" t="str">
        <v>DERMAGA</v>
      </c>
      <c r="D75" s="2" t="str">
        <v>Dermaga Perniagaan III</v>
      </c>
      <c r="J75" s="2" t="str">
        <v>Tiang Pancang</v>
      </c>
      <c r="Q75" s="2" t="e">
        <f>IFERROR(AVERAGE(P76:P95),"")</f>
        <v>#DIV/0!</v>
      </c>
      <c r="R75" s="2" t="str">
        <v>SPTP</v>
      </c>
    </row>
    <row r="76">
      <c r="E76" s="2" t="str">
        <v>Pelat Lantai</v>
      </c>
      <c r="F76" s="2">
        <v>11</v>
      </c>
      <c r="G76" s="2">
        <v>5</v>
      </c>
      <c r="H76" s="2">
        <f>F76*G76</f>
        <v>55</v>
      </c>
      <c r="K76" s="2">
        <f>H76</f>
        <v>55</v>
      </c>
      <c r="O76" s="2">
        <f>IF(K76=0,0,K76-(50%*L76+75%*M76+100%*N76))</f>
        <v>55</v>
      </c>
      <c r="P76" s="2">
        <f>IF(K76=0,"",O76/K76*100)</f>
        <v>100</v>
      </c>
    </row>
    <row r="77">
      <c r="E77" s="2" t="str">
        <v>Fender</v>
      </c>
      <c r="K77" s="2">
        <f>I77</f>
        <v>0</v>
      </c>
      <c r="O77" s="2">
        <f>IF(K77=0,0,K77-(50%*L77+75%*M77+100%*N77))</f>
        <v>0</v>
      </c>
      <c r="P77" s="2" t="str">
        <f>IF(K77=0,"",O77/K77*100)</f>
        <v/>
      </c>
    </row>
    <row r="78">
      <c r="E78" s="2" t="str">
        <v>Bolder</v>
      </c>
      <c r="K78" s="2">
        <f>I78</f>
        <v>0</v>
      </c>
      <c r="O78" s="2">
        <f>IF(K78=0,0,K78-(50%*L78+75%*M78+100%*N78))</f>
        <v>0</v>
      </c>
      <c r="P78" s="2" t="str">
        <f>IF(K78=0,"",O78/K78*100)</f>
        <v/>
      </c>
    </row>
    <row r="79">
      <c r="E79" s="2" t="str">
        <v>Kanstin</v>
      </c>
      <c r="K79" s="2">
        <f>F79</f>
        <v>0</v>
      </c>
      <c r="O79" s="2">
        <f>IF(K79=0,0,K79-(50%*L79+75%*M79+100%*N79))</f>
        <v>0</v>
      </c>
      <c r="P79" s="2" t="str">
        <f>IF(K79=0,"",O79/K79*100)</f>
        <v/>
      </c>
    </row>
    <row r="80">
      <c r="E80" s="2" t="str">
        <v>Rel Crane</v>
      </c>
      <c r="K80" s="2">
        <f>F80</f>
        <v>0</v>
      </c>
      <c r="O80" s="2">
        <f>IF(K80=0,0,K80-(50%*L80+75%*M80+100%*N80))</f>
        <v>0</v>
      </c>
      <c r="P80" s="2" t="str">
        <f>IF(K80=0,"",O80/K80*100)</f>
        <v/>
      </c>
    </row>
    <row r="81">
      <c r="B81" s="2">
        <v>12</v>
      </c>
      <c r="C81" s="2" t="str">
        <v>DERMAGA</v>
      </c>
      <c r="D81" s="2" t="str">
        <v>Dermaga Perniagaan IV</v>
      </c>
      <c r="J81" s="2" t="str">
        <v>Tiang Pancang</v>
      </c>
      <c r="Q81" s="2" t="e">
        <f>IFERROR(AVERAGE(P82:P101),"")</f>
        <v>#DIV/0!</v>
      </c>
      <c r="R81" s="2" t="str">
        <v>SPTP</v>
      </c>
    </row>
    <row r="82">
      <c r="E82" s="2" t="str">
        <v>Pelat Lantai</v>
      </c>
      <c r="F82" s="2">
        <v>11</v>
      </c>
      <c r="G82" s="2">
        <v>5</v>
      </c>
      <c r="H82" s="2">
        <f>F82*G82</f>
        <v>55</v>
      </c>
      <c r="K82" s="2">
        <f>H82</f>
        <v>55</v>
      </c>
      <c r="O82" s="2">
        <f>IF(K82=0,0,K82-(50%*L82+75%*M82+100%*N82))</f>
        <v>55</v>
      </c>
      <c r="P82" s="2">
        <f>IF(K82=0,"",O82/K82*100)</f>
        <v>100</v>
      </c>
    </row>
    <row r="83">
      <c r="E83" s="2" t="str">
        <v>Fender</v>
      </c>
      <c r="K83" s="2">
        <f>I83</f>
        <v>0</v>
      </c>
      <c r="O83" s="2">
        <f>IF(K83=0,0,K83-(50%*L83+75%*M83+100%*N83))</f>
        <v>0</v>
      </c>
      <c r="P83" s="2" t="str">
        <f>IF(K83=0,"",O83/K83*100)</f>
        <v/>
      </c>
    </row>
    <row r="84">
      <c r="E84" s="2" t="str">
        <v>Bolder</v>
      </c>
      <c r="K84" s="2">
        <f>I84</f>
        <v>0</v>
      </c>
      <c r="O84" s="2">
        <f>IF(K84=0,0,K84-(50%*L84+75%*M84+100%*N84))</f>
        <v>0</v>
      </c>
      <c r="P84" s="2" t="str">
        <f>IF(K84=0,"",O84/K84*100)</f>
        <v/>
      </c>
    </row>
    <row r="85">
      <c r="E85" s="2" t="str">
        <v>Kanstin</v>
      </c>
      <c r="K85" s="2">
        <f>F85</f>
        <v>0</v>
      </c>
      <c r="O85" s="2">
        <f>IF(K85=0,0,K85-(50%*L85+75%*M85+100%*N85))</f>
        <v>0</v>
      </c>
      <c r="P85" s="2" t="str">
        <f>IF(K85=0,"",O85/K85*100)</f>
        <v/>
      </c>
    </row>
    <row r="86">
      <c r="E86" s="2" t="str">
        <v>Rel Crane</v>
      </c>
      <c r="K86" s="2">
        <f>F86</f>
        <v>0</v>
      </c>
      <c r="O86" s="2">
        <f>IF(K86=0,0,K86-(50%*L86+75%*M86+100%*N86))</f>
        <v>0</v>
      </c>
      <c r="P86" s="2" t="str">
        <f>IF(K86=0,"",O86/K86*100)</f>
        <v/>
      </c>
    </row>
    <row r="87">
      <c r="B87" s="2">
        <v>13</v>
      </c>
      <c r="C87" s="2" t="str">
        <v>DERMAGA</v>
      </c>
      <c r="D87" s="2" t="str">
        <v>Dermaga Samadikun</v>
      </c>
      <c r="J87" s="2" t="str">
        <v>Tiang Pancang</v>
      </c>
      <c r="Q87" s="2" t="e">
        <f>IFERROR(AVERAGE(P88:P107),"")</f>
        <v>#DIV/0!</v>
      </c>
      <c r="R87" s="2" t="str">
        <v>SPTP</v>
      </c>
    </row>
    <row r="88">
      <c r="E88" s="2" t="str">
        <v>Pelat Lantai</v>
      </c>
      <c r="F88" s="2">
        <v>67</v>
      </c>
      <c r="G88" s="2">
        <v>10</v>
      </c>
      <c r="H88" s="2">
        <f>F88*G88</f>
        <v>670</v>
      </c>
      <c r="K88" s="2">
        <f>H88</f>
        <v>670</v>
      </c>
      <c r="O88" s="2">
        <f>IF(K88=0,0,K88-(50%*L88+75%*M88+100%*N88))</f>
        <v>670</v>
      </c>
      <c r="P88" s="2">
        <f>IF(K88=0,"",O88/K88*100)</f>
        <v>100</v>
      </c>
    </row>
    <row r="89">
      <c r="E89" s="2" t="str">
        <v>Fender</v>
      </c>
      <c r="K89" s="2">
        <f>I89</f>
        <v>0</v>
      </c>
      <c r="O89" s="2">
        <f>IF(K89=0,0,K89-(50%*L89+75%*M89+100%*N89))</f>
        <v>0</v>
      </c>
      <c r="P89" s="2" t="str">
        <f>IF(K89=0,"",O89/K89*100)</f>
        <v/>
      </c>
    </row>
    <row r="90">
      <c r="E90" s="2" t="str">
        <v>Bolder</v>
      </c>
      <c r="K90" s="2">
        <f>I90</f>
        <v>0</v>
      </c>
      <c r="O90" s="2">
        <f>IF(K90=0,0,K90-(50%*L90+75%*M90+100%*N90))</f>
        <v>0</v>
      </c>
      <c r="P90" s="2" t="str">
        <f>IF(K90=0,"",O90/K90*100)</f>
        <v/>
      </c>
    </row>
    <row r="91">
      <c r="E91" s="2" t="str">
        <v>Kanstin</v>
      </c>
      <c r="K91" s="2">
        <f>F91</f>
        <v>0</v>
      </c>
      <c r="O91" s="2">
        <f>IF(K91=0,0,K91-(50%*L91+75%*M91+100%*N91))</f>
        <v>0</v>
      </c>
      <c r="P91" s="2" t="str">
        <f>IF(K91=0,"",O91/K91*100)</f>
        <v/>
      </c>
    </row>
    <row r="92">
      <c r="E92" s="2" t="str">
        <v>Rel Crane</v>
      </c>
      <c r="K92" s="2">
        <f>F92</f>
        <v>0</v>
      </c>
      <c r="O92" s="2">
        <f>IF(K92=0,0,K92-(50%*L92+75%*M92+100%*N92))</f>
        <v>0</v>
      </c>
      <c r="P92" s="2" t="str">
        <f>IF(K92=0,"",O92/K92*100)</f>
        <v/>
      </c>
    </row>
    <row r="93">
      <c r="B93" s="2">
        <v>14</v>
      </c>
      <c r="C93" s="2" t="str">
        <v>DERMAGA</v>
      </c>
      <c r="D93" s="2" t="str">
        <v>Dermaga Surya Sumantri I</v>
      </c>
      <c r="J93" s="2" t="str">
        <v>Tiang Pancang</v>
      </c>
      <c r="Q93" s="2" t="e">
        <f>IFERROR(AVERAGE(P94:P113),"")</f>
        <v>#DIV/0!</v>
      </c>
      <c r="R93" s="2" t="str">
        <v>SPTP</v>
      </c>
    </row>
    <row r="94">
      <c r="E94" s="2" t="str">
        <v>Pelat Lantai</v>
      </c>
      <c r="F94" s="2">
        <v>11</v>
      </c>
      <c r="G94" s="2">
        <v>6</v>
      </c>
      <c r="H94" s="2">
        <f>F94*G94</f>
        <v>66</v>
      </c>
      <c r="K94" s="2">
        <f>H94</f>
        <v>66</v>
      </c>
      <c r="O94" s="2">
        <f>IF(K94=0,0,K94-(50%*L94+75%*M94+100%*N94))</f>
        <v>66</v>
      </c>
      <c r="P94" s="2">
        <f>IF(K94=0,"",O94/K94*100)</f>
        <v>100</v>
      </c>
    </row>
    <row r="95">
      <c r="E95" s="2" t="str">
        <v>Fender</v>
      </c>
      <c r="K95" s="2">
        <f>I95</f>
        <v>0</v>
      </c>
      <c r="O95" s="2">
        <f>IF(K95=0,0,K95-(50%*L95+75%*M95+100%*N95))</f>
        <v>0</v>
      </c>
      <c r="P95" s="2" t="str">
        <f>IF(K95=0,"",O95/K95*100)</f>
        <v/>
      </c>
    </row>
    <row r="96">
      <c r="E96" s="2" t="str">
        <v>Bolder</v>
      </c>
      <c r="K96" s="2">
        <f>I96</f>
        <v>0</v>
      </c>
      <c r="O96" s="2">
        <f>IF(K96=0,0,K96-(50%*L96+75%*M96+100%*N96))</f>
        <v>0</v>
      </c>
      <c r="P96" s="2" t="str">
        <f>IF(K96=0,"",O96/K96*100)</f>
        <v/>
      </c>
    </row>
    <row r="97">
      <c r="E97" s="2" t="str">
        <v>Kanstin</v>
      </c>
      <c r="K97" s="2">
        <f>F97</f>
        <v>0</v>
      </c>
      <c r="O97" s="2">
        <f>IF(K97=0,0,K97-(50%*L97+75%*M97+100%*N97))</f>
        <v>0</v>
      </c>
      <c r="P97" s="2" t="str">
        <f>IF(K97=0,"",O97/K97*100)</f>
        <v/>
      </c>
    </row>
    <row r="98">
      <c r="E98" s="2" t="str">
        <v>Rel Crane</v>
      </c>
      <c r="K98" s="2">
        <f>F98</f>
        <v>0</v>
      </c>
      <c r="O98" s="2">
        <f>IF(K98=0,0,K98-(50%*L98+75%*M98+100%*N98))</f>
        <v>0</v>
      </c>
      <c r="P98" s="2" t="str">
        <f>IF(K98=0,"",O98/K98*100)</f>
        <v/>
      </c>
    </row>
    <row r="99">
      <c r="B99" s="2">
        <v>15</v>
      </c>
      <c r="C99" s="2" t="str">
        <v>DERMAGA</v>
      </c>
      <c r="D99" s="2" t="str">
        <v>Dermaga Surya Sumantri II</v>
      </c>
      <c r="J99" s="2" t="str">
        <v>Tiang Pancang</v>
      </c>
      <c r="Q99" s="2" t="e">
        <f>IFERROR(AVERAGE(P100:P119),"")</f>
        <v>#DIV/0!</v>
      </c>
      <c r="R99" s="2" t="str">
        <v>SPTP</v>
      </c>
    </row>
    <row r="100">
      <c r="E100" s="2" t="str">
        <v>Pelat Lantai</v>
      </c>
      <c r="F100" s="2">
        <v>11</v>
      </c>
      <c r="G100" s="2">
        <v>6</v>
      </c>
      <c r="H100" s="2">
        <f>F100*G100</f>
        <v>66</v>
      </c>
      <c r="K100" s="2">
        <f>H100</f>
        <v>66</v>
      </c>
      <c r="O100" s="2">
        <f>IF(K100=0,0,K100-(50%*L100+75%*M100+100%*N100))</f>
        <v>66</v>
      </c>
      <c r="P100" s="2">
        <f>IF(K100=0,"",O100/K100*100)</f>
        <v>100</v>
      </c>
    </row>
    <row r="101">
      <c r="E101" s="2" t="str">
        <v>Fender</v>
      </c>
      <c r="K101" s="2">
        <f>I101</f>
        <v>0</v>
      </c>
      <c r="O101" s="2">
        <f>IF(K101=0,0,K101-(50%*L101+75%*M101+100%*N101))</f>
        <v>0</v>
      </c>
      <c r="P101" s="2" t="str">
        <f>IF(K101=0,"",O101/K101*100)</f>
        <v/>
      </c>
    </row>
    <row r="102">
      <c r="E102" s="2" t="str">
        <v>Bolder</v>
      </c>
      <c r="K102" s="2">
        <f>I102</f>
        <v>0</v>
      </c>
      <c r="O102" s="2">
        <f>IF(K102=0,0,K102-(50%*L102+75%*M102+100%*N102))</f>
        <v>0</v>
      </c>
      <c r="P102" s="2" t="str">
        <f>IF(K102=0,"",O102/K102*100)</f>
        <v/>
      </c>
    </row>
    <row r="103">
      <c r="E103" s="2" t="str">
        <v>Kanstin</v>
      </c>
      <c r="K103" s="2">
        <f>F103</f>
        <v>0</v>
      </c>
      <c r="O103" s="2">
        <f>IF(K103=0,0,K103-(50%*L103+75%*M103+100%*N103))</f>
        <v>0</v>
      </c>
      <c r="P103" s="2" t="str">
        <f>IF(K103=0,"",O103/K103*100)</f>
        <v/>
      </c>
    </row>
    <row r="104">
      <c r="E104" s="2" t="str">
        <v>Rel Crane</v>
      </c>
      <c r="K104" s="2">
        <f>F104</f>
        <v>0</v>
      </c>
      <c r="O104" s="2">
        <f>IF(K104=0,0,K104-(50%*L104+75%*M104+100%*N104))</f>
        <v>0</v>
      </c>
      <c r="P104" s="2" t="str">
        <f>IF(K104=0,"",O104/K104*100)</f>
        <v/>
      </c>
    </row>
    <row r="105">
      <c r="B105" s="2">
        <v>16</v>
      </c>
      <c r="C105" s="2" t="str">
        <v>DERMAGA</v>
      </c>
      <c r="D105" s="2" t="str">
        <v>Dermaga Surya Sumantri III</v>
      </c>
      <c r="J105" s="2" t="str">
        <v>Tiang Pancang</v>
      </c>
      <c r="Q105" s="2" t="e">
        <f>IFERROR(AVERAGE(P106:P125),"")</f>
        <v>#DIV/0!</v>
      </c>
      <c r="R105" s="2" t="str">
        <v>SPTP</v>
      </c>
    </row>
    <row r="106">
      <c r="E106" s="2" t="str">
        <v>Pelat Lantai</v>
      </c>
      <c r="F106" s="2">
        <v>24</v>
      </c>
      <c r="G106" s="2">
        <v>6</v>
      </c>
      <c r="H106" s="2">
        <f>F106*G106</f>
        <v>144</v>
      </c>
      <c r="K106" s="2">
        <f>H106</f>
        <v>144</v>
      </c>
      <c r="O106" s="2">
        <f>IF(K106=0,0,K106-(50%*L106+75%*M106+100%*N106))</f>
        <v>144</v>
      </c>
      <c r="P106" s="2">
        <f>IF(K106=0,"",O106/K106*100)</f>
        <v>100</v>
      </c>
    </row>
    <row r="107">
      <c r="E107" s="2" t="str">
        <v>Fender</v>
      </c>
      <c r="K107" s="2">
        <f>I107</f>
        <v>0</v>
      </c>
      <c r="O107" s="2">
        <f>IF(K107=0,0,K107-(50%*L107+75%*M107+100%*N107))</f>
        <v>0</v>
      </c>
      <c r="P107" s="2" t="str">
        <f>IF(K107=0,"",O107/K107*100)</f>
        <v/>
      </c>
    </row>
    <row r="108">
      <c r="E108" s="2" t="str">
        <v>Bolder</v>
      </c>
      <c r="K108" s="2">
        <f>I108</f>
        <v>0</v>
      </c>
      <c r="O108" s="2">
        <f>IF(K108=0,0,K108-(50%*L108+75%*M108+100%*N108))</f>
        <v>0</v>
      </c>
      <c r="P108" s="2" t="str">
        <f>IF(K108=0,"",O108/K108*100)</f>
        <v/>
      </c>
    </row>
    <row r="109">
      <c r="E109" s="2" t="str">
        <v>Kanstin</v>
      </c>
      <c r="K109" s="2">
        <f>F109</f>
        <v>0</v>
      </c>
      <c r="O109" s="2">
        <f>IF(K109=0,0,K109-(50%*L109+75%*M109+100%*N109))</f>
        <v>0</v>
      </c>
      <c r="P109" s="2" t="str">
        <f>IF(K109=0,"",O109/K109*100)</f>
        <v/>
      </c>
    </row>
    <row r="110">
      <c r="E110" s="2" t="str">
        <v>Rel Crane</v>
      </c>
      <c r="K110" s="2">
        <f>F110</f>
        <v>0</v>
      </c>
      <c r="O110" s="2">
        <f>IF(K110=0,0,K110-(50%*L110+75%*M110+100%*N110))</f>
        <v>0</v>
      </c>
      <c r="P110" s="2" t="str">
        <f>IF(K110=0,"",O110/K110*100)</f>
        <v/>
      </c>
    </row>
    <row r="111">
      <c r="B111" s="2">
        <v>17</v>
      </c>
      <c r="C111" s="2" t="str">
        <v>DERMAGA</v>
      </c>
      <c r="D111" s="2" t="str">
        <v>Dermaga Surya Sumantri IV</v>
      </c>
      <c r="J111" s="2" t="str">
        <v>Tiang Pancang</v>
      </c>
      <c r="Q111" s="2" t="e">
        <f>IFERROR(AVERAGE(P112:P131),"")</f>
        <v>#DIV/0!</v>
      </c>
      <c r="R111" s="2" t="str">
        <v>SPTP</v>
      </c>
    </row>
    <row r="112">
      <c r="E112" s="2" t="str">
        <v>Pelat Lantai</v>
      </c>
      <c r="F112" s="2">
        <v>11</v>
      </c>
      <c r="G112" s="2">
        <v>6</v>
      </c>
      <c r="H112" s="2">
        <f>F112*G112</f>
        <v>66</v>
      </c>
      <c r="K112" s="2">
        <f>H112</f>
        <v>66</v>
      </c>
      <c r="O112" s="2">
        <f>IF(K112=0,0,K112-(50%*L112+75%*M112+100%*N112))</f>
        <v>66</v>
      </c>
      <c r="P112" s="2">
        <f>IF(K112=0,"",O112/K112*100)</f>
        <v>100</v>
      </c>
    </row>
    <row r="113">
      <c r="E113" s="2" t="str">
        <v>Fender</v>
      </c>
      <c r="K113" s="2">
        <f>I113</f>
        <v>0</v>
      </c>
      <c r="O113" s="2">
        <f>IF(K113=0,0,K113-(50%*L113+75%*M113+100%*N113))</f>
        <v>0</v>
      </c>
      <c r="P113" s="2" t="str">
        <f>IF(K113=0,"",O113/K113*100)</f>
        <v/>
      </c>
    </row>
    <row r="114">
      <c r="E114" s="2" t="str">
        <v>Bolder</v>
      </c>
      <c r="K114" s="2">
        <f>I114</f>
        <v>0</v>
      </c>
      <c r="O114" s="2">
        <f>IF(K114=0,0,K114-(50%*L114+75%*M114+100%*N114))</f>
        <v>0</v>
      </c>
      <c r="P114" s="2" t="str">
        <f>IF(K114=0,"",O114/K114*100)</f>
        <v/>
      </c>
    </row>
    <row r="115">
      <c r="E115" s="2" t="str">
        <v>Kanstin</v>
      </c>
      <c r="K115" s="2">
        <f>F115</f>
        <v>0</v>
      </c>
      <c r="O115" s="2">
        <f>IF(K115=0,0,K115-(50%*L115+75%*M115+100%*N115))</f>
        <v>0</v>
      </c>
      <c r="P115" s="2" t="str">
        <f>IF(K115=0,"",O115/K115*100)</f>
        <v/>
      </c>
    </row>
    <row r="116">
      <c r="E116" s="2" t="str">
        <v>Rel Crane</v>
      </c>
      <c r="K116" s="2">
        <f>F116</f>
        <v>0</v>
      </c>
      <c r="O116" s="2">
        <f>IF(K116=0,0,K116-(50%*L116+75%*M116+100%*N116))</f>
        <v>0</v>
      </c>
      <c r="P116" s="2" t="str">
        <f>IF(K116=0,"",O116/K116*100)</f>
        <v/>
      </c>
    </row>
    <row r="117">
      <c r="B117" s="2">
        <v>18</v>
      </c>
      <c r="C117" s="2" t="str">
        <v>DERMAGA</v>
      </c>
      <c r="D117" s="2" t="str">
        <v>Dermaga Surya Sumantri V</v>
      </c>
      <c r="J117" s="2" t="str">
        <v>Tiang Pancang</v>
      </c>
      <c r="Q117" s="2" t="e">
        <f>IFERROR(AVERAGE(P118:P137),"")</f>
        <v>#DIV/0!</v>
      </c>
      <c r="R117" s="2" t="str">
        <v>SPTP</v>
      </c>
    </row>
    <row r="118">
      <c r="E118" s="2" t="str">
        <v>Pelat Lantai</v>
      </c>
      <c r="F118" s="2">
        <v>11</v>
      </c>
      <c r="G118" s="2">
        <v>6</v>
      </c>
      <c r="H118" s="2">
        <f>F118*G118</f>
        <v>66</v>
      </c>
      <c r="K118" s="2">
        <f>H118</f>
        <v>66</v>
      </c>
      <c r="O118" s="2">
        <f>IF(K118=0,0,K118-(50%*L118+75%*M118+100%*N118))</f>
        <v>66</v>
      </c>
      <c r="P118" s="2">
        <f>IF(K118=0,"",O118/K118*100)</f>
        <v>100</v>
      </c>
    </row>
    <row r="119">
      <c r="E119" s="2" t="str">
        <v>Fender</v>
      </c>
      <c r="K119" s="2">
        <f>I119</f>
        <v>0</v>
      </c>
      <c r="O119" s="2">
        <f>IF(K119=0,0,K119-(50%*L119+75%*M119+100%*N119))</f>
        <v>0</v>
      </c>
      <c r="P119" s="2" t="str">
        <f>IF(K119=0,"",O119/K119*100)</f>
        <v/>
      </c>
    </row>
    <row r="120">
      <c r="E120" s="2" t="str">
        <v>Bolder</v>
      </c>
      <c r="K120" s="2">
        <f>I120</f>
        <v>0</v>
      </c>
      <c r="O120" s="2">
        <f>IF(K120=0,0,K120-(50%*L120+75%*M120+100%*N120))</f>
        <v>0</v>
      </c>
      <c r="P120" s="2" t="str">
        <f>IF(K120=0,"",O120/K120*100)</f>
        <v/>
      </c>
    </row>
    <row r="121">
      <c r="E121" s="2" t="str">
        <v>Kanstin</v>
      </c>
      <c r="K121" s="2">
        <f>F121</f>
        <v>0</v>
      </c>
      <c r="O121" s="2">
        <f>IF(K121=0,0,K121-(50%*L121+75%*M121+100%*N121))</f>
        <v>0</v>
      </c>
      <c r="P121" s="2" t="str">
        <f>IF(K121=0,"",O121/K121*100)</f>
        <v/>
      </c>
    </row>
    <row r="122">
      <c r="E122" s="2" t="str">
        <v>Rel Crane</v>
      </c>
      <c r="K122" s="2">
        <f>F122</f>
        <v>0</v>
      </c>
      <c r="O122" s="2">
        <f>IF(K122=0,0,K122-(50%*L122+75%*M122+100%*N122))</f>
        <v>0</v>
      </c>
      <c r="P122" s="2" t="str">
        <f>IF(K122=0,"",O122/K122*100)</f>
        <v/>
      </c>
    </row>
    <row r="123">
      <c r="C123" s="2" t="str">
        <v xml:space="preserve">Availability Dermaga </v>
      </c>
      <c r="Q123" s="2" t="e">
        <f>AVERAGE(Q15:Q122)</f>
        <v>#DIV/0!</v>
      </c>
    </row>
    <row r="124">
      <c r="B124" s="2" t="str">
        <v>II</v>
      </c>
      <c r="C124" s="2" t="str">
        <v>LAPANGAN</v>
      </c>
    </row>
    <row r="125">
      <c r="B125" s="2">
        <v>1</v>
      </c>
      <c r="C125" s="2" t="str">
        <v>LAPANGAN PENUMPUKAN</v>
      </c>
      <c r="D125" s="2" t="str">
        <v>Lapangan Container Yard</v>
      </c>
      <c r="J125" s="2" t="str">
        <v>Beton</v>
      </c>
      <c r="Q125" s="2">
        <f>IFERROR(AVERAGE(P126:P145),"")</f>
        <v>100</v>
      </c>
      <c r="R125" s="2" t="str">
        <v>SPMT</v>
      </c>
    </row>
    <row r="126">
      <c r="E126" s="2" t="str">
        <v>Lapangan</v>
      </c>
      <c r="F126" s="2">
        <v>90</v>
      </c>
      <c r="G126" s="2">
        <v>60</v>
      </c>
      <c r="H126" s="2">
        <f>F126*G126</f>
        <v>5400</v>
      </c>
      <c r="K126" s="2">
        <f>H126</f>
        <v>5400</v>
      </c>
      <c r="O126" s="2">
        <f>IF(K126=0,0,K126-(50%*L126+75%*M126+100%*N126))</f>
        <v>5400</v>
      </c>
      <c r="P126" s="2">
        <f>IF(K126=0,"",O126/K126*100)</f>
        <v>100</v>
      </c>
      <c r="S126" s="2" t="str">
        <v>Kondisi Baik</v>
      </c>
    </row>
    <row r="127">
      <c r="B127" s="2">
        <v>2</v>
      </c>
      <c r="C127" s="2" t="str">
        <v>LAPANGAN PENUMPUKAN</v>
      </c>
      <c r="D127" s="2" t="str">
        <v>Lapangan Linggarjati</v>
      </c>
      <c r="J127" s="2" t="str">
        <v>Beton</v>
      </c>
      <c r="Q127" s="2">
        <f>IFERROR(AVERAGE(P128:P147),"")</f>
        <v>100</v>
      </c>
      <c r="R127" s="2" t="str">
        <v>SPMT</v>
      </c>
    </row>
    <row r="128">
      <c r="E128" s="2" t="str">
        <v>Lapangan</v>
      </c>
      <c r="F128" s="2">
        <v>140</v>
      </c>
      <c r="G128" s="2">
        <v>40</v>
      </c>
      <c r="H128" s="2">
        <f>F128*G128</f>
        <v>5600</v>
      </c>
      <c r="K128" s="2">
        <f>H128</f>
        <v>5600</v>
      </c>
      <c r="O128" s="2">
        <f>IF(K128=0,0,K128-(50%*L128+75%*M128+100%*N128))</f>
        <v>5600</v>
      </c>
      <c r="P128" s="2">
        <f>IF(K128=0,"",O128/K128*100)</f>
        <v>100</v>
      </c>
      <c r="S128" s="2" t="str">
        <v>Kondisi Baik</v>
      </c>
    </row>
    <row r="129">
      <c r="B129" s="2">
        <v>3</v>
      </c>
      <c r="C129" s="2" t="str">
        <v>LAPANGAN PENUMPUKAN</v>
      </c>
      <c r="D129" s="2" t="str">
        <v>Lapangan Muarajati</v>
      </c>
      <c r="J129" s="2" t="str">
        <v>Beton</v>
      </c>
      <c r="Q129" s="2">
        <f>IFERROR(AVERAGE(P130:P149),"")</f>
        <v>100</v>
      </c>
      <c r="R129" s="2" t="str">
        <v>SPMT</v>
      </c>
    </row>
    <row r="130">
      <c r="E130" s="2" t="str">
        <v>Lapangan</v>
      </c>
      <c r="F130" s="2">
        <v>112</v>
      </c>
      <c r="G130" s="2">
        <v>40</v>
      </c>
      <c r="H130" s="2">
        <f>F130*G130</f>
        <v>4480</v>
      </c>
      <c r="K130" s="2">
        <f>H130</f>
        <v>4480</v>
      </c>
      <c r="O130" s="2">
        <f>IF(K130=0,0,K130-(50%*L130+75%*M130+100%*N130))</f>
        <v>4480</v>
      </c>
      <c r="P130" s="2">
        <f>IF(K130=0,"",O130/K130*100)</f>
        <v>100</v>
      </c>
      <c r="S130" s="2" t="str">
        <v>Kondisi Baik</v>
      </c>
    </row>
    <row r="131">
      <c r="B131" s="2">
        <v>4</v>
      </c>
      <c r="C131" s="2" t="str">
        <v>LAPANGAN PENUMPUKAN</v>
      </c>
      <c r="D131" s="2" t="str">
        <v>Lapangan Surya Sumantri</v>
      </c>
      <c r="J131" s="2" t="str">
        <v>Beton</v>
      </c>
      <c r="Q131" s="2">
        <f>IFERROR(AVERAGE(P132:P151),"")</f>
        <v>100</v>
      </c>
      <c r="R131" s="2" t="str">
        <v>SPMT</v>
      </c>
    </row>
    <row r="132">
      <c r="E132" s="2" t="str">
        <v>Lapangan</v>
      </c>
      <c r="F132" s="2">
        <v>173</v>
      </c>
      <c r="G132" s="2">
        <v>46</v>
      </c>
      <c r="H132" s="2">
        <f>F132*G132</f>
        <v>7958</v>
      </c>
      <c r="K132" s="2">
        <f>H132</f>
        <v>7958</v>
      </c>
      <c r="O132" s="2">
        <f>IF(K132=0,0,K132-(50%*L132+75%*M132+100%*N132))</f>
        <v>7958</v>
      </c>
      <c r="P132" s="2">
        <f>IF(K132=0,"",O132/K132*100)</f>
        <v>100</v>
      </c>
      <c r="S132" s="2" t="str">
        <v>Kondisi Baik</v>
      </c>
    </row>
    <row r="133">
      <c r="B133" s="2">
        <v>5</v>
      </c>
      <c r="C133" s="2" t="str">
        <v>LAPANGAN PENUMPUKAN</v>
      </c>
      <c r="D133" s="2" t="str">
        <v>Lapangan Pelita</v>
      </c>
      <c r="J133" s="2" t="str">
        <v>Beton</v>
      </c>
      <c r="Q133" s="2">
        <f>IFERROR(AVERAGE(P134:P153),"")</f>
        <v>100</v>
      </c>
      <c r="R133" s="2" t="str">
        <v>SPMT</v>
      </c>
    </row>
    <row r="134">
      <c r="E134" s="2" t="str">
        <v>Lapangan</v>
      </c>
      <c r="F134" s="2">
        <v>326</v>
      </c>
      <c r="G134" s="2">
        <v>30</v>
      </c>
      <c r="H134" s="2">
        <f>F134*G134</f>
        <v>9780</v>
      </c>
      <c r="K134" s="2">
        <f>H134</f>
        <v>9780</v>
      </c>
      <c r="O134" s="2">
        <f>IF(K134=0,0,K134-(50%*L134+75%*M134+100%*N134))</f>
        <v>9780</v>
      </c>
      <c r="P134" s="2">
        <f>IF(K134=0,"",O134/K134*100)</f>
        <v>100</v>
      </c>
      <c r="S134" s="2" t="str">
        <v>Kondisi Baik</v>
      </c>
    </row>
    <row r="135">
      <c r="B135" s="2">
        <v>6</v>
      </c>
      <c r="C135" s="2" t="str">
        <v>LAPANGAN PENUMPUKAN</v>
      </c>
      <c r="D135" s="2" t="str">
        <v>Lapangan Ex Citra</v>
      </c>
      <c r="J135" s="2" t="str">
        <v>Beton</v>
      </c>
      <c r="Q135" s="2">
        <f>IFERROR(AVERAGE(P136:P155),"")</f>
        <v>100</v>
      </c>
      <c r="R135" s="2" t="str">
        <v>SPMT</v>
      </c>
    </row>
    <row r="136">
      <c r="E136" s="2" t="str">
        <v>Lapangan</v>
      </c>
      <c r="H136" s="2">
        <v>100</v>
      </c>
      <c r="K136" s="2">
        <f>H136</f>
        <v>100</v>
      </c>
      <c r="O136" s="2">
        <f>IF(K136=0,0,K136-(50%*L136+75%*M136+100%*N136))</f>
        <v>100</v>
      </c>
      <c r="P136" s="2">
        <f>IF(K136=0,"",O136/K136*100)</f>
        <v>100</v>
      </c>
      <c r="S136" s="2" t="str">
        <v>Kondisi Baik</v>
      </c>
    </row>
    <row r="137">
      <c r="C137" s="2" t="str">
        <v>Availability Lapangan</v>
      </c>
      <c r="Q137" s="2">
        <f>AVERAGE(Q124:Q126)</f>
        <v>100</v>
      </c>
    </row>
    <row r="138">
      <c r="B138" s="2" t="str">
        <v>III</v>
      </c>
      <c r="C138" s="2" t="str">
        <v>GUDANG</v>
      </c>
    </row>
    <row r="139">
      <c r="B139" s="2">
        <v>1</v>
      </c>
      <c r="C139" s="2" t="str">
        <v>GUDANG</v>
      </c>
      <c r="D139" s="2" t="str">
        <v>Gudang 101</v>
      </c>
      <c r="J139" s="2" t="str">
        <v>Beton</v>
      </c>
      <c r="Q139" s="2" t="e">
        <f>IFERROR(AVERAGE(P140:P159),"")</f>
        <v>#DIV/0!</v>
      </c>
      <c r="R139" s="2" t="str">
        <v>SPSL</v>
      </c>
    </row>
    <row r="140">
      <c r="E140" s="2" t="str">
        <v>Lantai Gudang</v>
      </c>
      <c r="F140" s="2">
        <v>43</v>
      </c>
      <c r="G140" s="2">
        <v>43</v>
      </c>
      <c r="H140" s="2">
        <f>F140*G140</f>
        <v>1849</v>
      </c>
      <c r="K140" s="2">
        <f>H140</f>
        <v>1849</v>
      </c>
      <c r="O140" s="2">
        <f>IF(K140=0,0,K140-(50%*L140+75%*M140+100%*N140))</f>
        <v>1849</v>
      </c>
      <c r="P140" s="2">
        <f>IF(K140=0,"",O140/K140*100)</f>
        <v>100</v>
      </c>
      <c r="S140" s="2" t="str">
        <v>Kondisi Baik</v>
      </c>
    </row>
    <row r="141">
      <c r="E141" s="2" t="str">
        <v>Atap</v>
      </c>
      <c r="H141" s="2">
        <f>F141*G141</f>
        <v>0</v>
      </c>
      <c r="K141" s="2">
        <f>H141</f>
        <v>0</v>
      </c>
      <c r="O141" s="2">
        <f>IF(K141=0,0,K141-(50%*L141+75%*M141+100%*N141))</f>
        <v>0</v>
      </c>
      <c r="P141" s="2" t="str">
        <f>IF(K141=0,"",O141/K141*100)</f>
        <v/>
      </c>
      <c r="S141" s="2" t="str">
        <v>Kondisi Baik</v>
      </c>
    </row>
    <row r="142">
      <c r="E142" s="2" t="str">
        <v>Dinding Gudang</v>
      </c>
      <c r="H142" s="2">
        <f>F142*G142</f>
        <v>0</v>
      </c>
      <c r="K142" s="2">
        <f>H142</f>
        <v>0</v>
      </c>
      <c r="O142" s="2">
        <f>IF(K142=0,0,K142-(50%*L142+75%*M142+100%*N142))</f>
        <v>0</v>
      </c>
      <c r="P142" s="2" t="str">
        <f>IF(K142=0,"",O142/K142*100)</f>
        <v/>
      </c>
      <c r="S142" s="2" t="str">
        <v>Kondisi Baik</v>
      </c>
    </row>
    <row r="143">
      <c r="E143" s="2" t="str">
        <v>Pintu Gudang</v>
      </c>
      <c r="K143" s="2">
        <f>I143</f>
        <v>0</v>
      </c>
      <c r="O143" s="2">
        <f>IF(K143=0,0,K143-(50%*L143+75%*M143+100%*N143))</f>
        <v>0</v>
      </c>
      <c r="P143" s="2" t="str">
        <f>IF(K143=0,"",O143/K143*100)</f>
        <v/>
      </c>
      <c r="S143" s="2" t="str">
        <v>Kondisi Baik</v>
      </c>
    </row>
    <row r="144">
      <c r="B144" s="2">
        <v>2</v>
      </c>
      <c r="C144" s="2" t="str">
        <v>GUDANG</v>
      </c>
      <c r="D144" s="2" t="str">
        <v>Gudang 102</v>
      </c>
      <c r="J144" s="2" t="str">
        <v>Beton</v>
      </c>
      <c r="Q144" s="2" t="e">
        <f>IFERROR(AVERAGE(P145:P164),"")</f>
        <v>#DIV/0!</v>
      </c>
      <c r="R144" s="2" t="str">
        <v>SPSL</v>
      </c>
    </row>
    <row r="145">
      <c r="E145" s="2" t="str">
        <v>Lantai Gudang</v>
      </c>
      <c r="F145" s="2">
        <v>60</v>
      </c>
      <c r="G145" s="2">
        <v>25</v>
      </c>
      <c r="H145" s="2">
        <f>F145*G145</f>
        <v>1500</v>
      </c>
      <c r="K145" s="2">
        <f>H145</f>
        <v>1500</v>
      </c>
      <c r="O145" s="2">
        <f>IF(K145=0,0,K145-(50%*L145+75%*M145+100%*N145))</f>
        <v>1500</v>
      </c>
      <c r="P145" s="2">
        <f>IF(K145=0,"",O145/K145*100)</f>
        <v>100</v>
      </c>
      <c r="S145" s="2" t="str">
        <v>Perbaikan lantai gudang seluas 100 m2</v>
      </c>
    </row>
    <row r="146">
      <c r="E146" s="2" t="str">
        <v>Atap</v>
      </c>
      <c r="H146" s="2">
        <f>F146*G146</f>
        <v>0</v>
      </c>
      <c r="K146" s="2">
        <f>H146</f>
        <v>0</v>
      </c>
      <c r="O146" s="2">
        <f>IF(K146=0,0,K146-(50%*L146+75%*M146+100%*N146))</f>
        <v>0</v>
      </c>
      <c r="P146" s="2" t="str">
        <f>IF(K146=0,"",O146/K146*100)</f>
        <v/>
      </c>
      <c r="S146" s="2" t="str">
        <v>Kondisi Baik</v>
      </c>
    </row>
    <row r="147">
      <c r="E147" s="2" t="str">
        <v>Dinding Gudang</v>
      </c>
      <c r="H147" s="2">
        <f>F147*G147</f>
        <v>0</v>
      </c>
      <c r="K147" s="2">
        <f>H147</f>
        <v>0</v>
      </c>
      <c r="O147" s="2">
        <f>IF(K147=0,0,K147-(50%*L147+75%*M147+100%*N147))</f>
        <v>0</v>
      </c>
      <c r="P147" s="2" t="str">
        <f>IF(K147=0,"",O147/K147*100)</f>
        <v/>
      </c>
      <c r="S147" s="2" t="str">
        <v>Kondisi Baik</v>
      </c>
    </row>
    <row r="148">
      <c r="E148" s="2" t="str">
        <v>Pintu Gudang</v>
      </c>
      <c r="K148" s="2">
        <f>I148</f>
        <v>0</v>
      </c>
      <c r="O148" s="2">
        <f>IF(K148=0,0,K148-(50%*L148+75%*M148+100%*N148))</f>
        <v>0</v>
      </c>
      <c r="P148" s="2" t="str">
        <f>IF(K148=0,"",O148/K148*100)</f>
        <v/>
      </c>
      <c r="S148" s="2" t="str">
        <v>Proses perbaikan  ringan 1 (satu) unit  pintu gudang</v>
      </c>
    </row>
    <row r="149">
      <c r="B149" s="2">
        <v>1</v>
      </c>
      <c r="C149" s="2" t="str">
        <v>GUDANG</v>
      </c>
      <c r="D149" s="2" t="str">
        <v>Gudang 103</v>
      </c>
      <c r="J149" s="2" t="str">
        <v>Beton</v>
      </c>
      <c r="Q149" s="2" t="e">
        <f>IFERROR(AVERAGE(P150:P169),"")</f>
        <v>#DIV/0!</v>
      </c>
      <c r="R149" s="2" t="str">
        <v>SPSL</v>
      </c>
    </row>
    <row r="150">
      <c r="E150" s="2" t="str">
        <v>Lantai Gudang</v>
      </c>
      <c r="F150" s="2">
        <v>18</v>
      </c>
      <c r="G150" s="2">
        <v>18</v>
      </c>
      <c r="H150" s="2">
        <f>F150*G150</f>
        <v>324</v>
      </c>
      <c r="K150" s="2">
        <f>H150</f>
        <v>324</v>
      </c>
      <c r="O150" s="2">
        <f>IF(K150=0,0,K150-(50%*L150+75%*M150+100%*N150))</f>
        <v>324</v>
      </c>
      <c r="P150" s="2">
        <f>IF(K150=0,"",O150/K150*100)</f>
        <v>100</v>
      </c>
      <c r="S150" s="2" t="str">
        <v>Kondisi Baik</v>
      </c>
    </row>
    <row r="151">
      <c r="E151" s="2" t="str">
        <v>Atap</v>
      </c>
      <c r="H151" s="2">
        <f>F151*G151</f>
        <v>0</v>
      </c>
      <c r="K151" s="2">
        <f>H151</f>
        <v>0</v>
      </c>
      <c r="O151" s="2">
        <f>IF(K151=0,0,K151-(50%*L151+75%*M151+100%*N151))</f>
        <v>0</v>
      </c>
      <c r="P151" s="2" t="str">
        <f>IF(K151=0,"",O151/K151*100)</f>
        <v/>
      </c>
      <c r="S151" s="2" t="str">
        <v>Kondisi Baik</v>
      </c>
    </row>
    <row r="152">
      <c r="E152" s="2" t="str">
        <v>Dinding Gudang</v>
      </c>
      <c r="H152" s="2">
        <f>F152*G152</f>
        <v>0</v>
      </c>
      <c r="K152" s="2">
        <f>H152</f>
        <v>0</v>
      </c>
      <c r="O152" s="2">
        <f>IF(K152=0,0,K152-(50%*L152+75%*M152+100%*N152))</f>
        <v>0</v>
      </c>
      <c r="P152" s="2" t="str">
        <f>IF(K152=0,"",O152/K152*100)</f>
        <v/>
      </c>
      <c r="S152" s="2" t="str">
        <v>Kondisi Baik</v>
      </c>
    </row>
    <row r="153">
      <c r="E153" s="2" t="str">
        <v>Pintu Gudang</v>
      </c>
      <c r="K153" s="2">
        <f>I153</f>
        <v>0</v>
      </c>
      <c r="O153" s="2">
        <f>IF(K153=0,0,K153-(50%*L153+75%*M153+100%*N153))</f>
        <v>0</v>
      </c>
      <c r="P153" s="2" t="str">
        <f>IF(K153=0,"",O153/K153*100)</f>
        <v/>
      </c>
      <c r="S153" s="2" t="str">
        <v>Kondisi Baik</v>
      </c>
    </row>
    <row r="154">
      <c r="B154" s="2">
        <v>2</v>
      </c>
      <c r="C154" s="2" t="str">
        <v>GUDANG</v>
      </c>
      <c r="D154" s="2" t="str">
        <v>Gudang 104</v>
      </c>
      <c r="J154" s="2" t="str">
        <v>Beton</v>
      </c>
      <c r="Q154" s="2" t="e">
        <f>IFERROR(AVERAGE(P155:P174),"")</f>
        <v>#DIV/0!</v>
      </c>
      <c r="R154" s="2" t="str">
        <v>SPSL</v>
      </c>
    </row>
    <row r="155">
      <c r="E155" s="2" t="str">
        <v>Lantai Gudang</v>
      </c>
      <c r="F155" s="2">
        <v>70</v>
      </c>
      <c r="G155" s="2">
        <v>15</v>
      </c>
      <c r="H155" s="2">
        <f>F155*G155</f>
        <v>1050</v>
      </c>
      <c r="K155" s="2">
        <f>H155</f>
        <v>1050</v>
      </c>
      <c r="O155" s="2">
        <f>IF(K155=0,0,K155-(50%*L155+75%*M155+100%*N155))</f>
        <v>1050</v>
      </c>
      <c r="P155" s="2">
        <f>IF(K155=0,"",O155/K155*100)</f>
        <v>100</v>
      </c>
      <c r="S155" s="2" t="str">
        <v>Perbaikan lantai gudang seluas 100 m2</v>
      </c>
    </row>
    <row r="156">
      <c r="E156" s="2" t="str">
        <v>Atap</v>
      </c>
      <c r="H156" s="2">
        <f>F156*G156</f>
        <v>0</v>
      </c>
      <c r="K156" s="2">
        <f>H156</f>
        <v>0</v>
      </c>
      <c r="O156" s="2">
        <f>IF(K156=0,0,K156-(50%*L156+75%*M156+100%*N156))</f>
        <v>0</v>
      </c>
      <c r="P156" s="2" t="str">
        <f>IF(K156=0,"",O156/K156*100)</f>
        <v/>
      </c>
      <c r="S156" s="2" t="str">
        <v>Kondisi Baik</v>
      </c>
    </row>
    <row r="157">
      <c r="E157" s="2" t="str">
        <v>Dinding Gudang</v>
      </c>
      <c r="H157" s="2">
        <f>F157*G157</f>
        <v>0</v>
      </c>
      <c r="K157" s="2">
        <f>H157</f>
        <v>0</v>
      </c>
      <c r="O157" s="2">
        <f>IF(K157=0,0,K157-(50%*L157+75%*M157+100%*N157))</f>
        <v>0</v>
      </c>
      <c r="P157" s="2" t="str">
        <f>IF(K157=0,"",O157/K157*100)</f>
        <v/>
      </c>
      <c r="S157" s="2" t="str">
        <v>Kondisi Baik</v>
      </c>
    </row>
    <row r="158">
      <c r="E158" s="2" t="str">
        <v>Pintu Gudang</v>
      </c>
      <c r="K158" s="2">
        <f>I158</f>
        <v>0</v>
      </c>
      <c r="O158" s="2">
        <f>IF(K158=0,0,K158-(50%*L158+75%*M158+100%*N158))</f>
        <v>0</v>
      </c>
      <c r="P158" s="2" t="str">
        <f>IF(K158=0,"",O158/K158*100)</f>
        <v/>
      </c>
      <c r="S158" s="2" t="str">
        <v>Proses perbaikan  ringan 1 (satu) unit  pintu gudang</v>
      </c>
    </row>
    <row r="159">
      <c r="B159" s="2">
        <v>2</v>
      </c>
      <c r="C159" s="2" t="str">
        <v>GUDANG</v>
      </c>
      <c r="D159" s="2" t="str">
        <v>Gudang Muarajati</v>
      </c>
      <c r="J159" s="2" t="str">
        <v>Beton</v>
      </c>
      <c r="Q159" s="2" t="e">
        <f>IFERROR(AVERAGE(P160:P179),"")</f>
        <v>#DIV/0!</v>
      </c>
      <c r="R159" s="2" t="str">
        <v>SPSL</v>
      </c>
    </row>
    <row r="160">
      <c r="E160" s="2" t="str">
        <v>Lantai Gudang</v>
      </c>
      <c r="F160" s="2">
        <v>100</v>
      </c>
      <c r="G160" s="2">
        <v>40</v>
      </c>
      <c r="H160" s="2">
        <f>F160*G160</f>
        <v>4000</v>
      </c>
      <c r="K160" s="2">
        <f>H160</f>
        <v>4000</v>
      </c>
      <c r="O160" s="2">
        <f>IF(K160=0,0,K160-(50%*L160+75%*M160+100%*N160))</f>
        <v>4000</v>
      </c>
      <c r="P160" s="2">
        <f>IF(K160=0,"",O160/K160*100)</f>
        <v>100</v>
      </c>
      <c r="S160" s="2" t="str">
        <v>Perbaikan lantai gudang seluas 100 m2</v>
      </c>
    </row>
    <row r="161">
      <c r="E161" s="2" t="str">
        <v>Atap</v>
      </c>
      <c r="H161" s="2">
        <f>F161*G161</f>
        <v>0</v>
      </c>
      <c r="K161" s="2">
        <f>H161</f>
        <v>0</v>
      </c>
      <c r="O161" s="2">
        <f>IF(K161=0,0,K161-(50%*L161+75%*M161+100%*N161))</f>
        <v>0</v>
      </c>
      <c r="P161" s="2" t="str">
        <f>IF(K161=0,"",O161/K161*100)</f>
        <v/>
      </c>
      <c r="S161" s="2" t="str">
        <v>Kondisi Baik</v>
      </c>
    </row>
    <row r="162">
      <c r="E162" s="2" t="str">
        <v>Dinding Gudang</v>
      </c>
      <c r="H162" s="2">
        <f>F162*G162</f>
        <v>0</v>
      </c>
      <c r="K162" s="2">
        <f>H162</f>
        <v>0</v>
      </c>
      <c r="O162" s="2">
        <f>IF(K162=0,0,K162-(50%*L162+75%*M162+100%*N162))</f>
        <v>0</v>
      </c>
      <c r="P162" s="2" t="str">
        <f>IF(K162=0,"",O162/K162*100)</f>
        <v/>
      </c>
      <c r="S162" s="2" t="str">
        <v>Kondisi Baik</v>
      </c>
    </row>
    <row r="163">
      <c r="E163" s="2" t="str">
        <v>Pintu Gudang</v>
      </c>
      <c r="K163" s="2">
        <f>I163</f>
        <v>0</v>
      </c>
      <c r="O163" s="2">
        <f>IF(K163=0,0,K163-(50%*L163+75%*M163+100%*N163))</f>
        <v>0</v>
      </c>
      <c r="P163" s="2" t="str">
        <f>IF(K163=0,"",O163/K163*100)</f>
        <v/>
      </c>
      <c r="S163" s="2" t="str">
        <v>Proses perbaikan  ringan 1 (satu) unit  pintu gudang</v>
      </c>
    </row>
    <row r="164">
      <c r="C164" s="2" t="str">
        <v>Availability Gudang</v>
      </c>
      <c r="Q164" s="2" t="e">
        <f>AVERAGE(Q139:Q148)</f>
        <v>#DIV/0!</v>
      </c>
    </row>
    <row r="165">
      <c r="B165" s="2" t="str">
        <v>IV</v>
      </c>
      <c r="C165" s="2" t="str">
        <v>TERMINAL PENUMPANG</v>
      </c>
    </row>
    <row r="166">
      <c r="B166" s="2">
        <v>1</v>
      </c>
      <c r="C166" s="2" t="str">
        <v>TERMINAL PENUMPANG</v>
      </c>
      <c r="D166" s="2" t="str">
        <v>TERMINAL PENUMPANG A</v>
      </c>
      <c r="J166" s="2" t="str">
        <v>Beton</v>
      </c>
      <c r="Q166" s="2">
        <f>IFERROR(AVERAGE(P167:P186),"")</f>
        <v>100</v>
      </c>
      <c r="R166" s="2" t="str">
        <v>SPMT</v>
      </c>
    </row>
    <row r="167">
      <c r="E167" s="2" t="str">
        <v xml:space="preserve">Lantai </v>
      </c>
      <c r="F167" s="2">
        <v>100</v>
      </c>
      <c r="G167" s="2">
        <v>20</v>
      </c>
      <c r="H167" s="2">
        <f>F167*G167</f>
        <v>2000</v>
      </c>
      <c r="K167" s="2">
        <f>H167</f>
        <v>2000</v>
      </c>
      <c r="O167" s="2">
        <f>IF(K167=0,0,K167-(50%*L167+75%*M167+100%*N167))</f>
        <v>2000</v>
      </c>
      <c r="P167" s="2">
        <f>IF(K167=0,"",O167/K167*100)</f>
        <v>100</v>
      </c>
      <c r="S167" s="2" t="str">
        <v>Kondisi Baik</v>
      </c>
    </row>
    <row r="168">
      <c r="E168" s="2" t="str">
        <v>Atap</v>
      </c>
      <c r="F168" s="2">
        <v>100</v>
      </c>
      <c r="G168" s="2">
        <v>20</v>
      </c>
      <c r="H168" s="2">
        <f>F168*G168</f>
        <v>2000</v>
      </c>
      <c r="K168" s="2">
        <f>H168</f>
        <v>2000</v>
      </c>
      <c r="O168" s="2">
        <f>IF(K168=0,0,K168-(50%*L168+75%*M168+100%*N168))</f>
        <v>2000</v>
      </c>
      <c r="P168" s="2">
        <f>IF(K168=0,"",O168/K168*100)</f>
        <v>100</v>
      </c>
      <c r="S168" s="2" t="str">
        <v>Kondisi Baik</v>
      </c>
    </row>
    <row r="169">
      <c r="E169" s="2" t="str">
        <v>Pintu</v>
      </c>
      <c r="I169" s="2">
        <v>10</v>
      </c>
      <c r="K169" s="2">
        <f>I169</f>
        <v>10</v>
      </c>
      <c r="O169" s="2">
        <f>IF(K169=0,0,K169-(50%*L169+75%*M169+100%*N169))</f>
        <v>10</v>
      </c>
      <c r="P169" s="2">
        <f>IF(K169=0,"",O169/K169*100)</f>
        <v>100</v>
      </c>
      <c r="S169" s="2" t="str">
        <v>Kondisi Baik</v>
      </c>
    </row>
    <row r="170">
      <c r="E170" s="2" t="str">
        <v>Jendela</v>
      </c>
      <c r="I170" s="2">
        <v>20</v>
      </c>
      <c r="K170" s="2">
        <f>I170</f>
        <v>20</v>
      </c>
      <c r="O170" s="2">
        <f>IF(K170=0,0,K170-(50%*L170+75%*M170+100%*N170))</f>
        <v>20</v>
      </c>
      <c r="P170" s="2">
        <f>IF(K170=0,"",O170/K170*100)</f>
        <v>100</v>
      </c>
      <c r="S170" s="2" t="str">
        <v>Kondisi Baik</v>
      </c>
    </row>
    <row r="171">
      <c r="E171" s="2" t="str">
        <v>Dinding</v>
      </c>
      <c r="F171" s="2">
        <v>240</v>
      </c>
      <c r="G171" s="2">
        <v>4</v>
      </c>
      <c r="H171" s="2">
        <f>F171*G171</f>
        <v>960</v>
      </c>
      <c r="K171" s="2">
        <f>H171</f>
        <v>960</v>
      </c>
      <c r="O171" s="2">
        <f>IF(K171=0,0,K171-(50%*L171+75%*M171+100%*N171))</f>
        <v>960</v>
      </c>
      <c r="P171" s="2">
        <f>IF(K171=0,"",O171/K171*100)</f>
        <v>100</v>
      </c>
      <c r="S171" s="2" t="str">
        <v>Kondisi Baik</v>
      </c>
    </row>
    <row r="172">
      <c r="E172" s="2" t="str">
        <v>Plafond</v>
      </c>
      <c r="F172" s="2">
        <v>100</v>
      </c>
      <c r="G172" s="2">
        <v>20</v>
      </c>
      <c r="H172" s="2">
        <f>F172*G172</f>
        <v>2000</v>
      </c>
      <c r="K172" s="2">
        <f>H172</f>
        <v>2000</v>
      </c>
      <c r="O172" s="2">
        <f>IF(K172=0,0,K172-(50%*L172+75%*M172+100%*N172))</f>
        <v>2000</v>
      </c>
      <c r="P172" s="2">
        <f>IF(K172=0,"",O172/K172*100)</f>
        <v>100</v>
      </c>
      <c r="S172" s="2" t="str">
        <v>Kondisi Baik</v>
      </c>
    </row>
    <row r="173">
      <c r="C173" s="2" t="str">
        <v>Availability Terminal Penumpang</v>
      </c>
      <c r="Q173" s="2">
        <f>AVERAGE(Q166:Q172)</f>
        <v>100</v>
      </c>
    </row>
    <row r="174">
      <c r="B174" s="2" t="str">
        <v>V</v>
      </c>
      <c r="C174" s="2" t="str">
        <v>JALAN</v>
      </c>
    </row>
    <row r="175">
      <c r="B175" s="2">
        <v>1</v>
      </c>
      <c r="C175" s="2" t="str">
        <v>JALAN</v>
      </c>
      <c r="D175" s="2" t="str">
        <v>JALAN PERNIAGAAN</v>
      </c>
      <c r="J175" s="2" t="str">
        <v>Rigid</v>
      </c>
      <c r="Q175" s="2" t="e">
        <f>IFERROR(AVERAGE(P176:P195),"")</f>
        <v>#DIV/0!</v>
      </c>
      <c r="R175" s="2" t="str">
        <v>SPMT</v>
      </c>
    </row>
    <row r="176">
      <c r="E176" s="2" t="str">
        <v>Perkerasan Jalan</v>
      </c>
      <c r="H176" s="2">
        <f>F176*G176</f>
        <v>0</v>
      </c>
      <c r="K176" s="2">
        <f>H176</f>
        <v>0</v>
      </c>
      <c r="O176" s="2">
        <f>IF(K176=0,0,K176-(50%*L176+75%*M176+100%*N176))</f>
        <v>0</v>
      </c>
      <c r="P176" s="2" t="str">
        <f>IF(K176=0,"",O176/K176*100)</f>
        <v/>
      </c>
      <c r="S176" s="2" t="str">
        <v>Kondisi Baik</v>
      </c>
    </row>
    <row r="177">
      <c r="E177" s="2" t="str">
        <v>Marka</v>
      </c>
      <c r="H177" s="2">
        <f>F177*G177</f>
        <v>0</v>
      </c>
      <c r="K177" s="2">
        <f>H177</f>
        <v>0</v>
      </c>
      <c r="O177" s="2">
        <f>IF(K177=0,0,K177-(50%*L177+75%*M177+100%*N177))</f>
        <v>0</v>
      </c>
      <c r="P177" s="2" t="str">
        <f>IF(K177=0,"",O177/K177*100)</f>
        <v/>
      </c>
      <c r="S177" s="2" t="str">
        <v>Kondisi Baik</v>
      </c>
    </row>
    <row r="178">
      <c r="E178" s="2" t="str">
        <v>Rambu-rambu</v>
      </c>
      <c r="K178" s="2">
        <f>I178</f>
        <v>0</v>
      </c>
      <c r="O178" s="2">
        <f>IF(K178=0,0,K178-(50%*L178+75%*M178+100%*N178))</f>
        <v>0</v>
      </c>
      <c r="P178" s="2" t="str">
        <f>IF(K178=0,"",O178/K178*100)</f>
        <v/>
      </c>
      <c r="S178" s="2" t="str">
        <v>Kondisi Baik</v>
      </c>
    </row>
    <row r="179">
      <c r="E179" s="2" t="str">
        <v>Saluran Drainase</v>
      </c>
      <c r="H179" s="2">
        <f>F179*G179</f>
        <v>0</v>
      </c>
      <c r="K179" s="2">
        <f>H179</f>
        <v>0</v>
      </c>
      <c r="O179" s="2">
        <f>IF(K179=0,0,K179-(50%*L179+75%*M179+100%*N179))</f>
        <v>0</v>
      </c>
      <c r="P179" s="2" t="str">
        <f>IF(K179=0,"",O179/K179*100)</f>
        <v/>
      </c>
      <c r="S179" s="2" t="str">
        <v>Kondisi Baik</v>
      </c>
    </row>
    <row r="180">
      <c r="B180" s="2">
        <v>2</v>
      </c>
      <c r="C180" s="2" t="str">
        <v>JALAN</v>
      </c>
      <c r="D180" s="2" t="str">
        <v>JALAN LOMBOK</v>
      </c>
      <c r="J180" s="2" t="str">
        <v>Rigid</v>
      </c>
      <c r="Q180" s="2" t="e">
        <f>IFERROR(AVERAGE(P181:P200),"")</f>
        <v>#DIV/0!</v>
      </c>
      <c r="R180" s="2" t="str">
        <v>SPMT</v>
      </c>
    </row>
    <row r="181">
      <c r="E181" s="2" t="str">
        <v>Perkerasan Jalan</v>
      </c>
      <c r="H181" s="2">
        <f>F181*G181</f>
        <v>0</v>
      </c>
      <c r="K181" s="2">
        <f>H181</f>
        <v>0</v>
      </c>
      <c r="O181" s="2">
        <f>IF(K181=0,0,K181-(50%*L181+75%*M181+100%*N181))</f>
        <v>0</v>
      </c>
      <c r="P181" s="2" t="str">
        <f>IF(K181=0,"",O181/K181*100)</f>
        <v/>
      </c>
      <c r="S181" s="2" t="str">
        <v>Kondisi Baik</v>
      </c>
    </row>
    <row r="182">
      <c r="E182" s="2" t="str">
        <v>Marka</v>
      </c>
      <c r="H182" s="2">
        <f>F182*G182</f>
        <v>0</v>
      </c>
      <c r="K182" s="2">
        <f>H182</f>
        <v>0</v>
      </c>
      <c r="O182" s="2">
        <f>IF(K182=0,0,K182-(50%*L182+75%*M182+100%*N182))</f>
        <v>0</v>
      </c>
      <c r="P182" s="2" t="str">
        <f>IF(K182=0,"",O182/K182*100)</f>
        <v/>
      </c>
      <c r="S182" s="2" t="str">
        <v>Kondisi Baik</v>
      </c>
    </row>
    <row r="183">
      <c r="E183" s="2" t="str">
        <v>Rambu-rambu</v>
      </c>
      <c r="K183" s="2">
        <f>I183</f>
        <v>0</v>
      </c>
      <c r="O183" s="2">
        <f>IF(K183=0,0,K183-(50%*L183+75%*M183+100%*N183))</f>
        <v>0</v>
      </c>
      <c r="P183" s="2" t="str">
        <f>IF(K183=0,"",O183/K183*100)</f>
        <v/>
      </c>
      <c r="S183" s="2" t="str">
        <v>Kondisi Baik</v>
      </c>
    </row>
    <row r="184">
      <c r="E184" s="2" t="str">
        <v>Saluran Drainase</v>
      </c>
      <c r="H184" s="2">
        <f>F184*G184</f>
        <v>0</v>
      </c>
      <c r="K184" s="2">
        <f>H184</f>
        <v>0</v>
      </c>
      <c r="O184" s="2">
        <f>IF(K184=0,0,K184-(50%*L184+75%*M184+100%*N184))</f>
        <v>0</v>
      </c>
      <c r="P184" s="2" t="str">
        <f>IF(K184=0,"",O184/K184*100)</f>
        <v/>
      </c>
      <c r="S184" s="2" t="str">
        <v>Kondisi Baik</v>
      </c>
    </row>
    <row r="185">
      <c r="B185" s="2">
        <v>3</v>
      </c>
      <c r="C185" s="2" t="str">
        <v>JALAN</v>
      </c>
      <c r="D185" s="2" t="str">
        <v>JALAN MALUKU</v>
      </c>
      <c r="J185" s="2" t="str">
        <v>Rigid</v>
      </c>
      <c r="Q185" s="2" t="e">
        <f>IFERROR(AVERAGE(P186:P205),"")</f>
        <v>#DIV/0!</v>
      </c>
      <c r="R185" s="2" t="str">
        <v>SPMT</v>
      </c>
    </row>
    <row r="186">
      <c r="E186" s="2" t="str">
        <v>Perkerasan Jalan</v>
      </c>
      <c r="H186" s="2">
        <f>F186*G186</f>
        <v>0</v>
      </c>
      <c r="K186" s="2">
        <f>H186</f>
        <v>0</v>
      </c>
      <c r="O186" s="2">
        <f>IF(K186=0,0,K186-(50%*L186+75%*M186+100%*N186))</f>
        <v>0</v>
      </c>
      <c r="P186" s="2" t="str">
        <f>IF(K186=0,"",O186/K186*100)</f>
        <v/>
      </c>
      <c r="S186" s="2" t="str">
        <v>Kondisi Baik</v>
      </c>
    </row>
    <row r="187">
      <c r="E187" s="2" t="str">
        <v>Marka</v>
      </c>
      <c r="H187" s="2">
        <f>F187*G187</f>
        <v>0</v>
      </c>
      <c r="K187" s="2">
        <f>H187</f>
        <v>0</v>
      </c>
      <c r="O187" s="2">
        <f>IF(K187=0,0,K187-(50%*L187+75%*M187+100%*N187))</f>
        <v>0</v>
      </c>
      <c r="P187" s="2" t="str">
        <f>IF(K187=0,"",O187/K187*100)</f>
        <v/>
      </c>
      <c r="S187" s="2" t="str">
        <v>Kondisi Baik</v>
      </c>
    </row>
    <row r="188">
      <c r="E188" s="2" t="str">
        <v>Rambu-rambu</v>
      </c>
      <c r="K188" s="2">
        <f>I188</f>
        <v>0</v>
      </c>
      <c r="O188" s="2">
        <f>IF(K188=0,0,K188-(50%*L188+75%*M188+100%*N188))</f>
        <v>0</v>
      </c>
      <c r="P188" s="2" t="str">
        <f>IF(K188=0,"",O188/K188*100)</f>
        <v/>
      </c>
      <c r="S188" s="2" t="str">
        <v>Kondisi Baik</v>
      </c>
    </row>
    <row r="189">
      <c r="E189" s="2" t="str">
        <v>Saluran Drainase</v>
      </c>
      <c r="H189" s="2">
        <f>F189*G189</f>
        <v>0</v>
      </c>
      <c r="K189" s="2">
        <f>H189</f>
        <v>0</v>
      </c>
      <c r="O189" s="2">
        <f>IF(K189=0,0,K189-(50%*L189+75%*M189+100%*N189))</f>
        <v>0</v>
      </c>
      <c r="P189" s="2" t="str">
        <f>IF(K189=0,"",O189/K189*100)</f>
        <v/>
      </c>
      <c r="S189" s="2" t="str">
        <v>Kondisi Baik</v>
      </c>
    </row>
    <row r="190">
      <c r="B190" s="2">
        <v>4</v>
      </c>
      <c r="C190" s="2" t="str">
        <v>JALAN</v>
      </c>
      <c r="D190" s="2" t="str">
        <v>JALAN BARU</v>
      </c>
      <c r="J190" s="2" t="str">
        <v>Rigid</v>
      </c>
      <c r="Q190" s="2" t="e">
        <f>IFERROR(AVERAGE(P191:P210),"")</f>
        <v>#DIV/0!</v>
      </c>
      <c r="R190" s="2" t="str">
        <v>SPMT</v>
      </c>
    </row>
    <row r="191">
      <c r="E191" s="2" t="str">
        <v>Perkerasan Jalan</v>
      </c>
      <c r="H191" s="2">
        <f>F191*G191</f>
        <v>0</v>
      </c>
      <c r="K191" s="2">
        <f>H191</f>
        <v>0</v>
      </c>
      <c r="O191" s="2">
        <f>IF(K191=0,0,K191-(50%*L191+75%*M191+100%*N191))</f>
        <v>0</v>
      </c>
      <c r="P191" s="2" t="str">
        <f>IF(K191=0,"",O191/K191*100)</f>
        <v/>
      </c>
      <c r="S191" s="2" t="str">
        <v>Kondisi Baik</v>
      </c>
    </row>
    <row r="192">
      <c r="E192" s="2" t="str">
        <v>Marka</v>
      </c>
      <c r="H192" s="2">
        <f>F192*G192</f>
        <v>0</v>
      </c>
      <c r="K192" s="2">
        <f>H192</f>
        <v>0</v>
      </c>
      <c r="O192" s="2">
        <f>IF(K192=0,0,K192-(50%*L192+75%*M192+100%*N192))</f>
        <v>0</v>
      </c>
      <c r="P192" s="2" t="str">
        <f>IF(K192=0,"",O192/K192*100)</f>
        <v/>
      </c>
      <c r="S192" s="2" t="str">
        <v>Kondisi Baik</v>
      </c>
    </row>
    <row r="193">
      <c r="E193" s="2" t="str">
        <v>Rambu-rambu</v>
      </c>
      <c r="K193" s="2">
        <f>I193</f>
        <v>0</v>
      </c>
      <c r="O193" s="2">
        <f>IF(K193=0,0,K193-(50%*L193+75%*M193+100%*N193))</f>
        <v>0</v>
      </c>
      <c r="P193" s="2" t="str">
        <f>IF(K193=0,"",O193/K193*100)</f>
        <v/>
      </c>
      <c r="S193" s="2" t="str">
        <v>Kondisi Baik</v>
      </c>
    </row>
    <row r="194">
      <c r="E194" s="2" t="str">
        <v>Saluran Drainase</v>
      </c>
      <c r="H194" s="2">
        <f>F194*G194</f>
        <v>0</v>
      </c>
      <c r="K194" s="2">
        <f>H194</f>
        <v>0</v>
      </c>
      <c r="O194" s="2">
        <f>IF(K194=0,0,K194-(50%*L194+75%*M194+100%*N194))</f>
        <v>0</v>
      </c>
      <c r="P194" s="2" t="str">
        <f>IF(K194=0,"",O194/K194*100)</f>
        <v/>
      </c>
      <c r="S194" s="2" t="str">
        <v>Kondisi Baik</v>
      </c>
    </row>
    <row r="195">
      <c r="B195" s="2">
        <v>5</v>
      </c>
      <c r="C195" s="2" t="str">
        <v>JALAN</v>
      </c>
      <c r="D195" s="2" t="str">
        <v>JALAN Kalimantan</v>
      </c>
      <c r="J195" s="2" t="str">
        <v>Rigid</v>
      </c>
      <c r="Q195" s="2" t="e">
        <f>IFERROR(AVERAGE(P196:P215),"")</f>
        <v>#DIV/0!</v>
      </c>
      <c r="R195" s="2" t="str">
        <v>SPMT</v>
      </c>
    </row>
    <row r="196">
      <c r="E196" s="2" t="str">
        <v>Perkerasan Jalan</v>
      </c>
      <c r="H196" s="2">
        <f>F196*G196</f>
        <v>0</v>
      </c>
      <c r="K196" s="2">
        <f>H196</f>
        <v>0</v>
      </c>
      <c r="O196" s="2">
        <f>IF(K196=0,0,K196-(50%*L196+75%*M196+100%*N196))</f>
        <v>0</v>
      </c>
      <c r="P196" s="2" t="str">
        <f>IF(K196=0,"",O196/K196*100)</f>
        <v/>
      </c>
      <c r="S196" s="2" t="str">
        <v>Kondisi Baik</v>
      </c>
    </row>
    <row r="197">
      <c r="E197" s="2" t="str">
        <v>Marka</v>
      </c>
      <c r="H197" s="2">
        <f>F197*G197</f>
        <v>0</v>
      </c>
      <c r="K197" s="2">
        <f>H197</f>
        <v>0</v>
      </c>
      <c r="O197" s="2">
        <f>IF(K197=0,0,K197-(50%*L197+75%*M197+100%*N197))</f>
        <v>0</v>
      </c>
      <c r="P197" s="2" t="str">
        <f>IF(K197=0,"",O197/K197*100)</f>
        <v/>
      </c>
      <c r="S197" s="2" t="str">
        <v>Kondisi Baik</v>
      </c>
    </row>
    <row r="198">
      <c r="E198" s="2" t="str">
        <v>Rambu-rambu</v>
      </c>
      <c r="K198" s="2">
        <f>I198</f>
        <v>0</v>
      </c>
      <c r="O198" s="2">
        <f>IF(K198=0,0,K198-(50%*L198+75%*M198+100%*N198))</f>
        <v>0</v>
      </c>
      <c r="P198" s="2" t="str">
        <f>IF(K198=0,"",O198/K198*100)</f>
        <v/>
      </c>
      <c r="S198" s="2" t="str">
        <v>Kondisi Baik</v>
      </c>
    </row>
    <row r="199">
      <c r="E199" s="2" t="str">
        <v>Saluran Drainase</v>
      </c>
      <c r="H199" s="2">
        <f>F199*G199</f>
        <v>0</v>
      </c>
      <c r="K199" s="2">
        <f>H199</f>
        <v>0</v>
      </c>
      <c r="O199" s="2">
        <f>IF(K199=0,0,K199-(50%*L199+75%*M199+100%*N199))</f>
        <v>0</v>
      </c>
      <c r="P199" s="2" t="str">
        <f>IF(K199=0,"",O199/K199*100)</f>
        <v/>
      </c>
      <c r="S199" s="2" t="str">
        <v>Kondisi Baik</v>
      </c>
    </row>
    <row r="200">
      <c r="B200" s="2">
        <v>6</v>
      </c>
      <c r="C200" s="2" t="str">
        <v>JALAN</v>
      </c>
      <c r="D200" s="2" t="str">
        <v>JALAN DELI</v>
      </c>
      <c r="J200" s="2" t="str">
        <v>Paving Block</v>
      </c>
      <c r="Q200" s="2" t="e">
        <f>IFERROR(AVERAGE(P201:P220),"")</f>
        <v>#DIV/0!</v>
      </c>
      <c r="R200" s="2" t="str">
        <v>SPMT</v>
      </c>
    </row>
    <row r="201">
      <c r="E201" s="2" t="str">
        <v>Perkerasan Jalan</v>
      </c>
      <c r="H201" s="2">
        <f>F201*G201</f>
        <v>0</v>
      </c>
      <c r="K201" s="2">
        <f>H201</f>
        <v>0</v>
      </c>
      <c r="O201" s="2">
        <f>IF(K201=0,0,K201-(50%*L201+75%*M201+100%*N201))</f>
        <v>0</v>
      </c>
      <c r="P201" s="2" t="str">
        <f>IF(K201=0,"",O201/K201*100)</f>
        <v/>
      </c>
      <c r="S201" s="2" t="str">
        <v>Kondisi Baik</v>
      </c>
    </row>
    <row r="202">
      <c r="E202" s="2" t="str">
        <v>Marka</v>
      </c>
      <c r="H202" s="2">
        <f>F202*G202</f>
        <v>0</v>
      </c>
      <c r="K202" s="2">
        <f>H202</f>
        <v>0</v>
      </c>
      <c r="O202" s="2">
        <f>IF(K202=0,0,K202-(50%*L202+75%*M202+100%*N202))</f>
        <v>0</v>
      </c>
      <c r="P202" s="2" t="str">
        <f>IF(K202=0,"",O202/K202*100)</f>
        <v/>
      </c>
      <c r="S202" s="2" t="str">
        <v>Kondisi Baik</v>
      </c>
    </row>
    <row r="203">
      <c r="E203" s="2" t="str">
        <v>Rambu-rambu</v>
      </c>
      <c r="K203" s="2">
        <f>I203</f>
        <v>0</v>
      </c>
      <c r="O203" s="2">
        <f>IF(K203=0,0,K203-(50%*L203+75%*M203+100%*N203))</f>
        <v>0</v>
      </c>
      <c r="P203" s="2" t="str">
        <f>IF(K203=0,"",O203/K203*100)</f>
        <v/>
      </c>
      <c r="S203" s="2" t="str">
        <v>Kondisi Baik</v>
      </c>
    </row>
    <row r="204">
      <c r="E204" s="2" t="str">
        <v>Saluran Drainase</v>
      </c>
      <c r="H204" s="2">
        <f>F204*G204</f>
        <v>0</v>
      </c>
      <c r="K204" s="2">
        <f>H204</f>
        <v>0</v>
      </c>
      <c r="O204" s="2">
        <f>IF(K204=0,0,K204-(50%*L204+75%*M204+100%*N204))</f>
        <v>0</v>
      </c>
      <c r="P204" s="2" t="str">
        <f>IF(K204=0,"",O204/K204*100)</f>
        <v/>
      </c>
      <c r="S204" s="2" t="str">
        <v>Kondisi Baik</v>
      </c>
    </row>
    <row r="205">
      <c r="B205" s="2">
        <v>7</v>
      </c>
      <c r="C205" s="2" t="str">
        <v>JALAN</v>
      </c>
      <c r="D205" s="2" t="str">
        <v>JALAN IRIAN</v>
      </c>
      <c r="J205" s="2" t="str">
        <v>Rigid</v>
      </c>
      <c r="Q205" s="2" t="e">
        <f>IFERROR(AVERAGE(P206:P225),"")</f>
        <v>#DIV/0!</v>
      </c>
      <c r="R205" s="2" t="str">
        <v>SPMT</v>
      </c>
    </row>
    <row r="206">
      <c r="E206" s="2" t="str">
        <v>Perkerasan Jalan</v>
      </c>
      <c r="H206" s="2">
        <f>F206*G206</f>
        <v>0</v>
      </c>
      <c r="K206" s="2">
        <f>H206</f>
        <v>0</v>
      </c>
      <c r="O206" s="2">
        <f>IF(K206=0,0,K206-(50%*L206+75%*M206+100%*N206))</f>
        <v>0</v>
      </c>
      <c r="P206" s="2" t="str">
        <f>IF(K206=0,"",O206/K206*100)</f>
        <v/>
      </c>
      <c r="S206" s="2" t="str">
        <v>Kondisi Baik</v>
      </c>
    </row>
    <row r="207">
      <c r="E207" s="2" t="str">
        <v>Marka</v>
      </c>
      <c r="H207" s="2">
        <f>F207*G207</f>
        <v>0</v>
      </c>
      <c r="K207" s="2">
        <f>H207</f>
        <v>0</v>
      </c>
      <c r="O207" s="2">
        <f>IF(K207=0,0,K207-(50%*L207+75%*M207+100%*N207))</f>
        <v>0</v>
      </c>
      <c r="P207" s="2" t="str">
        <f>IF(K207=0,"",O207/K207*100)</f>
        <v/>
      </c>
      <c r="S207" s="2" t="str">
        <v>Kondisi Baik</v>
      </c>
    </row>
    <row r="208">
      <c r="E208" s="2" t="str">
        <v>Rambu-rambu</v>
      </c>
      <c r="K208" s="2">
        <f>I208</f>
        <v>0</v>
      </c>
      <c r="O208" s="2">
        <f>IF(K208=0,0,K208-(50%*L208+75%*M208+100%*N208))</f>
        <v>0</v>
      </c>
      <c r="P208" s="2" t="str">
        <f>IF(K208=0,"",O208/K208*100)</f>
        <v/>
      </c>
      <c r="S208" s="2" t="str">
        <v>Kondisi Baik</v>
      </c>
    </row>
    <row r="209">
      <c r="E209" s="2" t="str">
        <v>Saluran Drainase</v>
      </c>
      <c r="H209" s="2">
        <f>F209*G209</f>
        <v>0</v>
      </c>
      <c r="K209" s="2">
        <f>H209</f>
        <v>0</v>
      </c>
      <c r="O209" s="2">
        <f>IF(K209=0,0,K209-(50%*L209+75%*M209+100%*N209))</f>
        <v>0</v>
      </c>
      <c r="P209" s="2" t="str">
        <f>IF(K209=0,"",O209/K209*100)</f>
        <v/>
      </c>
      <c r="S209" s="2" t="str">
        <v>Kondisi Baik</v>
      </c>
    </row>
    <row r="210">
      <c r="B210" s="2">
        <v>8</v>
      </c>
      <c r="C210" s="2" t="str">
        <v>JALAN</v>
      </c>
      <c r="D210" s="2" t="str">
        <v>JALAN DONGGALA</v>
      </c>
      <c r="J210" s="2" t="str">
        <v>Paving Block</v>
      </c>
      <c r="Q210" s="2" t="e">
        <f>IFERROR(AVERAGE(P211:P230),"")</f>
        <v>#DIV/0!</v>
      </c>
      <c r="R210" s="2" t="str">
        <v>SPMT</v>
      </c>
    </row>
    <row r="211">
      <c r="E211" s="2" t="str">
        <v>Perkerasan Jalan</v>
      </c>
      <c r="H211" s="2">
        <f>F211*G211</f>
        <v>0</v>
      </c>
      <c r="K211" s="2">
        <f>H211</f>
        <v>0</v>
      </c>
      <c r="O211" s="2">
        <f>IF(K211=0,0,K211-(50%*L211+75%*M211+100%*N211))</f>
        <v>0</v>
      </c>
      <c r="P211" s="2" t="str">
        <f>IF(K211=0,"",O211/K211*100)</f>
        <v/>
      </c>
      <c r="S211" s="2" t="str">
        <v>Kondisi Baik</v>
      </c>
    </row>
    <row r="212">
      <c r="E212" s="2" t="str">
        <v>Marka</v>
      </c>
      <c r="H212" s="2">
        <f>F212*G212</f>
        <v>0</v>
      </c>
      <c r="K212" s="2">
        <f>H212</f>
        <v>0</v>
      </c>
      <c r="O212" s="2">
        <f>IF(K212=0,0,K212-(50%*L212+75%*M212+100%*N212))</f>
        <v>0</v>
      </c>
      <c r="P212" s="2" t="str">
        <f>IF(K212=0,"",O212/K212*100)</f>
        <v/>
      </c>
      <c r="S212" s="2" t="str">
        <v>Kondisi Baik</v>
      </c>
    </row>
    <row r="213">
      <c r="E213" s="2" t="str">
        <v>Rambu-rambu</v>
      </c>
      <c r="K213" s="2">
        <f>I213</f>
        <v>0</v>
      </c>
      <c r="O213" s="2">
        <f>IF(K213=0,0,K213-(50%*L213+75%*M213+100%*N213))</f>
        <v>0</v>
      </c>
      <c r="P213" s="2" t="str">
        <f>IF(K213=0,"",O213/K213*100)</f>
        <v/>
      </c>
      <c r="S213" s="2" t="str">
        <v>Kondisi Baik</v>
      </c>
    </row>
    <row r="214">
      <c r="E214" s="2" t="str">
        <v>Saluran Drainase</v>
      </c>
      <c r="H214" s="2">
        <f>F214*G214</f>
        <v>0</v>
      </c>
      <c r="K214" s="2">
        <f>H214</f>
        <v>0</v>
      </c>
      <c r="O214" s="2">
        <f>IF(K214=0,0,K214-(50%*L214+75%*M214+100%*N214))</f>
        <v>0</v>
      </c>
      <c r="P214" s="2" t="str">
        <f>IF(K214=0,"",O214/K214*100)</f>
        <v/>
      </c>
      <c r="S214" s="2" t="str">
        <v>Kondisi Baik</v>
      </c>
    </row>
    <row r="215">
      <c r="B215" s="2">
        <v>9</v>
      </c>
      <c r="C215" s="2" t="str">
        <v>JALAN</v>
      </c>
      <c r="D215" s="2" t="str">
        <v>JALAN BELAWAN</v>
      </c>
      <c r="J215" s="2" t="str">
        <v>Paving Block</v>
      </c>
      <c r="Q215" s="2" t="e">
        <f>IFERROR(AVERAGE(P216:P235),"")</f>
        <v>#DIV/0!</v>
      </c>
      <c r="R215" s="2" t="str">
        <v>SPMT</v>
      </c>
    </row>
    <row r="216">
      <c r="E216" s="2" t="str">
        <v>Perkerasan Jalan</v>
      </c>
      <c r="H216" s="2">
        <f>F216*G216</f>
        <v>0</v>
      </c>
      <c r="K216" s="2">
        <f>H216</f>
        <v>0</v>
      </c>
      <c r="O216" s="2">
        <f>IF(K216=0,0,K216-(50%*L216+75%*M216+100%*N216))</f>
        <v>0</v>
      </c>
      <c r="P216" s="2" t="str">
        <f>IF(K216=0,"",O216/K216*100)</f>
        <v/>
      </c>
      <c r="S216" s="2" t="str">
        <v>Kondisi Baik</v>
      </c>
    </row>
    <row r="217">
      <c r="E217" s="2" t="str">
        <v>Marka</v>
      </c>
      <c r="H217" s="2">
        <f>F217*G217</f>
        <v>0</v>
      </c>
      <c r="K217" s="2">
        <f>H217</f>
        <v>0</v>
      </c>
      <c r="O217" s="2">
        <f>IF(K217=0,0,K217-(50%*L217+75%*M217+100%*N217))</f>
        <v>0</v>
      </c>
      <c r="P217" s="2" t="str">
        <f>IF(K217=0,"",O217/K217*100)</f>
        <v/>
      </c>
      <c r="S217" s="2" t="str">
        <v>Kondisi Baik</v>
      </c>
    </row>
    <row r="218">
      <c r="E218" s="2" t="str">
        <v>Rambu-rambu</v>
      </c>
      <c r="K218" s="2">
        <f>I218</f>
        <v>0</v>
      </c>
      <c r="O218" s="2">
        <f>IF(K218=0,0,K218-(50%*L218+75%*M218+100%*N218))</f>
        <v>0</v>
      </c>
      <c r="P218" s="2" t="str">
        <f>IF(K218=0,"",O218/K218*100)</f>
        <v/>
      </c>
      <c r="S218" s="2" t="str">
        <v>Kondisi Baik</v>
      </c>
    </row>
    <row r="219">
      <c r="E219" s="2" t="str">
        <v>Saluran Drainase</v>
      </c>
      <c r="H219" s="2">
        <f>F219*G219</f>
        <v>0</v>
      </c>
      <c r="K219" s="2">
        <f>H219</f>
        <v>0</v>
      </c>
      <c r="O219" s="2">
        <f>IF(K219=0,0,K219-(50%*L219+75%*M219+100%*N219))</f>
        <v>0</v>
      </c>
      <c r="P219" s="2" t="str">
        <f>IF(K219=0,"",O219/K219*100)</f>
        <v/>
      </c>
      <c r="S219" s="2" t="str">
        <v>Kondisi Baik</v>
      </c>
    </row>
    <row r="220">
      <c r="B220" s="2">
        <v>10</v>
      </c>
      <c r="C220" s="2" t="str">
        <v>JALAN</v>
      </c>
      <c r="D220" s="2" t="str">
        <v>JALAN BALI</v>
      </c>
      <c r="J220" s="2" t="str">
        <v>Rigid</v>
      </c>
      <c r="Q220" s="2" t="e">
        <f>IFERROR(AVERAGE(P221:P240),"")</f>
        <v>#DIV/0!</v>
      </c>
      <c r="R220" s="2" t="str">
        <v>SPMT</v>
      </c>
    </row>
    <row r="221">
      <c r="E221" s="2" t="str">
        <v>Perkerasan Jalan</v>
      </c>
      <c r="H221" s="2">
        <f>F221*G221</f>
        <v>0</v>
      </c>
      <c r="K221" s="2">
        <f>H221</f>
        <v>0</v>
      </c>
      <c r="O221" s="2">
        <f>IF(K221=0,0,K221-(50%*L221+75%*M221+100%*N221))</f>
        <v>0</v>
      </c>
      <c r="P221" s="2" t="str">
        <f>IF(K221=0,"",O221/K221*100)</f>
        <v/>
      </c>
      <c r="S221" s="2" t="str">
        <v>Kondisi Baik</v>
      </c>
    </row>
    <row r="222">
      <c r="E222" s="2" t="str">
        <v>Marka</v>
      </c>
      <c r="H222" s="2">
        <f>F222*G222</f>
        <v>0</v>
      </c>
      <c r="K222" s="2">
        <f>H222</f>
        <v>0</v>
      </c>
      <c r="O222" s="2">
        <f>IF(K222=0,0,K222-(50%*L222+75%*M222+100%*N222))</f>
        <v>0</v>
      </c>
      <c r="P222" s="2" t="str">
        <f>IF(K222=0,"",O222/K222*100)</f>
        <v/>
      </c>
      <c r="S222" s="2" t="str">
        <v>Kondisi Baik</v>
      </c>
    </row>
    <row r="223">
      <c r="E223" s="2" t="str">
        <v>Rambu-rambu</v>
      </c>
      <c r="K223" s="2">
        <f>I223</f>
        <v>0</v>
      </c>
      <c r="O223" s="2">
        <f>IF(K223=0,0,K223-(50%*L223+75%*M223+100%*N223))</f>
        <v>0</v>
      </c>
      <c r="P223" s="2" t="str">
        <f>IF(K223=0,"",O223/K223*100)</f>
        <v/>
      </c>
      <c r="S223" s="2" t="str">
        <v>Kondisi Baik</v>
      </c>
    </row>
    <row r="224">
      <c r="E224" s="2" t="str">
        <v>Saluran Drainase</v>
      </c>
      <c r="H224" s="2">
        <f>F224*G224</f>
        <v>0</v>
      </c>
      <c r="K224" s="2">
        <f>H224</f>
        <v>0</v>
      </c>
      <c r="O224" s="2">
        <f>IF(K224=0,0,K224-(50%*L224+75%*M224+100%*N224))</f>
        <v>0</v>
      </c>
      <c r="P224" s="2" t="str">
        <f>IF(K224=0,"",O224/K224*100)</f>
        <v/>
      </c>
      <c r="S224" s="2" t="str">
        <v>Kondisi Baik</v>
      </c>
    </row>
    <row r="225">
      <c r="B225" s="2">
        <v>11</v>
      </c>
      <c r="C225" s="2" t="str">
        <v>JALAN</v>
      </c>
      <c r="D225" s="2" t="str">
        <v>JALAN AMBON</v>
      </c>
      <c r="J225" s="2" t="str">
        <v>Aspal</v>
      </c>
      <c r="Q225" s="2" t="e">
        <f>IFERROR(AVERAGE(P226:P245),"")</f>
        <v>#DIV/0!</v>
      </c>
      <c r="R225" s="2" t="str">
        <v>SPMT</v>
      </c>
    </row>
    <row r="226">
      <c r="E226" s="2" t="str">
        <v>Perkerasan Jalan</v>
      </c>
      <c r="H226" s="2">
        <f>F226*G226</f>
        <v>0</v>
      </c>
      <c r="K226" s="2">
        <f>H226</f>
        <v>0</v>
      </c>
      <c r="O226" s="2">
        <f>IF(K226=0,0,K226-(50%*L226+75%*M226+100%*N226))</f>
        <v>0</v>
      </c>
      <c r="P226" s="2" t="str">
        <f>IF(K226=0,"",O226/K226*100)</f>
        <v/>
      </c>
      <c r="S226" s="2" t="str">
        <v>Kondisi Baik</v>
      </c>
    </row>
    <row r="227">
      <c r="E227" s="2" t="str">
        <v>Marka</v>
      </c>
      <c r="H227" s="2">
        <f>F227*G227</f>
        <v>0</v>
      </c>
      <c r="K227" s="2">
        <f>H227</f>
        <v>0</v>
      </c>
      <c r="O227" s="2">
        <f>IF(K227=0,0,K227-(50%*L227+75%*M227+100%*N227))</f>
        <v>0</v>
      </c>
      <c r="P227" s="2" t="str">
        <f>IF(K227=0,"",O227/K227*100)</f>
        <v/>
      </c>
      <c r="S227" s="2" t="str">
        <v>Kondisi Baik</v>
      </c>
    </row>
    <row r="228">
      <c r="E228" s="2" t="str">
        <v>Rambu-rambu</v>
      </c>
      <c r="K228" s="2">
        <f>I228</f>
        <v>0</v>
      </c>
      <c r="O228" s="2">
        <f>IF(K228=0,0,K228-(50%*L228+75%*M228+100%*N228))</f>
        <v>0</v>
      </c>
      <c r="P228" s="2" t="str">
        <f>IF(K228=0,"",O228/K228*100)</f>
        <v/>
      </c>
      <c r="S228" s="2" t="str">
        <v>Kondisi Baik</v>
      </c>
    </row>
    <row r="229">
      <c r="E229" s="2" t="str">
        <v>Saluran Drainase</v>
      </c>
      <c r="H229" s="2">
        <f>F229*G229</f>
        <v>0</v>
      </c>
      <c r="K229" s="2">
        <f>H229</f>
        <v>0</v>
      </c>
      <c r="O229" s="2">
        <f>IF(K229=0,0,K229-(50%*L229+75%*M229+100%*N229))</f>
        <v>0</v>
      </c>
      <c r="P229" s="2" t="str">
        <f>IF(K229=0,"",O229/K229*100)</f>
        <v/>
      </c>
      <c r="S229" s="2" t="str">
        <v>Kondisi Baik</v>
      </c>
    </row>
    <row r="230">
      <c r="B230" s="2">
        <v>12</v>
      </c>
      <c r="C230" s="2" t="str">
        <v>JALAN</v>
      </c>
      <c r="D230" s="2" t="str">
        <v>JALAN MADURA</v>
      </c>
      <c r="J230" s="2" t="str">
        <v>Paving Block</v>
      </c>
      <c r="Q230" s="2" t="e">
        <f>IFERROR(AVERAGE(P231:P250),"")</f>
        <v>#DIV/0!</v>
      </c>
      <c r="R230" s="2" t="str">
        <v>SPMT</v>
      </c>
    </row>
    <row r="231">
      <c r="E231" s="2" t="str">
        <v>Perkerasan Jalan</v>
      </c>
      <c r="H231" s="2">
        <f>F231*G231</f>
        <v>0</v>
      </c>
      <c r="K231" s="2">
        <f>H231</f>
        <v>0</v>
      </c>
      <c r="O231" s="2">
        <f>IF(K231=0,0,K231-(50%*L231+75%*M231+100%*N231))</f>
        <v>0</v>
      </c>
      <c r="P231" s="2" t="str">
        <f>IF(K231=0,"",O231/K231*100)</f>
        <v/>
      </c>
      <c r="S231" s="2" t="str">
        <v>Kondisi Baik</v>
      </c>
    </row>
    <row r="232">
      <c r="E232" s="2" t="str">
        <v>Marka</v>
      </c>
      <c r="H232" s="2">
        <f>F232*G232</f>
        <v>0</v>
      </c>
      <c r="K232" s="2">
        <f>H232</f>
        <v>0</v>
      </c>
      <c r="O232" s="2">
        <f>IF(K232=0,0,K232-(50%*L232+75%*M232+100%*N232))</f>
        <v>0</v>
      </c>
      <c r="P232" s="2" t="str">
        <f>IF(K232=0,"",O232/K232*100)</f>
        <v/>
      </c>
      <c r="S232" s="2" t="str">
        <v>Kondisi Baik</v>
      </c>
    </row>
    <row r="233">
      <c r="E233" s="2" t="str">
        <v>Rambu-rambu</v>
      </c>
      <c r="K233" s="2">
        <f>I233</f>
        <v>0</v>
      </c>
      <c r="O233" s="2">
        <f>IF(K233=0,0,K233-(50%*L233+75%*M233+100%*N233))</f>
        <v>0</v>
      </c>
      <c r="P233" s="2" t="str">
        <f>IF(K233=0,"",O233/K233*100)</f>
        <v/>
      </c>
      <c r="S233" s="2" t="str">
        <v>Kondisi Baik</v>
      </c>
    </row>
    <row r="234">
      <c r="E234" s="2" t="str">
        <v>Saluran Drainase</v>
      </c>
      <c r="H234" s="2">
        <f>F234*G234</f>
        <v>0</v>
      </c>
      <c r="K234" s="2">
        <f>H234</f>
        <v>0</v>
      </c>
      <c r="O234" s="2">
        <f>IF(K234=0,0,K234-(50%*L234+75%*M234+100%*N234))</f>
        <v>0</v>
      </c>
      <c r="P234" s="2" t="str">
        <f>IF(K234=0,"",O234/K234*100)</f>
        <v/>
      </c>
      <c r="S234" s="2" t="str">
        <v>Kondisi Baik</v>
      </c>
    </row>
    <row r="235">
      <c r="B235" s="2">
        <v>13</v>
      </c>
      <c r="C235" s="2" t="str">
        <v>JALAN</v>
      </c>
      <c r="D235" s="2" t="str">
        <v>JALAN PELITA</v>
      </c>
      <c r="J235" s="2" t="str">
        <v>Beton &amp; Conblock</v>
      </c>
      <c r="Q235" s="2" t="e">
        <f>IFERROR(AVERAGE(P236:P255),"")</f>
        <v>#DIV/0!</v>
      </c>
      <c r="R235" s="2" t="str">
        <v>SPMT</v>
      </c>
    </row>
    <row r="236">
      <c r="E236" s="2" t="str">
        <v>Perkerasan Jalan</v>
      </c>
      <c r="H236" s="2">
        <f>F236*G236</f>
        <v>0</v>
      </c>
      <c r="K236" s="2">
        <f>H236</f>
        <v>0</v>
      </c>
      <c r="O236" s="2">
        <f>IF(K236=0,0,K236-(50%*L236+75%*M236+100%*N236))</f>
        <v>0</v>
      </c>
      <c r="P236" s="2" t="str">
        <f>IF(K236=0,"",O236/K236*100)</f>
        <v/>
      </c>
      <c r="S236" s="2" t="str">
        <v>Kondisi Baik</v>
      </c>
    </row>
    <row r="237">
      <c r="E237" s="2" t="str">
        <v>Marka</v>
      </c>
      <c r="H237" s="2">
        <f>F237*G237</f>
        <v>0</v>
      </c>
      <c r="K237" s="2">
        <f>H237</f>
        <v>0</v>
      </c>
      <c r="O237" s="2">
        <f>IF(K237=0,0,K237-(50%*L237+75%*M237+100%*N237))</f>
        <v>0</v>
      </c>
      <c r="P237" s="2" t="str">
        <f>IF(K237=0,"",O237/K237*100)</f>
        <v/>
      </c>
      <c r="S237" s="2" t="str">
        <v>Kondisi Baik</v>
      </c>
    </row>
    <row r="238">
      <c r="E238" s="2" t="str">
        <v>Rambu-rambu</v>
      </c>
      <c r="K238" s="2">
        <f>I238</f>
        <v>0</v>
      </c>
      <c r="O238" s="2">
        <f>IF(K238=0,0,K238-(50%*L238+75%*M238+100%*N238))</f>
        <v>0</v>
      </c>
      <c r="P238" s="2" t="str">
        <f>IF(K238=0,"",O238/K238*100)</f>
        <v/>
      </c>
      <c r="S238" s="2" t="str">
        <v>Kondisi Baik</v>
      </c>
    </row>
    <row r="239">
      <c r="E239" s="2" t="str">
        <v>Saluran Drainase</v>
      </c>
      <c r="H239" s="2">
        <f>F239*G239</f>
        <v>0</v>
      </c>
      <c r="K239" s="2">
        <f>H239</f>
        <v>0</v>
      </c>
      <c r="O239" s="2">
        <f>IF(K239=0,0,K239-(50%*L239+75%*M239+100%*N239))</f>
        <v>0</v>
      </c>
      <c r="P239" s="2" t="str">
        <f>IF(K239=0,"",O239/K239*100)</f>
        <v/>
      </c>
      <c r="S239" s="2" t="str">
        <v>Kondisi Baik</v>
      </c>
    </row>
    <row r="240">
      <c r="B240" s="2">
        <v>14</v>
      </c>
      <c r="C240" s="2" t="str">
        <v>JALAN</v>
      </c>
      <c r="D240" s="2" t="str">
        <v>JALAN TANJUNG TENGAH</v>
      </c>
      <c r="J240" s="2" t="str">
        <v>Rigid</v>
      </c>
      <c r="Q240" s="2" t="e">
        <f>IFERROR(AVERAGE(P241:P260),"")</f>
        <v>#DIV/0!</v>
      </c>
      <c r="R240" s="2" t="str">
        <v>SPMT</v>
      </c>
    </row>
    <row r="241">
      <c r="E241" s="2" t="str">
        <v>Perkerasan Jalan</v>
      </c>
      <c r="H241" s="2">
        <f>F241*G241</f>
        <v>0</v>
      </c>
      <c r="K241" s="2">
        <f>H241</f>
        <v>0</v>
      </c>
      <c r="O241" s="2">
        <f>IF(K241=0,0,K241-(50%*L241+75%*M241+100%*N241))</f>
        <v>0</v>
      </c>
      <c r="P241" s="2" t="str">
        <f>IF(K241=0,"",O241/K241*100)</f>
        <v/>
      </c>
      <c r="S241" s="2" t="str">
        <v>Kondisi Baik</v>
      </c>
    </row>
    <row r="242">
      <c r="E242" s="2" t="str">
        <v>Marka</v>
      </c>
      <c r="H242" s="2">
        <f>F242*G242</f>
        <v>0</v>
      </c>
      <c r="K242" s="2">
        <f>H242</f>
        <v>0</v>
      </c>
      <c r="O242" s="2">
        <f>IF(K242=0,0,K242-(50%*L242+75%*M242+100%*N242))</f>
        <v>0</v>
      </c>
      <c r="P242" s="2" t="str">
        <f>IF(K242=0,"",O242/K242*100)</f>
        <v/>
      </c>
      <c r="S242" s="2" t="str">
        <v>Kondisi Baik</v>
      </c>
    </row>
    <row r="243">
      <c r="E243" s="2" t="str">
        <v>Rambu-rambu</v>
      </c>
      <c r="K243" s="2">
        <f>I243</f>
        <v>0</v>
      </c>
      <c r="O243" s="2">
        <f>IF(K243=0,0,K243-(50%*L243+75%*M243+100%*N243))</f>
        <v>0</v>
      </c>
      <c r="P243" s="2" t="str">
        <f>IF(K243=0,"",O243/K243*100)</f>
        <v/>
      </c>
      <c r="S243" s="2" t="str">
        <v>Kondisi Baik</v>
      </c>
    </row>
    <row r="244">
      <c r="E244" s="2" t="str">
        <v>Saluran Drainase</v>
      </c>
      <c r="H244" s="2">
        <f>F244*G244</f>
        <v>0</v>
      </c>
      <c r="K244" s="2">
        <f>H244</f>
        <v>0</v>
      </c>
      <c r="O244" s="2">
        <f>IF(K244=0,0,K244-(50%*L244+75%*M244+100%*N244))</f>
        <v>0</v>
      </c>
      <c r="P244" s="2" t="str">
        <f>IF(K244=0,"",O244/K244*100)</f>
        <v/>
      </c>
      <c r="S244" s="2" t="str">
        <v>Kondisi Baik</v>
      </c>
    </row>
    <row r="245">
      <c r="B245" s="2">
        <v>15</v>
      </c>
      <c r="C245" s="2" t="str">
        <v>JALAN</v>
      </c>
      <c r="D245" s="2" t="str">
        <v>JALAN AKSES BELAKANG GUDANG</v>
      </c>
      <c r="J245" s="2" t="str">
        <v>Rigid</v>
      </c>
      <c r="Q245" s="2" t="e">
        <f>IFERROR(AVERAGE(P246:P265),"")</f>
        <v>#DIV/0!</v>
      </c>
      <c r="R245" s="2" t="str">
        <v>SPMT</v>
      </c>
    </row>
    <row r="246">
      <c r="E246" s="2" t="str">
        <v>Perkerasan Jalan</v>
      </c>
      <c r="H246" s="2">
        <f>F246*G246</f>
        <v>0</v>
      </c>
      <c r="K246" s="2">
        <f>H246</f>
        <v>0</v>
      </c>
      <c r="O246" s="2">
        <f>IF(K246=0,0,K246-(50%*L246+75%*M246+100%*N246))</f>
        <v>0</v>
      </c>
      <c r="P246" s="2" t="str">
        <f>IF(K246=0,"",O246/K246*100)</f>
        <v/>
      </c>
      <c r="S246" s="2" t="str">
        <v>Kondisi Baik</v>
      </c>
    </row>
    <row r="247">
      <c r="E247" s="2" t="str">
        <v>Marka</v>
      </c>
      <c r="H247" s="2">
        <f>F247*G247</f>
        <v>0</v>
      </c>
      <c r="K247" s="2">
        <f>H247</f>
        <v>0</v>
      </c>
      <c r="O247" s="2">
        <f>IF(K247=0,0,K247-(50%*L247+75%*M247+100%*N247))</f>
        <v>0</v>
      </c>
      <c r="P247" s="2" t="str">
        <f>IF(K247=0,"",O247/K247*100)</f>
        <v/>
      </c>
      <c r="S247" s="2" t="str">
        <v>Kondisi Baik</v>
      </c>
    </row>
    <row r="248">
      <c r="E248" s="2" t="str">
        <v>Rambu-rambu</v>
      </c>
      <c r="K248" s="2">
        <f>I248</f>
        <v>0</v>
      </c>
      <c r="O248" s="2">
        <f>IF(K248=0,0,K248-(50%*L248+75%*M248+100%*N248))</f>
        <v>0</v>
      </c>
      <c r="P248" s="2" t="str">
        <f>IF(K248=0,"",O248/K248*100)</f>
        <v/>
      </c>
      <c r="S248" s="2" t="str">
        <v>Kondisi Baik</v>
      </c>
    </row>
    <row r="249">
      <c r="E249" s="2" t="str">
        <v>Saluran Drainase</v>
      </c>
      <c r="H249" s="2">
        <f>F249*G249</f>
        <v>0</v>
      </c>
      <c r="K249" s="2">
        <f>H249</f>
        <v>0</v>
      </c>
      <c r="O249" s="2">
        <f>IF(K249=0,0,K249-(50%*L249+75%*M249+100%*N249))</f>
        <v>0</v>
      </c>
      <c r="P249" s="2" t="str">
        <f>IF(K249=0,"",O249/K249*100)</f>
        <v/>
      </c>
      <c r="S249" s="2" t="str">
        <v>Kondisi Baik</v>
      </c>
    </row>
    <row r="250">
      <c r="C250" s="2" t="str">
        <v>Availability Jalan</v>
      </c>
      <c r="Q250" s="2" t="e">
        <f>AVERAGE(Q175:Q179)</f>
        <v>#DIV/0!</v>
      </c>
    </row>
    <row r="251">
      <c r="B251" s="2" t="str">
        <v>VI</v>
      </c>
      <c r="C251" s="2" t="str">
        <v>FASILITAS PENDUKUNG LAINNYA</v>
      </c>
    </row>
    <row r="252">
      <c r="B252" s="2">
        <v>1</v>
      </c>
      <c r="C252" s="2" t="str">
        <v>..............................</v>
      </c>
      <c r="D252" s="2" t="str">
        <v>........................................</v>
      </c>
      <c r="J252" s="2" t="str">
        <v>Beton</v>
      </c>
      <c r="Q252" s="2" t="e">
        <f>IFERROR(AVERAGE(P253:P272),"")</f>
        <v>#DIV/0!</v>
      </c>
      <c r="R252" s="2" t="str">
        <v>SPMT</v>
      </c>
    </row>
    <row r="253">
      <c r="E253" s="2" t="str">
        <v>.........................</v>
      </c>
      <c r="K253" s="2">
        <f>H253</f>
        <v>0</v>
      </c>
      <c r="O253" s="2">
        <f>IF(K253=0,0,K253-(50%*L253+75%*M253+100%*N253))</f>
        <v>0</v>
      </c>
      <c r="P253" s="2" t="str">
        <f>IF(K253=0,"",O253/K253*100)</f>
        <v/>
      </c>
      <c r="S253" s="2" t="str">
        <v>Kondisi Baik</v>
      </c>
    </row>
    <row r="254">
      <c r="E254" s="2" t="str">
        <v>.........................</v>
      </c>
      <c r="K254" s="2">
        <f>H254</f>
        <v>0</v>
      </c>
      <c r="O254" s="2">
        <f>IF(K254=0,0,K254-(50%*L254+75%*M254+100%*N254))</f>
        <v>0</v>
      </c>
      <c r="P254" s="2" t="str">
        <f>IF(K254=0,"",O254/K254*100)</f>
        <v/>
      </c>
      <c r="S254" s="2" t="str">
        <v>Kondisi Baik</v>
      </c>
    </row>
    <row r="255">
      <c r="E255" s="2" t="str">
        <v>.........................</v>
      </c>
      <c r="K255" s="2">
        <f>I255</f>
        <v>0</v>
      </c>
      <c r="O255" s="2">
        <f>IF(K255=0,0,K255-(50%*L255+75%*M255+100%*N255))</f>
        <v>0</v>
      </c>
      <c r="P255" s="2" t="str">
        <f>IF(K255=0,"",O255/K255*100)</f>
        <v/>
      </c>
      <c r="S255" s="2" t="str">
        <v>Kondisi Baik</v>
      </c>
    </row>
    <row r="256">
      <c r="E256" s="2" t="str">
        <v>.........................</v>
      </c>
      <c r="K256" s="2">
        <f>H256</f>
        <v>0</v>
      </c>
      <c r="O256" s="2">
        <f>IF(K256=0,0,K256-(50%*L256+75%*M256+100%*N256))</f>
        <v>0</v>
      </c>
      <c r="P256" s="2" t="str">
        <f>IF(K256=0,"",O256/K256*100)</f>
        <v/>
      </c>
      <c r="S256" s="2" t="str">
        <v>Kondisi Baik</v>
      </c>
    </row>
    <row r="257">
      <c r="C257" s="2" t="str">
        <v>Availability Jalan</v>
      </c>
      <c r="Q257" s="2" t="e">
        <f>AVERAGE(Q252:Q256)</f>
        <v>#DIV/0!</v>
      </c>
    </row>
    <row r="258">
      <c r="B258" s="2" t="str">
        <v>AVAILABILITY FASILITAS PELABUHAN</v>
      </c>
      <c r="Q258" s="2" t="e">
        <f>AVERAGE(Q123,Q137,Q164,Q173)</f>
        <v>#DIV/0!</v>
      </c>
    </row>
  </sheetData>
  <mergeCells count="17">
    <mergeCell ref="B6:C6"/>
    <mergeCell ref="B7:C7"/>
    <mergeCell ref="B8:C8"/>
    <mergeCell ref="B10:B11"/>
    <mergeCell ref="C10:C11"/>
    <mergeCell ref="C164:P164"/>
    <mergeCell ref="C173:P173"/>
    <mergeCell ref="C250:P250"/>
    <mergeCell ref="C257:P257"/>
    <mergeCell ref="B258:P258"/>
    <mergeCell ref="J10:J11"/>
    <mergeCell ref="R10:R11"/>
    <mergeCell ref="S10:S11"/>
    <mergeCell ref="C123:P123"/>
    <mergeCell ref="C137:P137"/>
    <mergeCell ref="D10:D11"/>
    <mergeCell ref="E10:E11"/>
  </mergeCells>
  <pageMargins left="0.25" right="0.25" top="0.75" bottom="0.75" header="0" footer="0"/>
  <ignoredErrors>
    <ignoredError numberStoredAsText="1" sqref="A1:Z100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Z1077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JAMBI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Ferrocement I</v>
      </c>
      <c r="J15" s="2" t="str">
        <v>Ferrocement</v>
      </c>
      <c r="Q15" s="2" t="e">
        <f>IFERROR(AVERAGE(P16:P35),"")</f>
        <v>#DIV/0!</v>
      </c>
    </row>
    <row r="16">
      <c r="E16" s="2" t="str">
        <v>Pelat Lantai</v>
      </c>
      <c r="F16" s="2">
        <v>67</v>
      </c>
      <c r="G16" s="2">
        <v>17</v>
      </c>
      <c r="H16" s="2">
        <f>F16*G16</f>
        <v>1139</v>
      </c>
      <c r="K16" s="2">
        <f>H16</f>
        <v>1139</v>
      </c>
      <c r="O16" s="2">
        <f>IF(K16=0,0,K16-(50%*L16+75%*M16+100%*N16))</f>
        <v>1139</v>
      </c>
      <c r="P16" s="2">
        <f>IF(K16=0,"",O16/K16*100)</f>
        <v>100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Ferrocement II</v>
      </c>
      <c r="J21" s="2" t="str">
        <v>Ferrocement</v>
      </c>
      <c r="Q21" s="2" t="e">
        <f>IFERROR(AVERAGE(P22:P41),"")</f>
        <v>#DIV/0!</v>
      </c>
    </row>
    <row r="22">
      <c r="E22" s="2" t="str">
        <v>Pelat Lantai</v>
      </c>
      <c r="F22" s="2">
        <v>67</v>
      </c>
      <c r="G22" s="2">
        <v>17</v>
      </c>
      <c r="H22" s="2">
        <f>F22*G22</f>
        <v>1139</v>
      </c>
      <c r="K22" s="2">
        <f>H22</f>
        <v>1139</v>
      </c>
      <c r="O22" s="2">
        <f>IF(K22=0,0,K22-(50%*L22+75%*M22+100%*N22))</f>
        <v>1139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Ferrocement III</v>
      </c>
      <c r="J27" s="2" t="str">
        <v>Ferrocement</v>
      </c>
      <c r="Q27" s="2" t="e">
        <f>IFERROR(AVERAGE(P28:P47),"")</f>
        <v>#DIV/0!</v>
      </c>
    </row>
    <row r="28">
      <c r="E28" s="2" t="str">
        <v>Pelat Lantai</v>
      </c>
      <c r="F28" s="2">
        <v>67</v>
      </c>
      <c r="G28" s="2">
        <v>17</v>
      </c>
      <c r="H28" s="2">
        <f>F28*G28</f>
        <v>1139</v>
      </c>
      <c r="K28" s="2">
        <f>H28</f>
        <v>1139</v>
      </c>
      <c r="O28" s="2">
        <f>IF(K28=0,0,K28-(50%*L28+75%*M28+100%*N28))</f>
        <v>1139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 xml:space="preserve">Dermaga Petikemas Talang Duku </v>
      </c>
      <c r="J33" s="2" t="str">
        <v>Beton</v>
      </c>
      <c r="Q33" s="2" t="e">
        <f>IFERROR(AVERAGE(P34:P53),"")</f>
        <v>#DIV/0!</v>
      </c>
    </row>
    <row r="34">
      <c r="E34" s="2" t="str">
        <v>Pelat Lantai</v>
      </c>
      <c r="F34" s="2">
        <v>102</v>
      </c>
      <c r="G34" s="2">
        <v>18</v>
      </c>
      <c r="H34" s="2">
        <f>F34*G34</f>
        <v>1836</v>
      </c>
      <c r="K34" s="2">
        <f>H34</f>
        <v>1836</v>
      </c>
      <c r="O34" s="2">
        <f>IF(K34=0,0,K34-(50%*L34+75%*M34+100%*N34))</f>
        <v>1836</v>
      </c>
      <c r="P34" s="2">
        <f>IF(K34=0,"",O34/K34*100)</f>
        <v>100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 xml:space="preserve">Dermaga Multipurpose Muara Sabak </v>
      </c>
      <c r="J39" s="2" t="str">
        <v>Beton</v>
      </c>
      <c r="Q39" s="2" t="e">
        <f>IFERROR(AVERAGE(P40:P59),"")</f>
        <v>#DIV/0!</v>
      </c>
    </row>
    <row r="40">
      <c r="E40" s="2" t="str">
        <v>Pelat Lantai</v>
      </c>
      <c r="F40" s="2">
        <v>100</v>
      </c>
      <c r="G40" s="2">
        <v>18</v>
      </c>
      <c r="H40" s="2">
        <f>F40*G40</f>
        <v>1800</v>
      </c>
      <c r="K40" s="2">
        <f>H40</f>
        <v>1800</v>
      </c>
      <c r="O40" s="2">
        <f>IF(K40=0,0,K40-(50%*L40+75%*M40+100%*N40))</f>
        <v>1800</v>
      </c>
      <c r="P40" s="2">
        <f>IF(K40=0,"",O40/K40*100)</f>
        <v>100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Rel Crane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B45" s="2">
        <v>6</v>
      </c>
      <c r="C45" s="2" t="str">
        <v>DERMAGA</v>
      </c>
      <c r="D45" s="2" t="str">
        <v xml:space="preserve">Dermaga Beton Kuala Tungkal </v>
      </c>
      <c r="J45" s="2" t="str">
        <v>Beton</v>
      </c>
      <c r="Q45" s="2" t="e">
        <f>IFERROR(AVERAGE(P46:P65),"")</f>
        <v>#DIV/0!</v>
      </c>
    </row>
    <row r="46">
      <c r="E46" s="2" t="str">
        <v>Pelat Lantai</v>
      </c>
      <c r="F46" s="2">
        <v>75</v>
      </c>
      <c r="G46" s="2">
        <v>15</v>
      </c>
      <c r="H46" s="2">
        <f>F46*G46</f>
        <v>1125</v>
      </c>
      <c r="K46" s="2">
        <f>H46</f>
        <v>1125</v>
      </c>
      <c r="O46" s="2">
        <f>IF(K46=0,0,K46-(50%*L46+75%*M46+100%*N46))</f>
        <v>1125</v>
      </c>
      <c r="P46" s="2">
        <f>IF(K46=0,"",O46/K46*100)</f>
        <v>100</v>
      </c>
    </row>
    <row r="47">
      <c r="E47" s="2" t="str">
        <v>Fender</v>
      </c>
      <c r="K47" s="2">
        <f>I47</f>
        <v>0</v>
      </c>
      <c r="O47" s="2">
        <f>IF(K47=0,0,K47-(50%*L47+75%*M47+100%*N47))</f>
        <v>0</v>
      </c>
      <c r="P47" s="2" t="str">
        <f>IF(K47=0,"",O47/K47*100)</f>
        <v/>
      </c>
    </row>
    <row r="48">
      <c r="E48" s="2" t="str">
        <v>Bolder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Kanstin</v>
      </c>
      <c r="K49" s="2">
        <f>F49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Rel Crane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B51" s="2">
        <v>7</v>
      </c>
      <c r="C51" s="2" t="str">
        <v>DERMAGA</v>
      </c>
      <c r="D51" s="2" t="str">
        <v>Jetty Batu Bara Talang Duku</v>
      </c>
      <c r="J51" s="2" t="str">
        <v>Beton</v>
      </c>
      <c r="Q51" s="2" t="e">
        <f>IFERROR(AVERAGE(P52:P71),"")</f>
        <v>#DIV/0!</v>
      </c>
    </row>
    <row r="52">
      <c r="E52" s="2" t="str">
        <v>Pelat Lantai</v>
      </c>
      <c r="F52" s="2">
        <v>30</v>
      </c>
      <c r="G52" s="2">
        <v>25</v>
      </c>
      <c r="H52" s="2">
        <f>F52*G52</f>
        <v>750</v>
      </c>
      <c r="K52" s="2">
        <f>H52</f>
        <v>750</v>
      </c>
      <c r="O52" s="2">
        <f>IF(K52=0,0,K52-(50%*L52+75%*M52+100%*N52))</f>
        <v>750</v>
      </c>
      <c r="P52" s="2">
        <f>IF(K52=0,"",O52/K52*100)</f>
        <v>100</v>
      </c>
    </row>
    <row r="53">
      <c r="E53" s="2" t="str">
        <v>Fender</v>
      </c>
      <c r="K53" s="2">
        <f>I53</f>
        <v>0</v>
      </c>
      <c r="O53" s="2">
        <f>IF(K53=0,0,K53-(50%*L53+75%*M53+100%*N53))</f>
        <v>0</v>
      </c>
      <c r="P53" s="2" t="str">
        <f>IF(K53=0,"",O53/K53*100)</f>
        <v/>
      </c>
    </row>
    <row r="54">
      <c r="E54" s="2" t="str">
        <v>Bolder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</row>
    <row r="55">
      <c r="E55" s="2" t="str">
        <v>Kanstin</v>
      </c>
      <c r="K55" s="2">
        <f>F55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Breasting Dolphin</v>
      </c>
      <c r="K56" s="2">
        <f>I56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E57" s="2" t="str">
        <v>Mooring Dolphin</v>
      </c>
      <c r="K57" s="2">
        <f>I57</f>
        <v>0</v>
      </c>
      <c r="O57" s="2">
        <f>IF(K57=0,0,K57-(50%*L57+75%*M57+100%*N57))</f>
        <v>0</v>
      </c>
      <c r="P57" s="2" t="str">
        <f>IF(K57=0,"",O57/K57*100)</f>
        <v/>
      </c>
    </row>
    <row r="58">
      <c r="C58" s="2" t="str">
        <v xml:space="preserve">Availability Dermaga </v>
      </c>
      <c r="Q58" s="2" t="e">
        <f>AVERAGE(Q45:Q57)</f>
        <v>#DIV/0!</v>
      </c>
    </row>
    <row r="59">
      <c r="B59" s="2" t="str">
        <v>II</v>
      </c>
      <c r="C59" s="2" t="str">
        <v>LAPANGAN</v>
      </c>
    </row>
    <row r="60">
      <c r="B60" s="2">
        <v>1</v>
      </c>
      <c r="C60" s="2" t="str">
        <v>LAPANGAN PENUMPUKAN</v>
      </c>
      <c r="D60" s="2" t="str">
        <v>Lap. CFS Talang Duku</v>
      </c>
      <c r="J60" s="2" t="str">
        <v>Base A dan Base B</v>
      </c>
      <c r="Q60" s="2" t="e">
        <f>IFERROR(AVERAGE(P61:P80),"")</f>
        <v>#DIV/0!</v>
      </c>
    </row>
    <row r="61">
      <c r="E61" s="2" t="str">
        <v>Lapangan</v>
      </c>
      <c r="H61" s="2">
        <f>F61*G61</f>
        <v>0</v>
      </c>
      <c r="K61" s="2">
        <f>H61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B62" s="2">
        <v>2</v>
      </c>
      <c r="C62" s="2" t="str">
        <v>LAPANGAN PENUMPUKAN</v>
      </c>
      <c r="D62" s="2" t="str">
        <v>Lap. TCK Talang Duku</v>
      </c>
      <c r="J62" s="2" t="str">
        <v>Conblock</v>
      </c>
      <c r="Q62" s="2" t="e">
        <f>IFERROR(AVERAGE(P63:P82),"")</f>
        <v>#DIV/0!</v>
      </c>
    </row>
    <row r="63">
      <c r="E63" s="2" t="str">
        <v>Lapangan</v>
      </c>
      <c r="H63" s="2">
        <f>F63*G63</f>
        <v>0</v>
      </c>
      <c r="K63" s="2">
        <f>H63</f>
        <v>0</v>
      </c>
      <c r="O63" s="2">
        <f>IF(K63=0,0,K63-(50%*L63+75%*M63+100%*N63))</f>
        <v>0</v>
      </c>
      <c r="P63" s="2" t="str">
        <f>IF(K63=0,"",O63/K63*100)</f>
        <v/>
      </c>
    </row>
    <row r="64">
      <c r="B64" s="2">
        <v>3</v>
      </c>
      <c r="C64" s="2" t="str">
        <v>LAPANGAN PENUMPUKAN</v>
      </c>
      <c r="D64" s="2" t="str">
        <v xml:space="preserve">Lap. TPK 1 Talang Duku </v>
      </c>
      <c r="J64" s="2" t="str">
        <v>Conblock</v>
      </c>
      <c r="Q64" s="2" t="e">
        <f>IFERROR(AVERAGE(P65:P84),"")</f>
        <v>#DIV/0!</v>
      </c>
    </row>
    <row r="65">
      <c r="E65" s="2" t="str">
        <v>Lapangan</v>
      </c>
      <c r="H65" s="2">
        <f>F65*G65</f>
        <v>0</v>
      </c>
      <c r="K65" s="2">
        <f>H65</f>
        <v>0</v>
      </c>
      <c r="O65" s="2">
        <f>IF(K65=0,0,K65-(50%*L65+75%*M65+100%*N65))</f>
        <v>0</v>
      </c>
      <c r="P65" s="2" t="str">
        <f>IF(K65=0,"",O65/K65*100)</f>
        <v/>
      </c>
    </row>
    <row r="66">
      <c r="B66" s="2">
        <v>4</v>
      </c>
      <c r="C66" s="2" t="str">
        <v>LAPANGAN PENUMPUKAN</v>
      </c>
      <c r="D66" s="2" t="str">
        <v>Lap. TPK 2 Talang Duku</v>
      </c>
      <c r="J66" s="2" t="str">
        <v>Conblock</v>
      </c>
      <c r="Q66" s="2" t="e">
        <f>IFERROR(AVERAGE(P67:P86),"")</f>
        <v>#DIV/0!</v>
      </c>
    </row>
    <row r="67">
      <c r="E67" s="2" t="str">
        <v>Lapangan</v>
      </c>
      <c r="H67" s="2">
        <f>F67*G67</f>
        <v>0</v>
      </c>
      <c r="K67" s="2">
        <f>H67</f>
        <v>0</v>
      </c>
      <c r="O67" s="2">
        <f>IF(K67=0,0,K67-(50%*L67+75%*M67+100%*N67))</f>
        <v>0</v>
      </c>
      <c r="P67" s="2" t="str">
        <f>IF(K67=0,"",O67/K67*100)</f>
        <v/>
      </c>
    </row>
    <row r="68">
      <c r="B68" s="2">
        <v>5</v>
      </c>
      <c r="C68" s="2" t="str">
        <v>LAPANGAN PENUMPUKAN</v>
      </c>
      <c r="D68" s="2" t="str">
        <v>Lap. Stockpile Batubara Talang Duku</v>
      </c>
      <c r="J68" s="2" t="str">
        <v>Tanah, Makadam, Base A</v>
      </c>
      <c r="Q68" s="2" t="e">
        <f>IFERROR(AVERAGE(P69:P88),"")</f>
        <v>#DIV/0!</v>
      </c>
    </row>
    <row r="69">
      <c r="E69" s="2" t="str">
        <v>Lapangan</v>
      </c>
      <c r="H69" s="2">
        <f>F69*G69</f>
        <v>0</v>
      </c>
      <c r="K69" s="2">
        <f>H69</f>
        <v>0</v>
      </c>
      <c r="O69" s="2">
        <f>IF(K69=0,0,K69-(50%*L69+75%*M69+100%*N69))</f>
        <v>0</v>
      </c>
      <c r="P69" s="2" t="str">
        <f>IF(K69=0,"",O69/K69*100)</f>
        <v/>
      </c>
    </row>
    <row r="70">
      <c r="B70" s="2">
        <v>6</v>
      </c>
      <c r="C70" s="2" t="str">
        <v>LAPANGAN PENUMPUKAN</v>
      </c>
      <c r="D70" s="2" t="str">
        <v>Lap. Stockpile Batubara 2 Talang Duku</v>
      </c>
      <c r="J70" s="2" t="str">
        <v>Tanah, Makadam, Base A</v>
      </c>
      <c r="Q70" s="2" t="e">
        <f>IFERROR(AVERAGE(P71:P90),"")</f>
        <v>#DIV/0!</v>
      </c>
    </row>
    <row r="71">
      <c r="E71" s="2" t="str">
        <v>Lapangan</v>
      </c>
      <c r="H71" s="2">
        <f>F71*G71</f>
        <v>0</v>
      </c>
      <c r="K71" s="2">
        <f>H71</f>
        <v>0</v>
      </c>
      <c r="O71" s="2">
        <f>IF(K71=0,0,K71-(50%*L71+75%*M71+100%*N71))</f>
        <v>0</v>
      </c>
      <c r="P71" s="2" t="str">
        <f>IF(K71=0,"",O71/K71*100)</f>
        <v/>
      </c>
    </row>
    <row r="72">
      <c r="B72" s="2">
        <v>7</v>
      </c>
      <c r="C72" s="2" t="str">
        <v>LAPANGAN PENUMPUKAN</v>
      </c>
      <c r="D72" s="2" t="str">
        <v>Lap. Multipurpose Talang Duku</v>
      </c>
      <c r="J72" s="2" t="str">
        <v>Conblock</v>
      </c>
      <c r="Q72" s="2" t="e">
        <f>IFERROR(AVERAGE(P73:P92),"")</f>
        <v>#DIV/0!</v>
      </c>
    </row>
    <row r="73">
      <c r="E73" s="2" t="str">
        <v>Lapangan</v>
      </c>
      <c r="H73" s="2">
        <f>F73*G73</f>
        <v>0</v>
      </c>
      <c r="K73" s="2">
        <f>H73</f>
        <v>0</v>
      </c>
      <c r="O73" s="2">
        <f>IF(K73=0,0,K73-(50%*L73+75%*M73+100%*N73))</f>
        <v>0</v>
      </c>
      <c r="P73" s="2" t="str">
        <f>IF(K73=0,"",O73/K73*100)</f>
        <v/>
      </c>
    </row>
    <row r="74">
      <c r="B74" s="2">
        <v>8</v>
      </c>
      <c r="C74" s="2" t="str">
        <v>LAPANGAN PENUMPUKAN</v>
      </c>
      <c r="D74" s="2" t="str">
        <v xml:space="preserve">Lap. Conblok Lama Muara Sabak </v>
      </c>
      <c r="J74" s="2" t="str">
        <v>Conblock</v>
      </c>
      <c r="Q74" s="2" t="e">
        <f>IFERROR(AVERAGE(P75:P94),"")</f>
        <v>#DIV/0!</v>
      </c>
    </row>
    <row r="75">
      <c r="E75" s="2" t="str">
        <v>Lapangan</v>
      </c>
      <c r="H75" s="2">
        <f>F75*G75</f>
        <v>0</v>
      </c>
      <c r="K75" s="2">
        <f>H75</f>
        <v>0</v>
      </c>
      <c r="O75" s="2">
        <f>IF(K75=0,0,K75-(50%*L75+75%*M75+100%*N75))</f>
        <v>0</v>
      </c>
      <c r="P75" s="2" t="str">
        <f>IF(K75=0,"",O75/K75*100)</f>
        <v/>
      </c>
    </row>
    <row r="76">
      <c r="B76" s="2">
        <v>9</v>
      </c>
      <c r="C76" s="2" t="str">
        <v>LAPANGAN PENUMPUKAN</v>
      </c>
      <c r="D76" s="2" t="str">
        <v>Lap. Paving Block Baru Muara Sabak</v>
      </c>
      <c r="J76" s="2" t="str">
        <v>Conblock</v>
      </c>
      <c r="Q76" s="2" t="e">
        <f>IFERROR(AVERAGE(P77:P96),"")</f>
        <v>#DIV/0!</v>
      </c>
    </row>
    <row r="77">
      <c r="E77" s="2" t="str">
        <v>Lapangan</v>
      </c>
      <c r="H77" s="2">
        <f>F77*G77</f>
        <v>0</v>
      </c>
      <c r="K77" s="2">
        <f>H77</f>
        <v>0</v>
      </c>
      <c r="O77" s="2">
        <f>IF(K77=0,0,K77-(50%*L77+75%*M77+100%*N77))</f>
        <v>0</v>
      </c>
      <c r="P77" s="2" t="str">
        <f>IF(K77=0,"",O77/K77*100)</f>
        <v/>
      </c>
    </row>
    <row r="78">
      <c r="B78" s="2">
        <v>10</v>
      </c>
      <c r="C78" s="2" t="str">
        <v>LAPANGAN PENUMPUKAN</v>
      </c>
      <c r="D78" s="2" t="str">
        <v>Lap. Belakang Dermaga Multipurpose Muara Sabak</v>
      </c>
      <c r="J78" s="2" t="str">
        <v>Conblock</v>
      </c>
      <c r="Q78" s="2" t="e">
        <f>IFERROR(AVERAGE(P79:P98),"")</f>
        <v>#DIV/0!</v>
      </c>
    </row>
    <row r="79">
      <c r="E79" s="2" t="str">
        <v>Lapangan</v>
      </c>
      <c r="H79" s="2">
        <f>F79*G79</f>
        <v>0</v>
      </c>
      <c r="K79" s="2">
        <f>H79</f>
        <v>0</v>
      </c>
      <c r="O79" s="2">
        <f>IF(K79=0,0,K79-(50%*L79+75%*M79+100%*N79))</f>
        <v>0</v>
      </c>
      <c r="P79" s="2" t="str">
        <f>IF(K79=0,"",O79/K79*100)</f>
        <v/>
      </c>
    </row>
    <row r="80">
      <c r="B80" s="2">
        <v>11</v>
      </c>
      <c r="C80" s="2" t="str">
        <v>LAPANGAN PENUMPUKAN</v>
      </c>
      <c r="D80" s="2" t="str">
        <v>Lap. Sisi Barat Gate Utama Muara Sabak</v>
      </c>
      <c r="J80" s="2" t="str">
        <v>Conblock</v>
      </c>
      <c r="Q80" s="2" t="e">
        <f>IFERROR(AVERAGE(P81:P100),"")</f>
        <v>#DIV/0!</v>
      </c>
    </row>
    <row r="81">
      <c r="E81" s="2" t="str">
        <v>Lapangan</v>
      </c>
      <c r="H81" s="2">
        <f>F81*G81</f>
        <v>0</v>
      </c>
      <c r="K81" s="2">
        <f>H81</f>
        <v>0</v>
      </c>
      <c r="O81" s="2">
        <f>IF(K81=0,0,K81-(50%*L81+75%*M81+100%*N81))</f>
        <v>0</v>
      </c>
      <c r="P81" s="2" t="str">
        <f>IF(K81=0,"",O81/K81*100)</f>
        <v/>
      </c>
    </row>
    <row r="82">
      <c r="C82" s="2" t="str">
        <v>Availability Lapangan</v>
      </c>
      <c r="Q82" s="2" t="e">
        <f>AVERAGE(Q59:Q81)</f>
        <v>#DIV/0!</v>
      </c>
    </row>
    <row r="83">
      <c r="B83" s="2" t="str">
        <v>III</v>
      </c>
      <c r="C83" s="2" t="str">
        <v>GUDANG</v>
      </c>
    </row>
    <row r="84">
      <c r="B84" s="2">
        <v>1</v>
      </c>
      <c r="C84" s="2" t="str">
        <v>GUDANG</v>
      </c>
      <c r="D84" s="2" t="str">
        <v>Gudang 001 Talang Duku</v>
      </c>
      <c r="J84" s="2" t="str">
        <v>Rangka Baja</v>
      </c>
      <c r="Q84" s="2" t="e">
        <f>IFERROR(AVERAGE(P85:P104),"")</f>
        <v>#DIV/0!</v>
      </c>
    </row>
    <row r="85">
      <c r="E85" s="2" t="str">
        <v>Lantai Gudang</v>
      </c>
      <c r="F85" s="2">
        <v>60</v>
      </c>
      <c r="G85" s="2">
        <v>34</v>
      </c>
      <c r="H85" s="2">
        <f>F85*G85</f>
        <v>2040</v>
      </c>
      <c r="K85" s="2">
        <f>H85</f>
        <v>2040</v>
      </c>
      <c r="O85" s="2">
        <f>IF(K85=0,0,K85-(50%*L85+75%*M85+100%*N85))</f>
        <v>2040</v>
      </c>
      <c r="P85" s="2">
        <f>IF(K85=0,"",O85/K85*100)</f>
        <v>100</v>
      </c>
    </row>
    <row r="86">
      <c r="E86" s="2" t="str">
        <v>Atap</v>
      </c>
      <c r="H86" s="2">
        <f>F86*G86</f>
        <v>0</v>
      </c>
      <c r="K86" s="2">
        <f>H86</f>
        <v>0</v>
      </c>
      <c r="O86" s="2">
        <f>IF(K86=0,0,K86-(50%*L86+75%*M86+100%*N86))</f>
        <v>0</v>
      </c>
      <c r="P86" s="2" t="str">
        <f>IF(K86=0,"",O86/K86*100)</f>
        <v/>
      </c>
    </row>
    <row r="87">
      <c r="E87" s="2" t="str">
        <v>Dinding Gudang</v>
      </c>
      <c r="H87" s="2">
        <f>F87*G87</f>
        <v>0</v>
      </c>
      <c r="K87" s="2">
        <f>H87</f>
        <v>0</v>
      </c>
      <c r="O87" s="2">
        <f>IF(K87=0,0,K87-(50%*L87+75%*M87+100%*N87))</f>
        <v>0</v>
      </c>
      <c r="P87" s="2" t="str">
        <f>IF(K87=0,"",O87/K87*100)</f>
        <v/>
      </c>
    </row>
    <row r="88">
      <c r="E88" s="2" t="str">
        <v>Pintu Gudang</v>
      </c>
      <c r="K88" s="2">
        <f>I88</f>
        <v>0</v>
      </c>
      <c r="O88" s="2">
        <f>IF(K88=0,0,K88-(50%*L88+75%*M88+100%*N88))</f>
        <v>0</v>
      </c>
      <c r="P88" s="2" t="str">
        <f>IF(K88=0,"",O88/K88*100)</f>
        <v/>
      </c>
    </row>
    <row r="89">
      <c r="B89" s="2">
        <v>3</v>
      </c>
      <c r="C89" s="2" t="str">
        <v>GUDANG</v>
      </c>
      <c r="D89" s="2" t="str">
        <v>Gudang Kayu</v>
      </c>
      <c r="J89" s="2" t="str">
        <v>Kayu</v>
      </c>
      <c r="Q89" s="2" t="e">
        <f>IFERROR(AVERAGE(P90:P109),"")</f>
        <v>#DIV/0!</v>
      </c>
    </row>
    <row r="90">
      <c r="E90" s="2" t="str">
        <v>Lantai Gudang</v>
      </c>
      <c r="F90" s="2">
        <v>45</v>
      </c>
      <c r="G90" s="2">
        <v>30</v>
      </c>
      <c r="H90" s="2">
        <f>F90*G90</f>
        <v>1350</v>
      </c>
      <c r="K90" s="2">
        <f>H90</f>
        <v>1350</v>
      </c>
      <c r="O90" s="2">
        <f>IF(K90=0,0,K90-(50%*L90+75%*M90+100%*N90))</f>
        <v>1350</v>
      </c>
      <c r="P90" s="2">
        <f>IF(K90=0,"",O90/K90*100)</f>
        <v>100</v>
      </c>
    </row>
    <row r="91">
      <c r="E91" s="2" t="str">
        <v>Atap</v>
      </c>
      <c r="H91" s="2">
        <f>F91*G91</f>
        <v>0</v>
      </c>
      <c r="K91" s="2">
        <f>H91</f>
        <v>0</v>
      </c>
      <c r="O91" s="2">
        <f>IF(K91=0,0,K91-(50%*L91+75%*M91+100%*N91))</f>
        <v>0</v>
      </c>
      <c r="P91" s="2" t="str">
        <f>IF(K91=0,"",O91/K91*100)</f>
        <v/>
      </c>
    </row>
    <row r="92">
      <c r="E92" s="2" t="str">
        <v>Dinding Gudang</v>
      </c>
      <c r="H92" s="2">
        <f>F92*G92</f>
        <v>0</v>
      </c>
      <c r="K92" s="2">
        <f>H92</f>
        <v>0</v>
      </c>
      <c r="O92" s="2">
        <f>IF(K92=0,0,K92-(50%*L92+75%*M92+100%*N92))</f>
        <v>0</v>
      </c>
      <c r="P92" s="2" t="str">
        <f>IF(K92=0,"",O92/K92*100)</f>
        <v/>
      </c>
    </row>
    <row r="93">
      <c r="E93" s="2" t="str">
        <v>Pintu Gudang</v>
      </c>
      <c r="K93" s="2">
        <f>I93</f>
        <v>0</v>
      </c>
      <c r="O93" s="2">
        <f>IF(K93=0,0,K93-(50%*L93+75%*M93+100%*N93))</f>
        <v>0</v>
      </c>
      <c r="P93" s="2" t="str">
        <f>IF(K93=0,"",O93/K93*100)</f>
        <v/>
      </c>
    </row>
    <row r="94">
      <c r="B94" s="2">
        <v>3</v>
      </c>
      <c r="C94" s="2" t="str">
        <v>GUDANG</v>
      </c>
      <c r="D94" s="2" t="str">
        <v>Gudang Portable Muara Sabak</v>
      </c>
      <c r="J94" s="2" t="str">
        <v>Rangka Baja + Membrane</v>
      </c>
      <c r="Q94" s="2" t="e">
        <f>IFERROR(AVERAGE(P95:P114),"")</f>
        <v>#DIV/0!</v>
      </c>
    </row>
    <row r="95">
      <c r="E95" s="2" t="str">
        <v>Lantai Gudang</v>
      </c>
      <c r="F95" s="2">
        <v>45</v>
      </c>
      <c r="G95" s="2">
        <v>30</v>
      </c>
      <c r="H95" s="2">
        <f>F95*G95</f>
        <v>1350</v>
      </c>
      <c r="K95" s="2">
        <f>H95</f>
        <v>1350</v>
      </c>
      <c r="O95" s="2">
        <f>IF(K95=0,0,K95-(50%*L95+75%*M95+100%*N95))</f>
        <v>1350</v>
      </c>
      <c r="P95" s="2">
        <f>IF(K95=0,"",O95/K95*100)</f>
        <v>100</v>
      </c>
    </row>
    <row r="96">
      <c r="E96" s="2" t="str">
        <v>Atap</v>
      </c>
      <c r="H96" s="2">
        <f>F96*G96</f>
        <v>0</v>
      </c>
      <c r="K96" s="2">
        <f>H96</f>
        <v>0</v>
      </c>
      <c r="O96" s="2">
        <f>IF(K96=0,0,K96-(50%*L96+75%*M96+100%*N96))</f>
        <v>0</v>
      </c>
      <c r="P96" s="2" t="str">
        <f>IF(K96=0,"",O96/K96*100)</f>
        <v/>
      </c>
    </row>
    <row r="97">
      <c r="E97" s="2" t="str">
        <v>Dinding Gudang</v>
      </c>
      <c r="H97" s="2">
        <f>F97*G97</f>
        <v>0</v>
      </c>
      <c r="K97" s="2">
        <f>H97</f>
        <v>0</v>
      </c>
      <c r="O97" s="2">
        <f>IF(K97=0,0,K97-(50%*L97+75%*M97+100%*N97))</f>
        <v>0</v>
      </c>
      <c r="P97" s="2" t="str">
        <f>IF(K97=0,"",O97/K97*100)</f>
        <v/>
      </c>
    </row>
    <row r="98">
      <c r="E98" s="2" t="str">
        <v>Pintu Gudang</v>
      </c>
      <c r="K98" s="2">
        <f>I98</f>
        <v>0</v>
      </c>
      <c r="O98" s="2">
        <f>IF(K98=0,0,K98-(50%*L98+75%*M98+100%*N98))</f>
        <v>0</v>
      </c>
      <c r="P98" s="2" t="str">
        <f>IF(K98=0,"",O98/K98*100)</f>
        <v/>
      </c>
    </row>
    <row r="99">
      <c r="C99" s="2" t="str">
        <v>Availability Gudang</v>
      </c>
      <c r="Q99" s="2" t="e">
        <f>AVERAGE(Q84:Q98)</f>
        <v>#DIV/0!</v>
      </c>
    </row>
    <row r="100">
      <c r="B100" s="2" t="str">
        <v>IV</v>
      </c>
      <c r="C100" s="2" t="str">
        <v>TERMINAL PENUMPANG</v>
      </c>
    </row>
    <row r="101">
      <c r="B101" s="2">
        <v>1</v>
      </c>
      <c r="C101" s="2" t="str">
        <v>TERMINAL PENUMPANG</v>
      </c>
      <c r="D101" s="2" t="str">
        <v>TERMINAL PENUMPANG A</v>
      </c>
      <c r="J101" s="2" t="str">
        <v>Beton</v>
      </c>
      <c r="Q101" s="2" t="e">
        <f>IFERROR(AVERAGE(P102:P121),"")</f>
        <v>#DIV/0!</v>
      </c>
    </row>
    <row r="102">
      <c r="E102" s="2" t="str">
        <v xml:space="preserve">Lantai </v>
      </c>
      <c r="H102" s="2">
        <f>F102*G102</f>
        <v>0</v>
      </c>
      <c r="K102" s="2">
        <f>H102</f>
        <v>0</v>
      </c>
      <c r="O102" s="2">
        <f>IF(K102=0,0,K102-(50%*L102+75%*M102+100%*N102))</f>
        <v>0</v>
      </c>
      <c r="P102" s="2" t="str">
        <f>IF(K102=0,"",O102/K102*100)</f>
        <v/>
      </c>
    </row>
    <row r="103">
      <c r="E103" s="2" t="str">
        <v>Atap</v>
      </c>
      <c r="H103" s="2">
        <f>F103*G103</f>
        <v>0</v>
      </c>
      <c r="K103" s="2">
        <f>H103</f>
        <v>0</v>
      </c>
      <c r="O103" s="2">
        <f>IF(K103=0,0,K103-(50%*L103+75%*M103+100%*N103))</f>
        <v>0</v>
      </c>
      <c r="P103" s="2" t="str">
        <f>IF(K103=0,"",O103/K103*100)</f>
        <v/>
      </c>
    </row>
    <row r="104">
      <c r="E104" s="2" t="str">
        <v>Pintu</v>
      </c>
      <c r="K104" s="2">
        <f>I104</f>
        <v>0</v>
      </c>
      <c r="O104" s="2">
        <f>IF(K104=0,0,K104-(50%*L104+75%*M104+100%*N104))</f>
        <v>0</v>
      </c>
      <c r="P104" s="2" t="str">
        <f>IF(K104=0,"",O104/K104*100)</f>
        <v/>
      </c>
    </row>
    <row r="105">
      <c r="E105" s="2" t="str">
        <v>Jendela</v>
      </c>
      <c r="K105" s="2">
        <f>I105</f>
        <v>0</v>
      </c>
      <c r="O105" s="2">
        <f>IF(K105=0,0,K105-(50%*L105+75%*M105+100%*N105))</f>
        <v>0</v>
      </c>
      <c r="P105" s="2" t="str">
        <f>IF(K105=0,"",O105/K105*100)</f>
        <v/>
      </c>
    </row>
    <row r="106">
      <c r="E106" s="2" t="str">
        <v>Dinding</v>
      </c>
      <c r="H106" s="2">
        <f>F106*G106</f>
        <v>0</v>
      </c>
      <c r="K106" s="2">
        <f>H106</f>
        <v>0</v>
      </c>
      <c r="O106" s="2">
        <f>IF(K106=0,0,K106-(50%*L106+75%*M106+100%*N106))</f>
        <v>0</v>
      </c>
      <c r="P106" s="2" t="str">
        <f>IF(K106=0,"",O106/K106*100)</f>
        <v/>
      </c>
    </row>
    <row r="107">
      <c r="E107" s="2" t="str">
        <v>Plafond</v>
      </c>
      <c r="H107" s="2">
        <f>F107*G107</f>
        <v>0</v>
      </c>
      <c r="K107" s="2">
        <f>H107</f>
        <v>0</v>
      </c>
      <c r="O107" s="2">
        <f>IF(K107=0,0,K107-(50%*L107+75%*M107+100%*N107))</f>
        <v>0</v>
      </c>
      <c r="P107" s="2" t="str">
        <f>IF(K107=0,"",O107/K107*100)</f>
        <v/>
      </c>
    </row>
    <row r="108">
      <c r="C108" s="2" t="str">
        <v>Availability Terminal Penumpang</v>
      </c>
      <c r="Q108" s="2" t="e">
        <f>AVERAGE(Q101:Q107)</f>
        <v>#DIV/0!</v>
      </c>
    </row>
    <row r="109">
      <c r="B109" s="2" t="str">
        <v>V</v>
      </c>
      <c r="C109" s="2" t="str">
        <v>JALAN</v>
      </c>
    </row>
    <row r="110">
      <c r="B110" s="2">
        <v>1</v>
      </c>
      <c r="C110" s="2" t="str">
        <v>JALAN</v>
      </c>
      <c r="D110" s="2" t="str">
        <v>Jalan Utama Pelabuahan</v>
      </c>
      <c r="J110" s="2" t="str">
        <v>Beton</v>
      </c>
      <c r="Q110" s="2" t="e">
        <f>IFERROR(AVERAGE(P111:P130),"")</f>
        <v>#DIV/0!</v>
      </c>
    </row>
    <row r="111">
      <c r="E111" s="2" t="str">
        <v>Perkerasan Jalan</v>
      </c>
      <c r="F111" s="2">
        <v>692</v>
      </c>
      <c r="G111" s="2">
        <v>15</v>
      </c>
      <c r="H111" s="2">
        <f>F111*G111</f>
        <v>10380</v>
      </c>
      <c r="K111" s="2">
        <f>H111</f>
        <v>10380</v>
      </c>
      <c r="O111" s="2">
        <f>IF(K111=0,0,K111-(50%*L111+75%*M111+100%*N111))</f>
        <v>10380</v>
      </c>
      <c r="P111" s="2">
        <f>IF(K111=0,"",O111/K111*100)</f>
        <v>100</v>
      </c>
    </row>
    <row r="112">
      <c r="E112" s="2" t="str">
        <v>Marka</v>
      </c>
      <c r="H112" s="2">
        <f>F112*G112</f>
        <v>0</v>
      </c>
      <c r="K112" s="2">
        <f>H112</f>
        <v>0</v>
      </c>
      <c r="O112" s="2">
        <f>IF(K112=0,0,K112-(50%*L112+75%*M112+100%*N112))</f>
        <v>0</v>
      </c>
      <c r="P112" s="2" t="str">
        <f>IF(K112=0,"",O112/K112*100)</f>
        <v/>
      </c>
    </row>
    <row r="113">
      <c r="E113" s="2" t="str">
        <v>Rambu-rambu</v>
      </c>
      <c r="K113" s="2">
        <f>I113</f>
        <v>0</v>
      </c>
      <c r="O113" s="2">
        <f>IF(K113=0,0,K113-(50%*L113+75%*M113+100%*N113))</f>
        <v>0</v>
      </c>
      <c r="P113" s="2" t="str">
        <f>IF(K113=0,"",O113/K113*100)</f>
        <v/>
      </c>
    </row>
    <row r="114">
      <c r="E114" s="2" t="str">
        <v>Saluran Drainase</v>
      </c>
      <c r="H114" s="2">
        <f>F114*G114</f>
        <v>0</v>
      </c>
      <c r="K114" s="2">
        <f>H114</f>
        <v>0</v>
      </c>
      <c r="O114" s="2">
        <f>IF(K114=0,0,K114-(50%*L114+75%*M114+100%*N114))</f>
        <v>0</v>
      </c>
      <c r="P114" s="2" t="str">
        <f>IF(K114=0,"",O114/K114*100)</f>
        <v/>
      </c>
    </row>
    <row r="115">
      <c r="B115" s="2">
        <v>2</v>
      </c>
      <c r="C115" s="2" t="str">
        <v>JALAN</v>
      </c>
      <c r="D115" s="2" t="str">
        <v>Jalan Terminah Curah Kering (TCK)</v>
      </c>
      <c r="J115" s="2" t="str">
        <v>Beton</v>
      </c>
      <c r="Q115" s="2" t="e">
        <f>IFERROR(AVERAGE(P116:P135),"")</f>
        <v>#DIV/0!</v>
      </c>
    </row>
    <row r="116">
      <c r="E116" s="2" t="str">
        <v>Perkerasan Jalan</v>
      </c>
      <c r="F116" s="2">
        <v>637</v>
      </c>
      <c r="G116" s="2">
        <v>11</v>
      </c>
      <c r="H116" s="2">
        <f>F116*G116</f>
        <v>7007</v>
      </c>
      <c r="K116" s="2">
        <f>H116</f>
        <v>7007</v>
      </c>
      <c r="O116" s="2">
        <f>IF(K116=0,0,K116-(50%*L116+75%*M116+100%*N116))</f>
        <v>7007</v>
      </c>
      <c r="P116" s="2">
        <f>IF(K116=0,"",O116/K116*100)</f>
        <v>100</v>
      </c>
    </row>
    <row r="117">
      <c r="E117" s="2" t="str">
        <v>Marka</v>
      </c>
      <c r="H117" s="2">
        <f>F117*G117</f>
        <v>0</v>
      </c>
      <c r="K117" s="2">
        <f>H117</f>
        <v>0</v>
      </c>
      <c r="O117" s="2">
        <f>IF(K117=0,0,K117-(50%*L117+75%*M117+100%*N117))</f>
        <v>0</v>
      </c>
      <c r="P117" s="2" t="str">
        <f>IF(K117=0,"",O117/K117*100)</f>
        <v/>
      </c>
    </row>
    <row r="118">
      <c r="E118" s="2" t="str">
        <v>Rambu-rambu</v>
      </c>
      <c r="K118" s="2">
        <f>I118</f>
        <v>0</v>
      </c>
      <c r="O118" s="2">
        <f>IF(K118=0,0,K118-(50%*L118+75%*M118+100%*N118))</f>
        <v>0</v>
      </c>
      <c r="P118" s="2" t="str">
        <f>IF(K118=0,"",O118/K118*100)</f>
        <v/>
      </c>
    </row>
    <row r="119">
      <c r="E119" s="2" t="str">
        <v>Saluran Drainase</v>
      </c>
      <c r="H119" s="2">
        <f>F119*G119</f>
        <v>0</v>
      </c>
      <c r="K119" s="2">
        <f>H119</f>
        <v>0</v>
      </c>
      <c r="O119" s="2">
        <f>IF(K119=0,0,K119-(50%*L119+75%*M119+100%*N119))</f>
        <v>0</v>
      </c>
      <c r="P119" s="2" t="str">
        <f>IF(K119=0,"",O119/K119*100)</f>
        <v/>
      </c>
    </row>
    <row r="120">
      <c r="B120" s="2">
        <v>3</v>
      </c>
      <c r="C120" s="2" t="str">
        <v>JALAN</v>
      </c>
      <c r="D120" s="2" t="str">
        <v>Jalan Multipurpose</v>
      </c>
      <c r="J120" s="2" t="str">
        <v>Beton</v>
      </c>
      <c r="Q120" s="2" t="e">
        <f>IFERROR(AVERAGE(P121:P140),"")</f>
        <v>#DIV/0!</v>
      </c>
    </row>
    <row r="121">
      <c r="E121" s="2" t="str">
        <v>Perkerasan Jalan</v>
      </c>
      <c r="F121" s="2">
        <v>160</v>
      </c>
      <c r="G121" s="2">
        <v>10</v>
      </c>
      <c r="H121" s="2">
        <f>F121*G121</f>
        <v>1600</v>
      </c>
      <c r="K121" s="2">
        <f>H121</f>
        <v>1600</v>
      </c>
      <c r="O121" s="2">
        <f>IF(K121=0,0,K121-(50%*L121+75%*M121+100%*N121))</f>
        <v>1600</v>
      </c>
      <c r="P121" s="2">
        <f>IF(K121=0,"",O121/K121*100)</f>
        <v>100</v>
      </c>
    </row>
    <row r="122">
      <c r="E122" s="2" t="str">
        <v>Marka</v>
      </c>
      <c r="H122" s="2">
        <f>F122*G122</f>
        <v>0</v>
      </c>
      <c r="K122" s="2">
        <f>H122</f>
        <v>0</v>
      </c>
      <c r="O122" s="2">
        <f>IF(K122=0,0,K122-(50%*L122+75%*M122+100%*N122))</f>
        <v>0</v>
      </c>
      <c r="P122" s="2" t="str">
        <f>IF(K122=0,"",O122/K122*100)</f>
        <v/>
      </c>
    </row>
    <row r="123">
      <c r="E123" s="2" t="str">
        <v>Rambu-rambu</v>
      </c>
      <c r="K123" s="2">
        <f>I123</f>
        <v>0</v>
      </c>
      <c r="O123" s="2">
        <f>IF(K123=0,0,K123-(50%*L123+75%*M123+100%*N123))</f>
        <v>0</v>
      </c>
      <c r="P123" s="2" t="str">
        <f>IF(K123=0,"",O123/K123*100)</f>
        <v/>
      </c>
    </row>
    <row r="124">
      <c r="E124" s="2" t="str">
        <v>Saluran Drainase</v>
      </c>
      <c r="H124" s="2">
        <f>F124*G124</f>
        <v>0</v>
      </c>
      <c r="K124" s="2">
        <f>H124</f>
        <v>0</v>
      </c>
      <c r="O124" s="2">
        <f>IF(K124=0,0,K124-(50%*L124+75%*M124+100%*N124))</f>
        <v>0</v>
      </c>
      <c r="P124" s="2" t="str">
        <f>IF(K124=0,"",O124/K124*100)</f>
        <v/>
      </c>
    </row>
    <row r="125">
      <c r="B125" s="2">
        <v>4</v>
      </c>
      <c r="C125" s="2" t="str">
        <v>JALAN</v>
      </c>
      <c r="D125" s="2" t="str">
        <v>Jalan Utama Pelabuhan</v>
      </c>
      <c r="J125" s="2" t="str">
        <v>Beton</v>
      </c>
      <c r="Q125" s="2" t="e">
        <f>IFERROR(AVERAGE(P126:P145),"")</f>
        <v>#DIV/0!</v>
      </c>
    </row>
    <row r="126">
      <c r="E126" s="2" t="str">
        <v>Perkerasan Jalan</v>
      </c>
      <c r="F126" s="2">
        <v>223</v>
      </c>
      <c r="G126" s="2">
        <v>15</v>
      </c>
      <c r="H126" s="2">
        <f>F126*G126</f>
        <v>3345</v>
      </c>
      <c r="K126" s="2">
        <f>H126</f>
        <v>3345</v>
      </c>
      <c r="O126" s="2">
        <f>IF(K126=0,0,K126-(50%*L126+75%*M126+100%*N126))</f>
        <v>3345</v>
      </c>
      <c r="P126" s="2">
        <f>IF(K126=0,"",O126/K126*100)</f>
        <v>100</v>
      </c>
    </row>
    <row r="127">
      <c r="E127" s="2" t="str">
        <v>Marka</v>
      </c>
      <c r="H127" s="2">
        <f>F127*G127</f>
        <v>0</v>
      </c>
      <c r="K127" s="2">
        <f>H127</f>
        <v>0</v>
      </c>
      <c r="O127" s="2">
        <f>IF(K127=0,0,K127-(50%*L127+75%*M127+100%*N127))</f>
        <v>0</v>
      </c>
      <c r="P127" s="2" t="str">
        <f>IF(K127=0,"",O127/K127*100)</f>
        <v/>
      </c>
    </row>
    <row r="128">
      <c r="E128" s="2" t="str">
        <v>Rambu-rambu</v>
      </c>
      <c r="K128" s="2">
        <f>I128</f>
        <v>0</v>
      </c>
      <c r="O128" s="2">
        <f>IF(K128=0,0,K128-(50%*L128+75%*M128+100%*N128))</f>
        <v>0</v>
      </c>
      <c r="P128" s="2" t="str">
        <f>IF(K128=0,"",O128/K128*100)</f>
        <v/>
      </c>
    </row>
    <row r="129">
      <c r="E129" s="2" t="str">
        <v>Saluran Drainase</v>
      </c>
      <c r="H129" s="2">
        <f>F129*G129</f>
        <v>0</v>
      </c>
      <c r="K129" s="2">
        <f>H129</f>
        <v>0</v>
      </c>
      <c r="O129" s="2">
        <f>IF(K129=0,0,K129-(50%*L129+75%*M129+100%*N129))</f>
        <v>0</v>
      </c>
      <c r="P129" s="2" t="str">
        <f>IF(K129=0,"",O129/K129*100)</f>
        <v/>
      </c>
    </row>
    <row r="130">
      <c r="B130" s="2">
        <v>5</v>
      </c>
      <c r="C130" s="2" t="str">
        <v>JALAN</v>
      </c>
      <c r="D130" s="2" t="str">
        <v>Jalan Bagian Utara</v>
      </c>
      <c r="J130" s="2" t="str">
        <v>Beton</v>
      </c>
      <c r="Q130" s="2" t="e">
        <f>IFERROR(AVERAGE(P131:P150),"")</f>
        <v>#DIV/0!</v>
      </c>
    </row>
    <row r="131">
      <c r="E131" s="2" t="str">
        <v>Perkerasan Jalan</v>
      </c>
      <c r="H131" s="2">
        <f>F131*G131</f>
        <v>0</v>
      </c>
      <c r="K131" s="2">
        <f>H131</f>
        <v>0</v>
      </c>
      <c r="O131" s="2">
        <f>IF(K131=0,0,K131-(50%*L131+75%*M131+100%*N131))</f>
        <v>0</v>
      </c>
      <c r="P131" s="2" t="str">
        <f>IF(K131=0,"",O131/K131*100)</f>
        <v/>
      </c>
    </row>
    <row r="132">
      <c r="E132" s="2" t="str">
        <v>Marka</v>
      </c>
      <c r="H132" s="2">
        <f>F132*G132</f>
        <v>0</v>
      </c>
      <c r="K132" s="2">
        <f>H132</f>
        <v>0</v>
      </c>
      <c r="O132" s="2">
        <f>IF(K132=0,0,K132-(50%*L132+75%*M132+100%*N132))</f>
        <v>0</v>
      </c>
      <c r="P132" s="2" t="str">
        <f>IF(K132=0,"",O132/K132*100)</f>
        <v/>
      </c>
    </row>
    <row r="133">
      <c r="E133" s="2" t="str">
        <v>Rambu-rambu</v>
      </c>
      <c r="K133" s="2">
        <f>I133</f>
        <v>0</v>
      </c>
      <c r="O133" s="2">
        <f>IF(K133=0,0,K133-(50%*L133+75%*M133+100%*N133))</f>
        <v>0</v>
      </c>
      <c r="P133" s="2" t="str">
        <f>IF(K133=0,"",O133/K133*100)</f>
        <v/>
      </c>
    </row>
    <row r="134">
      <c r="E134" s="2" t="str">
        <v>Saluran Drainase</v>
      </c>
      <c r="H134" s="2">
        <f>F134*G134</f>
        <v>0</v>
      </c>
      <c r="K134" s="2">
        <f>H134</f>
        <v>0</v>
      </c>
      <c r="O134" s="2">
        <f>IF(K134=0,0,K134-(50%*L134+75%*M134+100%*N134))</f>
        <v>0</v>
      </c>
      <c r="P134" s="2" t="str">
        <f>IF(K134=0,"",O134/K134*100)</f>
        <v/>
      </c>
    </row>
    <row r="135">
      <c r="B135" s="2">
        <v>6</v>
      </c>
      <c r="C135" s="2" t="str">
        <v>JALAN</v>
      </c>
      <c r="D135" s="2" t="str">
        <v>Jalan Utama Pelabuhan</v>
      </c>
      <c r="J135" s="2" t="str">
        <v>Beton</v>
      </c>
      <c r="Q135" s="2" t="e">
        <f>IFERROR(AVERAGE(P136:P155),"")</f>
        <v>#DIV/0!</v>
      </c>
    </row>
    <row r="136">
      <c r="E136" s="2" t="str">
        <v>Perkerasan Jalan</v>
      </c>
      <c r="F136" s="2">
        <v>146</v>
      </c>
      <c r="G136" s="2">
        <v>6</v>
      </c>
      <c r="H136" s="2">
        <f>F136*G136</f>
        <v>876</v>
      </c>
      <c r="K136" s="2">
        <f>H136</f>
        <v>876</v>
      </c>
      <c r="O136" s="2">
        <f>IF(K136=0,0,K136-(50%*L136+75%*M136+100%*N136))</f>
        <v>876</v>
      </c>
      <c r="P136" s="2">
        <f>IF(K136=0,"",O136/K136*100)</f>
        <v>100</v>
      </c>
    </row>
    <row r="137">
      <c r="E137" s="2" t="str">
        <v>Marka</v>
      </c>
      <c r="H137" s="2">
        <f>F137*G137</f>
        <v>0</v>
      </c>
      <c r="K137" s="2">
        <f>H137</f>
        <v>0</v>
      </c>
      <c r="O137" s="2">
        <f>IF(K137=0,0,K137-(50%*L137+75%*M137+100%*N137))</f>
        <v>0</v>
      </c>
      <c r="P137" s="2" t="str">
        <f>IF(K137=0,"",O137/K137*100)</f>
        <v/>
      </c>
    </row>
    <row r="138">
      <c r="E138" s="2" t="str">
        <v>Rambu-rambu</v>
      </c>
      <c r="K138" s="2">
        <f>I138</f>
        <v>0</v>
      </c>
      <c r="O138" s="2">
        <f>IF(K138=0,0,K138-(50%*L138+75%*M138+100%*N138))</f>
        <v>0</v>
      </c>
      <c r="P138" s="2" t="str">
        <f>IF(K138=0,"",O138/K138*100)</f>
        <v/>
      </c>
    </row>
    <row r="139">
      <c r="E139" s="2" t="str">
        <v>Saluran Drainase</v>
      </c>
      <c r="H139" s="2">
        <f>F139*G139</f>
        <v>0</v>
      </c>
      <c r="K139" s="2">
        <f>H139</f>
        <v>0</v>
      </c>
      <c r="O139" s="2">
        <f>IF(K139=0,0,K139-(50%*L139+75%*M139+100%*N139))</f>
        <v>0</v>
      </c>
      <c r="P139" s="2" t="str">
        <f>IF(K139=0,"",O139/K139*100)</f>
        <v/>
      </c>
    </row>
    <row r="140">
      <c r="C140" s="2" t="str">
        <v>Availability Jalan</v>
      </c>
      <c r="Q140" s="2" t="e">
        <f>AVERAGE(#REF!)</f>
        <v>#REF!</v>
      </c>
    </row>
    <row r="141">
      <c r="B141" s="2" t="str">
        <v>VI</v>
      </c>
      <c r="C141" s="2" t="str">
        <v>FASILITAS PENDUKUNG LAINNYA</v>
      </c>
    </row>
    <row r="142">
      <c r="B142" s="2">
        <v>1</v>
      </c>
      <c r="C142" s="2" t="str">
        <v>..............................</v>
      </c>
      <c r="D142" s="2" t="str">
        <v>........................................</v>
      </c>
      <c r="J142" s="2" t="str">
        <v>Beton</v>
      </c>
      <c r="Q142" s="2" t="e">
        <f>IFERROR(AVERAGE(P143:P162),"")</f>
        <v>#DIV/0!</v>
      </c>
    </row>
    <row r="143">
      <c r="E143" s="2" t="str">
        <v>.........................</v>
      </c>
      <c r="K143" s="2">
        <f>H143</f>
        <v>0</v>
      </c>
      <c r="O143" s="2">
        <f>IF(K143=0,0,K143-(50%*L143+75%*M143+100%*N143))</f>
        <v>0</v>
      </c>
      <c r="P143" s="2" t="str">
        <f>IF(K143=0,"",O143/K143*100)</f>
        <v/>
      </c>
    </row>
    <row r="144">
      <c r="E144" s="2" t="str">
        <v>.........................</v>
      </c>
      <c r="K144" s="2">
        <f>H144</f>
        <v>0</v>
      </c>
      <c r="O144" s="2">
        <f>IF(K144=0,0,K144-(50%*L144+75%*M144+100%*N144))</f>
        <v>0</v>
      </c>
      <c r="P144" s="2" t="str">
        <f>IF(K144=0,"",O144/K144*100)</f>
        <v/>
      </c>
    </row>
    <row r="145">
      <c r="E145" s="2" t="str">
        <v>.........................</v>
      </c>
      <c r="K145" s="2">
        <f>I145</f>
        <v>0</v>
      </c>
      <c r="O145" s="2">
        <f>IF(K145=0,0,K145-(50%*L145+75%*M145+100%*N145))</f>
        <v>0</v>
      </c>
      <c r="P145" s="2" t="str">
        <f>IF(K145=0,"",O145/K145*100)</f>
        <v/>
      </c>
    </row>
    <row r="146">
      <c r="E146" s="2" t="str">
        <v>.........................</v>
      </c>
      <c r="K146" s="2">
        <f>H146</f>
        <v>0</v>
      </c>
      <c r="O146" s="2">
        <f>IF(K146=0,0,K146-(50%*L146+75%*M146+100%*N146))</f>
        <v>0</v>
      </c>
      <c r="P146" s="2" t="str">
        <f>IF(K146=0,"",O146/K146*100)</f>
        <v/>
      </c>
    </row>
    <row r="147">
      <c r="C147" s="2" t="str">
        <v>Availability Jalan</v>
      </c>
      <c r="Q147" s="2" t="e">
        <f>AVERAGE(Q142:Q146)</f>
        <v>#DIV/0!</v>
      </c>
    </row>
    <row r="148">
      <c r="B148" s="2" t="str">
        <v>AVAILABILITY FASILITAS PELABUHAN</v>
      </c>
      <c r="Q148" s="2" t="e">
        <f>AVERAGE(Q58,Q82,Q99,Q108)</f>
        <v>#DIV/0!</v>
      </c>
    </row>
  </sheetData>
  <mergeCells count="17">
    <mergeCell ref="B6:C6"/>
    <mergeCell ref="B7:C7"/>
    <mergeCell ref="B8:C8"/>
    <mergeCell ref="B10:B11"/>
    <mergeCell ref="C10:C11"/>
    <mergeCell ref="C99:P99"/>
    <mergeCell ref="C108:P108"/>
    <mergeCell ref="C140:P140"/>
    <mergeCell ref="C147:P147"/>
    <mergeCell ref="B148:P148"/>
    <mergeCell ref="J10:J11"/>
    <mergeCell ref="R10:R11"/>
    <mergeCell ref="S10:S11"/>
    <mergeCell ref="C58:P58"/>
    <mergeCell ref="C82:P82"/>
    <mergeCell ref="D10:D11"/>
    <mergeCell ref="E10:E11"/>
  </mergeCells>
  <pageMargins left="0.25" right="0.25" top="0.75" bottom="0.75" header="0" footer="0"/>
  <ignoredErrors>
    <ignoredError numberStoredAsText="1" sqref="A1:Z107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Z1079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PANGKAL BALAM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Terminal Penumpang</v>
      </c>
      <c r="J15" s="2" t="str">
        <v>Tiang Pancang</v>
      </c>
      <c r="Q15" s="2" t="e">
        <f>IFERROR(AVERAGE(P16:P35),"")</f>
        <v>#DIV/0!</v>
      </c>
      <c r="R15" s="2" t="str">
        <v>SPTP</v>
      </c>
    </row>
    <row r="16">
      <c r="E16" s="2" t="str">
        <v>Pelat Lantai</v>
      </c>
      <c r="F16" s="2">
        <v>55</v>
      </c>
      <c r="G16" s="2">
        <v>9</v>
      </c>
      <c r="H16" s="2">
        <f>F16*G16</f>
        <v>495</v>
      </c>
      <c r="K16" s="2">
        <f>H16</f>
        <v>495</v>
      </c>
      <c r="O16" s="2">
        <f>IF(K16=0,0,K16-(50%*L16+75%*M16+100%*N16))</f>
        <v>495</v>
      </c>
      <c r="P16" s="2">
        <f>IF(K16=0,"",O16/K16*100)</f>
        <v>100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 xml:space="preserve">Dermaga 02 (Sheet Pile) </v>
      </c>
      <c r="J21" s="2" t="str">
        <v>Tiang Pancang</v>
      </c>
      <c r="Q21" s="2" t="e">
        <f>IFERROR(AVERAGE(P22:P41),"")</f>
        <v>#DIV/0!</v>
      </c>
      <c r="R21" s="2" t="str">
        <v>SPTP</v>
      </c>
    </row>
    <row r="22">
      <c r="E22" s="2" t="str">
        <v>Pelat Lantai</v>
      </c>
      <c r="F22" s="2">
        <v>60</v>
      </c>
      <c r="G22" s="2">
        <v>10</v>
      </c>
      <c r="H22" s="2">
        <f>F22*G22</f>
        <v>600</v>
      </c>
      <c r="K22" s="2">
        <f>H22</f>
        <v>600</v>
      </c>
      <c r="O22" s="2">
        <f>IF(K22=0,0,K22-(50%*L22+75%*M22+100%*N22))</f>
        <v>600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03 (Sheet Pile)</v>
      </c>
      <c r="J27" s="2" t="str">
        <v>Tiang Pancang</v>
      </c>
      <c r="Q27" s="2" t="e">
        <f>IFERROR(AVERAGE(P28:P47),"")</f>
        <v>#DIV/0!</v>
      </c>
      <c r="R27" s="2" t="str">
        <v>SPTP</v>
      </c>
    </row>
    <row r="28">
      <c r="E28" s="2" t="str">
        <v>Pelat Lantai</v>
      </c>
      <c r="F28" s="2">
        <v>68</v>
      </c>
      <c r="G28" s="2">
        <v>20</v>
      </c>
      <c r="H28" s="2">
        <f>F28*G28</f>
        <v>1360</v>
      </c>
      <c r="K28" s="2">
        <f>H28</f>
        <v>1360</v>
      </c>
      <c r="O28" s="2">
        <f>IF(K28=0,0,K28-(50%*L28+75%*M28+100%*N28))</f>
        <v>1360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01 Beton</v>
      </c>
      <c r="J33" s="2" t="str">
        <v>Tiang Pancang</v>
      </c>
      <c r="Q33" s="2" t="e">
        <f>IFERROR(AVERAGE(P34:P53),"")</f>
        <v>#DIV/0!</v>
      </c>
      <c r="R33" s="2" t="str">
        <v>SPTP</v>
      </c>
    </row>
    <row r="34">
      <c r="E34" s="2" t="str">
        <v>Pelat Lantai</v>
      </c>
      <c r="F34" s="2">
        <v>73</v>
      </c>
      <c r="G34" s="2">
        <v>12</v>
      </c>
      <c r="H34" s="2">
        <f>F34*G34</f>
        <v>876</v>
      </c>
      <c r="K34" s="2">
        <f>H34</f>
        <v>876</v>
      </c>
      <c r="O34" s="2">
        <f>IF(K34=0,0,K34-(50%*L34+75%*M34+100%*N34))</f>
        <v>876</v>
      </c>
      <c r="P34" s="2">
        <f>IF(K34=0,"",O34/K34*100)</f>
        <v>100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>Dermaga 04 Beton</v>
      </c>
      <c r="J39" s="2" t="str">
        <v>Tiang Pancang</v>
      </c>
      <c r="Q39" s="2" t="e">
        <f>IFERROR(AVERAGE(P40:P59),"")</f>
        <v>#DIV/0!</v>
      </c>
      <c r="R39" s="2" t="str">
        <v>SPTP</v>
      </c>
    </row>
    <row r="40">
      <c r="E40" s="2" t="str">
        <v>Pelat Lantai</v>
      </c>
      <c r="F40" s="2">
        <v>140</v>
      </c>
      <c r="G40" s="2">
        <v>31</v>
      </c>
      <c r="H40" s="2">
        <f>F40*G40</f>
        <v>4340</v>
      </c>
      <c r="K40" s="2">
        <f>H40</f>
        <v>4340</v>
      </c>
      <c r="O40" s="2">
        <f>IF(K40=0,0,K40-(50%*L40+75%*M40+100%*N40))</f>
        <v>4340</v>
      </c>
      <c r="P40" s="2">
        <f>IF(K40=0,"",O40/K40*100)</f>
        <v>100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Rel Crane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B45" s="2">
        <v>6</v>
      </c>
      <c r="C45" s="2" t="str">
        <v>DERMAGA</v>
      </c>
      <c r="D45" s="2" t="str">
        <v>Dermaga Perahu Layar</v>
      </c>
      <c r="J45" s="2" t="str">
        <v>Tiang Pancang</v>
      </c>
      <c r="Q45" s="2" t="e">
        <f>IFERROR(AVERAGE(P46:P65),"")</f>
        <v>#DIV/0!</v>
      </c>
      <c r="R45" s="2" t="str">
        <v>SPTP</v>
      </c>
    </row>
    <row r="46">
      <c r="E46" s="2" t="str">
        <v>Pelat Lantai</v>
      </c>
      <c r="F46" s="2">
        <v>50</v>
      </c>
      <c r="G46" s="2">
        <v>10</v>
      </c>
      <c r="H46" s="2">
        <f>F46*G46</f>
        <v>500</v>
      </c>
      <c r="K46" s="2">
        <f>H46</f>
        <v>500</v>
      </c>
      <c r="O46" s="2">
        <f>IF(K46=0,0,K46-(50%*L46+75%*M46+100%*N46))</f>
        <v>500</v>
      </c>
      <c r="P46" s="2">
        <f>IF(K46=0,"",O46/K46*100)</f>
        <v>100</v>
      </c>
    </row>
    <row r="47">
      <c r="E47" s="2" t="str">
        <v>Fender</v>
      </c>
      <c r="K47" s="2">
        <f>I47</f>
        <v>0</v>
      </c>
      <c r="O47" s="2">
        <f>IF(K47=0,0,K47-(50%*L47+75%*M47+100%*N47))</f>
        <v>0</v>
      </c>
      <c r="P47" s="2" t="str">
        <f>IF(K47=0,"",O47/K47*100)</f>
        <v/>
      </c>
    </row>
    <row r="48">
      <c r="E48" s="2" t="str">
        <v>Bolder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Kanstin</v>
      </c>
      <c r="K49" s="2">
        <f>F49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Rel Crane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B51" s="2">
        <v>7</v>
      </c>
      <c r="C51" s="2" t="str">
        <v>DERMAGA</v>
      </c>
      <c r="D51" s="2" t="str">
        <v>Dermaga Ketapang Tahap I</v>
      </c>
      <c r="J51" s="2" t="str">
        <v>Tiang Pancang</v>
      </c>
      <c r="Q51" s="2" t="e">
        <f>IFERROR(AVERAGE(P52:P71),"")</f>
        <v>#DIV/0!</v>
      </c>
      <c r="R51" s="2" t="str">
        <v>SPTP</v>
      </c>
    </row>
    <row r="52">
      <c r="E52" s="2" t="str">
        <v>Pelat Lantai</v>
      </c>
      <c r="F52" s="2">
        <v>60</v>
      </c>
      <c r="G52" s="2">
        <v>15</v>
      </c>
      <c r="H52" s="2">
        <f>F52*G52</f>
        <v>900</v>
      </c>
      <c r="K52" s="2">
        <f>H52</f>
        <v>900</v>
      </c>
      <c r="O52" s="2">
        <f>IF(K52=0,0,K52-(50%*L52+75%*M52+100%*N52))</f>
        <v>900</v>
      </c>
      <c r="P52" s="2">
        <f>IF(K52=0,"",O52/K52*100)</f>
        <v>100</v>
      </c>
    </row>
    <row r="53">
      <c r="E53" s="2" t="str">
        <v>Fender</v>
      </c>
      <c r="K53" s="2">
        <f>I53</f>
        <v>0</v>
      </c>
      <c r="O53" s="2">
        <f>IF(K53=0,0,K53-(50%*L53+75%*M53+100%*N53))</f>
        <v>0</v>
      </c>
      <c r="P53" s="2" t="str">
        <f>IF(K53=0,"",O53/K53*100)</f>
        <v/>
      </c>
    </row>
    <row r="54">
      <c r="E54" s="2" t="str">
        <v>Bolder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</row>
    <row r="55">
      <c r="E55" s="2" t="str">
        <v>Kanstin</v>
      </c>
      <c r="K55" s="2">
        <f>F55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Rel Crane</v>
      </c>
      <c r="K56" s="2">
        <f>F56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B57" s="2">
        <v>8</v>
      </c>
      <c r="C57" s="2" t="str">
        <v>DERMAGA</v>
      </c>
      <c r="D57" s="2" t="str">
        <v xml:space="preserve">Dermaga L Muntok </v>
      </c>
      <c r="J57" s="2" t="str">
        <v>Tiang Pancang</v>
      </c>
      <c r="Q57" s="2" t="e">
        <f>IFERROR(AVERAGE(P58:P77),"")</f>
        <v>#DIV/0!</v>
      </c>
      <c r="R57" s="2" t="str">
        <v>SPTP</v>
      </c>
    </row>
    <row r="58">
      <c r="E58" s="2" t="str">
        <v>Pelat Lantai</v>
      </c>
      <c r="F58" s="2">
        <v>42</v>
      </c>
      <c r="G58" s="2">
        <v>8</v>
      </c>
      <c r="H58" s="2">
        <f>F58*G58</f>
        <v>336</v>
      </c>
      <c r="K58" s="2">
        <f>H58</f>
        <v>336</v>
      </c>
      <c r="O58" s="2">
        <f>IF(K58=0,0,K58-(50%*L58+75%*M58+100%*N58))</f>
        <v>336</v>
      </c>
      <c r="P58" s="2">
        <f>IF(K58=0,"",O58/K58*100)</f>
        <v>100</v>
      </c>
    </row>
    <row r="59">
      <c r="E59" s="2" t="str">
        <v>Fender</v>
      </c>
      <c r="K59" s="2">
        <f>I59</f>
        <v>0</v>
      </c>
      <c r="O59" s="2">
        <f>IF(K59=0,0,K59-(50%*L59+75%*M59+100%*N59))</f>
        <v>0</v>
      </c>
      <c r="P59" s="2" t="str">
        <f>IF(K59=0,"",O59/K59*100)</f>
        <v/>
      </c>
    </row>
    <row r="60">
      <c r="E60" s="2" t="str">
        <v>Bolder</v>
      </c>
      <c r="K60" s="2">
        <f>I60</f>
        <v>0</v>
      </c>
      <c r="O60" s="2">
        <f>IF(K60=0,0,K60-(50%*L60+75%*M60+100%*N60))</f>
        <v>0</v>
      </c>
      <c r="P60" s="2" t="str">
        <f>IF(K60=0,"",O60/K60*100)</f>
        <v/>
      </c>
    </row>
    <row r="61">
      <c r="E61" s="2" t="str">
        <v>Kanstin</v>
      </c>
      <c r="K61" s="2">
        <f>F61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E62" s="2" t="str">
        <v>Rel Crane</v>
      </c>
      <c r="K62" s="2">
        <f>F62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B63" s="2">
        <v>9</v>
      </c>
      <c r="C63" s="2" t="str">
        <v>DERMAGA</v>
      </c>
      <c r="D63" s="2" t="str">
        <v xml:space="preserve">Dermaga Belinyu </v>
      </c>
      <c r="J63" s="2" t="str">
        <v>Tiang Pancang</v>
      </c>
      <c r="Q63" s="2" t="e">
        <f>IFERROR(AVERAGE(P64:P83),"")</f>
        <v>#DIV/0!</v>
      </c>
      <c r="R63" s="2" t="str">
        <v>SPTP</v>
      </c>
    </row>
    <row r="64">
      <c r="E64" s="2" t="str">
        <v>Pelat Lantai</v>
      </c>
      <c r="F64" s="2">
        <v>101</v>
      </c>
      <c r="G64" s="2">
        <v>15</v>
      </c>
      <c r="H64" s="2">
        <f>F64*G64</f>
        <v>1515</v>
      </c>
      <c r="K64" s="2">
        <f>H64</f>
        <v>1515</v>
      </c>
      <c r="O64" s="2">
        <f>IF(K64=0,0,K64-(50%*L64+75%*M64+100%*N64))</f>
        <v>1515</v>
      </c>
      <c r="P64" s="2">
        <f>IF(K64=0,"",O64/K64*100)</f>
        <v>100</v>
      </c>
    </row>
    <row r="65">
      <c r="E65" s="2" t="str">
        <v>Fender</v>
      </c>
      <c r="K65" s="2">
        <f>I65</f>
        <v>0</v>
      </c>
      <c r="O65" s="2">
        <f>IF(K65=0,0,K65-(50%*L65+75%*M65+100%*N65))</f>
        <v>0</v>
      </c>
      <c r="P65" s="2" t="str">
        <f>IF(K65=0,"",O65/K65*100)</f>
        <v/>
      </c>
    </row>
    <row r="66">
      <c r="E66" s="2" t="str">
        <v>Bolder</v>
      </c>
      <c r="K66" s="2">
        <f>I66</f>
        <v>0</v>
      </c>
      <c r="O66" s="2">
        <f>IF(K66=0,0,K66-(50%*L66+75%*M66+100%*N66))</f>
        <v>0</v>
      </c>
      <c r="P66" s="2" t="str">
        <f>IF(K66=0,"",O66/K66*100)</f>
        <v/>
      </c>
    </row>
    <row r="67">
      <c r="E67" s="2" t="str">
        <v>Kanstin</v>
      </c>
      <c r="K67" s="2">
        <f>F67</f>
        <v>0</v>
      </c>
      <c r="O67" s="2">
        <f>IF(K67=0,0,K67-(50%*L67+75%*M67+100%*N67))</f>
        <v>0</v>
      </c>
      <c r="P67" s="2" t="str">
        <f>IF(K67=0,"",O67/K67*100)</f>
        <v/>
      </c>
    </row>
    <row r="68">
      <c r="E68" s="2" t="str">
        <v>Rel Crane</v>
      </c>
      <c r="K68" s="2">
        <f>F68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B69" s="2">
        <v>10</v>
      </c>
      <c r="C69" s="2" t="str">
        <v>DERMAGA</v>
      </c>
      <c r="D69" s="2" t="str">
        <v xml:space="preserve">Dermaga Belinyu </v>
      </c>
      <c r="J69" s="2" t="str">
        <v>Tiang Pancang</v>
      </c>
      <c r="Q69" s="2" t="e">
        <f>IFERROR(AVERAGE(P70:P89),"")</f>
        <v>#DIV/0!</v>
      </c>
      <c r="R69" s="2" t="str">
        <v>SPTP</v>
      </c>
    </row>
    <row r="70">
      <c r="E70" s="2" t="str">
        <v>Pelat Lantai</v>
      </c>
      <c r="F70" s="2">
        <v>102</v>
      </c>
      <c r="G70" s="2">
        <v>20</v>
      </c>
      <c r="H70" s="2">
        <f>F70*G70</f>
        <v>2040</v>
      </c>
      <c r="K70" s="2">
        <f>H70</f>
        <v>2040</v>
      </c>
      <c r="O70" s="2">
        <f>IF(K70=0,0,K70-(50%*L70+75%*M70+100%*N70))</f>
        <v>2040</v>
      </c>
      <c r="P70" s="2">
        <f>IF(K70=0,"",O70/K70*100)</f>
        <v>100</v>
      </c>
    </row>
    <row r="71">
      <c r="E71" s="2" t="str">
        <v>Fender</v>
      </c>
      <c r="K71" s="2">
        <f>I71</f>
        <v>0</v>
      </c>
      <c r="O71" s="2">
        <f>IF(K71=0,0,K71-(50%*L71+75%*M71+100%*N71))</f>
        <v>0</v>
      </c>
      <c r="P71" s="2" t="str">
        <f>IF(K71=0,"",O71/K71*100)</f>
        <v/>
      </c>
    </row>
    <row r="72">
      <c r="E72" s="2" t="str">
        <v>Bolder</v>
      </c>
      <c r="K72" s="2">
        <f>I72</f>
        <v>0</v>
      </c>
      <c r="O72" s="2">
        <f>IF(K72=0,0,K72-(50%*L72+75%*M72+100%*N72))</f>
        <v>0</v>
      </c>
      <c r="P72" s="2" t="str">
        <f>IF(K72=0,"",O72/K72*100)</f>
        <v/>
      </c>
    </row>
    <row r="73">
      <c r="E73" s="2" t="str">
        <v>Kanstin</v>
      </c>
      <c r="K73" s="2">
        <f>F73</f>
        <v>0</v>
      </c>
      <c r="O73" s="2">
        <f>IF(K73=0,0,K73-(50%*L73+75%*M73+100%*N73))</f>
        <v>0</v>
      </c>
      <c r="P73" s="2" t="str">
        <f>IF(K73=0,"",O73/K73*100)</f>
        <v/>
      </c>
    </row>
    <row r="74">
      <c r="E74" s="2" t="str">
        <v>Rel Crane</v>
      </c>
      <c r="K74" s="2">
        <f>F74</f>
        <v>0</v>
      </c>
      <c r="O74" s="2">
        <f>IF(K74=0,0,K74-(50%*L74+75%*M74+100%*N74))</f>
        <v>0</v>
      </c>
      <c r="P74" s="2" t="str">
        <f>IF(K74=0,"",O74/K74*100)</f>
        <v/>
      </c>
    </row>
    <row r="75">
      <c r="B75" s="2">
        <v>11</v>
      </c>
      <c r="C75" s="2" t="str">
        <v>DERMAGA</v>
      </c>
      <c r="D75" s="2" t="str">
        <v>Dermaga Sungai Selan</v>
      </c>
      <c r="J75" s="2" t="str">
        <v>Tiang Pancang</v>
      </c>
      <c r="Q75" s="2" t="e">
        <f>IFERROR(AVERAGE(P76:P95),"")</f>
        <v>#DIV/0!</v>
      </c>
      <c r="R75" s="2" t="str">
        <v>SPTP</v>
      </c>
    </row>
    <row r="76">
      <c r="E76" s="2" t="str">
        <v>Pelat Lantai</v>
      </c>
      <c r="F76" s="2">
        <v>138</v>
      </c>
      <c r="G76" s="2">
        <v>8</v>
      </c>
      <c r="H76" s="2">
        <f>F76*G76</f>
        <v>1104</v>
      </c>
      <c r="K76" s="2">
        <f>H76</f>
        <v>1104</v>
      </c>
      <c r="O76" s="2">
        <f>IF(K76=0,0,K76-(50%*L76+75%*M76+100%*N76))</f>
        <v>1104</v>
      </c>
      <c r="P76" s="2">
        <f>IF(K76=0,"",O76/K76*100)</f>
        <v>100</v>
      </c>
    </row>
    <row r="77">
      <c r="E77" s="2" t="str">
        <v>Fender</v>
      </c>
      <c r="K77" s="2">
        <f>I77</f>
        <v>0</v>
      </c>
      <c r="O77" s="2">
        <f>IF(K77=0,0,K77-(50%*L77+75%*M77+100%*N77))</f>
        <v>0</v>
      </c>
      <c r="P77" s="2" t="str">
        <f>IF(K77=0,"",O77/K77*100)</f>
        <v/>
      </c>
    </row>
    <row r="78">
      <c r="E78" s="2" t="str">
        <v>Bolder</v>
      </c>
      <c r="K78" s="2">
        <f>I78</f>
        <v>0</v>
      </c>
      <c r="O78" s="2">
        <f>IF(K78=0,0,K78-(50%*L78+75%*M78+100%*N78))</f>
        <v>0</v>
      </c>
      <c r="P78" s="2" t="str">
        <f>IF(K78=0,"",O78/K78*100)</f>
        <v/>
      </c>
    </row>
    <row r="79">
      <c r="E79" s="2" t="str">
        <v>Kanstin</v>
      </c>
      <c r="K79" s="2">
        <f>F79</f>
        <v>0</v>
      </c>
      <c r="O79" s="2">
        <f>IF(K79=0,0,K79-(50%*L79+75%*M79+100%*N79))</f>
        <v>0</v>
      </c>
      <c r="P79" s="2" t="str">
        <f>IF(K79=0,"",O79/K79*100)</f>
        <v/>
      </c>
    </row>
    <row r="80">
      <c r="E80" s="2" t="str">
        <v>Rel Crane</v>
      </c>
      <c r="K80" s="2">
        <f>F80</f>
        <v>0</v>
      </c>
      <c r="O80" s="2">
        <f>IF(K80=0,0,K80-(50%*L80+75%*M80+100%*N80))</f>
        <v>0</v>
      </c>
      <c r="P80" s="2" t="str">
        <f>IF(K80=0,"",O80/K80*100)</f>
        <v/>
      </c>
    </row>
    <row r="81">
      <c r="C81" s="2" t="str">
        <v xml:space="preserve">Availability Dermaga </v>
      </c>
      <c r="Q81" s="2" t="e">
        <f>AVERAGE(Q75:Q80)</f>
        <v>#DIV/0!</v>
      </c>
    </row>
    <row r="82">
      <c r="B82" s="2" t="str">
        <v>II</v>
      </c>
      <c r="C82" s="2" t="str">
        <v>LAPANGAN</v>
      </c>
    </row>
    <row r="83">
      <c r="B83" s="2">
        <v>1</v>
      </c>
      <c r="C83" s="2" t="str">
        <v>LAPANGAN PENUMPUKAN</v>
      </c>
      <c r="D83" s="2" t="str">
        <v>Lapangan Penumpukan CY 01</v>
      </c>
      <c r="J83" s="2" t="str">
        <v>Paving Blok</v>
      </c>
      <c r="Q83" s="2" t="e">
        <f>IFERROR(AVERAGE(P84:P103),"")</f>
        <v>#DIV/0!</v>
      </c>
      <c r="R83" s="2" t="str">
        <v>SPTP</v>
      </c>
    </row>
    <row r="84">
      <c r="E84" s="2" t="str">
        <v>Lapangan</v>
      </c>
      <c r="H84" s="2">
        <f>F84*G84</f>
        <v>0</v>
      </c>
      <c r="K84" s="2">
        <f>H84</f>
        <v>0</v>
      </c>
      <c r="O84" s="2">
        <f>IF(K84=0,0,K84-(50%*L84+75%*M84+100%*N84))</f>
        <v>0</v>
      </c>
      <c r="P84" s="2" t="str">
        <f>IF(K84=0,"",O84/K84*100)</f>
        <v/>
      </c>
    </row>
    <row r="85">
      <c r="B85" s="2">
        <v>2</v>
      </c>
      <c r="C85" s="2" t="str">
        <v>LAPANGAN PENUMPUKAN</v>
      </c>
      <c r="D85" s="2" t="str">
        <v>Lapangan Penumpukan CY 02</v>
      </c>
      <c r="J85" s="2" t="str">
        <v>Beton</v>
      </c>
      <c r="Q85" s="2" t="e">
        <f>IFERROR(AVERAGE(P86:P105),"")</f>
        <v>#DIV/0!</v>
      </c>
      <c r="R85" s="2" t="str">
        <v>SPMT</v>
      </c>
    </row>
    <row r="86">
      <c r="E86" s="2" t="str">
        <v>Lapangan</v>
      </c>
      <c r="H86" s="2">
        <f>F86*G86</f>
        <v>0</v>
      </c>
      <c r="K86" s="2">
        <f>H86</f>
        <v>0</v>
      </c>
      <c r="O86" s="2">
        <f>IF(K86=0,0,K86-(50%*L86+75%*M86+100%*N86))</f>
        <v>0</v>
      </c>
      <c r="P86" s="2" t="str">
        <f>IF(K86=0,"",O86/K86*100)</f>
        <v/>
      </c>
    </row>
    <row r="87">
      <c r="B87" s="2">
        <v>3</v>
      </c>
      <c r="C87" s="2" t="str">
        <v>LAPANGAN PENUMPUKAN</v>
      </c>
      <c r="D87" s="2" t="str">
        <v>Lapangan Penumpukan CY 03</v>
      </c>
      <c r="J87" s="2" t="str">
        <v>Paving Blok</v>
      </c>
      <c r="Q87" s="2" t="e">
        <f>IFERROR(AVERAGE(P88:P107),"")</f>
        <v>#DIV/0!</v>
      </c>
      <c r="R87" s="2" t="str">
        <v>SPTP</v>
      </c>
    </row>
    <row r="88">
      <c r="E88" s="2" t="str">
        <v>Lapangan</v>
      </c>
      <c r="H88" s="2">
        <f>F88*G88</f>
        <v>0</v>
      </c>
      <c r="K88" s="2">
        <f>H88</f>
        <v>0</v>
      </c>
      <c r="O88" s="2">
        <f>IF(K88=0,0,K88-(50%*L88+75%*M88+100%*N88))</f>
        <v>0</v>
      </c>
      <c r="P88" s="2" t="str">
        <f>IF(K88=0,"",O88/K88*100)</f>
        <v/>
      </c>
    </row>
    <row r="89">
      <c r="B89" s="2">
        <v>4</v>
      </c>
      <c r="C89" s="2" t="str">
        <v>LAPANGAN PENUMPUKAN</v>
      </c>
      <c r="D89" s="2" t="str">
        <v>Lapangan Penumpukan Dermaga Ro-Ro</v>
      </c>
      <c r="J89" s="2" t="str">
        <v>Beton</v>
      </c>
      <c r="Q89" s="2" t="e">
        <f>IFERROR(AVERAGE(P90:P109),"")</f>
        <v>#DIV/0!</v>
      </c>
      <c r="R89" s="2" t="str">
        <v>SPMT</v>
      </c>
    </row>
    <row r="90">
      <c r="E90" s="2" t="str">
        <v>Lapangan</v>
      </c>
      <c r="H90" s="2">
        <f>F90*G90</f>
        <v>0</v>
      </c>
      <c r="K90" s="2">
        <f>H90</f>
        <v>0</v>
      </c>
      <c r="O90" s="2">
        <f>IF(K90=0,0,K90-(50%*L90+75%*M90+100%*N90))</f>
        <v>0</v>
      </c>
      <c r="P90" s="2" t="str">
        <f>IF(K90=0,"",O90/K90*100)</f>
        <v/>
      </c>
    </row>
    <row r="91">
      <c r="B91" s="2">
        <v>5</v>
      </c>
      <c r="C91" s="2" t="str">
        <v>LAPANGAN PENUMPUKAN</v>
      </c>
      <c r="D91" s="2" t="str">
        <v>Lapangan Apron Sheet Pile 1700</v>
      </c>
      <c r="J91" s="2" t="str">
        <v>Paving Blok</v>
      </c>
      <c r="Q91" s="2" t="e">
        <f>IFERROR(AVERAGE(P92:P111),"")</f>
        <v>#DIV/0!</v>
      </c>
      <c r="R91" s="2" t="str">
        <v>SPTP</v>
      </c>
    </row>
    <row r="92">
      <c r="E92" s="2" t="str">
        <v>Lapangan</v>
      </c>
      <c r="H92" s="2">
        <f>F92*G92</f>
        <v>0</v>
      </c>
      <c r="K92" s="2">
        <f>H92</f>
        <v>0</v>
      </c>
      <c r="O92" s="2">
        <f>IF(K92=0,0,K92-(50%*L92+75%*M92+100%*N92))</f>
        <v>0</v>
      </c>
      <c r="P92" s="2" t="str">
        <f>IF(K92=0,"",O92/K92*100)</f>
        <v/>
      </c>
    </row>
    <row r="93">
      <c r="B93" s="2">
        <v>6</v>
      </c>
      <c r="C93" s="2" t="str">
        <v>LAPANGAN PENUMPUKAN</v>
      </c>
      <c r="D93" s="2" t="str">
        <v>Lapangan Apron Sheet Pile 800</v>
      </c>
      <c r="J93" s="2" t="str">
        <v>Beton</v>
      </c>
      <c r="Q93" s="2" t="e">
        <f>IFERROR(AVERAGE(P94:P113),"")</f>
        <v>#DIV/0!</v>
      </c>
      <c r="R93" s="2" t="str">
        <v>SPMT</v>
      </c>
    </row>
    <row r="94">
      <c r="E94" s="2" t="str">
        <v>Lapangan</v>
      </c>
      <c r="H94" s="2">
        <f>F94*G94</f>
        <v>0</v>
      </c>
      <c r="K94" s="2">
        <f>H94</f>
        <v>0</v>
      </c>
      <c r="O94" s="2">
        <f>IF(K94=0,0,K94-(50%*L94+75%*M94+100%*N94))</f>
        <v>0</v>
      </c>
      <c r="P94" s="2" t="str">
        <f>IF(K94=0,"",O94/K94*100)</f>
        <v/>
      </c>
    </row>
    <row r="95">
      <c r="B95" s="2">
        <v>7</v>
      </c>
      <c r="C95" s="2" t="str">
        <v>LAPANGAN PENUMPUKAN</v>
      </c>
      <c r="D95" s="2" t="str">
        <v>Lapangan Apron Dermaga Penumpukan</v>
      </c>
      <c r="J95" s="2" t="str">
        <v>Paving Blok</v>
      </c>
      <c r="Q95" s="2" t="e">
        <f>IFERROR(AVERAGE(P96:P115),"")</f>
        <v>#DIV/0!</v>
      </c>
      <c r="R95" s="2" t="str">
        <v>SPTP</v>
      </c>
    </row>
    <row r="96">
      <c r="E96" s="2" t="str">
        <v>Lapangan</v>
      </c>
      <c r="H96" s="2">
        <f>F96*G96</f>
        <v>0</v>
      </c>
      <c r="K96" s="2">
        <f>H96</f>
        <v>0</v>
      </c>
      <c r="O96" s="2">
        <f>IF(K96=0,0,K96-(50%*L96+75%*M96+100%*N96))</f>
        <v>0</v>
      </c>
      <c r="P96" s="2" t="str">
        <f>IF(K96=0,"",O96/K96*100)</f>
        <v/>
      </c>
    </row>
    <row r="97">
      <c r="B97" s="2">
        <v>8</v>
      </c>
      <c r="C97" s="2" t="str">
        <v>LAPANGAN PENUMPUKAN</v>
      </c>
      <c r="D97" s="2" t="str">
        <v>Lapangan Depan Terminal Penumpang</v>
      </c>
      <c r="J97" s="2" t="str">
        <v>Beton</v>
      </c>
      <c r="Q97" s="2" t="e">
        <f>IFERROR(AVERAGE(P98:P117),"")</f>
        <v>#DIV/0!</v>
      </c>
      <c r="R97" s="2" t="str">
        <v>SPMT</v>
      </c>
    </row>
    <row r="98">
      <c r="E98" s="2" t="str">
        <v>Lapangan</v>
      </c>
      <c r="H98" s="2">
        <f>F98*G98</f>
        <v>0</v>
      </c>
      <c r="K98" s="2">
        <f>H98</f>
        <v>0</v>
      </c>
      <c r="O98" s="2">
        <f>IF(K98=0,0,K98-(50%*L98+75%*M98+100%*N98))</f>
        <v>0</v>
      </c>
      <c r="P98" s="2" t="str">
        <f>IF(K98=0,"",O98/K98*100)</f>
        <v/>
      </c>
    </row>
    <row r="99">
      <c r="C99" s="2" t="str">
        <v>Availability Lapangan</v>
      </c>
      <c r="Q99" s="2" t="e">
        <f>AVERAGE(Q82:Q98)</f>
        <v>#DIV/0!</v>
      </c>
    </row>
    <row r="100">
      <c r="B100" s="2" t="str">
        <v>III</v>
      </c>
      <c r="C100" s="2" t="str">
        <v>GUDANG</v>
      </c>
    </row>
    <row r="101">
      <c r="C101" s="2" t="str">
        <v>Availability Gudang</v>
      </c>
      <c r="Q101" s="2" t="e">
        <f>AVERAGE(#REF!)</f>
        <v>#REF!</v>
      </c>
    </row>
    <row r="102">
      <c r="B102" s="2" t="str">
        <v>IV</v>
      </c>
      <c r="C102" s="2" t="str">
        <v>TERMINAL PENUMPANG</v>
      </c>
    </row>
    <row r="103">
      <c r="B103" s="2">
        <v>1</v>
      </c>
      <c r="C103" s="2" t="str">
        <v>TERMINAL PENUMPANG</v>
      </c>
      <c r="D103" s="2" t="str">
        <v>TERMINAL PENUMPANG A</v>
      </c>
      <c r="J103" s="2" t="str">
        <v>Beton</v>
      </c>
      <c r="Q103" s="2" t="e">
        <f>IFERROR(AVERAGE(P104:P123),"")</f>
        <v>#DIV/0!</v>
      </c>
      <c r="R103" s="2" t="str">
        <v>SPMT</v>
      </c>
    </row>
    <row r="104">
      <c r="E104" s="2" t="str">
        <v xml:space="preserve">Lantai </v>
      </c>
      <c r="H104" s="2">
        <f>F104*G104</f>
        <v>0</v>
      </c>
      <c r="K104" s="2">
        <f>H104</f>
        <v>0</v>
      </c>
      <c r="O104" s="2">
        <f>IF(K104=0,0,K104-(50%*L104+75%*M104+100%*N104))</f>
        <v>0</v>
      </c>
      <c r="P104" s="2" t="str">
        <f>IF(K104=0,"",O104/K104*100)</f>
        <v/>
      </c>
    </row>
    <row r="105">
      <c r="E105" s="2" t="str">
        <v>Atap</v>
      </c>
      <c r="H105" s="2">
        <f>F105*G105</f>
        <v>0</v>
      </c>
      <c r="K105" s="2">
        <f>H105</f>
        <v>0</v>
      </c>
      <c r="O105" s="2">
        <f>IF(K105=0,0,K105-(50%*L105+75%*M105+100%*N105))</f>
        <v>0</v>
      </c>
      <c r="P105" s="2" t="str">
        <f>IF(K105=0,"",O105/K105*100)</f>
        <v/>
      </c>
    </row>
    <row r="106">
      <c r="E106" s="2" t="str">
        <v>Pintu</v>
      </c>
      <c r="K106" s="2">
        <f>I106</f>
        <v>0</v>
      </c>
      <c r="O106" s="2">
        <f>IF(K106=0,0,K106-(50%*L106+75%*M106+100%*N106))</f>
        <v>0</v>
      </c>
      <c r="P106" s="2" t="str">
        <f>IF(K106=0,"",O106/K106*100)</f>
        <v/>
      </c>
    </row>
    <row r="107">
      <c r="E107" s="2" t="str">
        <v>Jendela</v>
      </c>
      <c r="K107" s="2">
        <f>I107</f>
        <v>0</v>
      </c>
      <c r="O107" s="2">
        <f>IF(K107=0,0,K107-(50%*L107+75%*M107+100%*N107))</f>
        <v>0</v>
      </c>
      <c r="P107" s="2" t="str">
        <f>IF(K107=0,"",O107/K107*100)</f>
        <v/>
      </c>
    </row>
    <row r="108">
      <c r="E108" s="2" t="str">
        <v>Dinding</v>
      </c>
      <c r="H108" s="2">
        <f>F108*G108</f>
        <v>0</v>
      </c>
      <c r="K108" s="2">
        <f>H108</f>
        <v>0</v>
      </c>
      <c r="O108" s="2">
        <f>IF(K108=0,0,K108-(50%*L108+75%*M108+100%*N108))</f>
        <v>0</v>
      </c>
      <c r="P108" s="2" t="str">
        <f>IF(K108=0,"",O108/K108*100)</f>
        <v/>
      </c>
    </row>
    <row r="109">
      <c r="E109" s="2" t="str">
        <v>Plafond</v>
      </c>
      <c r="H109" s="2">
        <f>F109*G109</f>
        <v>0</v>
      </c>
      <c r="K109" s="2">
        <f>H109</f>
        <v>0</v>
      </c>
      <c r="O109" s="2">
        <f>IF(K109=0,0,K109-(50%*L109+75%*M109+100%*N109))</f>
        <v>0</v>
      </c>
      <c r="P109" s="2" t="str">
        <f>IF(K109=0,"",O109/K109*100)</f>
        <v/>
      </c>
    </row>
    <row r="110">
      <c r="C110" s="2" t="str">
        <v>Availability Terminal Penumpang</v>
      </c>
      <c r="Q110" s="2" t="e">
        <f>AVERAGE(Q103:Q109)</f>
        <v>#DIV/0!</v>
      </c>
    </row>
    <row r="111">
      <c r="B111" s="2" t="str">
        <v>V</v>
      </c>
      <c r="C111" s="2" t="str">
        <v>JALAN</v>
      </c>
    </row>
    <row r="112">
      <c r="B112" s="2">
        <v>1</v>
      </c>
      <c r="C112" s="2" t="str">
        <v>JALAN</v>
      </c>
      <c r="D112" s="2" t="str">
        <v xml:space="preserve">Jalan Pos 1 </v>
      </c>
      <c r="J112" s="2" t="str">
        <v>Beton</v>
      </c>
      <c r="Q112" s="2" t="e">
        <f>IFERROR(AVERAGE(P113:P132),"")</f>
        <v>#DIV/0!</v>
      </c>
      <c r="R112" s="2" t="str">
        <v>SPMT</v>
      </c>
    </row>
    <row r="113">
      <c r="E113" s="2" t="str">
        <v>Perkerasan Jalan</v>
      </c>
      <c r="F113" s="2">
        <v>103</v>
      </c>
      <c r="G113" s="2">
        <v>6</v>
      </c>
      <c r="H113" s="2">
        <f>F113*G113</f>
        <v>618</v>
      </c>
      <c r="K113" s="2">
        <f>H113</f>
        <v>618</v>
      </c>
      <c r="O113" s="2">
        <f>IF(K113=0,0,K113-(50%*L113+75%*M113+100%*N113))</f>
        <v>618</v>
      </c>
      <c r="P113" s="2">
        <f>IF(K113=0,"",O113/K113*100)</f>
        <v>100</v>
      </c>
    </row>
    <row r="114">
      <c r="E114" s="2" t="str">
        <v>Marka</v>
      </c>
      <c r="H114" s="2">
        <f>F114*G114</f>
        <v>0</v>
      </c>
      <c r="K114" s="2">
        <f>H114</f>
        <v>0</v>
      </c>
      <c r="O114" s="2">
        <f>IF(K114=0,0,K114-(50%*L114+75%*M114+100%*N114))</f>
        <v>0</v>
      </c>
      <c r="P114" s="2" t="str">
        <f>IF(K114=0,"",O114/K114*100)</f>
        <v/>
      </c>
    </row>
    <row r="115">
      <c r="E115" s="2" t="str">
        <v>Rambu-rambu</v>
      </c>
      <c r="K115" s="2">
        <f>I115</f>
        <v>0</v>
      </c>
      <c r="O115" s="2">
        <f>IF(K115=0,0,K115-(50%*L115+75%*M115+100%*N115))</f>
        <v>0</v>
      </c>
      <c r="P115" s="2" t="str">
        <f>IF(K115=0,"",O115/K115*100)</f>
        <v/>
      </c>
    </row>
    <row r="116">
      <c r="E116" s="2" t="str">
        <v>Saluran Drainase</v>
      </c>
      <c r="H116" s="2">
        <f>F116*G116</f>
        <v>0</v>
      </c>
      <c r="K116" s="2">
        <f>H116</f>
        <v>0</v>
      </c>
      <c r="O116" s="2">
        <f>IF(K116=0,0,K116-(50%*L116+75%*M116+100%*N116))</f>
        <v>0</v>
      </c>
      <c r="P116" s="2" t="str">
        <f>IF(K116=0,"",O116/K116*100)</f>
        <v/>
      </c>
    </row>
    <row r="117">
      <c r="B117" s="2">
        <v>2</v>
      </c>
      <c r="C117" s="2" t="str">
        <v>JALAN</v>
      </c>
      <c r="D117" s="2" t="str">
        <v>Jalan Pos 2</v>
      </c>
      <c r="J117" s="2" t="str">
        <v>Beton</v>
      </c>
      <c r="Q117" s="2" t="e">
        <f>IFERROR(AVERAGE(P118:P137),"")</f>
        <v>#DIV/0!</v>
      </c>
      <c r="R117" s="2" t="str">
        <v>SPMT</v>
      </c>
    </row>
    <row r="118">
      <c r="E118" s="2" t="str">
        <v>Perkerasan Jalan</v>
      </c>
      <c r="F118" s="2">
        <v>140</v>
      </c>
      <c r="G118" s="2">
        <v>6</v>
      </c>
      <c r="H118" s="2">
        <f>F118*G118</f>
        <v>840</v>
      </c>
      <c r="K118" s="2">
        <f>H118</f>
        <v>840</v>
      </c>
      <c r="O118" s="2">
        <f>IF(K118=0,0,K118-(50%*L118+75%*M118+100%*N118))</f>
        <v>840</v>
      </c>
      <c r="P118" s="2">
        <f>IF(K118=0,"",O118/K118*100)</f>
        <v>100</v>
      </c>
    </row>
    <row r="119">
      <c r="E119" s="2" t="str">
        <v>Marka</v>
      </c>
      <c r="H119" s="2">
        <f>F119*G119</f>
        <v>0</v>
      </c>
      <c r="K119" s="2">
        <f>H119</f>
        <v>0</v>
      </c>
      <c r="O119" s="2">
        <f>IF(K119=0,0,K119-(50%*L119+75%*M119+100%*N119))</f>
        <v>0</v>
      </c>
      <c r="P119" s="2" t="str">
        <f>IF(K119=0,"",O119/K119*100)</f>
        <v/>
      </c>
    </row>
    <row r="120">
      <c r="E120" s="2" t="str">
        <v>Rambu-rambu</v>
      </c>
      <c r="K120" s="2">
        <f>I120</f>
        <v>0</v>
      </c>
      <c r="O120" s="2">
        <f>IF(K120=0,0,K120-(50%*L120+75%*M120+100%*N120))</f>
        <v>0</v>
      </c>
      <c r="P120" s="2" t="str">
        <f>IF(K120=0,"",O120/K120*100)</f>
        <v/>
      </c>
    </row>
    <row r="121">
      <c r="E121" s="2" t="str">
        <v>Saluran Drainase</v>
      </c>
      <c r="H121" s="2">
        <f>F121*G121</f>
        <v>0</v>
      </c>
      <c r="K121" s="2">
        <f>H121</f>
        <v>0</v>
      </c>
      <c r="O121" s="2">
        <f>IF(K121=0,0,K121-(50%*L121+75%*M121+100%*N121))</f>
        <v>0</v>
      </c>
      <c r="P121" s="2" t="str">
        <f>IF(K121=0,"",O121/K121*100)</f>
        <v/>
      </c>
    </row>
    <row r="122">
      <c r="B122" s="2">
        <v>3</v>
      </c>
      <c r="C122" s="2" t="str">
        <v>JALAN</v>
      </c>
      <c r="D122" s="2" t="str">
        <v>Jalan Pos 3</v>
      </c>
      <c r="J122" s="2" t="str">
        <v>Beton</v>
      </c>
      <c r="Q122" s="2" t="e">
        <f>IFERROR(AVERAGE(P123:P142),"")</f>
        <v>#DIV/0!</v>
      </c>
      <c r="R122" s="2" t="str">
        <v>SPMT</v>
      </c>
    </row>
    <row r="123">
      <c r="E123" s="2" t="str">
        <v>Perkerasan Jalan</v>
      </c>
      <c r="F123" s="2">
        <v>238</v>
      </c>
      <c r="G123" s="2">
        <v>6</v>
      </c>
      <c r="H123" s="2">
        <f>F123*G123</f>
        <v>1428</v>
      </c>
      <c r="K123" s="2">
        <f>H123</f>
        <v>1428</v>
      </c>
      <c r="O123" s="2">
        <f>IF(K123=0,0,K123-(50%*L123+75%*M123+100%*N123))</f>
        <v>1428</v>
      </c>
      <c r="P123" s="2">
        <f>IF(K123=0,"",O123/K123*100)</f>
        <v>100</v>
      </c>
    </row>
    <row r="124">
      <c r="E124" s="2" t="str">
        <v>Marka</v>
      </c>
      <c r="H124" s="2">
        <f>F124*G124</f>
        <v>0</v>
      </c>
      <c r="K124" s="2">
        <f>H124</f>
        <v>0</v>
      </c>
      <c r="O124" s="2">
        <f>IF(K124=0,0,K124-(50%*L124+75%*M124+100%*N124))</f>
        <v>0</v>
      </c>
      <c r="P124" s="2" t="str">
        <f>IF(K124=0,"",O124/K124*100)</f>
        <v/>
      </c>
    </row>
    <row r="125">
      <c r="E125" s="2" t="str">
        <v>Rambu-rambu</v>
      </c>
      <c r="K125" s="2">
        <f>I125</f>
        <v>0</v>
      </c>
      <c r="O125" s="2">
        <f>IF(K125=0,0,K125-(50%*L125+75%*M125+100%*N125))</f>
        <v>0</v>
      </c>
      <c r="P125" s="2" t="str">
        <f>IF(K125=0,"",O125/K125*100)</f>
        <v/>
      </c>
    </row>
    <row r="126">
      <c r="E126" s="2" t="str">
        <v>Saluran Drainase</v>
      </c>
      <c r="H126" s="2">
        <f>F126*G126</f>
        <v>0</v>
      </c>
      <c r="K126" s="2">
        <f>H126</f>
        <v>0</v>
      </c>
      <c r="O126" s="2">
        <f>IF(K126=0,0,K126-(50%*L126+75%*M126+100%*N126))</f>
        <v>0</v>
      </c>
      <c r="P126" s="2" t="str">
        <f>IF(K126=0,"",O126/K126*100)</f>
        <v/>
      </c>
    </row>
    <row r="127">
      <c r="B127" s="2">
        <v>4</v>
      </c>
      <c r="C127" s="2" t="str">
        <v>JALAN</v>
      </c>
      <c r="D127" s="2" t="str">
        <v>Jalan Pos 4</v>
      </c>
      <c r="J127" s="2" t="str">
        <v>Beton</v>
      </c>
      <c r="Q127" s="2" t="e">
        <f>IFERROR(AVERAGE(P128:P147),"")</f>
        <v>#DIV/0!</v>
      </c>
      <c r="R127" s="2" t="str">
        <v>SPMT</v>
      </c>
    </row>
    <row r="128">
      <c r="E128" s="2" t="str">
        <v>Perkerasan Jalan</v>
      </c>
      <c r="F128" s="2">
        <v>103</v>
      </c>
      <c r="G128" s="2">
        <v>6</v>
      </c>
      <c r="H128" s="2">
        <f>F128*G128</f>
        <v>618</v>
      </c>
      <c r="K128" s="2">
        <f>H128</f>
        <v>618</v>
      </c>
      <c r="O128" s="2">
        <f>IF(K128=0,0,K128-(50%*L128+75%*M128+100%*N128))</f>
        <v>618</v>
      </c>
      <c r="P128" s="2">
        <f>IF(K128=0,"",O128/K128*100)</f>
        <v>100</v>
      </c>
    </row>
    <row r="129">
      <c r="E129" s="2" t="str">
        <v>Marka</v>
      </c>
      <c r="H129" s="2">
        <f>F129*G129</f>
        <v>0</v>
      </c>
      <c r="K129" s="2">
        <f>H129</f>
        <v>0</v>
      </c>
      <c r="O129" s="2">
        <f>IF(K129=0,0,K129-(50%*L129+75%*M129+100%*N129))</f>
        <v>0</v>
      </c>
      <c r="P129" s="2" t="str">
        <f>IF(K129=0,"",O129/K129*100)</f>
        <v/>
      </c>
    </row>
    <row r="130">
      <c r="E130" s="2" t="str">
        <v>Rambu-rambu</v>
      </c>
      <c r="K130" s="2">
        <f>I130</f>
        <v>0</v>
      </c>
      <c r="O130" s="2">
        <f>IF(K130=0,0,K130-(50%*L130+75%*M130+100%*N130))</f>
        <v>0</v>
      </c>
      <c r="P130" s="2" t="str">
        <f>IF(K130=0,"",O130/K130*100)</f>
        <v/>
      </c>
    </row>
    <row r="131">
      <c r="E131" s="2" t="str">
        <v>Saluran Drainase</v>
      </c>
      <c r="H131" s="2">
        <f>F131*G131</f>
        <v>0</v>
      </c>
      <c r="K131" s="2">
        <f>H131</f>
        <v>0</v>
      </c>
      <c r="O131" s="2">
        <f>IF(K131=0,0,K131-(50%*L131+75%*M131+100%*N131))</f>
        <v>0</v>
      </c>
      <c r="P131" s="2" t="str">
        <f>IF(K131=0,"",O131/K131*100)</f>
        <v/>
      </c>
    </row>
    <row r="132">
      <c r="B132" s="2">
        <v>5</v>
      </c>
      <c r="C132" s="2" t="str">
        <v>JALAN</v>
      </c>
      <c r="D132" s="2" t="str">
        <v>Jalan Belinyu</v>
      </c>
      <c r="J132" s="2" t="str">
        <v>Beton</v>
      </c>
      <c r="Q132" s="2" t="e">
        <f>IFERROR(AVERAGE(P133:P152),"")</f>
        <v>#DIV/0!</v>
      </c>
      <c r="R132" s="2" t="str">
        <v>SPMT</v>
      </c>
    </row>
    <row r="133">
      <c r="E133" s="2" t="str">
        <v>Perkerasan Jalan</v>
      </c>
      <c r="F133" s="2">
        <v>97</v>
      </c>
      <c r="G133" s="2">
        <v>6</v>
      </c>
      <c r="H133" s="2">
        <f>F133*G133</f>
        <v>582</v>
      </c>
      <c r="K133" s="2">
        <f>H133</f>
        <v>582</v>
      </c>
      <c r="O133" s="2">
        <f>IF(K133=0,0,K133-(50%*L133+75%*M133+100%*N133))</f>
        <v>582</v>
      </c>
      <c r="P133" s="2">
        <f>IF(K133=0,"",O133/K133*100)</f>
        <v>100</v>
      </c>
    </row>
    <row r="134">
      <c r="E134" s="2" t="str">
        <v>Marka</v>
      </c>
      <c r="H134" s="2">
        <f>F134*G134</f>
        <v>0</v>
      </c>
      <c r="K134" s="2">
        <f>H134</f>
        <v>0</v>
      </c>
      <c r="O134" s="2">
        <f>IF(K134=0,0,K134-(50%*L134+75%*M134+100%*N134))</f>
        <v>0</v>
      </c>
      <c r="P134" s="2" t="str">
        <f>IF(K134=0,"",O134/K134*100)</f>
        <v/>
      </c>
    </row>
    <row r="135">
      <c r="E135" s="2" t="str">
        <v>Rambu-rambu</v>
      </c>
      <c r="K135" s="2">
        <f>I135</f>
        <v>0</v>
      </c>
      <c r="O135" s="2">
        <f>IF(K135=0,0,K135-(50%*L135+75%*M135+100%*N135))</f>
        <v>0</v>
      </c>
      <c r="P135" s="2" t="str">
        <f>IF(K135=0,"",O135/K135*100)</f>
        <v/>
      </c>
    </row>
    <row r="136">
      <c r="E136" s="2" t="str">
        <v>Saluran Drainase</v>
      </c>
      <c r="H136" s="2">
        <f>F136*G136</f>
        <v>0</v>
      </c>
      <c r="K136" s="2">
        <f>H136</f>
        <v>0</v>
      </c>
      <c r="O136" s="2">
        <f>IF(K136=0,0,K136-(50%*L136+75%*M136+100%*N136))</f>
        <v>0</v>
      </c>
      <c r="P136" s="2" t="str">
        <f>IF(K136=0,"",O136/K136*100)</f>
        <v/>
      </c>
    </row>
    <row r="137">
      <c r="B137" s="2">
        <v>6</v>
      </c>
      <c r="C137" s="2" t="str">
        <v>JALAN</v>
      </c>
      <c r="D137" s="2" t="str">
        <v>Jalan Muntok</v>
      </c>
      <c r="J137" s="2" t="str">
        <v>Beton</v>
      </c>
      <c r="Q137" s="2" t="e">
        <f>IFERROR(AVERAGE(P138:P157),"")</f>
        <v>#DIV/0!</v>
      </c>
      <c r="R137" s="2" t="str">
        <v>SPMT</v>
      </c>
    </row>
    <row r="138">
      <c r="E138" s="2" t="str">
        <v>Perkerasan Jalan</v>
      </c>
      <c r="F138" s="2">
        <v>150</v>
      </c>
      <c r="G138" s="2">
        <v>6</v>
      </c>
      <c r="H138" s="2">
        <f>F138*G138</f>
        <v>900</v>
      </c>
      <c r="K138" s="2">
        <f>H138</f>
        <v>900</v>
      </c>
      <c r="O138" s="2">
        <f>IF(K138=0,0,K138-(50%*L138+75%*M138+100%*N138))</f>
        <v>900</v>
      </c>
      <c r="P138" s="2">
        <f>IF(K138=0,"",O138/K138*100)</f>
        <v>100</v>
      </c>
    </row>
    <row r="139">
      <c r="E139" s="2" t="str">
        <v>Marka</v>
      </c>
      <c r="H139" s="2">
        <f>F139*G139</f>
        <v>0</v>
      </c>
      <c r="K139" s="2">
        <f>H139</f>
        <v>0</v>
      </c>
      <c r="O139" s="2">
        <f>IF(K139=0,0,K139-(50%*L139+75%*M139+100%*N139))</f>
        <v>0</v>
      </c>
      <c r="P139" s="2" t="str">
        <f>IF(K139=0,"",O139/K139*100)</f>
        <v/>
      </c>
    </row>
    <row r="140">
      <c r="E140" s="2" t="str">
        <v>Rambu-rambu</v>
      </c>
      <c r="K140" s="2">
        <f>I140</f>
        <v>0</v>
      </c>
      <c r="O140" s="2">
        <f>IF(K140=0,0,K140-(50%*L140+75%*M140+100%*N140))</f>
        <v>0</v>
      </c>
      <c r="P140" s="2" t="str">
        <f>IF(K140=0,"",O140/K140*100)</f>
        <v/>
      </c>
    </row>
    <row r="141">
      <c r="E141" s="2" t="str">
        <v>Saluran Drainase</v>
      </c>
      <c r="H141" s="2">
        <f>F141*G141</f>
        <v>0</v>
      </c>
      <c r="K141" s="2">
        <f>H141</f>
        <v>0</v>
      </c>
      <c r="O141" s="2">
        <f>IF(K141=0,0,K141-(50%*L141+75%*M141+100%*N141))</f>
        <v>0</v>
      </c>
      <c r="P141" s="2" t="str">
        <f>IF(K141=0,"",O141/K141*100)</f>
        <v/>
      </c>
    </row>
    <row r="142">
      <c r="C142" s="2" t="str">
        <v>Availability Jalan</v>
      </c>
      <c r="Q142" s="2" t="e">
        <f>AVERAGE(Q137:Q141)</f>
        <v>#DIV/0!</v>
      </c>
    </row>
    <row r="143">
      <c r="B143" s="2" t="str">
        <v>VI</v>
      </c>
      <c r="C143" s="2" t="str">
        <v>FASILITAS PENDUKUNG LAINNYA</v>
      </c>
    </row>
    <row r="144">
      <c r="B144" s="2">
        <v>1</v>
      </c>
      <c r="C144" s="2" t="str">
        <v>..............................</v>
      </c>
      <c r="D144" s="2" t="str">
        <v>........................................</v>
      </c>
      <c r="J144" s="2" t="str">
        <v>Beton</v>
      </c>
      <c r="Q144" s="2" t="e">
        <f>IFERROR(AVERAGE(P145:P164),"")</f>
        <v>#DIV/0!</v>
      </c>
      <c r="R144" s="2" t="str">
        <v>SPMT</v>
      </c>
    </row>
    <row r="145">
      <c r="E145" s="2" t="str">
        <v>.........................</v>
      </c>
      <c r="K145" s="2">
        <f>H145</f>
        <v>0</v>
      </c>
      <c r="O145" s="2">
        <f>IF(K145=0,0,K145-(50%*L145+75%*M145+100%*N145))</f>
        <v>0</v>
      </c>
      <c r="P145" s="2" t="str">
        <f>IF(K145=0,"",O145/K145*100)</f>
        <v/>
      </c>
      <c r="S145" s="2" t="str">
        <v>Kondisi Baik</v>
      </c>
    </row>
    <row r="146">
      <c r="E146" s="2" t="str">
        <v>.........................</v>
      </c>
      <c r="K146" s="2">
        <f>H146</f>
        <v>0</v>
      </c>
      <c r="O146" s="2">
        <f>IF(K146=0,0,K146-(50%*L146+75%*M146+100%*N146))</f>
        <v>0</v>
      </c>
      <c r="P146" s="2" t="str">
        <f>IF(K146=0,"",O146/K146*100)</f>
        <v/>
      </c>
      <c r="S146" s="2" t="str">
        <v>Kondisi Baik</v>
      </c>
    </row>
    <row r="147">
      <c r="E147" s="2" t="str">
        <v>.........................</v>
      </c>
      <c r="K147" s="2">
        <f>I147</f>
        <v>0</v>
      </c>
      <c r="O147" s="2">
        <f>IF(K147=0,0,K147-(50%*L147+75%*M147+100%*N147))</f>
        <v>0</v>
      </c>
      <c r="P147" s="2" t="str">
        <f>IF(K147=0,"",O147/K147*100)</f>
        <v/>
      </c>
      <c r="S147" s="2" t="str">
        <v>Kondisi Baik</v>
      </c>
    </row>
    <row r="148">
      <c r="E148" s="2" t="str">
        <v>.........................</v>
      </c>
      <c r="K148" s="2">
        <f>H148</f>
        <v>0</v>
      </c>
      <c r="O148" s="2">
        <f>IF(K148=0,0,K148-(50%*L148+75%*M148+100%*N148))</f>
        <v>0</v>
      </c>
      <c r="P148" s="2" t="str">
        <f>IF(K148=0,"",O148/K148*100)</f>
        <v/>
      </c>
      <c r="S148" s="2" t="str">
        <v>Kondisi Baik</v>
      </c>
    </row>
    <row r="149">
      <c r="C149" s="2" t="str">
        <v>Availability Jalan</v>
      </c>
      <c r="Q149" s="2" t="e">
        <f>AVERAGE(Q144:Q148)</f>
        <v>#DIV/0!</v>
      </c>
    </row>
    <row r="150">
      <c r="B150" s="2" t="str">
        <v>AVAILABILITY FASILITAS PELABUHAN</v>
      </c>
      <c r="Q150" s="2" t="e">
        <f>AVERAGE(Q81,Q99,Q101,Q110)</f>
        <v>#DIV/0!</v>
      </c>
    </row>
  </sheetData>
  <mergeCells count="17">
    <mergeCell ref="B6:C6"/>
    <mergeCell ref="B7:C7"/>
    <mergeCell ref="B8:C8"/>
    <mergeCell ref="B10:B11"/>
    <mergeCell ref="C10:C11"/>
    <mergeCell ref="C101:P101"/>
    <mergeCell ref="C110:P110"/>
    <mergeCell ref="C142:P142"/>
    <mergeCell ref="C149:P149"/>
    <mergeCell ref="B150:P150"/>
    <mergeCell ref="J10:J11"/>
    <mergeCell ref="R10:R11"/>
    <mergeCell ref="S10:S11"/>
    <mergeCell ref="C81:P81"/>
    <mergeCell ref="C99:P99"/>
    <mergeCell ref="D10:D11"/>
    <mergeCell ref="E10:E11"/>
  </mergeCells>
  <pageMargins left="0.25" right="0.25" top="0.75" bottom="0.75" header="0" footer="0"/>
  <ignoredErrors>
    <ignoredError numberStoredAsText="1" sqref="A1:Z1079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Z1136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SUNDA KELAPA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01 - 02</v>
      </c>
      <c r="J15" s="2" t="str">
        <v>Beton</v>
      </c>
      <c r="Q15" s="2" t="e">
        <f>IFERROR(AVERAGE(P16:P35),"")</f>
        <v>#DIV/0!</v>
      </c>
    </row>
    <row r="16">
      <c r="E16" s="2" t="str">
        <v>Pelat Lantai</v>
      </c>
      <c r="F16" s="2">
        <v>208</v>
      </c>
      <c r="G16" s="2">
        <v>7</v>
      </c>
      <c r="H16" s="2">
        <f>F16*G16</f>
        <v>1456</v>
      </c>
      <c r="K16" s="2">
        <f>H16</f>
        <v>1456</v>
      </c>
      <c r="O16" s="2">
        <f>IF(K16=0,0,K16-(50%*L16+75%*M16+100%*N16))</f>
        <v>1456</v>
      </c>
      <c r="P16" s="2">
        <f>IF(K16=0,"",O16/K16*100)</f>
        <v>100</v>
      </c>
      <c r="S16" s="2" t="str">
        <v>Kondisi Baik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  <c r="S17" s="2" t="str">
        <v>Terdapat 12 baut pada fender yang  hilang</v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  <c r="S18" s="2" t="str">
        <v>Proses perbaikan 1 (satu) unit bolder</v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  <c r="S19" s="2" t="str">
        <v>Terdapat  selimut beton yang terkelupas sepanjang 10 m</v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03 - 08</v>
      </c>
      <c r="J21" s="2" t="str">
        <v>Beton</v>
      </c>
      <c r="Q21" s="2" t="e">
        <f>IFERROR(AVERAGE(P22:P41),"")</f>
        <v>#DIV/0!</v>
      </c>
    </row>
    <row r="22">
      <c r="E22" s="2" t="str">
        <v>Pelat Lantai</v>
      </c>
      <c r="F22" s="2">
        <v>370</v>
      </c>
      <c r="G22" s="2">
        <v>10</v>
      </c>
      <c r="H22" s="2">
        <f>F22*G22</f>
        <v>3700</v>
      </c>
      <c r="K22" s="2">
        <f>H22</f>
        <v>3700</v>
      </c>
      <c r="O22" s="2">
        <f>IF(K22=0,0,K22-(50%*L22+75%*M22+100%*N22))</f>
        <v>3700</v>
      </c>
      <c r="P22" s="2">
        <f>IF(K22=0,"",O22/K22*100)</f>
        <v>100</v>
      </c>
      <c r="S22" s="2" t="str">
        <v>Kondisi Baik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  <c r="S23" s="2" t="str">
        <v>Terdapat 12 baut pada fender yang  hilang</v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  <c r="S24" s="2" t="str">
        <v>Proses perbaikan 1 (satu) unit bolder</v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  <c r="S25" s="2" t="str">
        <v>Terdapat  selimut beton yang terkelupas sepanjang 10 m</v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09</v>
      </c>
      <c r="J27" s="2" t="str">
        <v>Beton</v>
      </c>
      <c r="Q27" s="2" t="e">
        <f>IFERROR(AVERAGE(P28:P47),"")</f>
        <v>#DIV/0!</v>
      </c>
    </row>
    <row r="28">
      <c r="E28" s="2" t="str">
        <v>Pelat Lantai</v>
      </c>
      <c r="F28" s="2">
        <v>150</v>
      </c>
      <c r="G28" s="2">
        <v>10</v>
      </c>
      <c r="H28" s="2">
        <f>F28*G28</f>
        <v>1500</v>
      </c>
      <c r="K28" s="2">
        <f>H28</f>
        <v>1500</v>
      </c>
      <c r="O28" s="2">
        <f>IF(K28=0,0,K28-(50%*L28+75%*M28+100%*N28))</f>
        <v>1500</v>
      </c>
      <c r="P28" s="2">
        <f>IF(K28=0,"",O28/K28*100)</f>
        <v>100</v>
      </c>
      <c r="S28" s="2" t="str">
        <v>Kondisi Baik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  <c r="S29" s="2" t="str">
        <v>Terdapat 12 baut pada fender yang  hilang</v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  <c r="S30" s="2" t="str">
        <v>Proses perbaikan 1 (satu) unit bolder</v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  <c r="S31" s="2" t="str">
        <v>Terdapat  selimut beton yang terkelupas sepanjang 10 m</v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010 &amp; 012</v>
      </c>
      <c r="J33" s="2" t="str">
        <v>Beton</v>
      </c>
      <c r="Q33" s="2" t="e">
        <f>IFERROR(AVERAGE(P34:P53),"")</f>
        <v>#DIV/0!</v>
      </c>
    </row>
    <row r="34">
      <c r="E34" s="2" t="str">
        <v>Pelat Lantai</v>
      </c>
      <c r="F34" s="2">
        <v>243</v>
      </c>
      <c r="G34" s="2">
        <v>10</v>
      </c>
      <c r="H34" s="2">
        <f>F34*G34</f>
        <v>2430</v>
      </c>
      <c r="K34" s="2">
        <f>H34</f>
        <v>2430</v>
      </c>
      <c r="O34" s="2">
        <f>IF(K34=0,0,K34-(50%*L34+75%*M34+100%*N34))</f>
        <v>2430</v>
      </c>
      <c r="P34" s="2">
        <f>IF(K34=0,"",O34/K34*100)</f>
        <v>100</v>
      </c>
      <c r="S34" s="2" t="str">
        <v>Kondisi Baik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  <c r="S35" s="2" t="str">
        <v>Terdapat 12 baut pada fender yang  hilang</v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  <c r="S36" s="2" t="str">
        <v>Proses perbaikan 1 (satu) unit bolder</v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  <c r="S37" s="2" t="str">
        <v>Terdapat  selimut beton yang terkelupas sepanjang 10 m</v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>Dermaga 011</v>
      </c>
      <c r="J39" s="2" t="str">
        <v>Beton &amp; Conbock</v>
      </c>
      <c r="Q39" s="2" t="e">
        <f>IFERROR(AVERAGE(P40:P59),"")</f>
        <v>#DIV/0!</v>
      </c>
    </row>
    <row r="40">
      <c r="E40" s="2" t="str">
        <v>Pelat Lantai</v>
      </c>
      <c r="F40" s="2">
        <v>80</v>
      </c>
      <c r="G40" s="2">
        <v>10</v>
      </c>
      <c r="H40" s="2">
        <f>F40*G40</f>
        <v>800</v>
      </c>
      <c r="K40" s="2">
        <f>H40</f>
        <v>800</v>
      </c>
      <c r="O40" s="2">
        <f>IF(K40=0,0,K40-(50%*L40+75%*M40+100%*N40))</f>
        <v>800</v>
      </c>
      <c r="P40" s="2">
        <f>IF(K40=0,"",O40/K40*100)</f>
        <v>100</v>
      </c>
      <c r="S40" s="2" t="str">
        <v>Kondisi Baik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  <c r="S41" s="2" t="str">
        <v>Terdapat 12 baut pada fender yang  hilang</v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  <c r="S42" s="2" t="str">
        <v>Proses perbaikan 1 (satu) unit bolder</v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  <c r="S43" s="2" t="str">
        <v>Terdapat  selimut beton yang terkelupas sepanjang 10 m</v>
      </c>
    </row>
    <row r="44">
      <c r="E44" s="2" t="str">
        <v>Rel Crane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B45" s="2">
        <v>6</v>
      </c>
      <c r="C45" s="2" t="str">
        <v>DERMAGA</v>
      </c>
      <c r="D45" s="2" t="str">
        <v>Dermaga Kade Baru Timur Atas</v>
      </c>
      <c r="J45" s="2" t="str">
        <v>Beton</v>
      </c>
      <c r="Q45" s="2" t="e">
        <f>IFERROR(AVERAGE(P46:P65),"")</f>
        <v>#DIV/0!</v>
      </c>
    </row>
    <row r="46">
      <c r="E46" s="2" t="str">
        <v>Pelat Lantai</v>
      </c>
      <c r="F46" s="2">
        <v>168</v>
      </c>
      <c r="G46" s="2">
        <v>30</v>
      </c>
      <c r="H46" s="2">
        <f>F46*G46</f>
        <v>5040</v>
      </c>
      <c r="K46" s="2">
        <f>H46</f>
        <v>5040</v>
      </c>
      <c r="O46" s="2">
        <f>IF(K46=0,0,K46-(50%*L46+75%*M46+100%*N46))</f>
        <v>5040</v>
      </c>
      <c r="P46" s="2">
        <f>IF(K46=0,"",O46/K46*100)</f>
        <v>100</v>
      </c>
      <c r="S46" s="2" t="str">
        <v>Kondisi Baik</v>
      </c>
    </row>
    <row r="47">
      <c r="E47" s="2" t="str">
        <v>Fender</v>
      </c>
      <c r="K47" s="2">
        <f>I47</f>
        <v>0</v>
      </c>
      <c r="O47" s="2">
        <f>IF(K47=0,0,K47-(50%*L47+75%*M47+100%*N47))</f>
        <v>0</v>
      </c>
      <c r="P47" s="2" t="str">
        <f>IF(K47=0,"",O47/K47*100)</f>
        <v/>
      </c>
      <c r="S47" s="2" t="str">
        <v>Terdapat 12 baut pada fender yang  hilang</v>
      </c>
    </row>
    <row r="48">
      <c r="E48" s="2" t="str">
        <v>Bolder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  <c r="S48" s="2" t="str">
        <v>Proses perbaikan 1 (satu) unit bolder</v>
      </c>
    </row>
    <row r="49">
      <c r="E49" s="2" t="str">
        <v>Kanstin</v>
      </c>
      <c r="K49" s="2">
        <f>F49</f>
        <v>0</v>
      </c>
      <c r="O49" s="2">
        <f>IF(K49=0,0,K49-(50%*L49+75%*M49+100%*N49))</f>
        <v>0</v>
      </c>
      <c r="P49" s="2" t="str">
        <f>IF(K49=0,"",O49/K49*100)</f>
        <v/>
      </c>
      <c r="S49" s="2" t="str">
        <v>Terdapat  selimut beton yang terkelupas sepanjang 10 m</v>
      </c>
    </row>
    <row r="50">
      <c r="E50" s="2" t="str">
        <v>Rel Crane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B51" s="2">
        <v>7</v>
      </c>
      <c r="C51" s="2" t="str">
        <v>DERMAGA</v>
      </c>
      <c r="D51" s="2" t="str">
        <v xml:space="preserve">Dermaga Kade Baru Timur Bawah </v>
      </c>
      <c r="J51" s="2" t="str">
        <v>Beton</v>
      </c>
      <c r="Q51" s="2" t="e">
        <f>IFERROR(AVERAGE(P52:P71),"")</f>
        <v>#DIV/0!</v>
      </c>
    </row>
    <row r="52">
      <c r="E52" s="2" t="str">
        <v>Pelat Lantai</v>
      </c>
      <c r="F52" s="2">
        <v>162</v>
      </c>
      <c r="G52" s="2">
        <v>30</v>
      </c>
      <c r="H52" s="2">
        <f>F52*G52</f>
        <v>4860</v>
      </c>
      <c r="K52" s="2">
        <f>H52</f>
        <v>4860</v>
      </c>
      <c r="O52" s="2">
        <f>IF(K52=0,0,K52-(50%*L52+75%*M52+100%*N52))</f>
        <v>4860</v>
      </c>
      <c r="P52" s="2">
        <f>IF(K52=0,"",O52/K52*100)</f>
        <v>100</v>
      </c>
      <c r="S52" s="2" t="str">
        <v>Kondisi Baik</v>
      </c>
    </row>
    <row r="53">
      <c r="E53" s="2" t="str">
        <v>Fender</v>
      </c>
      <c r="K53" s="2">
        <f>I53</f>
        <v>0</v>
      </c>
      <c r="O53" s="2">
        <f>IF(K53=0,0,K53-(50%*L53+75%*M53+100%*N53))</f>
        <v>0</v>
      </c>
      <c r="P53" s="2" t="str">
        <f>IF(K53=0,"",O53/K53*100)</f>
        <v/>
      </c>
      <c r="S53" s="2" t="str">
        <v>Terdapat 12 baut pada fender yang  hilang</v>
      </c>
    </row>
    <row r="54">
      <c r="E54" s="2" t="str">
        <v>Bolder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  <c r="S54" s="2" t="str">
        <v>Proses perbaikan 1 (satu) unit bolder</v>
      </c>
    </row>
    <row r="55">
      <c r="E55" s="2" t="str">
        <v>Kanstin</v>
      </c>
      <c r="K55" s="2">
        <f>F55</f>
        <v>0</v>
      </c>
      <c r="O55" s="2">
        <f>IF(K55=0,0,K55-(50%*L55+75%*M55+100%*N55))</f>
        <v>0</v>
      </c>
      <c r="P55" s="2" t="str">
        <f>IF(K55=0,"",O55/K55*100)</f>
        <v/>
      </c>
      <c r="S55" s="2" t="str">
        <v>Terdapat  selimut beton yang terkelupas sepanjang 10 m</v>
      </c>
    </row>
    <row r="56">
      <c r="E56" s="2" t="str">
        <v>Rel Crane</v>
      </c>
      <c r="K56" s="2">
        <f>F56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B57" s="2">
        <v>8</v>
      </c>
      <c r="C57" s="2" t="str">
        <v>DERMAGA</v>
      </c>
      <c r="D57" s="2" t="str">
        <v>Dermaga Pelayaran Rakyat</v>
      </c>
      <c r="J57" s="2" t="str">
        <v>Caisson</v>
      </c>
      <c r="Q57" s="2" t="e">
        <f>IFERROR(AVERAGE(P58:P77),"")</f>
        <v>#DIV/0!</v>
      </c>
    </row>
    <row r="58">
      <c r="E58" s="2" t="str">
        <v>Pelat Lantai</v>
      </c>
      <c r="F58" s="2">
        <v>1200</v>
      </c>
      <c r="G58" s="2">
        <v>12</v>
      </c>
      <c r="H58" s="2">
        <f>F58*G58</f>
        <v>14400</v>
      </c>
      <c r="K58" s="2">
        <f>H58</f>
        <v>14400</v>
      </c>
      <c r="O58" s="2">
        <f>IF(K58=0,0,K58-(50%*L58+75%*M58+100%*N58))</f>
        <v>14400</v>
      </c>
      <c r="P58" s="2">
        <f>IF(K58=0,"",O58/K58*100)</f>
        <v>100</v>
      </c>
      <c r="S58" s="2" t="str">
        <v>Kondisi Baik</v>
      </c>
    </row>
    <row r="59">
      <c r="E59" s="2" t="str">
        <v>Fender</v>
      </c>
      <c r="K59" s="2">
        <f>I59</f>
        <v>0</v>
      </c>
      <c r="O59" s="2">
        <f>IF(K59=0,0,K59-(50%*L59+75%*M59+100%*N59))</f>
        <v>0</v>
      </c>
      <c r="P59" s="2" t="str">
        <f>IF(K59=0,"",O59/K59*100)</f>
        <v/>
      </c>
      <c r="S59" s="2" t="str">
        <v>Terdapat 12 baut pada fender yang  hilang</v>
      </c>
    </row>
    <row r="60">
      <c r="E60" s="2" t="str">
        <v>Bolder</v>
      </c>
      <c r="K60" s="2">
        <f>I60</f>
        <v>0</v>
      </c>
      <c r="O60" s="2">
        <f>IF(K60=0,0,K60-(50%*L60+75%*M60+100%*N60))</f>
        <v>0</v>
      </c>
      <c r="P60" s="2" t="str">
        <f>IF(K60=0,"",O60/K60*100)</f>
        <v/>
      </c>
      <c r="S60" s="2" t="str">
        <v>Proses perbaikan 1 (satu) unit bolder</v>
      </c>
    </row>
    <row r="61">
      <c r="E61" s="2" t="str">
        <v>Kanstin</v>
      </c>
      <c r="K61" s="2">
        <f>F61</f>
        <v>0</v>
      </c>
      <c r="O61" s="2">
        <f>IF(K61=0,0,K61-(50%*L61+75%*M61+100%*N61))</f>
        <v>0</v>
      </c>
      <c r="P61" s="2" t="str">
        <f>IF(K61=0,"",O61/K61*100)</f>
        <v/>
      </c>
      <c r="S61" s="2" t="str">
        <v>Terdapat  selimut beton yang terkelupas sepanjang 10 m</v>
      </c>
    </row>
    <row r="62">
      <c r="E62" s="2" t="str">
        <v>Rel Crane</v>
      </c>
      <c r="K62" s="2">
        <f>F62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B63" s="2">
        <v>9</v>
      </c>
      <c r="C63" s="2" t="str">
        <v>DERMAGA</v>
      </c>
      <c r="D63" s="2" t="str">
        <v>Dermaga Pos 6 Muara Baru</v>
      </c>
      <c r="Q63" s="2" t="e">
        <f>IFERROR(AVERAGE(P64:P83),"")</f>
        <v>#DIV/0!</v>
      </c>
    </row>
    <row r="64">
      <c r="E64" s="2" t="str">
        <v>Pelat Lantai</v>
      </c>
      <c r="H64" s="2">
        <f>F64*G64</f>
        <v>0</v>
      </c>
      <c r="K64" s="2">
        <f>H64</f>
        <v>0</v>
      </c>
      <c r="O64" s="2">
        <f>IF(K64=0,0,K64-(50%*L64+75%*M64+100%*N64))</f>
        <v>0</v>
      </c>
      <c r="P64" s="2" t="str">
        <f>IF(K64=0,"",O64/K64*100)</f>
        <v/>
      </c>
      <c r="S64" s="2" t="str">
        <v>Kondisi Baik</v>
      </c>
    </row>
    <row r="65">
      <c r="E65" s="2" t="str">
        <v>Fender</v>
      </c>
      <c r="K65" s="2">
        <f>I65</f>
        <v>0</v>
      </c>
      <c r="O65" s="2">
        <f>IF(K65=0,0,K65-(50%*L65+75%*M65+100%*N65))</f>
        <v>0</v>
      </c>
      <c r="P65" s="2" t="str">
        <f>IF(K65=0,"",O65/K65*100)</f>
        <v/>
      </c>
      <c r="S65" s="2" t="str">
        <v>Terdapat 12 baut pada fender yang  hilang</v>
      </c>
    </row>
    <row r="66">
      <c r="E66" s="2" t="str">
        <v>Bolder</v>
      </c>
      <c r="K66" s="2">
        <f>I66</f>
        <v>0</v>
      </c>
      <c r="O66" s="2">
        <f>IF(K66=0,0,K66-(50%*L66+75%*M66+100%*N66))</f>
        <v>0</v>
      </c>
      <c r="P66" s="2" t="str">
        <f>IF(K66=0,"",O66/K66*100)</f>
        <v/>
      </c>
      <c r="S66" s="2" t="str">
        <v>Proses perbaikan 1 (satu) unit bolder</v>
      </c>
    </row>
    <row r="67">
      <c r="E67" s="2" t="str">
        <v>Kanstin</v>
      </c>
      <c r="K67" s="2">
        <f>F67</f>
        <v>0</v>
      </c>
      <c r="O67" s="2">
        <f>IF(K67=0,0,K67-(50%*L67+75%*M67+100%*N67))</f>
        <v>0</v>
      </c>
      <c r="P67" s="2" t="str">
        <f>IF(K67=0,"",O67/K67*100)</f>
        <v/>
      </c>
      <c r="S67" s="2" t="str">
        <v>Terdapat  selimut beton yang terkelupas sepanjang 10 m</v>
      </c>
    </row>
    <row r="68">
      <c r="E68" s="2" t="str">
        <v>Rel Crane</v>
      </c>
      <c r="K68" s="2">
        <f>F68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C69" s="2" t="str">
        <v xml:space="preserve">Availability Dermaga </v>
      </c>
      <c r="Q69" s="2" t="e">
        <f>AVERAGE(Q63:Q68)</f>
        <v>#DIV/0!</v>
      </c>
    </row>
    <row r="70">
      <c r="B70" s="2" t="str">
        <v>II</v>
      </c>
      <c r="C70" s="2" t="str">
        <v>LAPANGAN</v>
      </c>
    </row>
    <row r="71">
      <c r="B71" s="2">
        <v>1</v>
      </c>
      <c r="C71" s="2" t="str">
        <v>LAPANGAN PENUMPUKAN</v>
      </c>
      <c r="D71" s="2" t="str">
        <v>Lapangan Container Yard</v>
      </c>
      <c r="J71" s="2" t="str">
        <v>Beton</v>
      </c>
      <c r="Q71" s="2">
        <f>IFERROR(AVERAGE(P72:P91),"")</f>
        <v>100</v>
      </c>
    </row>
    <row r="72">
      <c r="E72" s="2" t="str">
        <v>Lapangan</v>
      </c>
      <c r="F72" s="2">
        <v>230</v>
      </c>
      <c r="G72" s="2">
        <v>106</v>
      </c>
      <c r="H72" s="2">
        <f>F72*G72</f>
        <v>24380</v>
      </c>
      <c r="K72" s="2">
        <f>H72</f>
        <v>24380</v>
      </c>
      <c r="O72" s="2">
        <f>IF(K72=0,0,K72-(50%*L72+75%*M72+100%*N72))</f>
        <v>24380</v>
      </c>
      <c r="P72" s="2">
        <f>IF(K72=0,"",O72/K72*100)</f>
        <v>100</v>
      </c>
    </row>
    <row r="73">
      <c r="B73" s="2">
        <v>2</v>
      </c>
      <c r="C73" s="2" t="str">
        <v>LAPANGAN PENUMPUKAN</v>
      </c>
      <c r="D73" s="2" t="str">
        <v>Lapangan Penumpukan A</v>
      </c>
      <c r="J73" s="2" t="str">
        <v>Conblock</v>
      </c>
      <c r="Q73" s="2">
        <f>IFERROR(AVERAGE(P74:P93),"")</f>
        <v>100</v>
      </c>
    </row>
    <row r="74">
      <c r="E74" s="2" t="str">
        <v>Lapangan</v>
      </c>
      <c r="F74" s="2">
        <v>329</v>
      </c>
      <c r="G74" s="2">
        <v>18</v>
      </c>
      <c r="H74" s="2">
        <f>F74*G74</f>
        <v>5922</v>
      </c>
      <c r="K74" s="2">
        <f>H74</f>
        <v>5922</v>
      </c>
      <c r="O74" s="2">
        <f>IF(K74=0,0,K74-(50%*L74+75%*M74+100%*N74))</f>
        <v>5922</v>
      </c>
      <c r="P74" s="2">
        <f>IF(K74=0,"",O74/K74*100)</f>
        <v>100</v>
      </c>
    </row>
    <row r="75">
      <c r="B75" s="2">
        <v>3</v>
      </c>
      <c r="C75" s="2" t="str">
        <v>LAPANGAN PENUMPUKAN</v>
      </c>
      <c r="D75" s="2" t="str">
        <v>Lapangan Penumpukan B</v>
      </c>
      <c r="J75" s="2" t="str">
        <v>Conblock</v>
      </c>
      <c r="Q75" s="2">
        <f>IFERROR(AVERAGE(P76:P95),"")</f>
        <v>100</v>
      </c>
    </row>
    <row r="76">
      <c r="E76" s="2" t="str">
        <v>Lapangan</v>
      </c>
      <c r="F76" s="2">
        <v>66</v>
      </c>
      <c r="G76" s="2">
        <v>23</v>
      </c>
      <c r="H76" s="2">
        <f>F76*G76</f>
        <v>1518</v>
      </c>
      <c r="K76" s="2">
        <f>H76</f>
        <v>1518</v>
      </c>
      <c r="O76" s="2">
        <f>IF(K76=0,0,K76-(50%*L76+75%*M76+100%*N76))</f>
        <v>1518</v>
      </c>
      <c r="P76" s="2">
        <f>IF(K76=0,"",O76/K76*100)</f>
        <v>100</v>
      </c>
    </row>
    <row r="77">
      <c r="B77" s="2">
        <v>4</v>
      </c>
      <c r="C77" s="2" t="str">
        <v>LAPANGAN PENUMPUKAN</v>
      </c>
      <c r="D77" s="2" t="str">
        <v>Lapangan Penumpukan C</v>
      </c>
      <c r="J77" s="2" t="str">
        <v>Conblock</v>
      </c>
      <c r="Q77" s="2">
        <f>IFERROR(AVERAGE(P78:P97),"")</f>
        <v>100</v>
      </c>
    </row>
    <row r="78">
      <c r="E78" s="2" t="str">
        <v>Lapangan</v>
      </c>
      <c r="F78" s="2">
        <v>125</v>
      </c>
      <c r="G78" s="2">
        <v>30</v>
      </c>
      <c r="H78" s="2">
        <f>F78*G78</f>
        <v>3750</v>
      </c>
      <c r="K78" s="2">
        <f>H78</f>
        <v>3750</v>
      </c>
      <c r="O78" s="2">
        <f>IF(K78=0,0,K78-(50%*L78+75%*M78+100%*N78))</f>
        <v>3750</v>
      </c>
      <c r="P78" s="2">
        <f>IF(K78=0,"",O78/K78*100)</f>
        <v>100</v>
      </c>
    </row>
    <row r="79">
      <c r="B79" s="2">
        <v>5</v>
      </c>
      <c r="C79" s="2" t="str">
        <v>LAPANGAN PENUMPUKAN</v>
      </c>
      <c r="D79" s="2" t="str">
        <v>Lapangan Penumpukan D</v>
      </c>
      <c r="J79" s="2" t="str">
        <v>Paving Blok</v>
      </c>
      <c r="Q79" s="2">
        <f>IFERROR(AVERAGE(P80:P99),"")</f>
        <v>100</v>
      </c>
    </row>
    <row r="80">
      <c r="E80" s="2" t="str">
        <v>Lapangan</v>
      </c>
      <c r="F80" s="2">
        <v>147</v>
      </c>
      <c r="G80" s="2">
        <v>30</v>
      </c>
      <c r="H80" s="2">
        <f>F80*G80</f>
        <v>4410</v>
      </c>
      <c r="K80" s="2">
        <f>H80</f>
        <v>4410</v>
      </c>
      <c r="O80" s="2">
        <f>IF(K80=0,0,K80-(50%*L80+75%*M80+100%*N80))</f>
        <v>4410</v>
      </c>
      <c r="P80" s="2">
        <f>IF(K80=0,"",O80/K80*100)</f>
        <v>100</v>
      </c>
    </row>
    <row r="81">
      <c r="B81" s="2">
        <v>6</v>
      </c>
      <c r="C81" s="2" t="str">
        <v>LAPANGAN PENUMPUKAN</v>
      </c>
      <c r="D81" s="2" t="str">
        <v>Lapangan Penumpukan E</v>
      </c>
      <c r="J81" s="2" t="str">
        <v>Conblock</v>
      </c>
      <c r="Q81" s="2">
        <f>IFERROR(AVERAGE(P82:P101),"")</f>
        <v>100</v>
      </c>
    </row>
    <row r="82">
      <c r="E82" s="2" t="str">
        <v>Lapangan</v>
      </c>
      <c r="F82" s="2">
        <v>52</v>
      </c>
      <c r="G82" s="2">
        <v>28</v>
      </c>
      <c r="H82" s="2">
        <f>F82*G82</f>
        <v>1456</v>
      </c>
      <c r="K82" s="2">
        <f>H82</f>
        <v>1456</v>
      </c>
      <c r="O82" s="2">
        <f>IF(K82=0,0,K82-(50%*L82+75%*M82+100%*N82))</f>
        <v>1456</v>
      </c>
      <c r="P82" s="2">
        <f>IF(K82=0,"",O82/K82*100)</f>
        <v>100</v>
      </c>
    </row>
    <row r="83">
      <c r="B83" s="2">
        <v>7</v>
      </c>
      <c r="C83" s="2" t="str">
        <v>LAPANGAN PENUMPUKAN</v>
      </c>
      <c r="D83" s="2" t="str">
        <v>Lapangan Penumpukan H</v>
      </c>
      <c r="J83" s="2" t="str">
        <v>Conblock</v>
      </c>
      <c r="Q83" s="2">
        <f>IFERROR(AVERAGE(P84:P103),"")</f>
        <v>100</v>
      </c>
    </row>
    <row r="84">
      <c r="E84" s="2" t="str">
        <v>Lapangan</v>
      </c>
      <c r="F84" s="2">
        <v>68</v>
      </c>
      <c r="G84" s="2">
        <v>23</v>
      </c>
      <c r="H84" s="2">
        <f>F84*G84</f>
        <v>1564</v>
      </c>
      <c r="K84" s="2">
        <f>H84</f>
        <v>1564</v>
      </c>
      <c r="O84" s="2">
        <f>IF(K84=0,0,K84-(50%*L84+75%*M84+100%*N84))</f>
        <v>1564</v>
      </c>
      <c r="P84" s="2">
        <f>IF(K84=0,"",O84/K84*100)</f>
        <v>100</v>
      </c>
    </row>
    <row r="85">
      <c r="B85" s="2">
        <v>8</v>
      </c>
      <c r="C85" s="2" t="str">
        <v>LAPANGAN PENUMPUKAN</v>
      </c>
      <c r="D85" s="2" t="str">
        <v>Lapangan Penumpukan I</v>
      </c>
      <c r="J85" s="2" t="str">
        <v>Beton</v>
      </c>
      <c r="Q85" s="2">
        <f>IFERROR(AVERAGE(P86:P105),"")</f>
        <v>100</v>
      </c>
    </row>
    <row r="86">
      <c r="E86" s="2" t="str">
        <v>Lapangan</v>
      </c>
      <c r="F86" s="2">
        <v>64</v>
      </c>
      <c r="G86" s="2">
        <v>50</v>
      </c>
      <c r="H86" s="2">
        <f>F86*G86</f>
        <v>3200</v>
      </c>
      <c r="K86" s="2">
        <f>H86</f>
        <v>3200</v>
      </c>
      <c r="O86" s="2">
        <f>IF(K86=0,0,K86-(50%*L86+75%*M86+100%*N86))</f>
        <v>3200</v>
      </c>
      <c r="P86" s="2">
        <f>IF(K86=0,"",O86/K86*100)</f>
        <v>100</v>
      </c>
    </row>
    <row r="87">
      <c r="B87" s="2">
        <v>9</v>
      </c>
      <c r="C87" s="2" t="str">
        <v>LAPANGAN PENUMPUKAN</v>
      </c>
      <c r="D87" s="2" t="str">
        <v>Lapangan Penumpukan Eks. Masjid Al-bahrain</v>
      </c>
      <c r="J87" s="2" t="str">
        <v>Beton</v>
      </c>
      <c r="Q87" s="2" t="e">
        <f>IFERROR(AVERAGE(P88:P107),"")</f>
        <v>#DIV/0!</v>
      </c>
    </row>
    <row r="88">
      <c r="E88" s="2" t="str">
        <v>Lapangan</v>
      </c>
      <c r="H88" s="2">
        <f>F88*G88</f>
        <v>0</v>
      </c>
      <c r="K88" s="2">
        <f>H88</f>
        <v>0</v>
      </c>
      <c r="O88" s="2">
        <f>IF(K88=0,0,K88-(50%*L88+75%*M88+100%*N88))</f>
        <v>0</v>
      </c>
      <c r="P88" s="2" t="str">
        <f>IF(K88=0,"",O88/K88*100)</f>
        <v/>
      </c>
    </row>
    <row r="89">
      <c r="B89" s="2">
        <v>10</v>
      </c>
      <c r="C89" s="2" t="str">
        <v>LAPANGAN PENUMPUKAN</v>
      </c>
      <c r="D89" s="2" t="str">
        <v>Lapangan Stuffing/Stripping (Samping Gardu)</v>
      </c>
      <c r="J89" s="2" t="str">
        <v>Conblock</v>
      </c>
      <c r="Q89" s="2">
        <f>IFERROR(AVERAGE(P90:P109),"")</f>
        <v>100</v>
      </c>
    </row>
    <row r="90">
      <c r="E90" s="2" t="str">
        <v>Lapangan</v>
      </c>
      <c r="F90" s="2">
        <v>80</v>
      </c>
      <c r="G90" s="2">
        <v>65</v>
      </c>
      <c r="H90" s="2">
        <f>F90*G90</f>
        <v>5200</v>
      </c>
      <c r="K90" s="2">
        <f>H90</f>
        <v>5200</v>
      </c>
      <c r="O90" s="2">
        <f>IF(K90=0,0,K90-(50%*L90+75%*M90+100%*N90))</f>
        <v>5200</v>
      </c>
      <c r="P90" s="2">
        <f>IF(K90=0,"",O90/K90*100)</f>
        <v>100</v>
      </c>
    </row>
    <row r="91">
      <c r="C91" s="2" t="str">
        <v>Availability Lapangan</v>
      </c>
      <c r="Q91" s="2" t="e">
        <f>AVERAGE(Q70:Q90)</f>
        <v>#DIV/0!</v>
      </c>
    </row>
    <row r="92">
      <c r="B92" s="2" t="str">
        <v>III</v>
      </c>
      <c r="C92" s="2" t="str">
        <v>GUDANG</v>
      </c>
    </row>
    <row r="93">
      <c r="B93" s="2">
        <v>7</v>
      </c>
      <c r="C93" s="2" t="str">
        <v>GUDANG</v>
      </c>
      <c r="D93" s="2" t="str">
        <v>Gudang 03</v>
      </c>
      <c r="J93" s="2" t="str">
        <v>Rangka Baja</v>
      </c>
      <c r="Q93" s="2" t="e">
        <f>IFERROR(AVERAGE(P94:P113),"")</f>
        <v>#DIV/0!</v>
      </c>
    </row>
    <row r="94">
      <c r="E94" s="2" t="str">
        <v>Lantai Gudang</v>
      </c>
      <c r="F94" s="2">
        <v>37</v>
      </c>
      <c r="G94" s="2">
        <v>15</v>
      </c>
      <c r="H94" s="2">
        <f>F94*G94</f>
        <v>555</v>
      </c>
      <c r="K94" s="2">
        <f>H94</f>
        <v>555</v>
      </c>
      <c r="O94" s="2">
        <f>IF(K94=0,0,K94-(50%*L94+75%*M94+100%*N94))</f>
        <v>555</v>
      </c>
      <c r="P94" s="2">
        <f>IF(K94=0,"",O94/K94*100)</f>
        <v>100</v>
      </c>
    </row>
    <row r="95">
      <c r="E95" s="2" t="str">
        <v>Atap</v>
      </c>
      <c r="H95" s="2">
        <f>F95*G95</f>
        <v>0</v>
      </c>
      <c r="K95" s="2">
        <f>H95</f>
        <v>0</v>
      </c>
      <c r="O95" s="2">
        <f>IF(K95=0,0,K95-(50%*L95+75%*M95+100%*N95))</f>
        <v>0</v>
      </c>
      <c r="P95" s="2" t="str">
        <f>IF(K95=0,"",O95/K95*100)</f>
        <v/>
      </c>
    </row>
    <row r="96">
      <c r="E96" s="2" t="str">
        <v>Dinding Gudang</v>
      </c>
      <c r="H96" s="2">
        <f>F96*G96</f>
        <v>0</v>
      </c>
      <c r="K96" s="2">
        <f>H96</f>
        <v>0</v>
      </c>
      <c r="O96" s="2">
        <f>IF(K96=0,0,K96-(50%*L96+75%*M96+100%*N96))</f>
        <v>0</v>
      </c>
      <c r="P96" s="2" t="str">
        <f>IF(K96=0,"",O96/K96*100)</f>
        <v/>
      </c>
    </row>
    <row r="97">
      <c r="E97" s="2" t="str">
        <v>Pintu Gudang</v>
      </c>
      <c r="K97" s="2">
        <f>I97</f>
        <v>0</v>
      </c>
      <c r="O97" s="2">
        <f>IF(K97=0,0,K97-(50%*L97+75%*M97+100%*N97))</f>
        <v>0</v>
      </c>
      <c r="P97" s="2" t="str">
        <f>IF(K97=0,"",O97/K97*100)</f>
        <v/>
      </c>
    </row>
    <row r="98">
      <c r="B98" s="2">
        <v>7</v>
      </c>
      <c r="C98" s="2" t="str">
        <v>GUDANG</v>
      </c>
      <c r="D98" s="2" t="str">
        <v>Gudang 04</v>
      </c>
      <c r="J98" s="2" t="str">
        <v>Rangka Baja</v>
      </c>
      <c r="Q98" s="2" t="e">
        <f>IFERROR(AVERAGE(P99:P118),"")</f>
        <v>#DIV/0!</v>
      </c>
    </row>
    <row r="99">
      <c r="E99" s="2" t="str">
        <v>Lantai Gudang</v>
      </c>
      <c r="F99" s="2">
        <v>37</v>
      </c>
      <c r="G99" s="2">
        <v>15</v>
      </c>
      <c r="H99" s="2">
        <f>F99*G99</f>
        <v>555</v>
      </c>
      <c r="K99" s="2">
        <f>H99</f>
        <v>555</v>
      </c>
      <c r="O99" s="2">
        <f>IF(K99=0,0,K99-(50%*L99+75%*M99+100%*N99))</f>
        <v>555</v>
      </c>
      <c r="P99" s="2">
        <f>IF(K99=0,"",O99/K99*100)</f>
        <v>100</v>
      </c>
    </row>
    <row r="100">
      <c r="E100" s="2" t="str">
        <v>Atap</v>
      </c>
      <c r="H100" s="2">
        <f>F100*G100</f>
        <v>0</v>
      </c>
      <c r="K100" s="2">
        <f>H100</f>
        <v>0</v>
      </c>
      <c r="O100" s="2">
        <f>IF(K100=0,0,K100-(50%*L100+75%*M100+100%*N100))</f>
        <v>0</v>
      </c>
      <c r="P100" s="2" t="str">
        <f>IF(K100=0,"",O100/K100*100)</f>
        <v/>
      </c>
    </row>
    <row r="101">
      <c r="E101" s="2" t="str">
        <v>Dinding Gudang</v>
      </c>
      <c r="H101" s="2">
        <f>F101*G101</f>
        <v>0</v>
      </c>
      <c r="K101" s="2">
        <f>H101</f>
        <v>0</v>
      </c>
      <c r="O101" s="2">
        <f>IF(K101=0,0,K101-(50%*L101+75%*M101+100%*N101))</f>
        <v>0</v>
      </c>
      <c r="P101" s="2" t="str">
        <f>IF(K101=0,"",O101/K101*100)</f>
        <v/>
      </c>
    </row>
    <row r="102">
      <c r="E102" s="2" t="str">
        <v>Pintu Gudang</v>
      </c>
      <c r="K102" s="2">
        <f>I102</f>
        <v>0</v>
      </c>
      <c r="O102" s="2">
        <f>IF(K102=0,0,K102-(50%*L102+75%*M102+100%*N102))</f>
        <v>0</v>
      </c>
      <c r="P102" s="2" t="str">
        <f>IF(K102=0,"",O102/K102*100)</f>
        <v/>
      </c>
    </row>
    <row r="103">
      <c r="B103" s="2">
        <v>7</v>
      </c>
      <c r="C103" s="2" t="str">
        <v>GUDANG</v>
      </c>
      <c r="D103" s="2" t="str">
        <v>Gudang 05</v>
      </c>
      <c r="J103" s="2" t="str">
        <v>Rangka Baja</v>
      </c>
      <c r="Q103" s="2" t="e">
        <f>IFERROR(AVERAGE(P104:P123),"")</f>
        <v>#DIV/0!</v>
      </c>
    </row>
    <row r="104">
      <c r="E104" s="2" t="str">
        <v>Lantai Gudang</v>
      </c>
      <c r="F104" s="2">
        <v>42</v>
      </c>
      <c r="G104" s="2">
        <v>15</v>
      </c>
      <c r="H104" s="2">
        <f>F104*G104</f>
        <v>630</v>
      </c>
      <c r="K104" s="2">
        <f>H104</f>
        <v>630</v>
      </c>
      <c r="O104" s="2">
        <f>IF(K104=0,0,K104-(50%*L104+75%*M104+100%*N104))</f>
        <v>630</v>
      </c>
      <c r="P104" s="2">
        <f>IF(K104=0,"",O104/K104*100)</f>
        <v>100</v>
      </c>
    </row>
    <row r="105">
      <c r="E105" s="2" t="str">
        <v>Atap</v>
      </c>
      <c r="H105" s="2">
        <f>F105*G105</f>
        <v>0</v>
      </c>
      <c r="K105" s="2">
        <f>H105</f>
        <v>0</v>
      </c>
      <c r="O105" s="2">
        <f>IF(K105=0,0,K105-(50%*L105+75%*M105+100%*N105))</f>
        <v>0</v>
      </c>
      <c r="P105" s="2" t="str">
        <f>IF(K105=0,"",O105/K105*100)</f>
        <v/>
      </c>
    </row>
    <row r="106">
      <c r="E106" s="2" t="str">
        <v>Dinding Gudang</v>
      </c>
      <c r="H106" s="2">
        <f>F106*G106</f>
        <v>0</v>
      </c>
      <c r="K106" s="2">
        <f>H106</f>
        <v>0</v>
      </c>
      <c r="O106" s="2">
        <f>IF(K106=0,0,K106-(50%*L106+75%*M106+100%*N106))</f>
        <v>0</v>
      </c>
      <c r="P106" s="2" t="str">
        <f>IF(K106=0,"",O106/K106*100)</f>
        <v/>
      </c>
    </row>
    <row r="107">
      <c r="E107" s="2" t="str">
        <v>Pintu Gudang</v>
      </c>
      <c r="K107" s="2">
        <f>I107</f>
        <v>0</v>
      </c>
      <c r="O107" s="2">
        <f>IF(K107=0,0,K107-(50%*L107+75%*M107+100%*N107))</f>
        <v>0</v>
      </c>
      <c r="P107" s="2" t="str">
        <f>IF(K107=0,"",O107/K107*100)</f>
        <v/>
      </c>
    </row>
    <row r="108">
      <c r="B108" s="2">
        <v>7</v>
      </c>
      <c r="C108" s="2" t="str">
        <v>GUDANG</v>
      </c>
      <c r="D108" s="2" t="str">
        <v>Gudang 06</v>
      </c>
      <c r="J108" s="2" t="str">
        <v>Rangka Baja</v>
      </c>
      <c r="Q108" s="2" t="e">
        <f>IFERROR(AVERAGE(P109:P128),"")</f>
        <v>#DIV/0!</v>
      </c>
    </row>
    <row r="109">
      <c r="E109" s="2" t="str">
        <v>Lantai Gudang</v>
      </c>
      <c r="F109" s="2">
        <v>42</v>
      </c>
      <c r="G109" s="2">
        <v>15</v>
      </c>
      <c r="H109" s="2">
        <f>F109*G109</f>
        <v>630</v>
      </c>
      <c r="K109" s="2">
        <f>H109</f>
        <v>630</v>
      </c>
      <c r="O109" s="2">
        <f>IF(K109=0,0,K109-(50%*L109+75%*M109+100%*N109))</f>
        <v>630</v>
      </c>
      <c r="P109" s="2">
        <f>IF(K109=0,"",O109/K109*100)</f>
        <v>100</v>
      </c>
    </row>
    <row r="110">
      <c r="E110" s="2" t="str">
        <v>Atap</v>
      </c>
      <c r="H110" s="2">
        <f>F110*G110</f>
        <v>0</v>
      </c>
      <c r="K110" s="2">
        <f>H110</f>
        <v>0</v>
      </c>
      <c r="O110" s="2">
        <f>IF(K110=0,0,K110-(50%*L110+75%*M110+100%*N110))</f>
        <v>0</v>
      </c>
      <c r="P110" s="2" t="str">
        <f>IF(K110=0,"",O110/K110*100)</f>
        <v/>
      </c>
    </row>
    <row r="111">
      <c r="E111" s="2" t="str">
        <v>Dinding Gudang</v>
      </c>
      <c r="H111" s="2">
        <f>F111*G111</f>
        <v>0</v>
      </c>
      <c r="K111" s="2">
        <f>H111</f>
        <v>0</v>
      </c>
      <c r="O111" s="2">
        <f>IF(K111=0,0,K111-(50%*L111+75%*M111+100%*N111))</f>
        <v>0</v>
      </c>
      <c r="P111" s="2" t="str">
        <f>IF(K111=0,"",O111/K111*100)</f>
        <v/>
      </c>
    </row>
    <row r="112">
      <c r="E112" s="2" t="str">
        <v>Pintu Gudang</v>
      </c>
      <c r="K112" s="2">
        <f>I112</f>
        <v>0</v>
      </c>
      <c r="O112" s="2">
        <f>IF(K112=0,0,K112-(50%*L112+75%*M112+100%*N112))</f>
        <v>0</v>
      </c>
      <c r="P112" s="2" t="str">
        <f>IF(K112=0,"",O112/K112*100)</f>
        <v/>
      </c>
    </row>
    <row r="113">
      <c r="B113" s="2">
        <v>7</v>
      </c>
      <c r="C113" s="2" t="str">
        <v>GUDANG</v>
      </c>
      <c r="D113" s="2" t="str">
        <v>Gudang 07</v>
      </c>
      <c r="J113" s="2" t="str">
        <v>Rangka Baja</v>
      </c>
      <c r="Q113" s="2" t="e">
        <f>IFERROR(AVERAGE(P114:P133),"")</f>
        <v>#DIV/0!</v>
      </c>
    </row>
    <row r="114">
      <c r="E114" s="2" t="str">
        <v>Lantai Gudang</v>
      </c>
      <c r="F114" s="2">
        <v>52</v>
      </c>
      <c r="G114" s="2">
        <v>15</v>
      </c>
      <c r="H114" s="2">
        <f>F114*G114</f>
        <v>780</v>
      </c>
      <c r="K114" s="2">
        <f>H114</f>
        <v>780</v>
      </c>
      <c r="O114" s="2">
        <f>IF(K114=0,0,K114-(50%*L114+75%*M114+100%*N114))</f>
        <v>780</v>
      </c>
      <c r="P114" s="2">
        <f>IF(K114=0,"",O114/K114*100)</f>
        <v>100</v>
      </c>
    </row>
    <row r="115">
      <c r="E115" s="2" t="str">
        <v>Atap</v>
      </c>
      <c r="H115" s="2">
        <f>F115*G115</f>
        <v>0</v>
      </c>
      <c r="K115" s="2">
        <f>H115</f>
        <v>0</v>
      </c>
      <c r="O115" s="2">
        <f>IF(K115=0,0,K115-(50%*L115+75%*M115+100%*N115))</f>
        <v>0</v>
      </c>
      <c r="P115" s="2" t="str">
        <f>IF(K115=0,"",O115/K115*100)</f>
        <v/>
      </c>
    </row>
    <row r="116">
      <c r="E116" s="2" t="str">
        <v>Dinding Gudang</v>
      </c>
      <c r="H116" s="2">
        <f>F116*G116</f>
        <v>0</v>
      </c>
      <c r="K116" s="2">
        <f>H116</f>
        <v>0</v>
      </c>
      <c r="O116" s="2">
        <f>IF(K116=0,0,K116-(50%*L116+75%*M116+100%*N116))</f>
        <v>0</v>
      </c>
      <c r="P116" s="2" t="str">
        <f>IF(K116=0,"",O116/K116*100)</f>
        <v/>
      </c>
    </row>
    <row r="117">
      <c r="E117" s="2" t="str">
        <v>Pintu Gudang</v>
      </c>
      <c r="K117" s="2">
        <f>I117</f>
        <v>0</v>
      </c>
      <c r="O117" s="2">
        <f>IF(K117=0,0,K117-(50%*L117+75%*M117+100%*N117))</f>
        <v>0</v>
      </c>
      <c r="P117" s="2" t="str">
        <f>IF(K117=0,"",O117/K117*100)</f>
        <v/>
      </c>
    </row>
    <row r="118">
      <c r="B118" s="2">
        <v>7</v>
      </c>
      <c r="C118" s="2" t="str">
        <v>GUDANG</v>
      </c>
      <c r="D118" s="2" t="str">
        <v>Gudang 08</v>
      </c>
      <c r="J118" s="2" t="str">
        <v>Rangka Baja</v>
      </c>
      <c r="Q118" s="2" t="e">
        <f>IFERROR(AVERAGE(P119:P138),"")</f>
        <v>#DIV/0!</v>
      </c>
    </row>
    <row r="119">
      <c r="E119" s="2" t="str">
        <v>Lantai Gudang</v>
      </c>
      <c r="F119" s="2">
        <v>52</v>
      </c>
      <c r="G119" s="2">
        <v>15</v>
      </c>
      <c r="H119" s="2">
        <f>F119*G119</f>
        <v>780</v>
      </c>
      <c r="K119" s="2">
        <f>H119</f>
        <v>780</v>
      </c>
      <c r="O119" s="2">
        <f>IF(K119=0,0,K119-(50%*L119+75%*M119+100%*N119))</f>
        <v>780</v>
      </c>
      <c r="P119" s="2">
        <f>IF(K119=0,"",O119/K119*100)</f>
        <v>100</v>
      </c>
    </row>
    <row r="120">
      <c r="E120" s="2" t="str">
        <v>Atap</v>
      </c>
      <c r="H120" s="2">
        <f>F120*G120</f>
        <v>0</v>
      </c>
      <c r="K120" s="2">
        <f>H120</f>
        <v>0</v>
      </c>
      <c r="O120" s="2">
        <f>IF(K120=0,0,K120-(50%*L120+75%*M120+100%*N120))</f>
        <v>0</v>
      </c>
      <c r="P120" s="2" t="str">
        <f>IF(K120=0,"",O120/K120*100)</f>
        <v/>
      </c>
    </row>
    <row r="121">
      <c r="E121" s="2" t="str">
        <v>Dinding Gudang</v>
      </c>
      <c r="H121" s="2">
        <f>F121*G121</f>
        <v>0</v>
      </c>
      <c r="K121" s="2">
        <f>H121</f>
        <v>0</v>
      </c>
      <c r="O121" s="2">
        <f>IF(K121=0,0,K121-(50%*L121+75%*M121+100%*N121))</f>
        <v>0</v>
      </c>
      <c r="P121" s="2" t="str">
        <f>IF(K121=0,"",O121/K121*100)</f>
        <v/>
      </c>
    </row>
    <row r="122">
      <c r="E122" s="2" t="str">
        <v>Pintu Gudang</v>
      </c>
      <c r="K122" s="2">
        <f>I122</f>
        <v>0</v>
      </c>
      <c r="O122" s="2">
        <f>IF(K122=0,0,K122-(50%*L122+75%*M122+100%*N122))</f>
        <v>0</v>
      </c>
      <c r="P122" s="2" t="str">
        <f>IF(K122=0,"",O122/K122*100)</f>
        <v/>
      </c>
    </row>
    <row r="123">
      <c r="B123" s="2">
        <v>7</v>
      </c>
      <c r="C123" s="2" t="str">
        <v>GUDANG</v>
      </c>
      <c r="D123" s="2" t="str">
        <v>Gudang 09</v>
      </c>
      <c r="J123" s="2" t="str">
        <v>Rangka Baja</v>
      </c>
      <c r="Q123" s="2" t="e">
        <f>IFERROR(AVERAGE(P124:P143),"")</f>
        <v>#DIV/0!</v>
      </c>
    </row>
    <row r="124">
      <c r="E124" s="2" t="str">
        <v>Lantai Gudang</v>
      </c>
      <c r="F124" s="2">
        <v>60</v>
      </c>
      <c r="G124" s="2">
        <v>15</v>
      </c>
      <c r="H124" s="2">
        <f>F124*G124</f>
        <v>900</v>
      </c>
      <c r="K124" s="2">
        <f>H124</f>
        <v>900</v>
      </c>
      <c r="O124" s="2">
        <f>IF(K124=0,0,K124-(50%*L124+75%*M124+100%*N124))</f>
        <v>900</v>
      </c>
      <c r="P124" s="2">
        <f>IF(K124=0,"",O124/K124*100)</f>
        <v>100</v>
      </c>
    </row>
    <row r="125">
      <c r="E125" s="2" t="str">
        <v>Atap</v>
      </c>
      <c r="H125" s="2">
        <f>F125*G125</f>
        <v>0</v>
      </c>
      <c r="K125" s="2">
        <f>H125</f>
        <v>0</v>
      </c>
      <c r="O125" s="2">
        <f>IF(K125=0,0,K125-(50%*L125+75%*M125+100%*N125))</f>
        <v>0</v>
      </c>
      <c r="P125" s="2" t="str">
        <f>IF(K125=0,"",O125/K125*100)</f>
        <v/>
      </c>
    </row>
    <row r="126">
      <c r="E126" s="2" t="str">
        <v>Dinding Gudang</v>
      </c>
      <c r="H126" s="2">
        <f>F126*G126</f>
        <v>0</v>
      </c>
      <c r="K126" s="2">
        <f>H126</f>
        <v>0</v>
      </c>
      <c r="O126" s="2">
        <f>IF(K126=0,0,K126-(50%*L126+75%*M126+100%*N126))</f>
        <v>0</v>
      </c>
      <c r="P126" s="2" t="str">
        <f>IF(K126=0,"",O126/K126*100)</f>
        <v/>
      </c>
    </row>
    <row r="127">
      <c r="E127" s="2" t="str">
        <v>Pintu Gudang</v>
      </c>
      <c r="K127" s="2">
        <f>I127</f>
        <v>0</v>
      </c>
      <c r="O127" s="2">
        <f>IF(K127=0,0,K127-(50%*L127+75%*M127+100%*N127))</f>
        <v>0</v>
      </c>
      <c r="P127" s="2" t="str">
        <f>IF(K127=0,"",O127/K127*100)</f>
        <v/>
      </c>
    </row>
    <row r="128">
      <c r="B128" s="2">
        <v>8</v>
      </c>
      <c r="C128" s="2" t="str">
        <v>GUDANG</v>
      </c>
      <c r="D128" s="2" t="str">
        <v>Gudang 10</v>
      </c>
      <c r="J128" s="2" t="str">
        <v>Rangka Baja</v>
      </c>
      <c r="Q128" s="2" t="e">
        <f>IFERROR(AVERAGE(P129:P148),"")</f>
        <v>#DIV/0!</v>
      </c>
    </row>
    <row r="129">
      <c r="E129" s="2" t="str">
        <v>Lantai Gudang</v>
      </c>
      <c r="F129" s="2">
        <v>50</v>
      </c>
      <c r="G129" s="2">
        <v>20</v>
      </c>
      <c r="H129" s="2">
        <f>F129*G129</f>
        <v>1000</v>
      </c>
      <c r="K129" s="2">
        <f>H129</f>
        <v>1000</v>
      </c>
      <c r="O129" s="2">
        <f>IF(K129=0,0,K129-(50%*L129+75%*M129+100%*N129))</f>
        <v>1000</v>
      </c>
      <c r="P129" s="2">
        <f>IF(K129=0,"",O129/K129*100)</f>
        <v>100</v>
      </c>
    </row>
    <row r="130">
      <c r="E130" s="2" t="str">
        <v>Atap</v>
      </c>
      <c r="H130" s="2">
        <f>F130*G130</f>
        <v>0</v>
      </c>
      <c r="K130" s="2">
        <f>H130</f>
        <v>0</v>
      </c>
      <c r="O130" s="2">
        <f>IF(K130=0,0,K130-(50%*L130+75%*M130+100%*N130))</f>
        <v>0</v>
      </c>
      <c r="P130" s="2" t="str">
        <f>IF(K130=0,"",O130/K130*100)</f>
        <v/>
      </c>
    </row>
    <row r="131">
      <c r="E131" s="2" t="str">
        <v>Dinding Gudang</v>
      </c>
      <c r="H131" s="2">
        <f>F131*G131</f>
        <v>0</v>
      </c>
      <c r="K131" s="2">
        <f>H131</f>
        <v>0</v>
      </c>
      <c r="O131" s="2">
        <f>IF(K131=0,0,K131-(50%*L131+75%*M131+100%*N131))</f>
        <v>0</v>
      </c>
      <c r="P131" s="2" t="str">
        <f>IF(K131=0,"",O131/K131*100)</f>
        <v/>
      </c>
    </row>
    <row r="132">
      <c r="E132" s="2" t="str">
        <v>Pintu Gudang</v>
      </c>
      <c r="K132" s="2">
        <f>I132</f>
        <v>0</v>
      </c>
      <c r="O132" s="2">
        <f>IF(K132=0,0,K132-(50%*L132+75%*M132+100%*N132))</f>
        <v>0</v>
      </c>
      <c r="P132" s="2" t="str">
        <f>IF(K132=0,"",O132/K132*100)</f>
        <v/>
      </c>
    </row>
    <row r="133">
      <c r="B133" s="2">
        <v>9</v>
      </c>
      <c r="C133" s="2" t="str">
        <v>GUDANG</v>
      </c>
      <c r="D133" s="2" t="str">
        <v>Gudang 11</v>
      </c>
      <c r="J133" s="2" t="str">
        <v>Rangka Baja</v>
      </c>
      <c r="Q133" s="2" t="e">
        <f>IFERROR(AVERAGE(P134:P153),"")</f>
        <v>#DIV/0!</v>
      </c>
    </row>
    <row r="134">
      <c r="E134" s="2" t="str">
        <v>Lantai Gudang</v>
      </c>
      <c r="F134" s="2">
        <v>147</v>
      </c>
      <c r="G134" s="2">
        <v>15</v>
      </c>
      <c r="H134" s="2">
        <f>F134*G134</f>
        <v>2205</v>
      </c>
      <c r="K134" s="2">
        <f>H134</f>
        <v>2205</v>
      </c>
      <c r="O134" s="2">
        <f>IF(K134=0,0,K134-(50%*L134+75%*M134+100%*N134))</f>
        <v>2205</v>
      </c>
      <c r="P134" s="2">
        <f>IF(K134=0,"",O134/K134*100)</f>
        <v>100</v>
      </c>
    </row>
    <row r="135">
      <c r="E135" s="2" t="str">
        <v>Atap</v>
      </c>
      <c r="H135" s="2">
        <f>F135*G135</f>
        <v>0</v>
      </c>
      <c r="K135" s="2">
        <f>H135</f>
        <v>0</v>
      </c>
      <c r="O135" s="2">
        <f>IF(K135=0,0,K135-(50%*L135+75%*M135+100%*N135))</f>
        <v>0</v>
      </c>
      <c r="P135" s="2" t="str">
        <f>IF(K135=0,"",O135/K135*100)</f>
        <v/>
      </c>
    </row>
    <row r="136">
      <c r="E136" s="2" t="str">
        <v>Dinding Gudang</v>
      </c>
      <c r="H136" s="2">
        <f>F136*G136</f>
        <v>0</v>
      </c>
      <c r="K136" s="2">
        <f>H136</f>
        <v>0</v>
      </c>
      <c r="O136" s="2">
        <f>IF(K136=0,0,K136-(50%*L136+75%*M136+100%*N136))</f>
        <v>0</v>
      </c>
      <c r="P136" s="2" t="str">
        <f>IF(K136=0,"",O136/K136*100)</f>
        <v/>
      </c>
    </row>
    <row r="137">
      <c r="E137" s="2" t="str">
        <v>Pintu Gudang</v>
      </c>
      <c r="K137" s="2">
        <f>I137</f>
        <v>0</v>
      </c>
      <c r="O137" s="2">
        <f>IF(K137=0,0,K137-(50%*L137+75%*M137+100%*N137))</f>
        <v>0</v>
      </c>
      <c r="P137" s="2" t="str">
        <f>IF(K137=0,"",O137/K137*100)</f>
        <v/>
      </c>
    </row>
    <row r="138">
      <c r="B138" s="2">
        <v>10</v>
      </c>
      <c r="C138" s="2" t="str">
        <v>GUDANG</v>
      </c>
      <c r="D138" s="2" t="str">
        <v>Gudang 14</v>
      </c>
      <c r="J138" s="2" t="str">
        <v>Rangka Baja</v>
      </c>
      <c r="Q138" s="2" t="e">
        <f>IFERROR(AVERAGE(P139:P158),"")</f>
        <v>#DIV/0!</v>
      </c>
    </row>
    <row r="139">
      <c r="E139" s="2" t="str">
        <v>Lantai Gudang</v>
      </c>
      <c r="F139" s="2">
        <v>23</v>
      </c>
      <c r="G139" s="2">
        <v>15</v>
      </c>
      <c r="H139" s="2">
        <f>F139*G139</f>
        <v>345</v>
      </c>
      <c r="K139" s="2">
        <f>H139</f>
        <v>345</v>
      </c>
      <c r="O139" s="2">
        <f>IF(K139=0,0,K139-(50%*L139+75%*M139+100%*N139))</f>
        <v>345</v>
      </c>
      <c r="P139" s="2">
        <f>IF(K139=0,"",O139/K139*100)</f>
        <v>100</v>
      </c>
    </row>
    <row r="140">
      <c r="E140" s="2" t="str">
        <v>Atap</v>
      </c>
      <c r="H140" s="2">
        <f>F140*G140</f>
        <v>0</v>
      </c>
      <c r="K140" s="2">
        <f>H140</f>
        <v>0</v>
      </c>
      <c r="O140" s="2">
        <f>IF(K140=0,0,K140-(50%*L140+75%*M140+100%*N140))</f>
        <v>0</v>
      </c>
      <c r="P140" s="2" t="str">
        <f>IF(K140=0,"",O140/K140*100)</f>
        <v/>
      </c>
    </row>
    <row r="141">
      <c r="E141" s="2" t="str">
        <v>Dinding Gudang</v>
      </c>
      <c r="H141" s="2">
        <f>F141*G141</f>
        <v>0</v>
      </c>
      <c r="K141" s="2">
        <f>H141</f>
        <v>0</v>
      </c>
      <c r="O141" s="2">
        <f>IF(K141=0,0,K141-(50%*L141+75%*M141+100%*N141))</f>
        <v>0</v>
      </c>
      <c r="P141" s="2" t="str">
        <f>IF(K141=0,"",O141/K141*100)</f>
        <v/>
      </c>
    </row>
    <row r="142">
      <c r="E142" s="2" t="str">
        <v>Pintu Gudang</v>
      </c>
      <c r="K142" s="2">
        <f>I142</f>
        <v>0</v>
      </c>
      <c r="O142" s="2">
        <f>IF(K142=0,0,K142-(50%*L142+75%*M142+100%*N142))</f>
        <v>0</v>
      </c>
      <c r="P142" s="2" t="str">
        <f>IF(K142=0,"",O142/K142*100)</f>
        <v/>
      </c>
    </row>
    <row r="143">
      <c r="C143" s="2" t="str">
        <v>Availability Gudang</v>
      </c>
      <c r="Q143" s="2" t="e">
        <f>AVERAGE(Q133:Q142)</f>
        <v>#DIV/0!</v>
      </c>
    </row>
    <row r="144">
      <c r="B144" s="2" t="str">
        <v>IV</v>
      </c>
      <c r="C144" s="2" t="str">
        <v>TERMINAL PENUMPANG</v>
      </c>
    </row>
    <row r="145">
      <c r="B145" s="2">
        <v>1</v>
      </c>
      <c r="C145" s="2" t="str">
        <v>TERMINAL PENUMPANG</v>
      </c>
      <c r="D145" s="2" t="str">
        <v>TERMINAL PENUMPANG A</v>
      </c>
      <c r="J145" s="2" t="str">
        <v>Beton</v>
      </c>
      <c r="Q145" s="2" t="e">
        <f>IFERROR(AVERAGE(P146:P165),"")</f>
        <v>#DIV/0!</v>
      </c>
    </row>
    <row r="146">
      <c r="E146" s="2" t="str">
        <v xml:space="preserve">Lantai </v>
      </c>
      <c r="H146" s="2">
        <f>F146*G146</f>
        <v>0</v>
      </c>
      <c r="K146" s="2">
        <f>H146</f>
        <v>0</v>
      </c>
      <c r="O146" s="2">
        <f>IF(K146=0,0,K146-(50%*L146+75%*M146+100%*N146))</f>
        <v>0</v>
      </c>
      <c r="P146" s="2" t="str">
        <f>IF(K146=0,"",O146/K146*100)</f>
        <v/>
      </c>
      <c r="S146" s="2" t="str">
        <v>Kondisi Baik</v>
      </c>
    </row>
    <row r="147">
      <c r="E147" s="2" t="str">
        <v>Atap</v>
      </c>
      <c r="H147" s="2">
        <f>F147*G147</f>
        <v>0</v>
      </c>
      <c r="K147" s="2">
        <f>H147</f>
        <v>0</v>
      </c>
      <c r="O147" s="2">
        <f>IF(K147=0,0,K147-(50%*L147+75%*M147+100%*N147))</f>
        <v>0</v>
      </c>
      <c r="P147" s="2" t="str">
        <f>IF(K147=0,"",O147/K147*100)</f>
        <v/>
      </c>
      <c r="S147" s="2" t="str">
        <v>Kondisi Baik</v>
      </c>
    </row>
    <row r="148">
      <c r="E148" s="2" t="str">
        <v>Pintu</v>
      </c>
      <c r="K148" s="2">
        <f>I148</f>
        <v>0</v>
      </c>
      <c r="O148" s="2">
        <f>IF(K148=0,0,K148-(50%*L148+75%*M148+100%*N148))</f>
        <v>0</v>
      </c>
      <c r="P148" s="2" t="str">
        <f>IF(K148=0,"",O148/K148*100)</f>
        <v/>
      </c>
      <c r="S148" s="2" t="str">
        <v>Kondisi Baik</v>
      </c>
    </row>
    <row r="149">
      <c r="E149" s="2" t="str">
        <v>Jendela</v>
      </c>
      <c r="K149" s="2">
        <f>I149</f>
        <v>0</v>
      </c>
      <c r="O149" s="2">
        <f>IF(K149=0,0,K149-(50%*L149+75%*M149+100%*N149))</f>
        <v>0</v>
      </c>
      <c r="P149" s="2" t="str">
        <f>IF(K149=0,"",O149/K149*100)</f>
        <v/>
      </c>
      <c r="S149" s="2" t="str">
        <v>Kondisi Baik</v>
      </c>
    </row>
    <row r="150">
      <c r="E150" s="2" t="str">
        <v>Dinding</v>
      </c>
      <c r="H150" s="2">
        <f>F150*G150</f>
        <v>0</v>
      </c>
      <c r="K150" s="2">
        <f>H150</f>
        <v>0</v>
      </c>
      <c r="O150" s="2">
        <f>IF(K150=0,0,K150-(50%*L150+75%*M150+100%*N150))</f>
        <v>0</v>
      </c>
      <c r="P150" s="2" t="str">
        <f>IF(K150=0,"",O150/K150*100)</f>
        <v/>
      </c>
      <c r="S150" s="2" t="str">
        <v>Kondisi Baik</v>
      </c>
    </row>
    <row r="151">
      <c r="E151" s="2" t="str">
        <v>Plafond</v>
      </c>
      <c r="H151" s="2">
        <f>F151*G151</f>
        <v>0</v>
      </c>
      <c r="K151" s="2">
        <f>H151</f>
        <v>0</v>
      </c>
      <c r="O151" s="2">
        <f>IF(K151=0,0,K151-(50%*L151+75%*M151+100%*N151))</f>
        <v>0</v>
      </c>
      <c r="P151" s="2" t="str">
        <f>IF(K151=0,"",O151/K151*100)</f>
        <v/>
      </c>
      <c r="S151" s="2" t="str">
        <v>Kondisi Baik</v>
      </c>
    </row>
    <row r="152">
      <c r="C152" s="2" t="str">
        <v>Availability Terminal Penumpang</v>
      </c>
      <c r="Q152" s="2" t="e">
        <f>AVERAGE(Q145:Q151)</f>
        <v>#DIV/0!</v>
      </c>
    </row>
    <row r="153">
      <c r="B153" s="2" t="str">
        <v>V</v>
      </c>
      <c r="C153" s="2" t="str">
        <v>JALAN</v>
      </c>
    </row>
    <row r="154">
      <c r="B154" s="2">
        <v>1</v>
      </c>
      <c r="C154" s="2" t="str">
        <v>JALAN</v>
      </c>
      <c r="D154" s="2" t="str">
        <v>Jalam Maritim Raya</v>
      </c>
      <c r="J154" s="2" t="str">
        <v>Beton</v>
      </c>
      <c r="Q154" s="2" t="e">
        <f>IFERROR(AVERAGE(P155:P174),"")</f>
        <v>#DIV/0!</v>
      </c>
    </row>
    <row r="155">
      <c r="E155" s="2" t="str">
        <v>Perkerasan Jalan</v>
      </c>
      <c r="H155" s="2">
        <f>F155*G155</f>
        <v>0</v>
      </c>
      <c r="K155" s="2">
        <f>H155</f>
        <v>0</v>
      </c>
      <c r="O155" s="2">
        <f>IF(K155=0,0,K155-(50%*L155+75%*M155+100%*N155))</f>
        <v>0</v>
      </c>
      <c r="P155" s="2" t="str">
        <f>IF(K155=0,"",O155/K155*100)</f>
        <v/>
      </c>
    </row>
    <row r="156">
      <c r="E156" s="2" t="str">
        <v>Marka</v>
      </c>
      <c r="H156" s="2">
        <f>F156*G156</f>
        <v>0</v>
      </c>
      <c r="K156" s="2">
        <f>H156</f>
        <v>0</v>
      </c>
      <c r="O156" s="2">
        <f>IF(K156=0,0,K156-(50%*L156+75%*M156+100%*N156))</f>
        <v>0</v>
      </c>
      <c r="P156" s="2" t="str">
        <f>IF(K156=0,"",O156/K156*100)</f>
        <v/>
      </c>
    </row>
    <row r="157">
      <c r="E157" s="2" t="str">
        <v>Rambu-rambu</v>
      </c>
      <c r="K157" s="2">
        <f>I157</f>
        <v>0</v>
      </c>
      <c r="O157" s="2">
        <f>IF(K157=0,0,K157-(50%*L157+75%*M157+100%*N157))</f>
        <v>0</v>
      </c>
      <c r="P157" s="2" t="str">
        <f>IF(K157=0,"",O157/K157*100)</f>
        <v/>
      </c>
    </row>
    <row r="158">
      <c r="E158" s="2" t="str">
        <v>Saluran Drainase</v>
      </c>
      <c r="H158" s="2">
        <f>F158*G158</f>
        <v>0</v>
      </c>
      <c r="K158" s="2">
        <f>H158</f>
        <v>0</v>
      </c>
      <c r="O158" s="2">
        <f>IF(K158=0,0,K158-(50%*L158+75%*M158+100%*N158))</f>
        <v>0</v>
      </c>
      <c r="P158" s="2" t="str">
        <f>IF(K158=0,"",O158/K158*100)</f>
        <v/>
      </c>
    </row>
    <row r="159">
      <c r="B159" s="2">
        <v>1</v>
      </c>
      <c r="C159" s="2" t="str">
        <v>JALAN</v>
      </c>
      <c r="D159" s="2" t="str">
        <v>Jalan Jayusman</v>
      </c>
      <c r="J159" s="2" t="str">
        <v>Beton</v>
      </c>
      <c r="Q159" s="2" t="e">
        <f>IFERROR(AVERAGE(P160:P179),"")</f>
        <v>#DIV/0!</v>
      </c>
    </row>
    <row r="160">
      <c r="E160" s="2" t="str">
        <v>Perkerasan Jalan</v>
      </c>
      <c r="H160" s="2">
        <f>F160*G160</f>
        <v>0</v>
      </c>
      <c r="K160" s="2">
        <f>H160</f>
        <v>0</v>
      </c>
      <c r="O160" s="2">
        <f>IF(K160=0,0,K160-(50%*L160+75%*M160+100%*N160))</f>
        <v>0</v>
      </c>
      <c r="P160" s="2" t="str">
        <f>IF(K160=0,"",O160/K160*100)</f>
        <v/>
      </c>
    </row>
    <row r="161">
      <c r="E161" s="2" t="str">
        <v>Marka</v>
      </c>
      <c r="H161" s="2">
        <f>F161*G161</f>
        <v>0</v>
      </c>
      <c r="K161" s="2">
        <f>H161</f>
        <v>0</v>
      </c>
      <c r="O161" s="2">
        <f>IF(K161=0,0,K161-(50%*L161+75%*M161+100%*N161))</f>
        <v>0</v>
      </c>
      <c r="P161" s="2" t="str">
        <f>IF(K161=0,"",O161/K161*100)</f>
        <v/>
      </c>
    </row>
    <row r="162">
      <c r="E162" s="2" t="str">
        <v>Rambu-rambu</v>
      </c>
      <c r="K162" s="2">
        <f>I162</f>
        <v>0</v>
      </c>
      <c r="O162" s="2">
        <f>IF(K162=0,0,K162-(50%*L162+75%*M162+100%*N162))</f>
        <v>0</v>
      </c>
      <c r="P162" s="2" t="str">
        <f>IF(K162=0,"",O162/K162*100)</f>
        <v/>
      </c>
    </row>
    <row r="163">
      <c r="E163" s="2" t="str">
        <v>Saluran Drainase</v>
      </c>
      <c r="H163" s="2">
        <f>F163*G163</f>
        <v>0</v>
      </c>
      <c r="K163" s="2">
        <f>H163</f>
        <v>0</v>
      </c>
      <c r="O163" s="2">
        <f>IF(K163=0,0,K163-(50%*L163+75%*M163+100%*N163))</f>
        <v>0</v>
      </c>
      <c r="P163" s="2" t="str">
        <f>IF(K163=0,"",O163/K163*100)</f>
        <v/>
      </c>
    </row>
    <row r="164">
      <c r="B164" s="2">
        <v>1</v>
      </c>
      <c r="C164" s="2" t="str">
        <v>JALAN</v>
      </c>
      <c r="D164" s="2" t="str">
        <v>Jalan Raya Phinisi</v>
      </c>
      <c r="J164" s="2" t="str">
        <v>Beton</v>
      </c>
      <c r="Q164" s="2" t="e">
        <f>IFERROR(AVERAGE(P165:P184),"")</f>
        <v>#DIV/0!</v>
      </c>
    </row>
    <row r="165">
      <c r="E165" s="2" t="str">
        <v>Perkerasan Jalan</v>
      </c>
      <c r="H165" s="2">
        <f>F165*G165</f>
        <v>0</v>
      </c>
      <c r="K165" s="2">
        <f>H165</f>
        <v>0</v>
      </c>
      <c r="O165" s="2">
        <f>IF(K165=0,0,K165-(50%*L165+75%*M165+100%*N165))</f>
        <v>0</v>
      </c>
      <c r="P165" s="2" t="str">
        <f>IF(K165=0,"",O165/K165*100)</f>
        <v/>
      </c>
    </row>
    <row r="166">
      <c r="E166" s="2" t="str">
        <v>Marka</v>
      </c>
      <c r="H166" s="2">
        <f>F166*G166</f>
        <v>0</v>
      </c>
      <c r="K166" s="2">
        <f>H166</f>
        <v>0</v>
      </c>
      <c r="O166" s="2">
        <f>IF(K166=0,0,K166-(50%*L166+75%*M166+100%*N166))</f>
        <v>0</v>
      </c>
      <c r="P166" s="2" t="str">
        <f>IF(K166=0,"",O166/K166*100)</f>
        <v/>
      </c>
    </row>
    <row r="167">
      <c r="E167" s="2" t="str">
        <v>Rambu-rambu</v>
      </c>
      <c r="K167" s="2">
        <f>I167</f>
        <v>0</v>
      </c>
      <c r="O167" s="2">
        <f>IF(K167=0,0,K167-(50%*L167+75%*M167+100%*N167))</f>
        <v>0</v>
      </c>
      <c r="P167" s="2" t="str">
        <f>IF(K167=0,"",O167/K167*100)</f>
        <v/>
      </c>
    </row>
    <row r="168">
      <c r="E168" s="2" t="str">
        <v>Saluran Drainase</v>
      </c>
      <c r="H168" s="2">
        <f>F168*G168</f>
        <v>0</v>
      </c>
      <c r="K168" s="2">
        <f>H168</f>
        <v>0</v>
      </c>
      <c r="O168" s="2">
        <f>IF(K168=0,0,K168-(50%*L168+75%*M168+100%*N168))</f>
        <v>0</v>
      </c>
      <c r="P168" s="2" t="str">
        <f>IF(K168=0,"",O168/K168*100)</f>
        <v/>
      </c>
    </row>
    <row r="169">
      <c r="B169" s="2">
        <v>1</v>
      </c>
      <c r="C169" s="2" t="str">
        <v>JALAN</v>
      </c>
      <c r="D169" s="2" t="str">
        <v>Jalan Baruna Raya</v>
      </c>
      <c r="J169" s="2" t="str">
        <v>Beton</v>
      </c>
      <c r="Q169" s="2" t="e">
        <f>IFERROR(AVERAGE(P170:P189),"")</f>
        <v>#DIV/0!</v>
      </c>
    </row>
    <row r="170">
      <c r="E170" s="2" t="str">
        <v>Perkerasan Jalan</v>
      </c>
      <c r="H170" s="2">
        <f>F170*G170</f>
        <v>0</v>
      </c>
      <c r="K170" s="2">
        <f>H170</f>
        <v>0</v>
      </c>
      <c r="O170" s="2">
        <f>IF(K170=0,0,K170-(50%*L170+75%*M170+100%*N170))</f>
        <v>0</v>
      </c>
      <c r="P170" s="2" t="str">
        <f>IF(K170=0,"",O170/K170*100)</f>
        <v/>
      </c>
    </row>
    <row r="171">
      <c r="E171" s="2" t="str">
        <v>Marka</v>
      </c>
      <c r="H171" s="2">
        <f>F171*G171</f>
        <v>0</v>
      </c>
      <c r="K171" s="2">
        <f>H171</f>
        <v>0</v>
      </c>
      <c r="O171" s="2">
        <f>IF(K171=0,0,K171-(50%*L171+75%*M171+100%*N171))</f>
        <v>0</v>
      </c>
      <c r="P171" s="2" t="str">
        <f>IF(K171=0,"",O171/K171*100)</f>
        <v/>
      </c>
    </row>
    <row r="172">
      <c r="E172" s="2" t="str">
        <v>Rambu-rambu</v>
      </c>
      <c r="K172" s="2">
        <f>I172</f>
        <v>0</v>
      </c>
      <c r="O172" s="2">
        <f>IF(K172=0,0,K172-(50%*L172+75%*M172+100%*N172))</f>
        <v>0</v>
      </c>
      <c r="P172" s="2" t="str">
        <f>IF(K172=0,"",O172/K172*100)</f>
        <v/>
      </c>
    </row>
    <row r="173">
      <c r="E173" s="2" t="str">
        <v>Saluran Drainase</v>
      </c>
      <c r="H173" s="2">
        <f>F173*G173</f>
        <v>0</v>
      </c>
      <c r="K173" s="2">
        <f>H173</f>
        <v>0</v>
      </c>
      <c r="O173" s="2">
        <f>IF(K173=0,0,K173-(50%*L173+75%*M173+100%*N173))</f>
        <v>0</v>
      </c>
      <c r="P173" s="2" t="str">
        <f>IF(K173=0,"",O173/K173*100)</f>
        <v/>
      </c>
    </row>
    <row r="174">
      <c r="B174" s="2">
        <v>1</v>
      </c>
      <c r="C174" s="2" t="str">
        <v>JALAN</v>
      </c>
      <c r="D174" s="2" t="str">
        <v>Jalan Baruna I</v>
      </c>
      <c r="J174" s="2" t="str">
        <v>Beton</v>
      </c>
      <c r="Q174" s="2" t="e">
        <f>IFERROR(AVERAGE(P175:P194),"")</f>
        <v>#DIV/0!</v>
      </c>
    </row>
    <row r="175">
      <c r="E175" s="2" t="str">
        <v>Perkerasan Jalan</v>
      </c>
      <c r="H175" s="2">
        <f>F175*G175</f>
        <v>0</v>
      </c>
      <c r="K175" s="2">
        <f>H175</f>
        <v>0</v>
      </c>
      <c r="O175" s="2">
        <f>IF(K175=0,0,K175-(50%*L175+75%*M175+100%*N175))</f>
        <v>0</v>
      </c>
      <c r="P175" s="2" t="str">
        <f>IF(K175=0,"",O175/K175*100)</f>
        <v/>
      </c>
    </row>
    <row r="176">
      <c r="E176" s="2" t="str">
        <v>Marka</v>
      </c>
      <c r="H176" s="2">
        <f>F176*G176</f>
        <v>0</v>
      </c>
      <c r="K176" s="2">
        <f>H176</f>
        <v>0</v>
      </c>
      <c r="O176" s="2">
        <f>IF(K176=0,0,K176-(50%*L176+75%*M176+100%*N176))</f>
        <v>0</v>
      </c>
      <c r="P176" s="2" t="str">
        <f>IF(K176=0,"",O176/K176*100)</f>
        <v/>
      </c>
    </row>
    <row r="177">
      <c r="E177" s="2" t="str">
        <v>Rambu-rambu</v>
      </c>
      <c r="K177" s="2">
        <f>I177</f>
        <v>0</v>
      </c>
      <c r="O177" s="2">
        <f>IF(K177=0,0,K177-(50%*L177+75%*M177+100%*N177))</f>
        <v>0</v>
      </c>
      <c r="P177" s="2" t="str">
        <f>IF(K177=0,"",O177/K177*100)</f>
        <v/>
      </c>
    </row>
    <row r="178">
      <c r="E178" s="2" t="str">
        <v>Saluran Drainase</v>
      </c>
      <c r="H178" s="2">
        <f>F178*G178</f>
        <v>0</v>
      </c>
      <c r="K178" s="2">
        <f>H178</f>
        <v>0</v>
      </c>
      <c r="O178" s="2">
        <f>IF(K178=0,0,K178-(50%*L178+75%*M178+100%*N178))</f>
        <v>0</v>
      </c>
      <c r="P178" s="2" t="str">
        <f>IF(K178=0,"",O178/K178*100)</f>
        <v/>
      </c>
    </row>
    <row r="179">
      <c r="B179" s="2">
        <v>1</v>
      </c>
      <c r="C179" s="2" t="str">
        <v>JALAN</v>
      </c>
      <c r="D179" s="2" t="str">
        <v>Jalan Baruna II</v>
      </c>
      <c r="J179" s="2" t="str">
        <v>Beton</v>
      </c>
      <c r="Q179" s="2" t="e">
        <f>IFERROR(AVERAGE(P180:P199),"")</f>
        <v>#DIV/0!</v>
      </c>
    </row>
    <row r="180">
      <c r="E180" s="2" t="str">
        <v>Perkerasan Jalan</v>
      </c>
      <c r="H180" s="2">
        <f>F180*G180</f>
        <v>0</v>
      </c>
      <c r="K180" s="2">
        <f>H180</f>
        <v>0</v>
      </c>
      <c r="O180" s="2">
        <f>IF(K180=0,0,K180-(50%*L180+75%*M180+100%*N180))</f>
        <v>0</v>
      </c>
      <c r="P180" s="2" t="str">
        <f>IF(K180=0,"",O180/K180*100)</f>
        <v/>
      </c>
    </row>
    <row r="181">
      <c r="E181" s="2" t="str">
        <v>Marka</v>
      </c>
      <c r="H181" s="2">
        <f>F181*G181</f>
        <v>0</v>
      </c>
      <c r="K181" s="2">
        <f>H181</f>
        <v>0</v>
      </c>
      <c r="O181" s="2">
        <f>IF(K181=0,0,K181-(50%*L181+75%*M181+100%*N181))</f>
        <v>0</v>
      </c>
      <c r="P181" s="2" t="str">
        <f>IF(K181=0,"",O181/K181*100)</f>
        <v/>
      </c>
    </row>
    <row r="182">
      <c r="E182" s="2" t="str">
        <v>Rambu-rambu</v>
      </c>
      <c r="K182" s="2">
        <f>I182</f>
        <v>0</v>
      </c>
      <c r="O182" s="2">
        <f>IF(K182=0,0,K182-(50%*L182+75%*M182+100%*N182))</f>
        <v>0</v>
      </c>
      <c r="P182" s="2" t="str">
        <f>IF(K182=0,"",O182/K182*100)</f>
        <v/>
      </c>
    </row>
    <row r="183">
      <c r="E183" s="2" t="str">
        <v>Saluran Drainase</v>
      </c>
      <c r="H183" s="2">
        <f>F183*G183</f>
        <v>0</v>
      </c>
      <c r="K183" s="2">
        <f>H183</f>
        <v>0</v>
      </c>
      <c r="O183" s="2">
        <f>IF(K183=0,0,K183-(50%*L183+75%*M183+100%*N183))</f>
        <v>0</v>
      </c>
      <c r="P183" s="2" t="str">
        <f>IF(K183=0,"",O183/K183*100)</f>
        <v/>
      </c>
    </row>
    <row r="184">
      <c r="B184" s="2">
        <v>1</v>
      </c>
      <c r="C184" s="2" t="str">
        <v>JALAN</v>
      </c>
      <c r="D184" s="2" t="str">
        <v>Jalan Baruna IV</v>
      </c>
      <c r="J184" s="2" t="str">
        <v>Beton</v>
      </c>
      <c r="Q184" s="2" t="e">
        <f>IFERROR(AVERAGE(P185:P204),"")</f>
        <v>#DIV/0!</v>
      </c>
    </row>
    <row r="185">
      <c r="E185" s="2" t="str">
        <v>Perkerasan Jalan</v>
      </c>
      <c r="H185" s="2">
        <f>F185*G185</f>
        <v>0</v>
      </c>
      <c r="K185" s="2">
        <f>H185</f>
        <v>0</v>
      </c>
      <c r="O185" s="2">
        <f>IF(K185=0,0,K185-(50%*L185+75%*M185+100%*N185))</f>
        <v>0</v>
      </c>
      <c r="P185" s="2" t="str">
        <f>IF(K185=0,"",O185/K185*100)</f>
        <v/>
      </c>
    </row>
    <row r="186">
      <c r="E186" s="2" t="str">
        <v>Marka</v>
      </c>
      <c r="H186" s="2">
        <f>F186*G186</f>
        <v>0</v>
      </c>
      <c r="K186" s="2">
        <f>H186</f>
        <v>0</v>
      </c>
      <c r="O186" s="2">
        <f>IF(K186=0,0,K186-(50%*L186+75%*M186+100%*N186))</f>
        <v>0</v>
      </c>
      <c r="P186" s="2" t="str">
        <f>IF(K186=0,"",O186/K186*100)</f>
        <v/>
      </c>
    </row>
    <row r="187">
      <c r="E187" s="2" t="str">
        <v>Rambu-rambu</v>
      </c>
      <c r="K187" s="2">
        <f>I187</f>
        <v>0</v>
      </c>
      <c r="O187" s="2">
        <f>IF(K187=0,0,K187-(50%*L187+75%*M187+100%*N187))</f>
        <v>0</v>
      </c>
      <c r="P187" s="2" t="str">
        <f>IF(K187=0,"",O187/K187*100)</f>
        <v/>
      </c>
    </row>
    <row r="188">
      <c r="E188" s="2" t="str">
        <v>Saluran Drainase</v>
      </c>
      <c r="H188" s="2">
        <f>F188*G188</f>
        <v>0</v>
      </c>
      <c r="K188" s="2">
        <f>H188</f>
        <v>0</v>
      </c>
      <c r="O188" s="2">
        <f>IF(K188=0,0,K188-(50%*L188+75%*M188+100%*N188))</f>
        <v>0</v>
      </c>
      <c r="P188" s="2" t="str">
        <f>IF(K188=0,"",O188/K188*100)</f>
        <v/>
      </c>
    </row>
    <row r="189">
      <c r="B189" s="2">
        <v>1</v>
      </c>
      <c r="C189" s="2" t="str">
        <v>JALAN</v>
      </c>
      <c r="D189" s="2" t="str">
        <v>Jalan Penghubung</v>
      </c>
      <c r="J189" s="2" t="str">
        <v>Beton</v>
      </c>
      <c r="Q189" s="2" t="e">
        <f>IFERROR(AVERAGE(P190:P209),"")</f>
        <v>#DIV/0!</v>
      </c>
    </row>
    <row r="190">
      <c r="E190" s="2" t="str">
        <v>Perkerasan Jalan</v>
      </c>
      <c r="H190" s="2">
        <f>F190*G190</f>
        <v>0</v>
      </c>
      <c r="K190" s="2">
        <f>H190</f>
        <v>0</v>
      </c>
      <c r="O190" s="2">
        <f>IF(K190=0,0,K190-(50%*L190+75%*M190+100%*N190))</f>
        <v>0</v>
      </c>
      <c r="P190" s="2" t="str">
        <f>IF(K190=0,"",O190/K190*100)</f>
        <v/>
      </c>
    </row>
    <row r="191">
      <c r="E191" s="2" t="str">
        <v>Marka</v>
      </c>
      <c r="H191" s="2">
        <f>F191*G191</f>
        <v>0</v>
      </c>
      <c r="K191" s="2">
        <f>H191</f>
        <v>0</v>
      </c>
      <c r="O191" s="2">
        <f>IF(K191=0,0,K191-(50%*L191+75%*M191+100%*N191))</f>
        <v>0</v>
      </c>
      <c r="P191" s="2" t="str">
        <f>IF(K191=0,"",O191/K191*100)</f>
        <v/>
      </c>
    </row>
    <row r="192">
      <c r="E192" s="2" t="str">
        <v>Rambu-rambu</v>
      </c>
      <c r="K192" s="2">
        <f>I192</f>
        <v>0</v>
      </c>
      <c r="O192" s="2">
        <f>IF(K192=0,0,K192-(50%*L192+75%*M192+100%*N192))</f>
        <v>0</v>
      </c>
      <c r="P192" s="2" t="str">
        <f>IF(K192=0,"",O192/K192*100)</f>
        <v/>
      </c>
    </row>
    <row r="193">
      <c r="E193" s="2" t="str">
        <v>Saluran Drainase</v>
      </c>
      <c r="H193" s="2">
        <f>F193*G193</f>
        <v>0</v>
      </c>
      <c r="K193" s="2">
        <f>H193</f>
        <v>0</v>
      </c>
      <c r="O193" s="2">
        <f>IF(K193=0,0,K193-(50%*L193+75%*M193+100%*N193))</f>
        <v>0</v>
      </c>
      <c r="P193" s="2" t="str">
        <f>IF(K193=0,"",O193/K193*100)</f>
        <v/>
      </c>
    </row>
    <row r="194">
      <c r="B194" s="2">
        <v>1</v>
      </c>
      <c r="C194" s="2" t="str">
        <v>JALAN</v>
      </c>
      <c r="D194" s="2" t="str">
        <v>Jalan BelakangGd 03-09</v>
      </c>
      <c r="J194" s="2" t="str">
        <v>Beton</v>
      </c>
      <c r="Q194" s="2" t="e">
        <f>IFERROR(AVERAGE(P195:P214),"")</f>
        <v>#DIV/0!</v>
      </c>
    </row>
    <row r="195">
      <c r="E195" s="2" t="str">
        <v>Perkerasan Jalan</v>
      </c>
      <c r="H195" s="2">
        <f>F195*G195</f>
        <v>0</v>
      </c>
      <c r="K195" s="2">
        <f>H195</f>
        <v>0</v>
      </c>
      <c r="O195" s="2">
        <f>IF(K195=0,0,K195-(50%*L195+75%*M195+100%*N195))</f>
        <v>0</v>
      </c>
      <c r="P195" s="2" t="str">
        <f>IF(K195=0,"",O195/K195*100)</f>
        <v/>
      </c>
    </row>
    <row r="196">
      <c r="E196" s="2" t="str">
        <v>Marka</v>
      </c>
      <c r="H196" s="2">
        <f>F196*G196</f>
        <v>0</v>
      </c>
      <c r="K196" s="2">
        <f>H196</f>
        <v>0</v>
      </c>
      <c r="O196" s="2">
        <f>IF(K196=0,0,K196-(50%*L196+75%*M196+100%*N196))</f>
        <v>0</v>
      </c>
      <c r="P196" s="2" t="str">
        <f>IF(K196=0,"",O196/K196*100)</f>
        <v/>
      </c>
    </row>
    <row r="197">
      <c r="E197" s="2" t="str">
        <v>Rambu-rambu</v>
      </c>
      <c r="K197" s="2">
        <f>I197</f>
        <v>0</v>
      </c>
      <c r="O197" s="2">
        <f>IF(K197=0,0,K197-(50%*L197+75%*M197+100%*N197))</f>
        <v>0</v>
      </c>
      <c r="P197" s="2" t="str">
        <f>IF(K197=0,"",O197/K197*100)</f>
        <v/>
      </c>
    </row>
    <row r="198">
      <c r="E198" s="2" t="str">
        <v>Saluran Drainase</v>
      </c>
      <c r="H198" s="2">
        <f>F198*G198</f>
        <v>0</v>
      </c>
      <c r="K198" s="2">
        <f>H198</f>
        <v>0</v>
      </c>
      <c r="O198" s="2">
        <f>IF(K198=0,0,K198-(50%*L198+75%*M198+100%*N198))</f>
        <v>0</v>
      </c>
      <c r="P198" s="2" t="str">
        <f>IF(K198=0,"",O198/K198*100)</f>
        <v/>
      </c>
    </row>
    <row r="199">
      <c r="C199" s="2" t="str">
        <v>Availability Jalan</v>
      </c>
      <c r="Q199" s="2" t="e">
        <f>AVERAGE(#REF!)</f>
        <v>#REF!</v>
      </c>
    </row>
    <row r="200">
      <c r="B200" s="2" t="str">
        <v>VI</v>
      </c>
      <c r="C200" s="2" t="str">
        <v>FASILITAS PENDUKUNG LAINNYA</v>
      </c>
    </row>
    <row r="201">
      <c r="B201" s="2">
        <v>1</v>
      </c>
      <c r="C201" s="2" t="str">
        <v>..............................</v>
      </c>
      <c r="D201" s="2" t="str">
        <v>........................................</v>
      </c>
      <c r="J201" s="2" t="str">
        <v>Beton</v>
      </c>
      <c r="Q201" s="2" t="e">
        <f>IFERROR(AVERAGE(P202:P221),"")</f>
        <v>#DIV/0!</v>
      </c>
    </row>
    <row r="202">
      <c r="E202" s="2" t="str">
        <v>.........................</v>
      </c>
      <c r="K202" s="2">
        <f>H202</f>
        <v>0</v>
      </c>
      <c r="O202" s="2">
        <f>IF(K202=0,0,K202-(50%*L202+75%*M202+100%*N202))</f>
        <v>0</v>
      </c>
      <c r="P202" s="2" t="str">
        <f>IF(K202=0,"",O202/K202*100)</f>
        <v/>
      </c>
      <c r="S202" s="2" t="str">
        <v>Kondisi Baik</v>
      </c>
    </row>
    <row r="203">
      <c r="E203" s="2" t="str">
        <v>.........................</v>
      </c>
      <c r="K203" s="2">
        <f>H203</f>
        <v>0</v>
      </c>
      <c r="O203" s="2">
        <f>IF(K203=0,0,K203-(50%*L203+75%*M203+100%*N203))</f>
        <v>0</v>
      </c>
      <c r="P203" s="2" t="str">
        <f>IF(K203=0,"",O203/K203*100)</f>
        <v/>
      </c>
      <c r="S203" s="2" t="str">
        <v>Kondisi Baik</v>
      </c>
    </row>
    <row r="204">
      <c r="E204" s="2" t="str">
        <v>.........................</v>
      </c>
      <c r="K204" s="2">
        <f>I204</f>
        <v>0</v>
      </c>
      <c r="O204" s="2">
        <f>IF(K204=0,0,K204-(50%*L204+75%*M204+100%*N204))</f>
        <v>0</v>
      </c>
      <c r="P204" s="2" t="str">
        <f>IF(K204=0,"",O204/K204*100)</f>
        <v/>
      </c>
      <c r="S204" s="2" t="str">
        <v>Kondisi Baik</v>
      </c>
    </row>
    <row r="205">
      <c r="E205" s="2" t="str">
        <v>.........................</v>
      </c>
      <c r="K205" s="2">
        <f>H205</f>
        <v>0</v>
      </c>
      <c r="O205" s="2">
        <f>IF(K205=0,0,K205-(50%*L205+75%*M205+100%*N205))</f>
        <v>0</v>
      </c>
      <c r="P205" s="2" t="str">
        <f>IF(K205=0,"",O205/K205*100)</f>
        <v/>
      </c>
      <c r="S205" s="2" t="str">
        <v>Kondisi Baik</v>
      </c>
    </row>
    <row r="206">
      <c r="C206" s="2" t="str">
        <v>Availability Jalan</v>
      </c>
      <c r="Q206" s="2" t="e">
        <f>AVERAGE(Q201:Q205)</f>
        <v>#DIV/0!</v>
      </c>
    </row>
    <row r="207">
      <c r="B207" s="2" t="str">
        <v>AVAILABILITY FASILITAS PELABUHAN</v>
      </c>
      <c r="Q207" s="2" t="e">
        <f>AVERAGE(Q69,Q91,Q143,Q152)</f>
        <v>#DIV/0!</v>
      </c>
    </row>
  </sheetData>
  <mergeCells count="17">
    <mergeCell ref="B6:C6"/>
    <mergeCell ref="B7:C7"/>
    <mergeCell ref="B8:C8"/>
    <mergeCell ref="B10:B11"/>
    <mergeCell ref="C10:C11"/>
    <mergeCell ref="C143:P143"/>
    <mergeCell ref="C152:P152"/>
    <mergeCell ref="C199:P199"/>
    <mergeCell ref="C206:P206"/>
    <mergeCell ref="B207:P207"/>
    <mergeCell ref="J10:J11"/>
    <mergeCell ref="R10:R11"/>
    <mergeCell ref="S10:S11"/>
    <mergeCell ref="C69:P69"/>
    <mergeCell ref="C91:P91"/>
    <mergeCell ref="D10:D11"/>
    <mergeCell ref="E10:E11"/>
  </mergeCells>
  <pageMargins left="0.25" right="0.25" top="0.75" bottom="0.75" header="0" footer="0"/>
  <ignoredErrors>
    <ignoredError numberStoredAsText="1" sqref="A1:Z113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Z1037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</v>
      </c>
    </row>
    <row r="5">
      <c r="B5" s="2" t="str">
        <v>REGIONAL</v>
      </c>
      <c r="D5" s="2" t="str">
        <v>: REGIONAL 2</v>
      </c>
    </row>
    <row r="6">
      <c r="B6" s="2" t="str">
        <v xml:space="preserve">PELABUHAN </v>
      </c>
      <c r="D6" s="2" t="str">
        <v>: TANJUNG PANDAN</v>
      </c>
    </row>
    <row r="7">
      <c r="B7" s="2" t="str">
        <v xml:space="preserve">PERIODIK MONITORING </v>
      </c>
      <c r="D7" s="2" t="str">
        <v>: MEI</v>
      </c>
    </row>
    <row r="8">
      <c r="B8" s="2" t="str">
        <v xml:space="preserve">TAHUN </v>
      </c>
      <c r="D8" s="2" t="str">
        <v>: 2026</v>
      </c>
    </row>
    <row r="10">
      <c r="B10" s="2" t="str">
        <v>No.</v>
      </c>
      <c r="C10" s="2" t="str">
        <v>Fasilitas</v>
      </c>
      <c r="D10" s="2" t="str">
        <v>Nama Fasilitas</v>
      </c>
      <c r="E10" s="2" t="str">
        <v xml:space="preserve">Objek Fasilitas </v>
      </c>
      <c r="F10" s="2" t="str">
        <v>Panjang</v>
      </c>
      <c r="G10" s="2" t="str">
        <v xml:space="preserve">Lebar       </v>
      </c>
      <c r="H10" s="2" t="str">
        <v>Luas</v>
      </c>
      <c r="I10" s="2" t="str">
        <v>Jumlah</v>
      </c>
      <c r="J10" s="2" t="str">
        <v xml:space="preserve">Konstruksi </v>
      </c>
      <c r="K10" s="2" t="str">
        <v>Fasilitas Tersedia</v>
      </c>
      <c r="L10" s="2" t="str">
        <v>Rusak Ringan</v>
      </c>
      <c r="M10" s="2" t="str">
        <v xml:space="preserve">Rusak Sedang </v>
      </c>
      <c r="N10" s="2" t="str">
        <v>Rusak Berat</v>
      </c>
      <c r="O10" s="2" t="str">
        <v>Fasilitas Siap Pakai</v>
      </c>
      <c r="P10" s="2" t="str">
        <v>Availability Objek Fasilitas</v>
      </c>
      <c r="Q10" s="2" t="str">
        <v>Availability Fasilitas</v>
      </c>
      <c r="R10" s="2" t="str">
        <v xml:space="preserve">Operator </v>
      </c>
      <c r="S10" s="2" t="str">
        <v>Keterangan</v>
      </c>
    </row>
    <row r="11">
      <c r="F11" s="2" t="str">
        <v>(m)</v>
      </c>
      <c r="G11" s="2" t="str">
        <v>(m)</v>
      </c>
      <c r="H11" s="2" t="str">
        <v>(m2)</v>
      </c>
      <c r="I11" s="2" t="str">
        <v>(unit)</v>
      </c>
      <c r="K11" s="2" t="str">
        <v>(unit/m/m2)</v>
      </c>
      <c r="L11" s="2" t="str">
        <v>(unit/m/m2)</v>
      </c>
      <c r="M11" s="2" t="str">
        <v>(unit/m/m2)</v>
      </c>
      <c r="N11" s="2" t="str">
        <v>(unit/m/m2)</v>
      </c>
      <c r="O11" s="2" t="str">
        <v>(unit/m/m2)</v>
      </c>
      <c r="P11" s="2" t="str">
        <v>%</v>
      </c>
      <c r="Q11" s="2" t="str">
        <v>%</v>
      </c>
    </row>
    <row r="12">
      <c r="B12" s="2">
        <v>1</v>
      </c>
      <c r="C12" s="2">
        <v>2</v>
      </c>
      <c r="D12" s="2">
        <v>3</v>
      </c>
      <c r="E12" s="2">
        <v>4</v>
      </c>
      <c r="F12" s="2">
        <v>5</v>
      </c>
      <c r="G12" s="2">
        <v>6</v>
      </c>
      <c r="H12" s="2">
        <v>7</v>
      </c>
      <c r="I12" s="2">
        <v>8</v>
      </c>
      <c r="J12" s="2">
        <v>9</v>
      </c>
      <c r="K12" s="2">
        <v>10</v>
      </c>
      <c r="L12" s="2">
        <v>11</v>
      </c>
      <c r="M12" s="2">
        <v>12</v>
      </c>
      <c r="N12" s="2">
        <v>13</v>
      </c>
      <c r="O12" s="2">
        <v>14</v>
      </c>
      <c r="P12" s="2">
        <v>15</v>
      </c>
      <c r="Q12" s="2">
        <v>16</v>
      </c>
      <c r="R12" s="2">
        <v>17</v>
      </c>
      <c r="S12" s="2">
        <v>18</v>
      </c>
    </row>
    <row r="13">
      <c r="C13" s="2" t="str">
        <v>Contoh :</v>
      </c>
    </row>
    <row r="14">
      <c r="B14" s="2" t="str">
        <v>I</v>
      </c>
      <c r="C14" s="2" t="str">
        <v>DERMAGA</v>
      </c>
    </row>
    <row r="15">
      <c r="B15" s="2">
        <v>1</v>
      </c>
      <c r="C15" s="2" t="str">
        <v>DERMAGA</v>
      </c>
      <c r="D15" s="2" t="str">
        <v>Dermaga 01</v>
      </c>
      <c r="J15" s="2" t="str">
        <v>Beton</v>
      </c>
      <c r="Q15" s="2" t="e">
        <f>IFERROR(AVERAGE(P16:P35),"")</f>
        <v>#DIV/0!</v>
      </c>
      <c r="R15" s="2" t="str">
        <v>SPTP</v>
      </c>
    </row>
    <row r="16">
      <c r="E16" s="2" t="str">
        <v>Pelat Lantai</v>
      </c>
      <c r="F16" s="2">
        <v>100</v>
      </c>
      <c r="G16" s="2">
        <v>10</v>
      </c>
      <c r="H16" s="2">
        <f>F16*G16</f>
        <v>1000</v>
      </c>
      <c r="K16" s="2">
        <f>H16</f>
        <v>1000</v>
      </c>
      <c r="O16" s="2">
        <f>IF(K16=0,0,K16-(50%*L16+75%*M16+100%*N16))</f>
        <v>1000</v>
      </c>
      <c r="P16" s="2">
        <f>IF(K16=0,"",O16/K16*100)</f>
        <v>100</v>
      </c>
    </row>
    <row r="17">
      <c r="E17" s="2" t="str">
        <v>Fender</v>
      </c>
      <c r="K17" s="2">
        <f>I17</f>
        <v>0</v>
      </c>
      <c r="O17" s="2">
        <f>IF(K17=0,0,K17-(50%*L17+75%*M17+100%*N17))</f>
        <v>0</v>
      </c>
      <c r="P17" s="2" t="str">
        <f>IF(K17=0,"",O17/K17*100)</f>
        <v/>
      </c>
    </row>
    <row r="18">
      <c r="E18" s="2" t="str">
        <v>Bolder</v>
      </c>
      <c r="K18" s="2">
        <f>I18</f>
        <v>0</v>
      </c>
      <c r="O18" s="2">
        <f>IF(K18=0,0,K18-(50%*L18+75%*M18+100%*N18))</f>
        <v>0</v>
      </c>
      <c r="P18" s="2" t="str">
        <f>IF(K18=0,"",O18/K18*100)</f>
        <v/>
      </c>
    </row>
    <row r="19">
      <c r="E19" s="2" t="str">
        <v>Kanstin</v>
      </c>
      <c r="K19" s="2">
        <f>F19</f>
        <v>0</v>
      </c>
      <c r="O19" s="2">
        <f>IF(K19=0,0,K19-(50%*L19+75%*M19+100%*N19))</f>
        <v>0</v>
      </c>
      <c r="P19" s="2" t="str">
        <f>IF(K19=0,"",O19/K19*100)</f>
        <v/>
      </c>
    </row>
    <row r="20">
      <c r="E20" s="2" t="str">
        <v>Rel Crane</v>
      </c>
      <c r="K20" s="2">
        <f>F20</f>
        <v>0</v>
      </c>
      <c r="O20" s="2">
        <f>IF(K20=0,0,K20-(50%*L20+75%*M20+100%*N20))</f>
        <v>0</v>
      </c>
      <c r="P20" s="2" t="str">
        <f>IF(K20=0,"",O20/K20*100)</f>
        <v/>
      </c>
    </row>
    <row r="21">
      <c r="B21" s="2">
        <v>2</v>
      </c>
      <c r="C21" s="2" t="str">
        <v>DERMAGA</v>
      </c>
      <c r="D21" s="2" t="str">
        <v>Dermaga 02</v>
      </c>
      <c r="J21" s="2" t="str">
        <v>Beton</v>
      </c>
      <c r="Q21" s="2" t="e">
        <f>IFERROR(AVERAGE(P22:P41),"")</f>
        <v>#DIV/0!</v>
      </c>
      <c r="R21" s="2" t="str">
        <v>SPTP</v>
      </c>
    </row>
    <row r="22">
      <c r="E22" s="2" t="str">
        <v>Pelat Lantai</v>
      </c>
      <c r="F22" s="2">
        <v>60</v>
      </c>
      <c r="G22" s="2">
        <v>6</v>
      </c>
      <c r="H22" s="2">
        <f>F22*G22</f>
        <v>360</v>
      </c>
      <c r="K22" s="2">
        <f>H22</f>
        <v>360</v>
      </c>
      <c r="O22" s="2">
        <f>IF(K22=0,0,K22-(50%*L22+75%*M22+100%*N22))</f>
        <v>360</v>
      </c>
      <c r="P22" s="2">
        <f>IF(K22=0,"",O22/K22*100)</f>
        <v>100</v>
      </c>
    </row>
    <row r="23">
      <c r="E23" s="2" t="str">
        <v>Fender</v>
      </c>
      <c r="K23" s="2">
        <f>I23</f>
        <v>0</v>
      </c>
      <c r="O23" s="2">
        <f>IF(K23=0,0,K23-(50%*L23+75%*M23+100%*N23))</f>
        <v>0</v>
      </c>
      <c r="P23" s="2" t="str">
        <f>IF(K23=0,"",O23/K23*100)</f>
        <v/>
      </c>
    </row>
    <row r="24">
      <c r="E24" s="2" t="str">
        <v>Bolder</v>
      </c>
      <c r="K24" s="2">
        <f>I24</f>
        <v>0</v>
      </c>
      <c r="O24" s="2">
        <f>IF(K24=0,0,K24-(50%*L24+75%*M24+100%*N24))</f>
        <v>0</v>
      </c>
      <c r="P24" s="2" t="str">
        <f>IF(K24=0,"",O24/K24*100)</f>
        <v/>
      </c>
    </row>
    <row r="25">
      <c r="E25" s="2" t="str">
        <v>Kanstin</v>
      </c>
      <c r="K25" s="2">
        <f>F25</f>
        <v>0</v>
      </c>
      <c r="O25" s="2">
        <f>IF(K25=0,0,K25-(50%*L25+75%*M25+100%*N25))</f>
        <v>0</v>
      </c>
      <c r="P25" s="2" t="str">
        <f>IF(K25=0,"",O25/K25*100)</f>
        <v/>
      </c>
    </row>
    <row r="26">
      <c r="E26" s="2" t="str">
        <v>Rel Crane</v>
      </c>
      <c r="K26" s="2">
        <f>F26</f>
        <v>0</v>
      </c>
      <c r="O26" s="2">
        <f>IF(K26=0,0,K26-(50%*L26+75%*M26+100%*N26))</f>
        <v>0</v>
      </c>
      <c r="P26" s="2" t="str">
        <f>IF(K26=0,"",O26/K26*100)</f>
        <v/>
      </c>
    </row>
    <row r="27">
      <c r="B27" s="2">
        <v>3</v>
      </c>
      <c r="C27" s="2" t="str">
        <v>DERMAGA</v>
      </c>
      <c r="D27" s="2" t="str">
        <v>Dermaga 03</v>
      </c>
      <c r="J27" s="2" t="str">
        <v>Beton</v>
      </c>
      <c r="Q27" s="2" t="e">
        <f>IFERROR(AVERAGE(P28:P47),"")</f>
        <v>#DIV/0!</v>
      </c>
      <c r="R27" s="2" t="str">
        <v>SPTP</v>
      </c>
    </row>
    <row r="28">
      <c r="E28" s="2" t="str">
        <v>Pelat Lantai</v>
      </c>
      <c r="F28" s="2">
        <v>40</v>
      </c>
      <c r="G28" s="2">
        <v>6</v>
      </c>
      <c r="H28" s="2">
        <f>F28*G28</f>
        <v>240</v>
      </c>
      <c r="K28" s="2">
        <f>H28</f>
        <v>240</v>
      </c>
      <c r="O28" s="2">
        <f>IF(K28=0,0,K28-(50%*L28+75%*M28+100%*N28))</f>
        <v>240</v>
      </c>
      <c r="P28" s="2">
        <f>IF(K28=0,"",O28/K28*100)</f>
        <v>100</v>
      </c>
    </row>
    <row r="29">
      <c r="E29" s="2" t="str">
        <v>Fender</v>
      </c>
      <c r="K29" s="2">
        <f>I29</f>
        <v>0</v>
      </c>
      <c r="O29" s="2">
        <f>IF(K29=0,0,K29-(50%*L29+75%*M29+100%*N29))</f>
        <v>0</v>
      </c>
      <c r="P29" s="2" t="str">
        <f>IF(K29=0,"",O29/K29*100)</f>
        <v/>
      </c>
    </row>
    <row r="30">
      <c r="E30" s="2" t="str">
        <v>Bolder</v>
      </c>
      <c r="K30" s="2">
        <f>I30</f>
        <v>0</v>
      </c>
      <c r="O30" s="2">
        <f>IF(K30=0,0,K30-(50%*L30+75%*M30+100%*N30))</f>
        <v>0</v>
      </c>
      <c r="P30" s="2" t="str">
        <f>IF(K30=0,"",O30/K30*100)</f>
        <v/>
      </c>
    </row>
    <row r="31">
      <c r="E31" s="2" t="str">
        <v>Kanstin</v>
      </c>
      <c r="K31" s="2">
        <f>F31</f>
        <v>0</v>
      </c>
      <c r="O31" s="2">
        <f>IF(K31=0,0,K31-(50%*L31+75%*M31+100%*N31))</f>
        <v>0</v>
      </c>
      <c r="P31" s="2" t="str">
        <f>IF(K31=0,"",O31/K31*100)</f>
        <v/>
      </c>
    </row>
    <row r="32">
      <c r="E32" s="2" t="str">
        <v>Rel Crane</v>
      </c>
      <c r="K32" s="2">
        <f>F32</f>
        <v>0</v>
      </c>
      <c r="O32" s="2">
        <f>IF(K32=0,0,K32-(50%*L32+75%*M32+100%*N32))</f>
        <v>0</v>
      </c>
      <c r="P32" s="2" t="str">
        <f>IF(K32=0,"",O32/K32*100)</f>
        <v/>
      </c>
    </row>
    <row r="33">
      <c r="B33" s="2">
        <v>4</v>
      </c>
      <c r="C33" s="2" t="str">
        <v>DERMAGA</v>
      </c>
      <c r="D33" s="2" t="str">
        <v>Dermaga 04</v>
      </c>
      <c r="J33" s="2" t="str">
        <v>Beton</v>
      </c>
      <c r="Q33" s="2" t="e">
        <f>IFERROR(AVERAGE(P34:P53),"")</f>
        <v>#DIV/0!</v>
      </c>
      <c r="R33" s="2" t="str">
        <v>SPTP</v>
      </c>
    </row>
    <row r="34">
      <c r="E34" s="2" t="str">
        <v>Pelat Lantai</v>
      </c>
      <c r="F34" s="2">
        <v>30</v>
      </c>
      <c r="G34" s="2">
        <v>20</v>
      </c>
      <c r="H34" s="2">
        <f>F34*G34</f>
        <v>600</v>
      </c>
      <c r="K34" s="2">
        <f>H34</f>
        <v>600</v>
      </c>
      <c r="O34" s="2">
        <f>IF(K34=0,0,K34-(50%*L34+75%*M34+100%*N34))</f>
        <v>600</v>
      </c>
      <c r="P34" s="2">
        <f>IF(K34=0,"",O34/K34*100)</f>
        <v>100</v>
      </c>
    </row>
    <row r="35">
      <c r="E35" s="2" t="str">
        <v>Fender</v>
      </c>
      <c r="K35" s="2">
        <f>I35</f>
        <v>0</v>
      </c>
      <c r="O35" s="2">
        <f>IF(K35=0,0,K35-(50%*L35+75%*M35+100%*N35))</f>
        <v>0</v>
      </c>
      <c r="P35" s="2" t="str">
        <f>IF(K35=0,"",O35/K35*100)</f>
        <v/>
      </c>
    </row>
    <row r="36">
      <c r="E36" s="2" t="str">
        <v>Bolder</v>
      </c>
      <c r="K36" s="2">
        <f>I36</f>
        <v>0</v>
      </c>
      <c r="O36" s="2">
        <f>IF(K36=0,0,K36-(50%*L36+75%*M36+100%*N36))</f>
        <v>0</v>
      </c>
      <c r="P36" s="2" t="str">
        <f>IF(K36=0,"",O36/K36*100)</f>
        <v/>
      </c>
    </row>
    <row r="37">
      <c r="E37" s="2" t="str">
        <v>Kanstin</v>
      </c>
      <c r="K37" s="2">
        <f>F37</f>
        <v>0</v>
      </c>
      <c r="O37" s="2">
        <f>IF(K37=0,0,K37-(50%*L37+75%*M37+100%*N37))</f>
        <v>0</v>
      </c>
      <c r="P37" s="2" t="str">
        <f>IF(K37=0,"",O37/K37*100)</f>
        <v/>
      </c>
    </row>
    <row r="38">
      <c r="E38" s="2" t="str">
        <v>Rel Crane</v>
      </c>
      <c r="K38" s="2">
        <f>F38</f>
        <v>0</v>
      </c>
      <c r="O38" s="2">
        <f>IF(K38=0,0,K38-(50%*L38+75%*M38+100%*N38))</f>
        <v>0</v>
      </c>
      <c r="P38" s="2" t="str">
        <f>IF(K38=0,"",O38/K38*100)</f>
        <v/>
      </c>
    </row>
    <row r="39">
      <c r="B39" s="2">
        <v>5</v>
      </c>
      <c r="C39" s="2" t="str">
        <v>DERMAGA</v>
      </c>
      <c r="D39" s="2" t="str">
        <v xml:space="preserve">Dermaga 04 Temporary </v>
      </c>
      <c r="J39" s="2" t="str">
        <v>Beton</v>
      </c>
      <c r="Q39" s="2" t="e">
        <f>IFERROR(AVERAGE(P40:P59),"")</f>
        <v>#DIV/0!</v>
      </c>
      <c r="R39" s="2" t="str">
        <v>SPTP</v>
      </c>
    </row>
    <row r="40">
      <c r="E40" s="2" t="str">
        <v>Pelat Lantai</v>
      </c>
      <c r="F40" s="2">
        <v>11</v>
      </c>
      <c r="G40" s="2">
        <v>6</v>
      </c>
      <c r="H40" s="2">
        <f>F40*G40</f>
        <v>66</v>
      </c>
      <c r="K40" s="2">
        <f>H40</f>
        <v>66</v>
      </c>
      <c r="O40" s="2">
        <f>IF(K40=0,0,K40-(50%*L40+75%*M40+100%*N40))</f>
        <v>66</v>
      </c>
      <c r="P40" s="2">
        <f>IF(K40=0,"",O40/K40*100)</f>
        <v>100</v>
      </c>
    </row>
    <row r="41">
      <c r="E41" s="2" t="str">
        <v>Fender</v>
      </c>
      <c r="K41" s="2">
        <f>I41</f>
        <v>0</v>
      </c>
      <c r="O41" s="2">
        <f>IF(K41=0,0,K41-(50%*L41+75%*M41+100%*N41))</f>
        <v>0</v>
      </c>
      <c r="P41" s="2" t="str">
        <f>IF(K41=0,"",O41/K41*100)</f>
        <v/>
      </c>
    </row>
    <row r="42">
      <c r="E42" s="2" t="str">
        <v>Bolder</v>
      </c>
      <c r="K42" s="2">
        <f>I42</f>
        <v>0</v>
      </c>
      <c r="O42" s="2">
        <f>IF(K42=0,0,K42-(50%*L42+75%*M42+100%*N42))</f>
        <v>0</v>
      </c>
      <c r="P42" s="2" t="str">
        <f>IF(K42=0,"",O42/K42*100)</f>
        <v/>
      </c>
    </row>
    <row r="43">
      <c r="E43" s="2" t="str">
        <v>Kanstin</v>
      </c>
      <c r="K43" s="2">
        <f>F43</f>
        <v>0</v>
      </c>
      <c r="O43" s="2">
        <f>IF(K43=0,0,K43-(50%*L43+75%*M43+100%*N43))</f>
        <v>0</v>
      </c>
      <c r="P43" s="2" t="str">
        <f>IF(K43=0,"",O43/K43*100)</f>
        <v/>
      </c>
    </row>
    <row r="44">
      <c r="E44" s="2" t="str">
        <v>Rel Crane</v>
      </c>
      <c r="K44" s="2">
        <f>F44</f>
        <v>0</v>
      </c>
      <c r="O44" s="2">
        <f>IF(K44=0,0,K44-(50%*L44+75%*M44+100%*N44))</f>
        <v>0</v>
      </c>
      <c r="P44" s="2" t="str">
        <f>IF(K44=0,"",O44/K44*100)</f>
        <v/>
      </c>
    </row>
    <row r="45">
      <c r="B45" s="2">
        <v>6</v>
      </c>
      <c r="C45" s="2" t="str">
        <v>DERMAGA</v>
      </c>
      <c r="D45" s="2" t="str">
        <v>Dermaga 05</v>
      </c>
      <c r="J45" s="2" t="str">
        <v>Beton</v>
      </c>
      <c r="Q45" s="2" t="e">
        <f>IFERROR(AVERAGE(P46:P65),"")</f>
        <v>#DIV/0!</v>
      </c>
      <c r="R45" s="2" t="str">
        <v>SPTP</v>
      </c>
    </row>
    <row r="46">
      <c r="E46" s="2" t="str">
        <v>Pelat Lantai</v>
      </c>
      <c r="F46" s="2">
        <v>50</v>
      </c>
      <c r="G46" s="2">
        <v>3</v>
      </c>
      <c r="H46" s="2">
        <f>F46*G46</f>
        <v>150</v>
      </c>
      <c r="K46" s="2">
        <f>H46</f>
        <v>150</v>
      </c>
      <c r="O46" s="2">
        <f>IF(K46=0,0,K46-(50%*L46+75%*M46+100%*N46))</f>
        <v>150</v>
      </c>
      <c r="P46" s="2">
        <f>IF(K46=0,"",O46/K46*100)</f>
        <v>100</v>
      </c>
    </row>
    <row r="47">
      <c r="E47" s="2" t="str">
        <v>Fender</v>
      </c>
      <c r="K47" s="2">
        <f>I47</f>
        <v>0</v>
      </c>
      <c r="O47" s="2">
        <f>IF(K47=0,0,K47-(50%*L47+75%*M47+100%*N47))</f>
        <v>0</v>
      </c>
      <c r="P47" s="2" t="str">
        <f>IF(K47=0,"",O47/K47*100)</f>
        <v/>
      </c>
    </row>
    <row r="48">
      <c r="E48" s="2" t="str">
        <v>Bolder</v>
      </c>
      <c r="K48" s="2">
        <f>I48</f>
        <v>0</v>
      </c>
      <c r="O48" s="2">
        <f>IF(K48=0,0,K48-(50%*L48+75%*M48+100%*N48))</f>
        <v>0</v>
      </c>
      <c r="P48" s="2" t="str">
        <f>IF(K48=0,"",O48/K48*100)</f>
        <v/>
      </c>
    </row>
    <row r="49">
      <c r="E49" s="2" t="str">
        <v>Kanstin</v>
      </c>
      <c r="K49" s="2">
        <f>F49</f>
        <v>0</v>
      </c>
      <c r="O49" s="2">
        <f>IF(K49=0,0,K49-(50%*L49+75%*M49+100%*N49))</f>
        <v>0</v>
      </c>
      <c r="P49" s="2" t="str">
        <f>IF(K49=0,"",O49/K49*100)</f>
        <v/>
      </c>
    </row>
    <row r="50">
      <c r="E50" s="2" t="str">
        <v>Rel Crane</v>
      </c>
      <c r="K50" s="2">
        <f>F50</f>
        <v>0</v>
      </c>
      <c r="O50" s="2">
        <f>IF(K50=0,0,K50-(50%*L50+75%*M50+100%*N50))</f>
        <v>0</v>
      </c>
      <c r="P50" s="2" t="str">
        <f>IF(K50=0,"",O50/K50*100)</f>
        <v/>
      </c>
    </row>
    <row r="51">
      <c r="B51" s="2">
        <v>7</v>
      </c>
      <c r="C51" s="2" t="str">
        <v>DERMAGA</v>
      </c>
      <c r="D51" s="2" t="str">
        <v>Dermaga 06</v>
      </c>
      <c r="J51" s="2" t="str">
        <v>Beton</v>
      </c>
      <c r="Q51" s="2" t="e">
        <f>IFERROR(AVERAGE(P52:P71),"")</f>
        <v>#DIV/0!</v>
      </c>
      <c r="R51" s="2" t="str">
        <v>SPTP</v>
      </c>
    </row>
    <row r="52">
      <c r="E52" s="2" t="str">
        <v>Pelat Lantai</v>
      </c>
      <c r="F52" s="2">
        <v>20</v>
      </c>
      <c r="G52" s="2">
        <v>10</v>
      </c>
      <c r="H52" s="2">
        <f>F52*G52</f>
        <v>200</v>
      </c>
      <c r="K52" s="2">
        <f>H52</f>
        <v>200</v>
      </c>
      <c r="O52" s="2">
        <f>IF(K52=0,0,K52-(50%*L52+75%*M52+100%*N52))</f>
        <v>200</v>
      </c>
      <c r="P52" s="2">
        <f>IF(K52=0,"",O52/K52*100)</f>
        <v>100</v>
      </c>
    </row>
    <row r="53">
      <c r="E53" s="2" t="str">
        <v>Fender</v>
      </c>
      <c r="K53" s="2">
        <f>I53</f>
        <v>0</v>
      </c>
      <c r="O53" s="2">
        <f>IF(K53=0,0,K53-(50%*L53+75%*M53+100%*N53))</f>
        <v>0</v>
      </c>
      <c r="P53" s="2" t="str">
        <f>IF(K53=0,"",O53/K53*100)</f>
        <v/>
      </c>
    </row>
    <row r="54">
      <c r="E54" s="2" t="str">
        <v>Bolder</v>
      </c>
      <c r="K54" s="2">
        <f>I54</f>
        <v>0</v>
      </c>
      <c r="O54" s="2">
        <f>IF(K54=0,0,K54-(50%*L54+75%*M54+100%*N54))</f>
        <v>0</v>
      </c>
      <c r="P54" s="2" t="str">
        <f>IF(K54=0,"",O54/K54*100)</f>
        <v/>
      </c>
    </row>
    <row r="55">
      <c r="E55" s="2" t="str">
        <v>Kanstin</v>
      </c>
      <c r="K55" s="2">
        <f>F55</f>
        <v>0</v>
      </c>
      <c r="O55" s="2">
        <f>IF(K55=0,0,K55-(50%*L55+75%*M55+100%*N55))</f>
        <v>0</v>
      </c>
      <c r="P55" s="2" t="str">
        <f>IF(K55=0,"",O55/K55*100)</f>
        <v/>
      </c>
    </row>
    <row r="56">
      <c r="E56" s="2" t="str">
        <v>Rel Crane</v>
      </c>
      <c r="K56" s="2">
        <f>F56</f>
        <v>0</v>
      </c>
      <c r="O56" s="2">
        <f>IF(K56=0,0,K56-(50%*L56+75%*M56+100%*N56))</f>
        <v>0</v>
      </c>
      <c r="P56" s="2" t="str">
        <f>IF(K56=0,"",O56/K56*100)</f>
        <v/>
      </c>
    </row>
    <row r="57">
      <c r="B57" s="2">
        <v>8</v>
      </c>
      <c r="C57" s="2" t="str">
        <v>DERMAGA</v>
      </c>
      <c r="D57" s="2" t="str">
        <v>Dermaga 07</v>
      </c>
      <c r="J57" s="2" t="str">
        <v>Beton</v>
      </c>
      <c r="Q57" s="2" t="e">
        <f>IFERROR(AVERAGE(P58:P77),"")</f>
        <v>#DIV/0!</v>
      </c>
      <c r="R57" s="2" t="str">
        <v>SPTP</v>
      </c>
    </row>
    <row r="58">
      <c r="E58" s="2" t="str">
        <v>Pelat Lantai</v>
      </c>
      <c r="F58" s="2">
        <v>7</v>
      </c>
      <c r="G58" s="2">
        <v>4</v>
      </c>
      <c r="H58" s="2">
        <f>F58*G58</f>
        <v>28</v>
      </c>
      <c r="K58" s="2">
        <f>H58</f>
        <v>28</v>
      </c>
      <c r="O58" s="2">
        <f>IF(K58=0,0,K58-(50%*L58+75%*M58+100%*N58))</f>
        <v>28</v>
      </c>
      <c r="P58" s="2">
        <f>IF(K58=0,"",O58/K58*100)</f>
        <v>100</v>
      </c>
    </row>
    <row r="59">
      <c r="E59" s="2" t="str">
        <v>Fender</v>
      </c>
      <c r="K59" s="2">
        <f>I59</f>
        <v>0</v>
      </c>
      <c r="O59" s="2">
        <f>IF(K59=0,0,K59-(50%*L59+75%*M59+100%*N59))</f>
        <v>0</v>
      </c>
      <c r="P59" s="2" t="str">
        <f>IF(K59=0,"",O59/K59*100)</f>
        <v/>
      </c>
    </row>
    <row r="60">
      <c r="E60" s="2" t="str">
        <v>Bolder</v>
      </c>
      <c r="K60" s="2">
        <f>I60</f>
        <v>0</v>
      </c>
      <c r="O60" s="2">
        <f>IF(K60=0,0,K60-(50%*L60+75%*M60+100%*N60))</f>
        <v>0</v>
      </c>
      <c r="P60" s="2" t="str">
        <f>IF(K60=0,"",O60/K60*100)</f>
        <v/>
      </c>
    </row>
    <row r="61">
      <c r="E61" s="2" t="str">
        <v>Kanstin</v>
      </c>
      <c r="K61" s="2">
        <f>F61</f>
        <v>0</v>
      </c>
      <c r="O61" s="2">
        <f>IF(K61=0,0,K61-(50%*L61+75%*M61+100%*N61))</f>
        <v>0</v>
      </c>
      <c r="P61" s="2" t="str">
        <f>IF(K61=0,"",O61/K61*100)</f>
        <v/>
      </c>
    </row>
    <row r="62">
      <c r="E62" s="2" t="str">
        <v>Rel Crane</v>
      </c>
      <c r="K62" s="2">
        <f>F62</f>
        <v>0</v>
      </c>
      <c r="O62" s="2">
        <f>IF(K62=0,0,K62-(50%*L62+75%*M62+100%*N62))</f>
        <v>0</v>
      </c>
      <c r="P62" s="2" t="str">
        <f>IF(K62=0,"",O62/K62*100)</f>
        <v/>
      </c>
    </row>
    <row r="63">
      <c r="B63" s="2">
        <v>9</v>
      </c>
      <c r="C63" s="2" t="str">
        <v>DERMAGA</v>
      </c>
      <c r="D63" s="2" t="str">
        <v>Dermaga 08</v>
      </c>
      <c r="J63" s="2" t="str">
        <v>Beton</v>
      </c>
      <c r="Q63" s="2" t="e">
        <f>IFERROR(AVERAGE(P64:P83),"")</f>
        <v>#DIV/0!</v>
      </c>
      <c r="R63" s="2" t="str">
        <v>SPTP</v>
      </c>
    </row>
    <row r="64">
      <c r="E64" s="2" t="str">
        <v>Pelat Lantai</v>
      </c>
      <c r="F64" s="2">
        <v>39</v>
      </c>
      <c r="G64" s="2">
        <v>7</v>
      </c>
      <c r="H64" s="2">
        <f>F64*G64</f>
        <v>273</v>
      </c>
      <c r="K64" s="2">
        <f>H64</f>
        <v>273</v>
      </c>
      <c r="O64" s="2">
        <f>IF(K64=0,0,K64-(50%*L64+75%*M64+100%*N64))</f>
        <v>273</v>
      </c>
      <c r="P64" s="2">
        <f>IF(K64=0,"",O64/K64*100)</f>
        <v>100</v>
      </c>
    </row>
    <row r="65">
      <c r="E65" s="2" t="str">
        <v>Fender</v>
      </c>
      <c r="K65" s="2">
        <f>I65</f>
        <v>0</v>
      </c>
      <c r="O65" s="2">
        <f>IF(K65=0,0,K65-(50%*L65+75%*M65+100%*N65))</f>
        <v>0</v>
      </c>
      <c r="P65" s="2" t="str">
        <f>IF(K65=0,"",O65/K65*100)</f>
        <v/>
      </c>
    </row>
    <row r="66">
      <c r="E66" s="2" t="str">
        <v>Bolder</v>
      </c>
      <c r="K66" s="2">
        <f>I66</f>
        <v>0</v>
      </c>
      <c r="O66" s="2">
        <f>IF(K66=0,0,K66-(50%*L66+75%*M66+100%*N66))</f>
        <v>0</v>
      </c>
      <c r="P66" s="2" t="str">
        <f>IF(K66=0,"",O66/K66*100)</f>
        <v/>
      </c>
    </row>
    <row r="67">
      <c r="E67" s="2" t="str">
        <v>Kanstin</v>
      </c>
      <c r="K67" s="2">
        <f>F67</f>
        <v>0</v>
      </c>
      <c r="O67" s="2">
        <f>IF(K67=0,0,K67-(50%*L67+75%*M67+100%*N67))</f>
        <v>0</v>
      </c>
      <c r="P67" s="2" t="str">
        <f>IF(K67=0,"",O67/K67*100)</f>
        <v/>
      </c>
    </row>
    <row r="68">
      <c r="E68" s="2" t="str">
        <v>Rel Crane</v>
      </c>
      <c r="K68" s="2">
        <f>F68</f>
        <v>0</v>
      </c>
      <c r="O68" s="2">
        <f>IF(K68=0,0,K68-(50%*L68+75%*M68+100%*N68))</f>
        <v>0</v>
      </c>
      <c r="P68" s="2" t="str">
        <f>IF(K68=0,"",O68/K68*100)</f>
        <v/>
      </c>
    </row>
    <row r="69">
      <c r="C69" s="2" t="str">
        <v xml:space="preserve">Availability Dermaga </v>
      </c>
      <c r="Q69" s="2" t="e">
        <f>AVERAGE(Q63:Q68)</f>
        <v>#DIV/0!</v>
      </c>
    </row>
    <row r="70">
      <c r="B70" s="2" t="str">
        <v>II</v>
      </c>
      <c r="C70" s="2" t="str">
        <v>LAPANGAN</v>
      </c>
    </row>
    <row r="71">
      <c r="B71" s="2">
        <v>1</v>
      </c>
      <c r="C71" s="2" t="str">
        <v>LAPANGAN PENUMPUKAN</v>
      </c>
      <c r="D71" s="2" t="str">
        <v>Open Storage (Seb. Barat)</v>
      </c>
      <c r="J71" s="2" t="str">
        <v>Beton Bertulang</v>
      </c>
      <c r="Q71" s="2">
        <f>IFERROR(AVERAGE(P72:P91),"")</f>
        <v>100</v>
      </c>
      <c r="R71" s="2" t="str">
        <v>SPTP</v>
      </c>
    </row>
    <row r="72">
      <c r="E72" s="2" t="str">
        <v>Lapangan</v>
      </c>
      <c r="F72" s="2">
        <v>80</v>
      </c>
      <c r="G72" s="2">
        <v>29</v>
      </c>
      <c r="H72" s="2">
        <f>F72*G72</f>
        <v>2320</v>
      </c>
      <c r="K72" s="2">
        <f>H72</f>
        <v>2320</v>
      </c>
      <c r="O72" s="2">
        <f>IF(K72=0,0,K72-(50%*L72+75%*M72+100%*N72))</f>
        <v>2320</v>
      </c>
      <c r="P72" s="2">
        <f>IF(K72=0,"",O72/K72*100)</f>
        <v>100</v>
      </c>
    </row>
    <row r="73">
      <c r="B73" s="2">
        <v>2</v>
      </c>
      <c r="C73" s="2" t="str">
        <v>LAPANGAN PENUMPUKAN</v>
      </c>
      <c r="D73" s="2" t="str">
        <v>Pavement Sebelah Barat</v>
      </c>
      <c r="J73" s="2" t="str">
        <v>Hotmix</v>
      </c>
      <c r="Q73" s="2">
        <f>IFERROR(AVERAGE(P74:P93),"")</f>
        <v>100</v>
      </c>
      <c r="R73" s="2" t="str">
        <v>SPMT</v>
      </c>
    </row>
    <row r="74">
      <c r="E74" s="2" t="str">
        <v>Lapangan</v>
      </c>
      <c r="F74" s="2">
        <v>60</v>
      </c>
      <c r="G74" s="2">
        <v>23</v>
      </c>
      <c r="H74" s="2">
        <f>F74*G74</f>
        <v>1380</v>
      </c>
      <c r="K74" s="2">
        <f>H74</f>
        <v>1380</v>
      </c>
      <c r="O74" s="2">
        <f>IF(K74=0,0,K74-(50%*L74+75%*M74+100%*N74))</f>
        <v>1380</v>
      </c>
      <c r="P74" s="2">
        <f>IF(K74=0,"",O74/K74*100)</f>
        <v>100</v>
      </c>
    </row>
    <row r="75">
      <c r="B75" s="2">
        <v>3</v>
      </c>
      <c r="C75" s="2" t="str">
        <v>LAPANGAN PENUMPUKAN</v>
      </c>
      <c r="D75" s="2" t="str">
        <v>Pavement Sebelah Timur</v>
      </c>
      <c r="J75" s="2" t="str">
        <v>Paving Block</v>
      </c>
      <c r="Q75" s="2">
        <f>IFERROR(AVERAGE(P76:P95),"")</f>
        <v>100</v>
      </c>
      <c r="R75" s="2" t="str">
        <v>SPMT</v>
      </c>
    </row>
    <row r="76">
      <c r="E76" s="2" t="str">
        <v>Lapangan</v>
      </c>
      <c r="F76" s="2">
        <v>70</v>
      </c>
      <c r="G76" s="2">
        <v>84</v>
      </c>
      <c r="H76" s="2">
        <f>F76*G76</f>
        <v>5880</v>
      </c>
      <c r="K76" s="2">
        <f>H76</f>
        <v>5880</v>
      </c>
      <c r="O76" s="2">
        <f>IF(K76=0,0,K76-(50%*L76+75%*M76+100%*N76))</f>
        <v>5880</v>
      </c>
      <c r="P76" s="2">
        <f>IF(K76=0,"",O76/K76*100)</f>
        <v>100</v>
      </c>
    </row>
    <row r="77">
      <c r="C77" s="2" t="str">
        <v>Availability Lapangan</v>
      </c>
      <c r="Q77" s="2">
        <f>AVERAGE(Q70:Q76)</f>
        <v>100</v>
      </c>
    </row>
    <row r="78">
      <c r="B78" s="2" t="str">
        <v>III</v>
      </c>
      <c r="C78" s="2" t="str">
        <v>GUDANG</v>
      </c>
    </row>
    <row r="79">
      <c r="B79" s="2">
        <v>1</v>
      </c>
      <c r="C79" s="2" t="str">
        <v>GUDANG</v>
      </c>
      <c r="D79" s="2" t="str">
        <v>Gudang A</v>
      </c>
      <c r="J79" s="2" t="str">
        <v>Rangka Baja</v>
      </c>
      <c r="Q79" s="2" t="e">
        <f>IFERROR(AVERAGE(P80:P99),"")</f>
        <v>#DIV/0!</v>
      </c>
      <c r="R79" s="2" t="str">
        <v>SPSL</v>
      </c>
    </row>
    <row r="80">
      <c r="E80" s="2" t="str">
        <v>Lantai Gudang</v>
      </c>
      <c r="F80" s="2">
        <v>50</v>
      </c>
      <c r="G80" s="2">
        <v>15</v>
      </c>
      <c r="H80" s="2">
        <f>F80*G80</f>
        <v>750</v>
      </c>
      <c r="K80" s="2">
        <f>H80</f>
        <v>750</v>
      </c>
      <c r="O80" s="2">
        <f>IF(K80=0,0,K80-(50%*L80+75%*M80+100%*N80))</f>
        <v>750</v>
      </c>
      <c r="P80" s="2">
        <f>IF(K80=0,"",O80/K80*100)</f>
        <v>100</v>
      </c>
      <c r="S80" s="2" t="str">
        <v>Kondisi Baik</v>
      </c>
    </row>
    <row r="81">
      <c r="E81" s="2" t="str">
        <v>Atap</v>
      </c>
      <c r="H81" s="2">
        <f>F81*G81</f>
        <v>0</v>
      </c>
      <c r="K81" s="2">
        <f>H81</f>
        <v>0</v>
      </c>
      <c r="O81" s="2">
        <f>IF(K81=0,0,K81-(50%*L81+75%*M81+100%*N81))</f>
        <v>0</v>
      </c>
      <c r="P81" s="2" t="str">
        <f>IF(K81=0,"",O81/K81*100)</f>
        <v/>
      </c>
      <c r="S81" s="2" t="str">
        <v>Kondisi Baik</v>
      </c>
    </row>
    <row r="82">
      <c r="E82" s="2" t="str">
        <v>Dinding Gudang</v>
      </c>
      <c r="H82" s="2">
        <f>F82*G82</f>
        <v>0</v>
      </c>
      <c r="K82" s="2">
        <f>H82</f>
        <v>0</v>
      </c>
      <c r="O82" s="2">
        <f>IF(K82=0,0,K82-(50%*L82+75%*M82+100%*N82))</f>
        <v>0</v>
      </c>
      <c r="P82" s="2" t="str">
        <f>IF(K82=0,"",O82/K82*100)</f>
        <v/>
      </c>
      <c r="S82" s="2" t="str">
        <v>Kondisi Baik</v>
      </c>
    </row>
    <row r="83">
      <c r="E83" s="2" t="str">
        <v>Pintu Gudang</v>
      </c>
      <c r="K83" s="2">
        <f>I83</f>
        <v>0</v>
      </c>
      <c r="O83" s="2">
        <f>IF(K83=0,0,K83-(50%*L83+75%*M83+100%*N83))</f>
        <v>0</v>
      </c>
      <c r="P83" s="2" t="str">
        <f>IF(K83=0,"",O83/K83*100)</f>
        <v/>
      </c>
      <c r="S83" s="2" t="str">
        <v>Kondisi Baik</v>
      </c>
    </row>
    <row r="84">
      <c r="C84" s="2" t="str">
        <v>Availability Gudang</v>
      </c>
      <c r="Q84" s="2" t="e">
        <f>AVERAGE(Q79:Q83)</f>
        <v>#DIV/0!</v>
      </c>
    </row>
    <row r="85">
      <c r="B85" s="2" t="str">
        <v>IV</v>
      </c>
      <c r="C85" s="2" t="str">
        <v>TERMINAL PENUMPANG</v>
      </c>
    </row>
    <row r="86">
      <c r="B86" s="2">
        <v>1</v>
      </c>
      <c r="C86" s="2" t="str">
        <v>TERMINAL PENUMPANG</v>
      </c>
      <c r="D86" s="2" t="str">
        <v>TERMINAL PENUMPANG A</v>
      </c>
      <c r="J86" s="2" t="str">
        <v>Beton</v>
      </c>
      <c r="Q86" s="2" t="e">
        <f>IFERROR(AVERAGE(P87:P106),"")</f>
        <v>#DIV/0!</v>
      </c>
      <c r="R86" s="2" t="str">
        <v>SPMT</v>
      </c>
    </row>
    <row r="87">
      <c r="E87" s="2" t="str">
        <v xml:space="preserve">Lantai </v>
      </c>
      <c r="H87" s="2">
        <f>F87*G87</f>
        <v>0</v>
      </c>
      <c r="K87" s="2">
        <f>H87</f>
        <v>0</v>
      </c>
      <c r="O87" s="2">
        <f>IF(K87=0,0,K87-(50%*L87+75%*M87+100%*N87))</f>
        <v>0</v>
      </c>
      <c r="P87" s="2" t="str">
        <f>IF(K87=0,"",O87/K87*100)</f>
        <v/>
      </c>
      <c r="S87" s="2" t="str">
        <v>Kondisi Baik</v>
      </c>
    </row>
    <row r="88">
      <c r="E88" s="2" t="str">
        <v>Atap</v>
      </c>
      <c r="H88" s="2">
        <f>F88*G88</f>
        <v>0</v>
      </c>
      <c r="K88" s="2">
        <f>H88</f>
        <v>0</v>
      </c>
      <c r="O88" s="2">
        <f>IF(K88=0,0,K88-(50%*L88+75%*M88+100%*N88))</f>
        <v>0</v>
      </c>
      <c r="P88" s="2" t="str">
        <f>IF(K88=0,"",O88/K88*100)</f>
        <v/>
      </c>
      <c r="S88" s="2" t="str">
        <v>Kondisi Baik</v>
      </c>
    </row>
    <row r="89">
      <c r="E89" s="2" t="str">
        <v>Pintu</v>
      </c>
      <c r="K89" s="2">
        <f>I89</f>
        <v>0</v>
      </c>
      <c r="O89" s="2">
        <f>IF(K89=0,0,K89-(50%*L89+75%*M89+100%*N89))</f>
        <v>0</v>
      </c>
      <c r="P89" s="2" t="str">
        <f>IF(K89=0,"",O89/K89*100)</f>
        <v/>
      </c>
      <c r="S89" s="2" t="str">
        <v>Kondisi Baik</v>
      </c>
    </row>
    <row r="90">
      <c r="E90" s="2" t="str">
        <v>Jendela</v>
      </c>
      <c r="K90" s="2">
        <f>I90</f>
        <v>0</v>
      </c>
      <c r="O90" s="2">
        <f>IF(K90=0,0,K90-(50%*L90+75%*M90+100%*N90))</f>
        <v>0</v>
      </c>
      <c r="P90" s="2" t="str">
        <f>IF(K90=0,"",O90/K90*100)</f>
        <v/>
      </c>
      <c r="S90" s="2" t="str">
        <v>Kondisi Baik</v>
      </c>
    </row>
    <row r="91">
      <c r="E91" s="2" t="str">
        <v>Dinding</v>
      </c>
      <c r="H91" s="2">
        <f>F91*G91</f>
        <v>0</v>
      </c>
      <c r="K91" s="2">
        <f>H91</f>
        <v>0</v>
      </c>
      <c r="O91" s="2">
        <f>IF(K91=0,0,K91-(50%*L91+75%*M91+100%*N91))</f>
        <v>0</v>
      </c>
      <c r="P91" s="2" t="str">
        <f>IF(K91=0,"",O91/K91*100)</f>
        <v/>
      </c>
      <c r="S91" s="2" t="str">
        <v>Kondisi Baik</v>
      </c>
    </row>
    <row r="92">
      <c r="E92" s="2" t="str">
        <v>Plafond</v>
      </c>
      <c r="H92" s="2">
        <f>F92*G92</f>
        <v>0</v>
      </c>
      <c r="K92" s="2">
        <f>H92</f>
        <v>0</v>
      </c>
      <c r="O92" s="2">
        <f>IF(K92=0,0,K92-(50%*L92+75%*M92+100%*N92))</f>
        <v>0</v>
      </c>
      <c r="P92" s="2" t="str">
        <f>IF(K92=0,"",O92/K92*100)</f>
        <v/>
      </c>
      <c r="S92" s="2" t="str">
        <v>Kondisi Baik</v>
      </c>
    </row>
    <row r="93">
      <c r="C93" s="2" t="str">
        <v>Availability Terminal Penumpang</v>
      </c>
      <c r="Q93" s="2" t="e">
        <f>AVERAGE(Q86:Q92)</f>
        <v>#DIV/0!</v>
      </c>
    </row>
    <row r="94">
      <c r="B94" s="2" t="str">
        <v>V</v>
      </c>
      <c r="C94" s="2" t="str">
        <v>JALAN</v>
      </c>
    </row>
    <row r="95">
      <c r="B95" s="2">
        <v>1</v>
      </c>
      <c r="C95" s="2" t="str">
        <v>JALAN</v>
      </c>
      <c r="D95" s="2" t="str">
        <v>JALAN A</v>
      </c>
      <c r="J95" s="2" t="str">
        <v>Beton</v>
      </c>
      <c r="Q95" s="2" t="e">
        <f>IFERROR(AVERAGE(P96:P115),"")</f>
        <v>#DIV/0!</v>
      </c>
      <c r="R95" s="2" t="str">
        <v>SPMT</v>
      </c>
    </row>
    <row r="96">
      <c r="E96" s="2" t="str">
        <v>Perkerasan Jalan</v>
      </c>
      <c r="H96" s="2">
        <f>F96*G96</f>
        <v>0</v>
      </c>
      <c r="K96" s="2">
        <f>H96</f>
        <v>0</v>
      </c>
      <c r="O96" s="2">
        <f>IF(K96=0,0,K96-(50%*L96+75%*M96+100%*N96))</f>
        <v>0</v>
      </c>
      <c r="P96" s="2" t="str">
        <f>IF(K96=0,"",O96/K96*100)</f>
        <v/>
      </c>
      <c r="S96" s="2" t="str">
        <v>Kondisi Baik</v>
      </c>
    </row>
    <row r="97">
      <c r="E97" s="2" t="str">
        <v>Marka</v>
      </c>
      <c r="H97" s="2">
        <f>F97*G97</f>
        <v>0</v>
      </c>
      <c r="K97" s="2">
        <f>H97</f>
        <v>0</v>
      </c>
      <c r="O97" s="2">
        <f>IF(K97=0,0,K97-(50%*L97+75%*M97+100%*N97))</f>
        <v>0</v>
      </c>
      <c r="P97" s="2" t="str">
        <f>IF(K97=0,"",O97/K97*100)</f>
        <v/>
      </c>
      <c r="S97" s="2" t="str">
        <v>Kondisi Baik</v>
      </c>
    </row>
    <row r="98">
      <c r="E98" s="2" t="str">
        <v>Rambu-rambu</v>
      </c>
      <c r="K98" s="2">
        <f>I98</f>
        <v>0</v>
      </c>
      <c r="O98" s="2">
        <f>IF(K98=0,0,K98-(50%*L98+75%*M98+100%*N98))</f>
        <v>0</v>
      </c>
      <c r="P98" s="2" t="str">
        <f>IF(K98=0,"",O98/K98*100)</f>
        <v/>
      </c>
      <c r="S98" s="2" t="str">
        <v>Kondisi Baik</v>
      </c>
    </row>
    <row r="99">
      <c r="E99" s="2" t="str">
        <v>Saluran Drainase</v>
      </c>
      <c r="H99" s="2">
        <f>F99*G99</f>
        <v>0</v>
      </c>
      <c r="K99" s="2">
        <f>H99</f>
        <v>0</v>
      </c>
      <c r="O99" s="2">
        <f>IF(K99=0,0,K99-(50%*L99+75%*M99+100%*N99))</f>
        <v>0</v>
      </c>
      <c r="P99" s="2" t="str">
        <f>IF(K99=0,"",O99/K99*100)</f>
        <v/>
      </c>
      <c r="S99" s="2" t="str">
        <v>Kondisi Baik</v>
      </c>
    </row>
    <row r="100">
      <c r="C100" s="2" t="str">
        <v>Availability Jalan</v>
      </c>
      <c r="Q100" s="2" t="e">
        <f>AVERAGE(Q95:Q99)</f>
        <v>#DIV/0!</v>
      </c>
    </row>
    <row r="101">
      <c r="B101" s="2" t="str">
        <v>VI</v>
      </c>
      <c r="C101" s="2" t="str">
        <v>FASILITAS PENDUKUNG LAINNYA</v>
      </c>
    </row>
    <row r="102">
      <c r="B102" s="2">
        <v>1</v>
      </c>
      <c r="C102" s="2" t="str">
        <v>..............................</v>
      </c>
      <c r="D102" s="2" t="str">
        <v>........................................</v>
      </c>
      <c r="J102" s="2" t="str">
        <v>Beton</v>
      </c>
      <c r="Q102" s="2" t="e">
        <f>IFERROR(AVERAGE(P103:P122),"")</f>
        <v>#DIV/0!</v>
      </c>
      <c r="R102" s="2" t="str">
        <v>SPMT</v>
      </c>
    </row>
    <row r="103">
      <c r="E103" s="2" t="str">
        <v>.........................</v>
      </c>
      <c r="K103" s="2">
        <f>H103</f>
        <v>0</v>
      </c>
      <c r="O103" s="2">
        <f>IF(K103=0,0,K103-(50%*L103+75%*M103+100%*N103))</f>
        <v>0</v>
      </c>
      <c r="P103" s="2" t="str">
        <f>IF(K103=0,"",O103/K103*100)</f>
        <v/>
      </c>
      <c r="S103" s="2" t="str">
        <v>Kondisi Baik</v>
      </c>
    </row>
    <row r="104">
      <c r="E104" s="2" t="str">
        <v>.........................</v>
      </c>
      <c r="K104" s="2">
        <f>H104</f>
        <v>0</v>
      </c>
      <c r="O104" s="2">
        <f>IF(K104=0,0,K104-(50%*L104+75%*M104+100%*N104))</f>
        <v>0</v>
      </c>
      <c r="P104" s="2" t="str">
        <f>IF(K104=0,"",O104/K104*100)</f>
        <v/>
      </c>
      <c r="S104" s="2" t="str">
        <v>Kondisi Baik</v>
      </c>
    </row>
    <row r="105">
      <c r="E105" s="2" t="str">
        <v>.........................</v>
      </c>
      <c r="K105" s="2">
        <f>I105</f>
        <v>0</v>
      </c>
      <c r="O105" s="2">
        <f>IF(K105=0,0,K105-(50%*L105+75%*M105+100%*N105))</f>
        <v>0</v>
      </c>
      <c r="P105" s="2" t="str">
        <f>IF(K105=0,"",O105/K105*100)</f>
        <v/>
      </c>
      <c r="S105" s="2" t="str">
        <v>Kondisi Baik</v>
      </c>
    </row>
    <row r="106">
      <c r="E106" s="2" t="str">
        <v>.........................</v>
      </c>
      <c r="K106" s="2">
        <f>H106</f>
        <v>0</v>
      </c>
      <c r="O106" s="2">
        <f>IF(K106=0,0,K106-(50%*L106+75%*M106+100%*N106))</f>
        <v>0</v>
      </c>
      <c r="P106" s="2" t="str">
        <f>IF(K106=0,"",O106/K106*100)</f>
        <v/>
      </c>
      <c r="S106" s="2" t="str">
        <v>Kondisi Baik</v>
      </c>
    </row>
    <row r="107">
      <c r="C107" s="2" t="str">
        <v>Availability Jalan</v>
      </c>
      <c r="Q107" s="2" t="e">
        <f>AVERAGE(Q102:Q106)</f>
        <v>#DIV/0!</v>
      </c>
    </row>
    <row r="108">
      <c r="B108" s="2" t="str">
        <v>AVAILABILITY FASILITAS PELABUHAN</v>
      </c>
      <c r="Q108" s="2" t="e">
        <f>AVERAGE(Q69,Q77,Q84,Q93)</f>
        <v>#DIV/0!</v>
      </c>
    </row>
  </sheetData>
  <mergeCells count="17">
    <mergeCell ref="B6:C6"/>
    <mergeCell ref="B7:C7"/>
    <mergeCell ref="B8:C8"/>
    <mergeCell ref="B10:B11"/>
    <mergeCell ref="C10:C11"/>
    <mergeCell ref="C84:P84"/>
    <mergeCell ref="C93:P93"/>
    <mergeCell ref="C100:P100"/>
    <mergeCell ref="C107:P107"/>
    <mergeCell ref="B108:P108"/>
    <mergeCell ref="J10:J11"/>
    <mergeCell ref="R10:R11"/>
    <mergeCell ref="S10:S11"/>
    <mergeCell ref="C69:P69"/>
    <mergeCell ref="C77:P77"/>
    <mergeCell ref="D10:D11"/>
    <mergeCell ref="E10:E11"/>
  </mergeCells>
  <pageMargins left="0.25" right="0.25" top="0.75" bottom="0.75" header="0" footer="0"/>
  <ignoredErrors>
    <ignoredError numberStoredAsText="1" sqref="A1:Z1037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Z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FEBRUARI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>Elevasi</v>
      </c>
      <c r="K8" s="2" t="str">
        <v>Daya Dukung/Kapasitas</v>
      </c>
      <c r="L8" s="2" t="str">
        <v xml:space="preserve">Konstruksi </v>
      </c>
      <c r="M8" s="2" t="str">
        <v>Tahun Pembuatan</v>
      </c>
      <c r="N8" s="2" t="str">
        <v>Fasilitas Tersidia</v>
      </c>
      <c r="O8" s="2" t="str">
        <v>Fasilitas Siap Pakai</v>
      </c>
      <c r="P8" s="2" t="str">
        <v>Availability Fasilitas</v>
      </c>
      <c r="Q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(buah)</v>
      </c>
      <c r="J9" s="2" t="str">
        <v>(mLWS)</v>
      </c>
      <c r="K9" s="2" t="str">
        <v>(Ton/m2/Teus)</v>
      </c>
      <c r="N9" s="2" t="str">
        <v>(m2)</v>
      </c>
      <c r="O9" s="2" t="str">
        <v>(m2)</v>
      </c>
      <c r="P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 t="str">
        <v>15 = 14/13</v>
      </c>
      <c r="Q10" s="2">
        <v>16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F13" s="2">
        <v>170</v>
      </c>
      <c r="G13" s="2">
        <v>20</v>
      </c>
      <c r="H13" s="2">
        <f>F13*G13</f>
        <v>3400</v>
      </c>
      <c r="N13" s="2">
        <f>H13</f>
        <v>3400</v>
      </c>
      <c r="O13" s="2">
        <f>N13</f>
        <v>3400</v>
      </c>
      <c r="P13" s="2">
        <f>O13/N13</f>
        <v>1</v>
      </c>
    </row>
    <row r="14">
      <c r="D14" s="2" t="str">
        <v>Dermaga 002</v>
      </c>
      <c r="F14" s="2">
        <v>130</v>
      </c>
      <c r="G14" s="2">
        <v>20</v>
      </c>
      <c r="H14" s="2">
        <f>F14*G14</f>
        <v>2600</v>
      </c>
      <c r="N14" s="2">
        <f>H14</f>
        <v>2600</v>
      </c>
      <c r="O14" s="2">
        <f>N14</f>
        <v>2600</v>
      </c>
      <c r="P14" s="2">
        <f>O14/N14</f>
        <v>1</v>
      </c>
    </row>
    <row r="15">
      <c r="B15" s="2">
        <v>1</v>
      </c>
      <c r="D15" s="2" t="str">
        <v>Dermaga 003</v>
      </c>
      <c r="F15" s="2">
        <v>120</v>
      </c>
      <c r="G15" s="2">
        <v>20</v>
      </c>
      <c r="H15" s="2">
        <f>F15*G15</f>
        <v>2400</v>
      </c>
      <c r="L15" s="2" t="str">
        <v>Beton</v>
      </c>
      <c r="N15" s="2">
        <f>H15</f>
        <v>2400</v>
      </c>
      <c r="O15" s="2">
        <f>N15</f>
        <v>2400</v>
      </c>
      <c r="P15" s="2">
        <f>O15/N15</f>
        <v>1</v>
      </c>
    </row>
    <row r="16">
      <c r="B16" s="2">
        <v>2</v>
      </c>
      <c r="D16" s="2" t="str">
        <v>Dermaga 004</v>
      </c>
      <c r="F16" s="2">
        <v>140</v>
      </c>
      <c r="G16" s="2">
        <v>20</v>
      </c>
      <c r="H16" s="2">
        <f>F16*G16</f>
        <v>2800</v>
      </c>
      <c r="L16" s="2" t="str">
        <v>Beton</v>
      </c>
      <c r="N16" s="2">
        <f>H16</f>
        <v>2800</v>
      </c>
      <c r="O16" s="2">
        <f>N16</f>
        <v>2800</v>
      </c>
      <c r="P16" s="2">
        <f>O16/N16</f>
        <v>1</v>
      </c>
    </row>
    <row r="17">
      <c r="B17" s="2">
        <v>3</v>
      </c>
      <c r="D17" s="2" t="str">
        <v>Dermaga 004 Utara</v>
      </c>
      <c r="F17" s="2">
        <v>280</v>
      </c>
      <c r="G17" s="2">
        <v>20</v>
      </c>
      <c r="H17" s="2">
        <f>F17*G17</f>
        <v>5600</v>
      </c>
      <c r="L17" s="2" t="str">
        <v>Beton</v>
      </c>
      <c r="N17" s="2">
        <f>H17</f>
        <v>5600</v>
      </c>
      <c r="O17" s="2">
        <f>N17</f>
        <v>5600</v>
      </c>
      <c r="P17" s="2">
        <f>O17/N17</f>
        <v>1</v>
      </c>
    </row>
    <row r="18">
      <c r="B18" s="2">
        <v>4</v>
      </c>
      <c r="D18" s="2" t="str">
        <v>Dermaga Serbaguna (PNP)</v>
      </c>
      <c r="F18" s="2">
        <v>240</v>
      </c>
      <c r="G18" s="2">
        <v>20</v>
      </c>
      <c r="H18" s="2">
        <f>F18*G18</f>
        <v>4800</v>
      </c>
      <c r="L18" s="2" t="str">
        <v>Batu Kali</v>
      </c>
      <c r="N18" s="2">
        <f>H18</f>
        <v>4800</v>
      </c>
      <c r="O18" s="2">
        <f>N18</f>
        <v>4800</v>
      </c>
      <c r="P18" s="2">
        <f>O18/N18</f>
        <v>1</v>
      </c>
    </row>
    <row r="19">
      <c r="B19" s="2">
        <v>5</v>
      </c>
      <c r="D19" s="2" t="str">
        <v>Dermaga Inggom</v>
      </c>
      <c r="F19" s="2">
        <v>200</v>
      </c>
      <c r="G19" s="2">
        <v>15</v>
      </c>
      <c r="H19" s="2">
        <f>F19*G19</f>
        <v>3000</v>
      </c>
      <c r="L19" s="2" t="str">
        <v>Beton</v>
      </c>
      <c r="N19" s="2">
        <f>H19</f>
        <v>3000</v>
      </c>
      <c r="O19" s="2">
        <f>N19</f>
        <v>3000</v>
      </c>
      <c r="P19" s="2">
        <f>O19/N19</f>
        <v>1</v>
      </c>
    </row>
    <row r="20">
      <c r="B20" s="2" t="str">
        <v>B</v>
      </c>
      <c r="C20" s="2" t="str">
        <v>Dermaga Pelabuhan Nusantara II</v>
      </c>
      <c r="N20" s="2">
        <f>H20</f>
        <v>0</v>
      </c>
      <c r="O20" s="2">
        <f>N20</f>
        <v>0</v>
      </c>
    </row>
    <row r="21">
      <c r="D21" s="2" t="str">
        <v>Dermaga 005</v>
      </c>
      <c r="F21" s="2">
        <v>170</v>
      </c>
      <c r="G21" s="2">
        <v>20</v>
      </c>
      <c r="H21" s="2">
        <f>F21*G21</f>
        <v>3400</v>
      </c>
      <c r="N21" s="2">
        <f>H21</f>
        <v>3400</v>
      </c>
      <c r="O21" s="2">
        <f>N21</f>
        <v>3400</v>
      </c>
      <c r="P21" s="2">
        <f>O21/N21</f>
        <v>1</v>
      </c>
    </row>
    <row r="22">
      <c r="D22" s="2" t="str">
        <v>Dermaga 006</v>
      </c>
      <c r="F22" s="2">
        <v>180</v>
      </c>
      <c r="G22" s="2">
        <v>20</v>
      </c>
      <c r="H22" s="2">
        <f>F22*G22</f>
        <v>3600</v>
      </c>
      <c r="N22" s="2">
        <f>H22</f>
        <v>3600</v>
      </c>
      <c r="O22" s="2">
        <f>N22</f>
        <v>3600</v>
      </c>
      <c r="P22" s="2">
        <f>O22/N22</f>
        <v>1</v>
      </c>
    </row>
    <row r="23">
      <c r="B23" s="2">
        <v>1</v>
      </c>
      <c r="D23" s="2" t="str">
        <v>Dermaga 007</v>
      </c>
      <c r="F23" s="2">
        <v>192</v>
      </c>
      <c r="G23" s="2">
        <v>20</v>
      </c>
      <c r="H23" s="2">
        <f>F23*G23</f>
        <v>3840</v>
      </c>
      <c r="L23" s="2" t="str">
        <v>Beton</v>
      </c>
      <c r="N23" s="2">
        <f>H23</f>
        <v>3840</v>
      </c>
      <c r="O23" s="2">
        <f>N23</f>
        <v>3840</v>
      </c>
      <c r="P23" s="2">
        <f>O23/N23</f>
        <v>1</v>
      </c>
    </row>
    <row r="24">
      <c r="B24" s="2">
        <v>2</v>
      </c>
      <c r="D24" s="2" t="str">
        <v>Dermaga 007 Utara</v>
      </c>
      <c r="F24" s="2">
        <v>75</v>
      </c>
      <c r="G24" s="2">
        <v>12</v>
      </c>
      <c r="H24" s="2">
        <f>F24*G24</f>
        <v>900</v>
      </c>
      <c r="L24" s="2" t="str">
        <v>Beton</v>
      </c>
      <c r="N24" s="2">
        <f>H24</f>
        <v>900</v>
      </c>
      <c r="O24" s="2">
        <f>N24</f>
        <v>900</v>
      </c>
      <c r="P24" s="2">
        <f>O24/N24</f>
        <v>1</v>
      </c>
    </row>
    <row r="25">
      <c r="B25" s="2" t="str">
        <v>C</v>
      </c>
      <c r="C25" s="2" t="str">
        <v>Dermaga Nusantara II Timur</v>
      </c>
      <c r="N25" s="2">
        <f>H25</f>
        <v>0</v>
      </c>
      <c r="O25" s="2">
        <f>N25</f>
        <v>0</v>
      </c>
    </row>
    <row r="26">
      <c r="B26" s="2">
        <v>1</v>
      </c>
      <c r="D26" s="2" t="str">
        <v>Dermaga 009</v>
      </c>
      <c r="F26" s="2">
        <v>400</v>
      </c>
      <c r="G26" s="2">
        <v>20</v>
      </c>
      <c r="H26" s="2">
        <f>F26*G26</f>
        <v>8000</v>
      </c>
      <c r="L26" s="2" t="str">
        <v>Beton</v>
      </c>
      <c r="N26" s="2">
        <f>H26</f>
        <v>8000</v>
      </c>
      <c r="O26" s="2">
        <f>N26</f>
        <v>8000</v>
      </c>
      <c r="P26" s="2">
        <f>O26/N26</f>
        <v>1</v>
      </c>
    </row>
    <row r="27">
      <c r="B27" s="2">
        <v>2</v>
      </c>
      <c r="D27" s="2" t="str">
        <v>Dermaga Walie Jaya</v>
      </c>
      <c r="F27" s="2">
        <v>170</v>
      </c>
      <c r="G27" s="2">
        <v>10</v>
      </c>
      <c r="H27" s="2">
        <f>F27*G27</f>
        <v>1700</v>
      </c>
      <c r="L27" s="2" t="str">
        <v>Beton</v>
      </c>
      <c r="N27" s="2">
        <f>H27</f>
        <v>1700</v>
      </c>
      <c r="O27" s="2">
        <f>N27</f>
        <v>1700</v>
      </c>
      <c r="P27" s="2">
        <f>O27/N27</f>
        <v>1</v>
      </c>
    </row>
    <row r="28">
      <c r="B28" s="2" t="str">
        <v>D</v>
      </c>
      <c r="C28" s="2" t="str">
        <v>Dermaga Pelabuhan 1 Barat</v>
      </c>
      <c r="N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N29" s="2">
        <f>H29</f>
        <v>600</v>
      </c>
      <c r="O29" s="2">
        <f>N29</f>
        <v>600</v>
      </c>
      <c r="P29" s="2">
        <f>O29/N29</f>
        <v>1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N30" s="2">
        <f>H30</f>
        <v>5000</v>
      </c>
      <c r="O30" s="2">
        <f>N30</f>
        <v>5000</v>
      </c>
      <c r="P30" s="2">
        <f>O30/N30</f>
        <v>1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N31" s="2">
        <f>H31</f>
        <v>2500</v>
      </c>
      <c r="O31" s="2">
        <f>N31</f>
        <v>2500</v>
      </c>
      <c r="P31" s="2">
        <f>O31/N31</f>
        <v>1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L32" s="2" t="str">
        <v>Beton</v>
      </c>
      <c r="N32" s="2">
        <f>H32</f>
        <v>2500</v>
      </c>
      <c r="O32" s="2">
        <f>N32</f>
        <v>2500</v>
      </c>
      <c r="P32" s="2">
        <f>O32/N32</f>
        <v>1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L33" s="2" t="str">
        <v>Beton</v>
      </c>
      <c r="N33" s="2">
        <f>H33</f>
        <v>3800</v>
      </c>
      <c r="O33" s="2">
        <f>N33</f>
        <v>3800</v>
      </c>
      <c r="P33" s="2">
        <f>O33/N33</f>
        <v>1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L34" s="2" t="str">
        <v>Beton</v>
      </c>
      <c r="N34" s="2">
        <f>H34</f>
        <v>2600</v>
      </c>
      <c r="O34" s="2">
        <f>N34</f>
        <v>2600</v>
      </c>
      <c r="P34" s="2">
        <f>O34/N34</f>
        <v>1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L35" s="2" t="str">
        <v>Beton</v>
      </c>
      <c r="N35" s="2">
        <f>H35</f>
        <v>3600</v>
      </c>
      <c r="O35" s="2">
        <f>N35</f>
        <v>3600</v>
      </c>
      <c r="P35" s="2">
        <f>O35/N35</f>
        <v>1</v>
      </c>
    </row>
    <row r="36">
      <c r="B36" s="2">
        <v>5</v>
      </c>
      <c r="D36" s="2" t="str">
        <v>Dermaga 106</v>
      </c>
      <c r="F36" s="2">
        <v>168</v>
      </c>
      <c r="G36" s="2">
        <v>20</v>
      </c>
      <c r="H36" s="2">
        <f>F36*G36</f>
        <v>3360</v>
      </c>
      <c r="L36" s="2" t="str">
        <v>Beton</v>
      </c>
      <c r="N36" s="2">
        <f>H36</f>
        <v>3360</v>
      </c>
      <c r="O36" s="2">
        <f>N36</f>
        <v>3360</v>
      </c>
      <c r="P36" s="2">
        <f>O36/N36</f>
        <v>1</v>
      </c>
    </row>
    <row r="37">
      <c r="B37" s="2">
        <v>6</v>
      </c>
      <c r="D37" s="2" t="str">
        <v>Dermaga 107</v>
      </c>
      <c r="F37" s="2">
        <v>212</v>
      </c>
      <c r="G37" s="2">
        <v>20</v>
      </c>
      <c r="H37" s="2">
        <f>F37*G37</f>
        <v>4240</v>
      </c>
      <c r="L37" s="2" t="str">
        <v>Beton</v>
      </c>
      <c r="N37" s="2">
        <f>H37</f>
        <v>4240</v>
      </c>
      <c r="O37" s="2">
        <f>N37</f>
        <v>4240</v>
      </c>
      <c r="P37" s="2">
        <f>O37/N37</f>
        <v>1</v>
      </c>
    </row>
    <row r="38">
      <c r="B38" s="2" t="str">
        <v>E</v>
      </c>
      <c r="C38" s="2" t="str">
        <v xml:space="preserve">Dermaga Pelabuhan 1 Selatan </v>
      </c>
      <c r="N38" s="2">
        <f>H38</f>
        <v>0</v>
      </c>
    </row>
    <row r="39">
      <c r="B39" s="2">
        <v>1</v>
      </c>
      <c r="D39" s="2" t="str">
        <v>Dermaga 108</v>
      </c>
      <c r="F39" s="2">
        <v>170</v>
      </c>
      <c r="G39" s="2">
        <v>28</v>
      </c>
      <c r="H39" s="2">
        <f>F39*G39</f>
        <v>4760</v>
      </c>
      <c r="L39" s="2" t="str">
        <v>Beton</v>
      </c>
      <c r="N39" s="2">
        <f>H39</f>
        <v>4760</v>
      </c>
      <c r="O39" s="2">
        <f>N39</f>
        <v>4760</v>
      </c>
      <c r="P39" s="2">
        <f>O39/N39</f>
        <v>1</v>
      </c>
    </row>
    <row r="40">
      <c r="B40" s="2">
        <v>1</v>
      </c>
      <c r="D40" s="2" t="str">
        <v>Dermaga 109</v>
      </c>
      <c r="F40" s="2">
        <v>170</v>
      </c>
      <c r="G40" s="2">
        <v>22</v>
      </c>
      <c r="H40" s="2">
        <f>F40*G40</f>
        <v>3740</v>
      </c>
      <c r="L40" s="2" t="str">
        <v>Beton</v>
      </c>
      <c r="N40" s="2">
        <f>H40</f>
        <v>3740</v>
      </c>
      <c r="O40" s="2">
        <f>N40</f>
        <v>3740</v>
      </c>
      <c r="P40" s="2">
        <f>O40/N40</f>
        <v>1</v>
      </c>
    </row>
    <row r="41">
      <c r="D41" s="2" t="str">
        <v>Dermaga 110</v>
      </c>
      <c r="F41" s="2">
        <v>180</v>
      </c>
      <c r="G41" s="2">
        <v>22</v>
      </c>
      <c r="H41" s="2">
        <f>F41*G41</f>
        <v>3960</v>
      </c>
      <c r="N41" s="2">
        <f>H41</f>
        <v>3960</v>
      </c>
      <c r="O41" s="2">
        <f>N41</f>
        <v>3960</v>
      </c>
      <c r="P41" s="2">
        <f>O41/N41</f>
        <v>1</v>
      </c>
    </row>
    <row r="42">
      <c r="B42" s="2">
        <v>2</v>
      </c>
      <c r="D42" s="2" t="str">
        <v>Dermaga 111</v>
      </c>
      <c r="F42" s="2">
        <v>160</v>
      </c>
      <c r="G42" s="2">
        <v>22</v>
      </c>
      <c r="H42" s="2">
        <f>F42*G42</f>
        <v>3520</v>
      </c>
      <c r="L42" s="2" t="str">
        <v>Beton</v>
      </c>
      <c r="N42" s="2">
        <f>H42</f>
        <v>3520</v>
      </c>
      <c r="O42" s="2">
        <f>N42</f>
        <v>3520</v>
      </c>
      <c r="P42" s="2">
        <f>O42/N42</f>
        <v>1</v>
      </c>
    </row>
    <row r="43">
      <c r="B43" s="2">
        <v>3</v>
      </c>
      <c r="D43" s="2" t="str">
        <v>Dermaga 112</v>
      </c>
      <c r="F43" s="2">
        <v>140</v>
      </c>
      <c r="G43" s="2">
        <v>22</v>
      </c>
      <c r="H43" s="2">
        <f>F43*G43</f>
        <v>3080</v>
      </c>
      <c r="L43" s="2" t="str">
        <v>Beton</v>
      </c>
      <c r="N43" s="2">
        <f>H43</f>
        <v>3080</v>
      </c>
      <c r="O43" s="2">
        <f>N43</f>
        <v>3080</v>
      </c>
      <c r="P43" s="2">
        <f>O43/N43</f>
        <v>1</v>
      </c>
    </row>
    <row r="44">
      <c r="D44" s="2" t="str">
        <v>Dermaga 113</v>
      </c>
      <c r="F44" s="2">
        <v>140</v>
      </c>
      <c r="G44" s="2">
        <v>22</v>
      </c>
      <c r="H44" s="2">
        <f>F44*G44</f>
        <v>3080</v>
      </c>
      <c r="N44" s="2">
        <f>H44</f>
        <v>3080</v>
      </c>
      <c r="O44" s="2">
        <f>N44</f>
        <v>3080</v>
      </c>
      <c r="P44" s="2">
        <f>O44/N44</f>
        <v>1</v>
      </c>
    </row>
    <row r="45">
      <c r="B45" s="2">
        <v>4</v>
      </c>
      <c r="D45" s="2" t="str">
        <v>Dermaga 114</v>
      </c>
      <c r="F45" s="2">
        <v>260</v>
      </c>
      <c r="G45" s="2">
        <v>15</v>
      </c>
      <c r="H45" s="2">
        <f>F45*G45</f>
        <v>3900</v>
      </c>
      <c r="L45" s="2" t="str">
        <v>Beton</v>
      </c>
      <c r="N45" s="2">
        <f>H45</f>
        <v>3900</v>
      </c>
      <c r="O45" s="2">
        <f>N45</f>
        <v>3900</v>
      </c>
      <c r="P45" s="2">
        <f>O45/N45</f>
        <v>1</v>
      </c>
    </row>
    <row r="46">
      <c r="B46" s="2" t="str">
        <v>G</v>
      </c>
      <c r="C46" s="2" t="str">
        <v>Dermaga Pelabuhan 1 Utara</v>
      </c>
      <c r="N46" s="2">
        <f>H46</f>
        <v>0</v>
      </c>
    </row>
    <row r="47">
      <c r="B47" s="2">
        <v>1</v>
      </c>
      <c r="D47" s="2" t="str">
        <v xml:space="preserve">Dermaga 115 </v>
      </c>
      <c r="F47" s="2">
        <v>250</v>
      </c>
      <c r="G47" s="2">
        <v>25</v>
      </c>
      <c r="H47" s="2">
        <f>F47*G47</f>
        <v>6250</v>
      </c>
      <c r="L47" s="2" t="str">
        <v>Beton</v>
      </c>
      <c r="N47" s="2">
        <f>H47</f>
        <v>6250</v>
      </c>
      <c r="O47" s="2">
        <f>N47</f>
        <v>6250</v>
      </c>
      <c r="P47" s="2">
        <f>O47/N47</f>
        <v>1</v>
      </c>
    </row>
    <row r="48">
      <c r="B48" s="2">
        <v>2</v>
      </c>
      <c r="D48" s="2" t="str">
        <v>Dermaga 200</v>
      </c>
      <c r="F48" s="2">
        <v>161</v>
      </c>
      <c r="G48" s="2">
        <v>20</v>
      </c>
      <c r="H48" s="2">
        <f>F48*G48</f>
        <v>3220</v>
      </c>
      <c r="L48" s="2" t="str">
        <v>Beton</v>
      </c>
      <c r="N48" s="2">
        <f>H48</f>
        <v>3220</v>
      </c>
      <c r="O48" s="2">
        <f>N48</f>
        <v>3220</v>
      </c>
      <c r="P48" s="2">
        <f>O48/N48</f>
        <v>1</v>
      </c>
    </row>
    <row r="49">
      <c r="B49" s="2" t="str">
        <v>H</v>
      </c>
      <c r="C49" s="2" t="str">
        <v>Dermaga Pelabuhan 2 Barat</v>
      </c>
      <c r="N49" s="2">
        <f>H49</f>
        <v>0</v>
      </c>
    </row>
    <row r="50">
      <c r="D50" s="2" t="str">
        <v>Dermaga 201</v>
      </c>
      <c r="F50" s="2">
        <v>120</v>
      </c>
      <c r="G50" s="2">
        <v>20</v>
      </c>
      <c r="H50" s="2">
        <f>F50*G50</f>
        <v>2400</v>
      </c>
      <c r="N50" s="2">
        <f>H50</f>
        <v>2400</v>
      </c>
      <c r="O50" s="2">
        <f>N50</f>
        <v>2400</v>
      </c>
      <c r="P50" s="2">
        <f>O50/N50</f>
        <v>1</v>
      </c>
    </row>
    <row r="51">
      <c r="B51" s="2">
        <v>1</v>
      </c>
      <c r="D51" s="2" t="str">
        <v>Dermaga 202</v>
      </c>
      <c r="F51" s="2">
        <v>160</v>
      </c>
      <c r="G51" s="2">
        <v>20</v>
      </c>
      <c r="H51" s="2">
        <f>F51*G51</f>
        <v>3200</v>
      </c>
      <c r="L51" s="2" t="str">
        <v>Beton</v>
      </c>
      <c r="N51" s="2">
        <f>H51</f>
        <v>3200</v>
      </c>
      <c r="O51" s="2">
        <f>N51</f>
        <v>3200</v>
      </c>
      <c r="P51" s="2">
        <f>O51/N51</f>
        <v>1</v>
      </c>
    </row>
    <row r="52">
      <c r="B52" s="2">
        <v>2</v>
      </c>
      <c r="D52" s="2" t="str">
        <v>Dermaga 203</v>
      </c>
      <c r="F52" s="2">
        <v>210</v>
      </c>
      <c r="G52" s="2">
        <v>20</v>
      </c>
      <c r="H52" s="2">
        <f>F52*G52</f>
        <v>4200</v>
      </c>
      <c r="L52" s="2" t="str">
        <v>Beton</v>
      </c>
      <c r="N52" s="2">
        <f>H52</f>
        <v>4200</v>
      </c>
      <c r="O52" s="2">
        <f>N52</f>
        <v>4200</v>
      </c>
      <c r="P52" s="2">
        <f>O52/N52</f>
        <v>1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L53" s="2" t="str">
        <v>Beton</v>
      </c>
      <c r="N53" s="2">
        <f>H53</f>
        <v>10340</v>
      </c>
      <c r="O53" s="2">
        <f>N53</f>
        <v>10340</v>
      </c>
      <c r="P53" s="2">
        <f>O53/N53</f>
        <v>1</v>
      </c>
    </row>
    <row r="54">
      <c r="B54" s="2" t="str">
        <v>I</v>
      </c>
      <c r="C54" s="2" t="str">
        <v>Dermaga Pelabuhan 2 Selatan</v>
      </c>
      <c r="N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L55" s="2" t="str">
        <v>Beton</v>
      </c>
      <c r="N55" s="2">
        <f>H55</f>
        <v>980</v>
      </c>
      <c r="O55" s="2">
        <f>N55</f>
        <v>980</v>
      </c>
      <c r="P55" s="2">
        <f>O55/N55</f>
        <v>1</v>
      </c>
    </row>
    <row r="56">
      <c r="B56" s="2" t="str">
        <v>J</v>
      </c>
      <c r="C56" s="2" t="str">
        <v>Dermaga Pelabuhan 2 Timur</v>
      </c>
      <c r="N56" s="2">
        <f>H56</f>
        <v>0</v>
      </c>
    </row>
    <row r="57">
      <c r="D57" s="2" t="str">
        <v>Dermaga 208</v>
      </c>
      <c r="F57" s="2">
        <v>196</v>
      </c>
      <c r="G57" s="2">
        <v>25</v>
      </c>
      <c r="H57" s="2">
        <f>F57*G57</f>
        <v>4900</v>
      </c>
      <c r="N57" s="2">
        <f>H57</f>
        <v>4900</v>
      </c>
      <c r="O57" s="2">
        <f>N57</f>
        <v>4900</v>
      </c>
      <c r="P57" s="2">
        <f>O57/N57</f>
        <v>1</v>
      </c>
    </row>
    <row r="58">
      <c r="D58" s="2" t="str">
        <v>Dermaga 209</v>
      </c>
      <c r="F58" s="2">
        <v>160</v>
      </c>
      <c r="G58" s="2">
        <v>25</v>
      </c>
      <c r="H58" s="2">
        <f>F58*G58</f>
        <v>4000</v>
      </c>
      <c r="N58" s="2">
        <f>H58</f>
        <v>4000</v>
      </c>
      <c r="O58" s="2">
        <f>N58</f>
        <v>4000</v>
      </c>
      <c r="P58" s="2">
        <f>O58/N58</f>
        <v>1</v>
      </c>
    </row>
    <row r="59">
      <c r="D59" s="2" t="str">
        <v>Dermaga 210</v>
      </c>
      <c r="F59" s="2">
        <v>171</v>
      </c>
      <c r="G59" s="2">
        <v>25</v>
      </c>
      <c r="H59" s="2">
        <f>F59*G59</f>
        <v>4275</v>
      </c>
      <c r="N59" s="2">
        <f>H59</f>
        <v>4275</v>
      </c>
      <c r="O59" s="2">
        <f>N59</f>
        <v>4275</v>
      </c>
      <c r="P59" s="2">
        <f>O59/N59</f>
        <v>1</v>
      </c>
    </row>
    <row r="60">
      <c r="D60" s="2" t="str">
        <v>Dermaga 211</v>
      </c>
      <c r="F60" s="2">
        <v>120</v>
      </c>
      <c r="G60" s="2">
        <v>25</v>
      </c>
      <c r="H60" s="2">
        <f>F60*G60</f>
        <v>3000</v>
      </c>
      <c r="N60" s="2">
        <f>H60</f>
        <v>3000</v>
      </c>
      <c r="O60" s="2">
        <f>N60</f>
        <v>3000</v>
      </c>
      <c r="P60" s="2">
        <f>O60/N60</f>
        <v>1</v>
      </c>
    </row>
    <row r="61">
      <c r="D61" s="2" t="str">
        <v>Dermaga 212</v>
      </c>
      <c r="F61" s="2">
        <v>150</v>
      </c>
      <c r="G61" s="2">
        <v>25</v>
      </c>
      <c r="H61" s="2">
        <f>F61*G61</f>
        <v>3750</v>
      </c>
      <c r="N61" s="2">
        <f>H61</f>
        <v>3750</v>
      </c>
      <c r="O61" s="2">
        <f>N61</f>
        <v>3750</v>
      </c>
      <c r="P61" s="2">
        <f>O61/N61</f>
        <v>1</v>
      </c>
    </row>
    <row r="62">
      <c r="D62" s="2" t="str">
        <v>Dermaga 213</v>
      </c>
      <c r="F62" s="2">
        <v>130</v>
      </c>
      <c r="G62" s="2">
        <v>25</v>
      </c>
      <c r="H62" s="2">
        <f>F62*G62</f>
        <v>3250</v>
      </c>
      <c r="N62" s="2">
        <f>H62</f>
        <v>3250</v>
      </c>
      <c r="O62" s="2">
        <f>N62</f>
        <v>3250</v>
      </c>
      <c r="P62" s="2">
        <f>O62/N62</f>
        <v>1</v>
      </c>
    </row>
    <row r="63">
      <c r="B63" s="2">
        <v>1</v>
      </c>
      <c r="D63" s="2" t="str">
        <v>Dermaga 214 (MAL)</v>
      </c>
      <c r="F63" s="2">
        <v>300</v>
      </c>
      <c r="G63" s="2">
        <v>25</v>
      </c>
      <c r="H63" s="2">
        <f>F63*G63</f>
        <v>7500</v>
      </c>
      <c r="L63" s="2" t="str">
        <v>Beton</v>
      </c>
      <c r="N63" s="2">
        <f>H63</f>
        <v>7500</v>
      </c>
      <c r="O63" s="2">
        <f>N63</f>
        <v>7500</v>
      </c>
      <c r="P63" s="2">
        <f>O63/N63</f>
        <v>1</v>
      </c>
    </row>
    <row r="64">
      <c r="B64" s="2" t="str">
        <v>L</v>
      </c>
      <c r="C64" s="2" t="str">
        <v>Dermaga Pelabuhan 3 Barat</v>
      </c>
      <c r="N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N65" s="2">
        <f>H65</f>
        <v>6000</v>
      </c>
      <c r="O65" s="2">
        <f>N65</f>
        <v>6000</v>
      </c>
      <c r="P65" s="2">
        <f>O65/N65</f>
        <v>1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N66" s="2">
        <f>H66</f>
        <v>3000</v>
      </c>
      <c r="O66" s="2">
        <f>N66</f>
        <v>3000</v>
      </c>
      <c r="P66" s="2">
        <f>O66/N66</f>
        <v>1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N67" s="2">
        <f>H67</f>
        <v>3000</v>
      </c>
      <c r="O67" s="2">
        <f>N67</f>
        <v>3000</v>
      </c>
      <c r="P67" s="2">
        <f>O67/N67</f>
        <v>1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N68" s="2">
        <f>H68</f>
        <v>3000</v>
      </c>
      <c r="O68" s="2">
        <f>N68</f>
        <v>3000</v>
      </c>
      <c r="P68" s="2">
        <f>O68/N68</f>
        <v>1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N69" s="2">
        <f>H69</f>
        <v>3000</v>
      </c>
      <c r="O69" s="2">
        <f>N69</f>
        <v>3000</v>
      </c>
      <c r="P69" s="2">
        <f>O69/N69</f>
        <v>1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L70" s="2" t="str">
        <v>Beton</v>
      </c>
      <c r="N70" s="2">
        <f>H70</f>
        <v>11400</v>
      </c>
      <c r="O70" s="2">
        <f>N70</f>
        <v>11400</v>
      </c>
      <c r="P70" s="2">
        <f>O70/N70</f>
        <v>1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N72" s="2">
        <f>H72</f>
        <v>690</v>
      </c>
      <c r="O72" s="2">
        <f>N72/2</f>
        <v>345</v>
      </c>
      <c r="P72" s="2">
        <f>O72/N72</f>
        <v>0.5</v>
      </c>
      <c r="S72" s="2" t="str">
        <v>Apa faktor availability kurang dari 80% ?</v>
      </c>
    </row>
    <row r="73">
      <c r="B73" s="2" t="str">
        <v>M</v>
      </c>
      <c r="C73" s="2" t="str">
        <v>Dermaga Pelabuhan 3 Timur</v>
      </c>
      <c r="N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N74" s="2">
        <f>H74</f>
        <v>22750</v>
      </c>
      <c r="O74" s="2">
        <f>N74</f>
        <v>22750</v>
      </c>
      <c r="P74" s="2">
        <f>O74/N74</f>
        <v>1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N75" s="2">
        <f>H75</f>
        <v>25480</v>
      </c>
      <c r="O75" s="2">
        <f>N75</f>
        <v>25480</v>
      </c>
      <c r="P75" s="2">
        <f>O75/N75</f>
        <v>1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N76" s="2">
        <f>H76</f>
        <v>22750</v>
      </c>
      <c r="O76" s="2">
        <f>N76</f>
        <v>22750</v>
      </c>
      <c r="P76" s="2">
        <f>O76/N76</f>
        <v>1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N77" s="2">
        <f>H77</f>
        <v>5000</v>
      </c>
      <c r="O77" s="2">
        <f>N77</f>
        <v>5000</v>
      </c>
      <c r="P77" s="2">
        <f>O77/N77</f>
        <v>1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N78" s="2">
        <f>H78</f>
        <v>4375</v>
      </c>
      <c r="O78" s="2">
        <f>N78</f>
        <v>4375</v>
      </c>
      <c r="P78" s="2">
        <f>O78/N78</f>
        <v>1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N79" s="2">
        <f>H79</f>
        <v>2800</v>
      </c>
      <c r="O79" s="2">
        <f>N79</f>
        <v>2800</v>
      </c>
      <c r="P79" s="2">
        <f>O79/N79</f>
        <v>1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N80" s="2">
        <f>H80</f>
        <v>3950</v>
      </c>
      <c r="O80" s="2">
        <f>N80</f>
        <v>3950</v>
      </c>
      <c r="P80" s="2">
        <f>O80/N80</f>
        <v>1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N81" s="2">
        <f>H81</f>
        <v>5450</v>
      </c>
      <c r="O81" s="2">
        <f>N81</f>
        <v>5450</v>
      </c>
      <c r="P81" s="2">
        <f>O81/N81</f>
        <v>1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L82" s="2" t="str">
        <v>Beton</v>
      </c>
      <c r="N82" s="2">
        <f>H82</f>
        <v>9240</v>
      </c>
      <c r="O82" s="2">
        <f>N82</f>
        <v>9240</v>
      </c>
      <c r="P82" s="2">
        <f>O82/N82</f>
        <v>1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L83" s="2" t="str">
        <v>Beton</v>
      </c>
      <c r="N83" s="2">
        <f>H83</f>
        <v>4900</v>
      </c>
      <c r="O83" s="2">
        <f>N83</f>
        <v>4900</v>
      </c>
      <c r="P83" s="2">
        <f>O83/N83</f>
        <v>1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L84" s="2" t="str">
        <v>Beton</v>
      </c>
      <c r="N84" s="2">
        <f>H84</f>
        <v>689</v>
      </c>
      <c r="O84" s="2">
        <f>N84</f>
        <v>689</v>
      </c>
      <c r="P84" s="2">
        <f>O84/N84</f>
        <v>1</v>
      </c>
    </row>
    <row r="85">
      <c r="B85" s="2" t="str">
        <v>II</v>
      </c>
      <c r="C85" s="2" t="str">
        <v>Dermaga Kapal Non Niaga</v>
      </c>
      <c r="N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N86" s="2">
        <f>H86</f>
        <v>950</v>
      </c>
      <c r="O86" s="2">
        <f>N86</f>
        <v>950</v>
      </c>
      <c r="P86" s="2">
        <f>O86/N86</f>
        <v>1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N87" s="2">
        <f>H87</f>
        <v>900</v>
      </c>
      <c r="O87" s="2">
        <f>N87</f>
        <v>900</v>
      </c>
      <c r="P87" s="2">
        <f>O87/N87</f>
        <v>1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N88" s="2">
        <f>H88</f>
        <v>680</v>
      </c>
      <c r="O88" s="2">
        <f>N88</f>
        <v>680</v>
      </c>
      <c r="P88" s="2">
        <f>O88/N88</f>
        <v>1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N89" s="2">
        <f>H89</f>
        <v>805</v>
      </c>
      <c r="O89" s="2">
        <f>N89</f>
        <v>805</v>
      </c>
      <c r="P89" s="2">
        <f>O89/N89</f>
        <v>1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N90" s="2">
        <f>H90</f>
        <v>350</v>
      </c>
      <c r="O90" s="2">
        <f>N90</f>
        <v>350</v>
      </c>
      <c r="P90" s="2">
        <f>O90/N90</f>
        <v>1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N91" s="2">
        <f>H91</f>
        <v>945</v>
      </c>
      <c r="O91" s="2">
        <f>N91</f>
        <v>945</v>
      </c>
      <c r="P91" s="2">
        <f>O91/N91</f>
        <v>1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N92" s="2">
        <f>H92</f>
        <v>310</v>
      </c>
      <c r="O92" s="2">
        <f>N92</f>
        <v>310</v>
      </c>
      <c r="P92" s="2">
        <f>O92/N92</f>
        <v>1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N93" s="2">
        <f>H93</f>
        <v>300</v>
      </c>
      <c r="O93" s="2">
        <f>N93</f>
        <v>300</v>
      </c>
      <c r="P93" s="2">
        <f>O93/N93</f>
        <v>1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N94" s="2">
        <f>H94</f>
        <v>600</v>
      </c>
      <c r="O94" s="2">
        <f>N94</f>
        <v>600</v>
      </c>
      <c r="P94" s="2">
        <f>O94/N94</f>
        <v>1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N95" s="2">
        <f>H95</f>
        <v>350</v>
      </c>
      <c r="O95" s="2">
        <f>N95</f>
        <v>350</v>
      </c>
      <c r="P95" s="2">
        <f>O95/N95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N96" s="2">
        <f>H96</f>
        <v>8.985</v>
      </c>
      <c r="O96" s="2">
        <f>N96</f>
        <v>8.985</v>
      </c>
      <c r="P96" s="2">
        <f>O96/N96</f>
        <v>1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N97" s="2">
        <f>H97</f>
        <v>225</v>
      </c>
      <c r="O97" s="2">
        <f>N97</f>
        <v>225</v>
      </c>
      <c r="P97" s="2">
        <f>O97/N97</f>
        <v>1</v>
      </c>
    </row>
    <row r="98">
      <c r="B98" s="2">
        <v>13</v>
      </c>
      <c r="D98" s="2" t="str">
        <v>Dermaga Jetty Ex. Arsa</v>
      </c>
      <c r="N98" s="2">
        <f>H98</f>
        <v>0</v>
      </c>
      <c r="O98" s="2">
        <f>N98</f>
        <v>0</v>
      </c>
      <c r="Q98" s="2" t="str">
        <v>Jetty sudah tidak ada (dibongkar).</v>
      </c>
      <c r="S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N99" s="2">
        <f>H99</f>
        <v>105</v>
      </c>
      <c r="O99" s="2">
        <f>N99</f>
        <v>105</v>
      </c>
      <c r="P99" s="2">
        <f>O99/N99</f>
        <v>1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N100" s="2">
        <f>H100</f>
        <v>510</v>
      </c>
      <c r="O100" s="2">
        <f>N100</f>
        <v>510</v>
      </c>
      <c r="P100" s="2">
        <f>O100/N100</f>
        <v>1</v>
      </c>
    </row>
    <row r="101">
      <c r="C101" s="2" t="str">
        <v>Julmlah I &amp; II</v>
      </c>
      <c r="H101" s="2">
        <f>SUM(H13:H100)</f>
        <v>306057.985</v>
      </c>
      <c r="N101" s="2">
        <f>SUM(N13:N100)</f>
        <v>306057.985</v>
      </c>
      <c r="O101" s="2">
        <f>SUM(O13:O100)</f>
        <v>305712.985</v>
      </c>
      <c r="P101" s="2">
        <f>O101/N101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F104" s="2">
        <v>128</v>
      </c>
      <c r="G104" s="2">
        <v>40</v>
      </c>
      <c r="H104" s="2">
        <f>F104*G104</f>
        <v>5120</v>
      </c>
      <c r="N104" s="2">
        <f>H104</f>
        <v>5120</v>
      </c>
      <c r="O104" s="2">
        <f>N104</f>
        <v>5120</v>
      </c>
      <c r="P104" s="2">
        <f>O104/N104</f>
        <v>1</v>
      </c>
    </row>
    <row r="105">
      <c r="B105" s="2">
        <v>2</v>
      </c>
      <c r="D105" s="2" t="str">
        <v>Lapangan 002</v>
      </c>
      <c r="F105" s="2">
        <v>128</v>
      </c>
      <c r="G105" s="2">
        <v>42</v>
      </c>
      <c r="H105" s="2">
        <f>F105*G105</f>
        <v>5376</v>
      </c>
      <c r="L105" s="2" t="str">
        <v>Beton</v>
      </c>
      <c r="N105" s="2">
        <f>H105</f>
        <v>5376</v>
      </c>
      <c r="O105" s="2">
        <f>N105</f>
        <v>5376</v>
      </c>
      <c r="P105" s="2">
        <f>O105/N105</f>
        <v>1</v>
      </c>
    </row>
    <row r="106">
      <c r="B106" s="2">
        <v>3</v>
      </c>
      <c r="D106" s="2" t="str">
        <v>Lapangan 003</v>
      </c>
      <c r="F106" s="2">
        <v>128</v>
      </c>
      <c r="G106" s="2">
        <v>40</v>
      </c>
      <c r="H106" s="2">
        <f>F106*G106</f>
        <v>5120</v>
      </c>
      <c r="N106" s="2">
        <f>H106</f>
        <v>5120</v>
      </c>
      <c r="O106" s="2">
        <f>N106</f>
        <v>5120</v>
      </c>
      <c r="P106" s="2">
        <f>O106/N106</f>
        <v>1</v>
      </c>
    </row>
    <row r="107">
      <c r="B107" s="2">
        <v>4</v>
      </c>
      <c r="D107" s="2" t="str">
        <v>Lapangan 004</v>
      </c>
      <c r="F107" s="2">
        <v>128</v>
      </c>
      <c r="G107" s="2">
        <v>40</v>
      </c>
      <c r="H107" s="2">
        <f>F107*G107</f>
        <v>5120</v>
      </c>
      <c r="N107" s="2">
        <f>H107</f>
        <v>5120</v>
      </c>
      <c r="O107" s="2">
        <f>N107</f>
        <v>5120</v>
      </c>
      <c r="P107" s="2">
        <f>O107/N107</f>
        <v>1</v>
      </c>
    </row>
    <row r="108">
      <c r="B108" s="2">
        <v>5</v>
      </c>
      <c r="D108" s="2" t="str">
        <v>Lapangan 004 Utara</v>
      </c>
      <c r="F108" s="2">
        <v>178</v>
      </c>
      <c r="G108" s="2">
        <v>22</v>
      </c>
      <c r="H108" s="2">
        <f>F108*G108</f>
        <v>3916</v>
      </c>
      <c r="N108" s="2">
        <f>H108</f>
        <v>3916</v>
      </c>
      <c r="O108" s="2">
        <f>N108</f>
        <v>3916</v>
      </c>
      <c r="P108" s="2">
        <f>O108/N108</f>
        <v>1</v>
      </c>
    </row>
    <row r="109">
      <c r="B109" s="2">
        <v>6</v>
      </c>
      <c r="D109" s="2" t="str">
        <v>Lapangan 007 Utara</v>
      </c>
      <c r="F109" s="2">
        <v>60</v>
      </c>
      <c r="G109" s="2">
        <v>16</v>
      </c>
      <c r="H109" s="2">
        <f>F109*G109</f>
        <v>960</v>
      </c>
      <c r="L109" s="2" t="str">
        <v>Beton</v>
      </c>
      <c r="N109" s="2">
        <f>H109</f>
        <v>960</v>
      </c>
      <c r="O109" s="2">
        <f>N109</f>
        <v>960</v>
      </c>
      <c r="P109" s="2">
        <f>O109/N109</f>
        <v>1</v>
      </c>
    </row>
    <row r="110">
      <c r="B110" s="2">
        <v>7</v>
      </c>
      <c r="D110" s="2" t="str">
        <v>Lapangan Utara Gudang 007</v>
      </c>
      <c r="F110" s="2">
        <v>55</v>
      </c>
      <c r="G110" s="2">
        <v>12</v>
      </c>
      <c r="H110" s="2">
        <f>F110*G110</f>
        <v>660</v>
      </c>
      <c r="L110" s="2" t="str">
        <v>Beton</v>
      </c>
      <c r="N110" s="2">
        <f>H110</f>
        <v>660</v>
      </c>
      <c r="O110" s="2">
        <f>N110</f>
        <v>660</v>
      </c>
      <c r="P110" s="2">
        <f>O110/N110</f>
        <v>1</v>
      </c>
    </row>
    <row r="111">
      <c r="B111" s="2">
        <v>8</v>
      </c>
      <c r="D111" s="2" t="str">
        <v>Lapangan Utara Gudang 006</v>
      </c>
      <c r="F111" s="2">
        <v>63</v>
      </c>
      <c r="G111" s="2">
        <v>58</v>
      </c>
      <c r="H111" s="2">
        <f>F111*G111</f>
        <v>3654</v>
      </c>
      <c r="N111" s="2">
        <f>H111</f>
        <v>3654</v>
      </c>
      <c r="O111" s="2">
        <f>N111</f>
        <v>3654</v>
      </c>
      <c r="P111" s="2">
        <f>O111/N111</f>
        <v>1</v>
      </c>
    </row>
    <row r="112">
      <c r="B112" s="2">
        <v>9</v>
      </c>
      <c r="D112" s="2" t="str">
        <v>Lapangan 005</v>
      </c>
      <c r="F112" s="2">
        <v>140</v>
      </c>
      <c r="G112" s="2">
        <v>50</v>
      </c>
      <c r="H112" s="2">
        <f>F112*G112</f>
        <v>7000</v>
      </c>
      <c r="N112" s="2">
        <f>H112</f>
        <v>7000</v>
      </c>
      <c r="O112" s="2">
        <f>N112</f>
        <v>7000</v>
      </c>
      <c r="P112" s="2">
        <f>O112/N112</f>
        <v>1</v>
      </c>
    </row>
    <row r="113">
      <c r="B113" s="2">
        <v>10</v>
      </c>
      <c r="D113" s="2" t="str">
        <v>Lapangan 005 Selatan</v>
      </c>
      <c r="F113" s="2">
        <v>103</v>
      </c>
      <c r="G113" s="2">
        <v>90</v>
      </c>
      <c r="H113" s="2">
        <f>F113*G113</f>
        <v>9270</v>
      </c>
      <c r="L113" s="2" t="str">
        <v>Beton</v>
      </c>
      <c r="N113" s="2">
        <f>H113</f>
        <v>9270</v>
      </c>
      <c r="O113" s="2">
        <f>N113</f>
        <v>9270</v>
      </c>
      <c r="P113" s="2">
        <f>O113/N113</f>
        <v>1</v>
      </c>
    </row>
    <row r="114">
      <c r="B114" s="2">
        <v>11</v>
      </c>
      <c r="D114" s="2" t="str">
        <v>Lapangan EX PERCA/CFS. NUSS II</v>
      </c>
      <c r="F114" s="2">
        <v>415</v>
      </c>
      <c r="G114" s="2">
        <v>113</v>
      </c>
      <c r="H114" s="2">
        <f>F114*G114</f>
        <v>46895</v>
      </c>
      <c r="L114" s="2" t="str">
        <v>Beton</v>
      </c>
      <c r="N114" s="2">
        <f>H114</f>
        <v>46895</v>
      </c>
      <c r="O114" s="2">
        <f>N114*75%</f>
        <v>35171.25</v>
      </c>
      <c r="P114" s="2">
        <f>O114/N114</f>
        <v>0.75</v>
      </c>
      <c r="S114" s="2" t="str">
        <v>Apa faktor availability kurang dari 80% ?</v>
      </c>
    </row>
    <row r="115">
      <c r="B115" s="2">
        <v>12</v>
      </c>
      <c r="D115" s="2" t="str">
        <v>Lapangan Ex Glorious Trisari</v>
      </c>
      <c r="L115" s="2" t="str">
        <v>Beton</v>
      </c>
      <c r="N115" s="2">
        <f>H115</f>
        <v>0</v>
      </c>
    </row>
    <row r="116">
      <c r="B116" s="2">
        <v>13</v>
      </c>
      <c r="D116" s="2" t="str">
        <v>Lapangan Sisi Barat Pos 1</v>
      </c>
      <c r="F116" s="2">
        <v>184</v>
      </c>
      <c r="G116" s="2">
        <v>52</v>
      </c>
      <c r="H116" s="2">
        <f>F116*G116</f>
        <v>9568</v>
      </c>
      <c r="L116" s="2" t="str">
        <v>Beton</v>
      </c>
      <c r="N116" s="2">
        <f>H116</f>
        <v>9568</v>
      </c>
      <c r="O116" s="2">
        <f>N116*75%</f>
        <v>7176</v>
      </c>
      <c r="P116" s="2">
        <f>O116/N116</f>
        <v>0.75</v>
      </c>
      <c r="S116" s="2" t="str">
        <v>Apa faktor availability kurang dari 80% ?</v>
      </c>
    </row>
    <row r="117">
      <c r="B117" s="2">
        <v>14</v>
      </c>
      <c r="D117" s="2" t="str">
        <v>Lapangan Sisi Utara Jalan Tembus</v>
      </c>
      <c r="F117" s="2">
        <v>52</v>
      </c>
      <c r="G117" s="2">
        <v>30</v>
      </c>
      <c r="H117" s="2">
        <f>F117*G117</f>
        <v>1560</v>
      </c>
      <c r="N117" s="2">
        <f>H117</f>
        <v>1560</v>
      </c>
      <c r="O117" s="2">
        <f>N117</f>
        <v>1560</v>
      </c>
      <c r="P117" s="2">
        <f>O117/N117</f>
        <v>1</v>
      </c>
    </row>
    <row r="118">
      <c r="B118" s="2" t="str">
        <v>B</v>
      </c>
      <c r="C118" s="2" t="str">
        <v>Lapangan Penumpukan Lini I (TO II)</v>
      </c>
      <c r="N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L119" s="2" t="str">
        <v>Beton</v>
      </c>
      <c r="N119" s="2">
        <f>H119</f>
        <v>6916</v>
      </c>
      <c r="O119" s="2">
        <f>N119</f>
        <v>6916</v>
      </c>
      <c r="P119" s="2">
        <f>O119/N119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L120" s="2" t="str">
        <v>Beton</v>
      </c>
      <c r="N120" s="2">
        <f>H120</f>
        <v>6255</v>
      </c>
      <c r="O120" s="2">
        <f>N120</f>
        <v>6255</v>
      </c>
      <c r="P120" s="2">
        <f>O120/N120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L121" s="2" t="str">
        <v>Beton</v>
      </c>
      <c r="N121" s="2">
        <f>H121</f>
        <v>4841</v>
      </c>
      <c r="O121" s="2">
        <f>N121</f>
        <v>4841</v>
      </c>
      <c r="P121" s="2">
        <f>O121/N121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L122" s="2" t="str">
        <v>Beton</v>
      </c>
      <c r="N122" s="2">
        <f>H122</f>
        <v>5004</v>
      </c>
      <c r="O122" s="2">
        <f>N122</f>
        <v>5004</v>
      </c>
      <c r="P122" s="2">
        <f>O122/N122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L123" s="2" t="str">
        <v>Beton</v>
      </c>
      <c r="N123" s="2">
        <f>H123</f>
        <v>21450</v>
      </c>
      <c r="O123" s="2">
        <f>N123</f>
        <v>21450</v>
      </c>
      <c r="P123" s="2">
        <f>O123/N123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L124" s="2" t="str">
        <v>Beton</v>
      </c>
      <c r="N124" s="2">
        <f>H124</f>
        <v>29280</v>
      </c>
      <c r="O124" s="2">
        <f>N124</f>
        <v>29280</v>
      </c>
      <c r="P124" s="2">
        <f>O124/N124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L125" s="2" t="str">
        <v>Beton</v>
      </c>
      <c r="N125" s="2">
        <f>H125</f>
        <v>36500</v>
      </c>
      <c r="O125" s="2">
        <f>N125</f>
        <v>36500</v>
      </c>
      <c r="P125" s="2">
        <f>O125/N125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L126" s="2" t="str">
        <v>Beton</v>
      </c>
      <c r="N126" s="2">
        <f>H126</f>
        <v>3700</v>
      </c>
      <c r="O126" s="2">
        <f>N126</f>
        <v>3700</v>
      </c>
      <c r="P126" s="2">
        <f>O126/N126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L127" s="2" t="str">
        <v>Beton</v>
      </c>
      <c r="N127" s="2">
        <f>H127</f>
        <v>3840</v>
      </c>
      <c r="O127" s="2">
        <f>N127</f>
        <v>3840</v>
      </c>
      <c r="P127" s="2">
        <f>O127/N127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L128" s="2" t="str">
        <v>Beton</v>
      </c>
      <c r="N128" s="2">
        <f>H128</f>
        <v>6912</v>
      </c>
      <c r="O128" s="2">
        <f>N128</f>
        <v>6912</v>
      </c>
      <c r="P128" s="2">
        <f>O128/N128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L129" s="2" t="str">
        <v>Beton</v>
      </c>
      <c r="N129" s="2">
        <f>H129</f>
        <v>5530</v>
      </c>
      <c r="O129" s="2">
        <f>N129</f>
        <v>5530</v>
      </c>
      <c r="P129" s="2">
        <f>O129/N129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L130" s="2" t="str">
        <v>Beton</v>
      </c>
      <c r="N130" s="2">
        <f>H130</f>
        <v>6300</v>
      </c>
      <c r="O130" s="2">
        <f>N130</f>
        <v>6300</v>
      </c>
      <c r="P130" s="2">
        <f>O130/N130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L131" s="2" t="str">
        <v>Beton</v>
      </c>
      <c r="N131" s="2">
        <f>H131</f>
        <v>3575</v>
      </c>
      <c r="O131" s="2">
        <f>N131</f>
        <v>3575</v>
      </c>
      <c r="P131" s="2">
        <f>O131/N131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L132" s="2" t="str">
        <v>Beton</v>
      </c>
      <c r="N132" s="2">
        <f>H132</f>
        <v>6750</v>
      </c>
      <c r="O132" s="2">
        <f>N132</f>
        <v>6750</v>
      </c>
      <c r="P132" s="2">
        <f>O132/N132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L133" s="2" t="str">
        <v>Beton</v>
      </c>
      <c r="N133" s="2">
        <f>H133</f>
        <v>9900</v>
      </c>
      <c r="O133" s="2">
        <f>N133</f>
        <v>9900</v>
      </c>
      <c r="P133" s="2">
        <f>O133/N133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L134" s="2" t="str">
        <v>Beton</v>
      </c>
      <c r="N134" s="2">
        <f>H134</f>
        <v>6384</v>
      </c>
      <c r="O134" s="2">
        <f>N134</f>
        <v>6384</v>
      </c>
      <c r="P134" s="2">
        <f>O134/N134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L135" s="2" t="str">
        <v>Beton</v>
      </c>
      <c r="N135" s="2">
        <f>H135</f>
        <v>7518</v>
      </c>
      <c r="O135" s="2">
        <f>N135</f>
        <v>7518</v>
      </c>
      <c r="P135" s="2">
        <f>O135/N135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L136" s="2" t="str">
        <v>Beton</v>
      </c>
      <c r="N136" s="2">
        <f>H136</f>
        <v>9324</v>
      </c>
      <c r="O136" s="2">
        <f>N136</f>
        <v>9324</v>
      </c>
      <c r="P136" s="2">
        <f>O136/N136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L137" s="2" t="str">
        <v>Beton</v>
      </c>
      <c r="N137" s="2">
        <f>H137</f>
        <v>4200</v>
      </c>
      <c r="O137" s="2">
        <f>N137</f>
        <v>4200</v>
      </c>
      <c r="P137" s="2">
        <f>O137/N137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L138" s="2" t="str">
        <v>Beton</v>
      </c>
      <c r="N138" s="2">
        <f>H138</f>
        <v>1855</v>
      </c>
      <c r="O138" s="2">
        <f>N138</f>
        <v>1855</v>
      </c>
      <c r="P138" s="2">
        <f>O138/N138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L139" s="2" t="str">
        <v>Beton</v>
      </c>
      <c r="N139" s="2">
        <f>H139</f>
        <v>7888</v>
      </c>
      <c r="O139" s="2">
        <f>N139</f>
        <v>7888</v>
      </c>
      <c r="P139" s="2">
        <f>O139/N139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L140" s="2" t="str">
        <v>Beton</v>
      </c>
      <c r="N140" s="2">
        <f>H140</f>
        <v>11100</v>
      </c>
      <c r="O140" s="2">
        <f>N140*80%</f>
        <v>8880</v>
      </c>
      <c r="P140" s="2">
        <f>O140/N140</f>
        <v>0.8</v>
      </c>
    </row>
    <row r="141">
      <c r="B141" s="2" t="str">
        <v>C</v>
      </c>
      <c r="C141" s="2" t="str">
        <v>Lapangan Penumpukan Lini I (TO III)</v>
      </c>
      <c r="N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L142" s="2" t="str">
        <v>Beton</v>
      </c>
      <c r="N142" s="2">
        <f>H142</f>
        <v>1848</v>
      </c>
      <c r="O142" s="2">
        <f>N142</f>
        <v>1848</v>
      </c>
      <c r="P142" s="2">
        <f>O142/N142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L143" s="2" t="str">
        <v>Beton</v>
      </c>
      <c r="N143" s="2">
        <f>H143</f>
        <v>12012</v>
      </c>
      <c r="O143" s="2">
        <f>N143</f>
        <v>12012</v>
      </c>
      <c r="P143" s="2">
        <f>O143/N143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L144" s="2" t="str">
        <v>Beton</v>
      </c>
      <c r="N144" s="2">
        <f>H144</f>
        <v>12180</v>
      </c>
      <c r="O144" s="2">
        <f>N144</f>
        <v>12180</v>
      </c>
      <c r="P144" s="2">
        <f>O144/N144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L145" s="2" t="str">
        <v>Beton</v>
      </c>
      <c r="N145" s="2">
        <f>H145</f>
        <v>25152</v>
      </c>
      <c r="O145" s="2">
        <f>N145</f>
        <v>25152</v>
      </c>
      <c r="P145" s="2">
        <f>O145/N145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L146" s="2" t="str">
        <v>Beton</v>
      </c>
      <c r="N146" s="2">
        <f>H146</f>
        <v>3100</v>
      </c>
      <c r="O146" s="2">
        <f>N146</f>
        <v>3100</v>
      </c>
      <c r="P146" s="2">
        <f>O146/N146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L147" s="2" t="str">
        <v>Beton</v>
      </c>
      <c r="N147" s="2">
        <f>H147</f>
        <v>2844</v>
      </c>
      <c r="O147" s="2">
        <f>N147</f>
        <v>2844</v>
      </c>
      <c r="P147" s="2">
        <f>O147/N147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L148" s="2" t="str">
        <v>Beton</v>
      </c>
      <c r="N148" s="2">
        <f>H148</f>
        <v>2286</v>
      </c>
      <c r="O148" s="2">
        <f>N148</f>
        <v>2286</v>
      </c>
      <c r="P148" s="2">
        <f>O148/N148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L149" s="2" t="str">
        <v>Beton</v>
      </c>
      <c r="N149" s="2">
        <f>H149</f>
        <v>46150</v>
      </c>
      <c r="O149" s="2">
        <f>N149</f>
        <v>46150</v>
      </c>
      <c r="P149" s="2">
        <f>O149/N149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L150" s="2" t="str">
        <v>Beton</v>
      </c>
      <c r="N150" s="2">
        <f>H150</f>
        <v>2400</v>
      </c>
      <c r="O150" s="2">
        <f>N150</f>
        <v>2400</v>
      </c>
      <c r="P150" s="2">
        <f>O150/N150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L151" s="2" t="str">
        <v>Beton</v>
      </c>
      <c r="N151" s="2">
        <f>H151</f>
        <v>5217</v>
      </c>
      <c r="O151" s="2">
        <f>N151</f>
        <v>5217</v>
      </c>
      <c r="P151" s="2">
        <f>O151/N151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L152" s="2" t="str">
        <v>Beton</v>
      </c>
      <c r="N152" s="2">
        <f>H152</f>
        <v>20000</v>
      </c>
      <c r="O152" s="2">
        <f>N152</f>
        <v>20000</v>
      </c>
      <c r="P152" s="2">
        <f>O152/N152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L153" s="2" t="str">
        <v>Beton</v>
      </c>
      <c r="N153" s="2">
        <f>H153</f>
        <v>29100</v>
      </c>
      <c r="O153" s="2">
        <f>N153</f>
        <v>29100</v>
      </c>
      <c r="P153" s="2">
        <f>O153/N153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L154" s="2" t="str">
        <v>Beton</v>
      </c>
      <c r="N154" s="2">
        <f>H154</f>
        <v>20200</v>
      </c>
      <c r="O154" s="2">
        <f>N154</f>
        <v>20200</v>
      </c>
      <c r="P154" s="2">
        <f>O154/N154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L155" s="2" t="str">
        <v>Beton</v>
      </c>
      <c r="N155" s="2">
        <f>H155</f>
        <v>17700</v>
      </c>
      <c r="O155" s="2">
        <f>N155</f>
        <v>17700</v>
      </c>
      <c r="P155" s="2">
        <f>O155/N155</f>
        <v>1</v>
      </c>
    </row>
    <row r="156">
      <c r="B156" s="2" t="str">
        <v>C</v>
      </c>
      <c r="C156" s="2" t="str">
        <v>Lapangan Penumpukan Lini II</v>
      </c>
      <c r="N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L157" s="2" t="str">
        <v>Beton</v>
      </c>
      <c r="N157" s="2">
        <f>H157</f>
        <v>5670</v>
      </c>
      <c r="O157" s="2">
        <f>N157*50%</f>
        <v>2835</v>
      </c>
      <c r="P157" s="2">
        <f>O157/N157</f>
        <v>0.5</v>
      </c>
      <c r="Q157" s="2" t="str">
        <v>lapangan rusak</v>
      </c>
      <c r="S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L158" s="2" t="str">
        <v>Beton</v>
      </c>
      <c r="N158" s="2">
        <f>H158</f>
        <v>1225</v>
      </c>
      <c r="O158" s="2">
        <f>N158*50%</f>
        <v>612.5</v>
      </c>
      <c r="P158" s="2">
        <f>O158/N158</f>
        <v>0.5</v>
      </c>
      <c r="Q158" s="2" t="str">
        <v>lapangan rusak, tapi masih bisa dipakai menumpuk</v>
      </c>
      <c r="S158" s="2" t="str">
        <v>Apa penyebab availability fasilitas kurang dari 80% ?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L159" s="2" t="str">
        <v>Beton</v>
      </c>
      <c r="N159" s="2">
        <f>H159</f>
        <v>6525</v>
      </c>
      <c r="O159" s="2">
        <f>N159*50%</f>
        <v>3262.5</v>
      </c>
      <c r="P159" s="2">
        <f>O159/N159</f>
        <v>0.5</v>
      </c>
      <c r="Q159" s="2" t="str">
        <v>lapangan rusak, tapi masih bisa dipakai menumpuk</v>
      </c>
      <c r="S159" s="2" t="str">
        <v>Apa penyebab availability fasilitas kurang dari 80% ?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L160" s="2" t="str">
        <v>Beton</v>
      </c>
      <c r="N160" s="2">
        <f>H160</f>
        <v>4500</v>
      </c>
      <c r="O160" s="2">
        <f>N160*50%</f>
        <v>2250</v>
      </c>
      <c r="P160" s="2">
        <f>O160/N160</f>
        <v>0.5</v>
      </c>
      <c r="Q160" s="2" t="str">
        <v>lapangan rusak, tapi masih bisa dipakai menumpuk</v>
      </c>
      <c r="S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L161" s="2" t="str">
        <v>Beton</v>
      </c>
      <c r="N161" s="2">
        <f>H161</f>
        <v>5520</v>
      </c>
      <c r="O161" s="2">
        <f>N161</f>
        <v>5520</v>
      </c>
      <c r="P161" s="2">
        <f>O161/N161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L162" s="2" t="str">
        <v>Beton</v>
      </c>
      <c r="N162" s="2">
        <f>H162</f>
        <v>7280</v>
      </c>
      <c r="O162" s="2">
        <f>N162</f>
        <v>7280</v>
      </c>
      <c r="P162" s="2">
        <f>O162/N162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L163" s="2" t="str">
        <v>Beton</v>
      </c>
      <c r="N163" s="2">
        <f>H163</f>
        <v>4606</v>
      </c>
      <c r="O163" s="2">
        <f>N163</f>
        <v>4606</v>
      </c>
      <c r="P163" s="2">
        <f>O163/N163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L164" s="2" t="str">
        <v>Beton</v>
      </c>
      <c r="N164" s="2">
        <f>H164</f>
        <v>1705</v>
      </c>
      <c r="O164" s="2">
        <f>N164</f>
        <v>1705</v>
      </c>
      <c r="P164" s="2">
        <f>O164/N164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L165" s="2" t="str">
        <v>Beton</v>
      </c>
      <c r="N165" s="2">
        <f>H165</f>
        <v>9425</v>
      </c>
      <c r="O165" s="2">
        <f>N165</f>
        <v>9425</v>
      </c>
      <c r="P165" s="2">
        <f>O165/N165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L166" s="2" t="str">
        <v>Beton</v>
      </c>
      <c r="N166" s="2">
        <f>H166</f>
        <v>13770</v>
      </c>
      <c r="O166" s="2">
        <f>N166</f>
        <v>13770</v>
      </c>
      <c r="P166" s="2">
        <f>O166/N166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L167" s="2" t="str">
        <v>Beton</v>
      </c>
      <c r="N167" s="2">
        <f>H167</f>
        <v>16512</v>
      </c>
      <c r="O167" s="2">
        <f>N167</f>
        <v>16512</v>
      </c>
      <c r="P167" s="2">
        <f>O167/N167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L168" s="2" t="str">
        <v>Beton</v>
      </c>
      <c r="N168" s="2">
        <f>H168</f>
        <v>13760</v>
      </c>
      <c r="O168" s="2">
        <f>N168</f>
        <v>13760</v>
      </c>
      <c r="P168" s="2">
        <f>O168/N168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L169" s="2" t="str">
        <v>Beton</v>
      </c>
      <c r="N169" s="2">
        <f>H169</f>
        <v>14534</v>
      </c>
      <c r="O169" s="2">
        <f>N169</f>
        <v>14534</v>
      </c>
      <c r="P169" s="2">
        <f>O169/N169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L170" s="2" t="str">
        <v>Beton</v>
      </c>
      <c r="N170" s="2">
        <f>H170</f>
        <v>9520</v>
      </c>
      <c r="O170" s="2">
        <f>N170</f>
        <v>9520</v>
      </c>
      <c r="P170" s="2">
        <f>O170/N170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L171" s="2" t="str">
        <v>Beton</v>
      </c>
      <c r="N171" s="2">
        <f>H171</f>
        <v>6498</v>
      </c>
      <c r="O171" s="2">
        <f>N171</f>
        <v>6498</v>
      </c>
      <c r="P171" s="2">
        <f>O171/N171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L172" s="2" t="str">
        <v>Beton</v>
      </c>
      <c r="N172" s="2">
        <f>H172</f>
        <v>55278</v>
      </c>
      <c r="O172" s="2">
        <f>N172</f>
        <v>55278</v>
      </c>
      <c r="P172" s="2">
        <f>O172/N172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L173" s="2" t="str">
        <v>Beton</v>
      </c>
      <c r="N173" s="2">
        <f>H173</f>
        <v>22165</v>
      </c>
      <c r="O173" s="2">
        <f>N173*50%</f>
        <v>11082.5</v>
      </c>
      <c r="P173" s="2">
        <f>O173/N173</f>
        <v>0.5</v>
      </c>
      <c r="Q173" s="2" t="str">
        <v>permukaan beton turun</v>
      </c>
      <c r="S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L174" s="2" t="str">
        <v>Conblock</v>
      </c>
      <c r="N174" s="2">
        <f>H174</f>
        <v>86620</v>
      </c>
      <c r="O174" s="2">
        <f>N174</f>
        <v>86620</v>
      </c>
      <c r="P174" s="2">
        <f>O174/N174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L175" s="2" t="str">
        <v>Beton</v>
      </c>
      <c r="N175" s="2">
        <f>H175</f>
        <v>7965</v>
      </c>
      <c r="O175" s="2">
        <f>N175</f>
        <v>7965</v>
      </c>
      <c r="P175" s="2">
        <f>O175/N175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L176" s="2" t="str">
        <v>Beton</v>
      </c>
      <c r="N176" s="2">
        <f>H176</f>
        <v>12204</v>
      </c>
      <c r="O176" s="2">
        <f>N176</f>
        <v>12204</v>
      </c>
      <c r="P176" s="2">
        <f>O176/N176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L177" s="2" t="str">
        <v>Beton</v>
      </c>
      <c r="N177" s="2">
        <f>H177</f>
        <v>46345</v>
      </c>
      <c r="O177" s="2">
        <f>N177</f>
        <v>46345</v>
      </c>
      <c r="P177" s="2">
        <f>O177/N177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L178" s="2" t="str">
        <v>Beton</v>
      </c>
      <c r="N178" s="2">
        <f>H178</f>
        <v>4900</v>
      </c>
      <c r="O178" s="2">
        <f>N178</f>
        <v>4900</v>
      </c>
      <c r="P178" s="2">
        <f>O178/N178</f>
        <v>1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N179" s="2">
        <f>H179</f>
        <v>33285</v>
      </c>
      <c r="O179" s="2">
        <f>N179</f>
        <v>33285</v>
      </c>
      <c r="P179" s="2">
        <f>O179/N179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N180" s="2">
        <f>H180</f>
        <v>11775</v>
      </c>
      <c r="O180" s="2">
        <f>N180</f>
        <v>11775</v>
      </c>
      <c r="P180" s="2">
        <f>O180/N180</f>
        <v>1</v>
      </c>
    </row>
    <row r="181">
      <c r="C181" s="2" t="str">
        <v>Julmlah II</v>
      </c>
      <c r="H181" s="2">
        <f>SUM(H104:H180)</f>
        <v>911017</v>
      </c>
      <c r="N181" s="2">
        <f>SUM(N104:N180)</f>
        <v>911017</v>
      </c>
      <c r="O181" s="2">
        <f>SUM(O104:O180)</f>
        <v>874638.75</v>
      </c>
      <c r="P181" s="2">
        <f>O181/N181</f>
        <v>0.9600685278101286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F183" s="2">
        <v>113.1</v>
      </c>
      <c r="G183" s="2">
        <v>50</v>
      </c>
      <c r="H183" s="2">
        <f>F183*G183</f>
        <v>5655</v>
      </c>
      <c r="L183" s="2" t="str">
        <v>Rangka Baja</v>
      </c>
      <c r="N183" s="2">
        <f>H183</f>
        <v>5655</v>
      </c>
      <c r="O183" s="2">
        <f>N183</f>
        <v>5655</v>
      </c>
      <c r="P183" s="2">
        <f>O183/N183</f>
        <v>1</v>
      </c>
    </row>
    <row r="184">
      <c r="B184" s="2">
        <v>2</v>
      </c>
      <c r="D184" s="2" t="str">
        <v>Gudang 007</v>
      </c>
      <c r="F184" s="2">
        <v>113.1</v>
      </c>
      <c r="G184" s="2">
        <v>50</v>
      </c>
      <c r="H184" s="2">
        <f>F184*G184</f>
        <v>5655</v>
      </c>
      <c r="L184" s="2" t="str">
        <v>Rangka Baja</v>
      </c>
      <c r="N184" s="2">
        <f>H184</f>
        <v>5655</v>
      </c>
      <c r="O184" s="2">
        <f>N184</f>
        <v>5655</v>
      </c>
      <c r="P184" s="2">
        <f>O184/N184</f>
        <v>1</v>
      </c>
    </row>
    <row r="185">
      <c r="B185" s="2">
        <v>3</v>
      </c>
      <c r="D185" s="2" t="str">
        <v>Gudang Ambon</v>
      </c>
      <c r="F185" s="2">
        <v>230</v>
      </c>
      <c r="G185" s="2">
        <v>40</v>
      </c>
      <c r="H185" s="2">
        <f>F185*G185</f>
        <v>9200</v>
      </c>
      <c r="L185" s="2" t="str">
        <v>Rangka Baja</v>
      </c>
      <c r="N185" s="2">
        <f>H185</f>
        <v>9200</v>
      </c>
      <c r="O185" s="2">
        <f>N185</f>
        <v>9200</v>
      </c>
      <c r="P185" s="2">
        <f>O185/N185</f>
        <v>1</v>
      </c>
    </row>
    <row r="186">
      <c r="B186" s="2">
        <v>4</v>
      </c>
      <c r="D186" s="2" t="str">
        <v>Gudang Pombo</v>
      </c>
      <c r="F186" s="2">
        <v>85</v>
      </c>
      <c r="G186" s="2">
        <v>40</v>
      </c>
      <c r="H186" s="2">
        <f>F186*G186</f>
        <v>3400</v>
      </c>
      <c r="L186" s="2" t="str">
        <v>Rangka Baja</v>
      </c>
      <c r="N186" s="2">
        <f>H186</f>
        <v>3400</v>
      </c>
      <c r="O186" s="2">
        <f>N186</f>
        <v>3400</v>
      </c>
      <c r="P186" s="2">
        <f>O186/N186</f>
        <v>1</v>
      </c>
    </row>
    <row r="187">
      <c r="B187" s="2">
        <v>5</v>
      </c>
      <c r="D187" s="2" t="str">
        <v>Gudang CDC</v>
      </c>
      <c r="F187" s="2">
        <v>224.08</v>
      </c>
      <c r="G187" s="2">
        <v>49.3</v>
      </c>
      <c r="H187" s="2">
        <f>F187*G187</f>
        <v>11047.144</v>
      </c>
      <c r="L187" s="2" t="str">
        <v>Rangka Baja</v>
      </c>
      <c r="N187" s="2">
        <f>H187</f>
        <v>11047.144</v>
      </c>
      <c r="O187" s="2">
        <f>N187</f>
        <v>11047.144</v>
      </c>
      <c r="P187" s="2">
        <f>O187/N187</f>
        <v>1</v>
      </c>
    </row>
    <row r="188">
      <c r="C188" s="2" t="str">
        <v>Julmlah III</v>
      </c>
      <c r="H188" s="2">
        <f>SUM(H183:H187)</f>
        <v>34957.144</v>
      </c>
      <c r="N188" s="2">
        <f>SUM(N183:N187)</f>
        <v>34957.144</v>
      </c>
      <c r="O188" s="2">
        <f>SUM(O183:O187)</f>
        <v>34957.144</v>
      </c>
      <c r="P188" s="2">
        <f>O188/N188</f>
        <v>1</v>
      </c>
    </row>
    <row r="189">
      <c r="B189" s="2" t="str">
        <v>AVAILABILITY FASILITAS PELABUHAN</v>
      </c>
      <c r="P189" s="2">
        <f>AVERAGE(P101,P181,P188)</f>
        <v>0.9863137634779505</v>
      </c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ageMargins left="0.5" right="0.5" top="0.5" bottom="0.5" header="0" footer="0"/>
  <ignoredErrors>
    <ignoredError numberStoredAsText="1" sqref="A1:Z99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Z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MARET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>Elevasi</v>
      </c>
      <c r="K8" s="2" t="str">
        <v>Daya Dukung/Kapasitas</v>
      </c>
      <c r="L8" s="2" t="str">
        <v xml:space="preserve">Konstruksi </v>
      </c>
      <c r="M8" s="2" t="str">
        <v>Tahun Pembuatan</v>
      </c>
      <c r="N8" s="2" t="str">
        <v>Fasilitas Tersidia</v>
      </c>
      <c r="O8" s="2" t="str">
        <v>Fasilitas Siap Pakai</v>
      </c>
      <c r="P8" s="2" t="str">
        <v>Availability Fasilitas</v>
      </c>
      <c r="Q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(buah)</v>
      </c>
      <c r="J9" s="2" t="str">
        <v>(mLWS)</v>
      </c>
      <c r="K9" s="2" t="str">
        <v>(Ton/m2/Teus)</v>
      </c>
      <c r="N9" s="2" t="str">
        <v>(m2)</v>
      </c>
      <c r="O9" s="2" t="str">
        <v>(m2)</v>
      </c>
      <c r="P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 t="str">
        <v>15 = 14/13</v>
      </c>
      <c r="Q10" s="2">
        <v>16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L13" s="2" t="str">
        <v>Beton</v>
      </c>
      <c r="N13" s="2">
        <f>H13</f>
        <v>3400</v>
      </c>
      <c r="O13" s="2">
        <f>N13</f>
        <v>3400</v>
      </c>
      <c r="P13" s="2">
        <f>O13/N13</f>
        <v>1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L14" s="2" t="str">
        <v>Beton</v>
      </c>
      <c r="N14" s="2">
        <f>H14</f>
        <v>2600</v>
      </c>
      <c r="O14" s="2">
        <f>N14</f>
        <v>2600</v>
      </c>
      <c r="P14" s="2">
        <f>O14/N14</f>
        <v>1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L15" s="2" t="str">
        <v>Beton</v>
      </c>
      <c r="N15" s="2">
        <f>H15</f>
        <v>2400</v>
      </c>
      <c r="O15" s="2">
        <f>N15</f>
        <v>2400</v>
      </c>
      <c r="P15" s="2">
        <f>O15/N15</f>
        <v>1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L16" s="2" t="str">
        <v>Beton</v>
      </c>
      <c r="N16" s="2">
        <f>H16</f>
        <v>2800</v>
      </c>
      <c r="O16" s="2">
        <f>N16</f>
        <v>2800</v>
      </c>
      <c r="P16" s="2">
        <f>O16/N16</f>
        <v>1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L17" s="2" t="str">
        <v>Beton</v>
      </c>
      <c r="N17" s="2">
        <f>H17</f>
        <v>5600</v>
      </c>
      <c r="O17" s="2">
        <f>N17</f>
        <v>5600</v>
      </c>
      <c r="P17" s="2">
        <f>O17/N17</f>
        <v>1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L18" s="2" t="str">
        <v>Beton</v>
      </c>
      <c r="N18" s="2">
        <f>H18</f>
        <v>4800</v>
      </c>
      <c r="O18" s="2">
        <f>N18</f>
        <v>4800</v>
      </c>
      <c r="P18" s="2">
        <f>O18/N18</f>
        <v>1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L19" s="2" t="str">
        <v>Beton</v>
      </c>
      <c r="N19" s="2">
        <f>H19</f>
        <v>3000</v>
      </c>
      <c r="O19" s="2">
        <f>N19</f>
        <v>3000</v>
      </c>
      <c r="P19" s="2">
        <f>O19/N19</f>
        <v>1</v>
      </c>
    </row>
    <row r="20">
      <c r="B20" s="2" t="str">
        <v>B</v>
      </c>
      <c r="C20" s="2" t="str">
        <v>Dermaga Pelabuhan Nusantara II</v>
      </c>
      <c r="N20" s="2">
        <f>H20</f>
        <v>0</v>
      </c>
      <c r="O20" s="2">
        <f>N20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L21" s="2" t="str">
        <v>Beton</v>
      </c>
      <c r="N21" s="2">
        <f>H21</f>
        <v>3400</v>
      </c>
      <c r="O21" s="2">
        <f>N21</f>
        <v>3400</v>
      </c>
      <c r="P21" s="2">
        <f>O21/N21</f>
        <v>1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L22" s="2" t="str">
        <v>Beton</v>
      </c>
      <c r="N22" s="2">
        <f>H22</f>
        <v>3600</v>
      </c>
      <c r="O22" s="2">
        <f>N22</f>
        <v>3600</v>
      </c>
      <c r="P22" s="2">
        <f>O22/N22</f>
        <v>1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L23" s="2" t="str">
        <v>Beton</v>
      </c>
      <c r="N23" s="2">
        <f>H23</f>
        <v>3840</v>
      </c>
      <c r="O23" s="2">
        <f>N23</f>
        <v>3840</v>
      </c>
      <c r="P23" s="2">
        <f>O23/N23</f>
        <v>1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L24" s="2" t="str">
        <v>Beton</v>
      </c>
      <c r="N24" s="2">
        <f>H24</f>
        <v>900</v>
      </c>
      <c r="O24" s="2">
        <f>N24</f>
        <v>900</v>
      </c>
      <c r="P24" s="2">
        <f>O24/N24</f>
        <v>1</v>
      </c>
    </row>
    <row r="25">
      <c r="B25" s="2" t="str">
        <v>C</v>
      </c>
      <c r="C25" s="2" t="str">
        <v>Dermaga Nusantara II Timur</v>
      </c>
      <c r="N25" s="2">
        <f>H25</f>
        <v>0</v>
      </c>
      <c r="O25" s="2">
        <f>N25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L26" s="2" t="str">
        <v>Beton</v>
      </c>
      <c r="N26" s="2">
        <f>H26</f>
        <v>8000</v>
      </c>
      <c r="O26" s="2">
        <f>N26</f>
        <v>8000</v>
      </c>
      <c r="P26" s="2">
        <f>O26/N26</f>
        <v>1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L27" s="2" t="str">
        <v>Beton</v>
      </c>
      <c r="N27" s="2">
        <f>H27</f>
        <v>1700</v>
      </c>
      <c r="O27" s="2">
        <f>N27</f>
        <v>1700</v>
      </c>
      <c r="P27" s="2">
        <f>O27/N27</f>
        <v>1</v>
      </c>
    </row>
    <row r="28">
      <c r="B28" s="2" t="str">
        <v>D</v>
      </c>
      <c r="C28" s="2" t="str">
        <v>Dermaga Pelabuhan 1 Barat</v>
      </c>
      <c r="N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L29" s="2" t="str">
        <v>Beton</v>
      </c>
      <c r="N29" s="2">
        <f>H29</f>
        <v>600</v>
      </c>
      <c r="O29" s="2">
        <f>N29</f>
        <v>600</v>
      </c>
      <c r="P29" s="2">
        <f>O29/N29</f>
        <v>1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L30" s="2" t="str">
        <v>Beton</v>
      </c>
      <c r="N30" s="2">
        <f>H30</f>
        <v>5000</v>
      </c>
      <c r="O30" s="2">
        <f>N30</f>
        <v>5000</v>
      </c>
      <c r="P30" s="2">
        <f>O30/N30</f>
        <v>1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L31" s="2" t="str">
        <v>Beton</v>
      </c>
      <c r="N31" s="2">
        <f>H31</f>
        <v>2500</v>
      </c>
      <c r="O31" s="2">
        <f>N31</f>
        <v>2500</v>
      </c>
      <c r="P31" s="2">
        <f>O31/N31</f>
        <v>1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L32" s="2" t="str">
        <v>Beton</v>
      </c>
      <c r="N32" s="2">
        <f>H32</f>
        <v>2500</v>
      </c>
      <c r="O32" s="2">
        <f>N32</f>
        <v>2500</v>
      </c>
      <c r="P32" s="2">
        <f>O32/N32</f>
        <v>1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L33" s="2" t="str">
        <v>Beton</v>
      </c>
      <c r="N33" s="2">
        <f>H33</f>
        <v>3800</v>
      </c>
      <c r="O33" s="2">
        <f>N33</f>
        <v>3800</v>
      </c>
      <c r="P33" s="2">
        <f>O33/N33</f>
        <v>1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L34" s="2" t="str">
        <v>Beton</v>
      </c>
      <c r="N34" s="2">
        <f>H34</f>
        <v>2600</v>
      </c>
      <c r="O34" s="2">
        <f>N34</f>
        <v>2600</v>
      </c>
      <c r="P34" s="2">
        <f>O34/N34</f>
        <v>1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L35" s="2" t="str">
        <v>Beton</v>
      </c>
      <c r="N35" s="2">
        <f>H35</f>
        <v>3600</v>
      </c>
      <c r="O35" s="2">
        <f>N35</f>
        <v>3600</v>
      </c>
      <c r="P35" s="2">
        <f>O35/N35</f>
        <v>1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L36" s="2" t="str">
        <v>Beton</v>
      </c>
      <c r="N36" s="2">
        <f>H36</f>
        <v>3360</v>
      </c>
      <c r="O36" s="2">
        <f>N36</f>
        <v>3360</v>
      </c>
      <c r="P36" s="2">
        <f>O36/N36</f>
        <v>1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L37" s="2" t="str">
        <v>Beton</v>
      </c>
      <c r="N37" s="2">
        <f>H37</f>
        <v>4240</v>
      </c>
      <c r="O37" s="2">
        <f>N37</f>
        <v>4240</v>
      </c>
      <c r="P37" s="2">
        <f>O37/N37</f>
        <v>1</v>
      </c>
    </row>
    <row r="38">
      <c r="B38" s="2" t="str">
        <v>E</v>
      </c>
      <c r="C38" s="2" t="str">
        <v xml:space="preserve">Dermaga Pelabuhan 1 Selatan </v>
      </c>
      <c r="N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L39" s="2" t="str">
        <v>Beton</v>
      </c>
      <c r="N39" s="2">
        <f>H39</f>
        <v>4760</v>
      </c>
      <c r="O39" s="2">
        <f>N39</f>
        <v>4760</v>
      </c>
      <c r="P39" s="2">
        <f>O39/N39</f>
        <v>1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L40" s="2" t="str">
        <v>Beton</v>
      </c>
      <c r="N40" s="2">
        <f>H40</f>
        <v>3740</v>
      </c>
      <c r="O40" s="2">
        <f>N40</f>
        <v>3740</v>
      </c>
      <c r="P40" s="2">
        <f>O40/N40</f>
        <v>1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L41" s="2" t="str">
        <v>Beton</v>
      </c>
      <c r="N41" s="2">
        <f>H41</f>
        <v>3960</v>
      </c>
      <c r="O41" s="2">
        <f>N41</f>
        <v>3960</v>
      </c>
      <c r="P41" s="2">
        <f>O41/N41</f>
        <v>1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L42" s="2" t="str">
        <v>Beton</v>
      </c>
      <c r="N42" s="2">
        <f>H42</f>
        <v>3520</v>
      </c>
      <c r="O42" s="2">
        <f>N42</f>
        <v>3520</v>
      </c>
      <c r="P42" s="2">
        <f>O42/N42</f>
        <v>1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L43" s="2" t="str">
        <v>Beton</v>
      </c>
      <c r="N43" s="2">
        <f>H43</f>
        <v>3080</v>
      </c>
      <c r="O43" s="2">
        <f>N43</f>
        <v>3080</v>
      </c>
      <c r="P43" s="2">
        <f>O43/N43</f>
        <v>1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L44" s="2" t="str">
        <v>Beton</v>
      </c>
      <c r="N44" s="2">
        <f>H44</f>
        <v>3080</v>
      </c>
      <c r="O44" s="2">
        <f>N44</f>
        <v>3080</v>
      </c>
      <c r="P44" s="2">
        <f>O44/N44</f>
        <v>1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L45" s="2" t="str">
        <v>Beton</v>
      </c>
      <c r="N45" s="2">
        <f>H45</f>
        <v>3900</v>
      </c>
      <c r="O45" s="2">
        <f>N45</f>
        <v>3900</v>
      </c>
      <c r="P45" s="2">
        <f>O45/N45</f>
        <v>1</v>
      </c>
    </row>
    <row r="46">
      <c r="B46" s="2" t="str">
        <v>G</v>
      </c>
      <c r="C46" s="2" t="str">
        <v>Dermaga Pelabuhan 1 Utara</v>
      </c>
      <c r="N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L47" s="2" t="str">
        <v>Beton</v>
      </c>
      <c r="N47" s="2">
        <f>H47</f>
        <v>6250</v>
      </c>
      <c r="O47" s="2">
        <f>N47</f>
        <v>6250</v>
      </c>
      <c r="P47" s="2">
        <f>O47/N47</f>
        <v>1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L48" s="2" t="str">
        <v>Beton</v>
      </c>
      <c r="N48" s="2">
        <f>H48</f>
        <v>3220</v>
      </c>
      <c r="O48" s="2">
        <f>N48</f>
        <v>3220</v>
      </c>
      <c r="P48" s="2">
        <f>O48/N48</f>
        <v>1</v>
      </c>
    </row>
    <row r="49">
      <c r="B49" s="2" t="str">
        <v>H</v>
      </c>
      <c r="C49" s="2" t="str">
        <v>Dermaga Pelabuhan 2 Barat</v>
      </c>
      <c r="N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L50" s="2" t="str">
        <v>Beton</v>
      </c>
      <c r="N50" s="2">
        <f>H50</f>
        <v>2400</v>
      </c>
      <c r="O50" s="2">
        <f>N50</f>
        <v>2400</v>
      </c>
      <c r="P50" s="2">
        <f>O50/N50</f>
        <v>1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L51" s="2" t="str">
        <v>Beton</v>
      </c>
      <c r="N51" s="2">
        <f>H51</f>
        <v>3200</v>
      </c>
      <c r="O51" s="2">
        <f>N51</f>
        <v>3200</v>
      </c>
      <c r="P51" s="2">
        <f>O51/N51</f>
        <v>1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L52" s="2" t="str">
        <v>Beton</v>
      </c>
      <c r="N52" s="2">
        <f>H52</f>
        <v>4200</v>
      </c>
      <c r="O52" s="2">
        <f>N52</f>
        <v>4200</v>
      </c>
      <c r="P52" s="2">
        <f>O52/N52</f>
        <v>1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L53" s="2" t="str">
        <v>Beton</v>
      </c>
      <c r="N53" s="2">
        <f>H53</f>
        <v>10340</v>
      </c>
      <c r="O53" s="2">
        <f>N53</f>
        <v>10340</v>
      </c>
      <c r="P53" s="2">
        <f>O53/N53</f>
        <v>1</v>
      </c>
    </row>
    <row r="54">
      <c r="B54" s="2" t="str">
        <v>I</v>
      </c>
      <c r="C54" s="2" t="str">
        <v>Dermaga Pelabuhan 2 Selatan</v>
      </c>
      <c r="N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L55" s="2" t="str">
        <v>Beton</v>
      </c>
      <c r="N55" s="2">
        <f>H55</f>
        <v>980</v>
      </c>
      <c r="O55" s="2">
        <f>N55</f>
        <v>980</v>
      </c>
      <c r="P55" s="2">
        <f>O55/N55</f>
        <v>1</v>
      </c>
    </row>
    <row r="56">
      <c r="B56" s="2" t="str">
        <v>J</v>
      </c>
      <c r="C56" s="2" t="str">
        <v>Dermaga Pelabuhan 2 Timur</v>
      </c>
      <c r="N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L57" s="2" t="str">
        <v>Beton</v>
      </c>
      <c r="N57" s="2">
        <f>H57</f>
        <v>4900</v>
      </c>
      <c r="O57" s="2">
        <f>N57</f>
        <v>4900</v>
      </c>
      <c r="P57" s="2">
        <f>O57/N57</f>
        <v>1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L58" s="2" t="str">
        <v>Beton</v>
      </c>
      <c r="N58" s="2">
        <f>H58</f>
        <v>4000</v>
      </c>
      <c r="O58" s="2">
        <f>N58</f>
        <v>4000</v>
      </c>
      <c r="P58" s="2">
        <f>O58/N58</f>
        <v>1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L59" s="2" t="str">
        <v>Beton</v>
      </c>
      <c r="N59" s="2">
        <f>H59</f>
        <v>4275</v>
      </c>
      <c r="O59" s="2">
        <f>N59</f>
        <v>4275</v>
      </c>
      <c r="P59" s="2">
        <f>O59/N59</f>
        <v>1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L60" s="2" t="str">
        <v>Beton</v>
      </c>
      <c r="N60" s="2">
        <f>H60</f>
        <v>3000</v>
      </c>
      <c r="O60" s="2">
        <f>N60</f>
        <v>3000</v>
      </c>
      <c r="P60" s="2">
        <f>O60/N60</f>
        <v>1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L61" s="2" t="str">
        <v>Beton</v>
      </c>
      <c r="N61" s="2">
        <f>H61</f>
        <v>3750</v>
      </c>
      <c r="O61" s="2">
        <f>N61</f>
        <v>3750</v>
      </c>
      <c r="P61" s="2">
        <f>O61/N61</f>
        <v>1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L62" s="2" t="str">
        <v>Beton</v>
      </c>
      <c r="N62" s="2">
        <f>H62</f>
        <v>3250</v>
      </c>
      <c r="O62" s="2">
        <f>N62</f>
        <v>3250</v>
      </c>
      <c r="P62" s="2">
        <f>O62/N62</f>
        <v>1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L63" s="2" t="str">
        <v>Beton</v>
      </c>
      <c r="N63" s="2">
        <f>H63</f>
        <v>7500</v>
      </c>
      <c r="O63" s="2">
        <f>N63</f>
        <v>7500</v>
      </c>
      <c r="P63" s="2">
        <f>O63/N63</f>
        <v>1</v>
      </c>
    </row>
    <row r="64">
      <c r="B64" s="2" t="str">
        <v>L</v>
      </c>
      <c r="C64" s="2" t="str">
        <v>Dermaga Pelabuhan 3 Barat</v>
      </c>
      <c r="N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L65" s="2" t="str">
        <v>Beton</v>
      </c>
      <c r="N65" s="2">
        <f>H65</f>
        <v>6000</v>
      </c>
      <c r="O65" s="2">
        <f>N65</f>
        <v>6000</v>
      </c>
      <c r="P65" s="2">
        <f>O65/N65</f>
        <v>1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L66" s="2" t="str">
        <v>Beton</v>
      </c>
      <c r="N66" s="2">
        <f>H66</f>
        <v>3000</v>
      </c>
      <c r="O66" s="2">
        <f>N66</f>
        <v>3000</v>
      </c>
      <c r="P66" s="2">
        <f>O66/N66</f>
        <v>1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L67" s="2" t="str">
        <v>Beton</v>
      </c>
      <c r="N67" s="2">
        <f>H67</f>
        <v>3000</v>
      </c>
      <c r="O67" s="2">
        <f>N67</f>
        <v>3000</v>
      </c>
      <c r="P67" s="2">
        <f>O67/N67</f>
        <v>1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L68" s="2" t="str">
        <v>Beton</v>
      </c>
      <c r="N68" s="2">
        <f>H68</f>
        <v>3000</v>
      </c>
      <c r="O68" s="2">
        <f>N68</f>
        <v>3000</v>
      </c>
      <c r="P68" s="2">
        <f>O68/N68</f>
        <v>1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L69" s="2" t="str">
        <v>Beton</v>
      </c>
      <c r="N69" s="2">
        <f>H69</f>
        <v>3000</v>
      </c>
      <c r="O69" s="2">
        <f>N69</f>
        <v>3000</v>
      </c>
      <c r="P69" s="2">
        <f>O69/N69</f>
        <v>1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L70" s="2" t="str">
        <v>Beton</v>
      </c>
      <c r="N70" s="2">
        <f>H70</f>
        <v>11400</v>
      </c>
      <c r="O70" s="2">
        <f>N70</f>
        <v>11400</v>
      </c>
      <c r="P70" s="2">
        <f>O70/N70</f>
        <v>1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N72" s="2">
        <f>H72</f>
        <v>690</v>
      </c>
      <c r="O72" s="2">
        <f>N72/2</f>
        <v>345</v>
      </c>
      <c r="P72" s="2">
        <f>O72/N72</f>
        <v>0.5</v>
      </c>
      <c r="S72" s="2" t="str">
        <v>Apa faktor availability kurang dari 80% ?</v>
      </c>
    </row>
    <row r="73">
      <c r="B73" s="2" t="str">
        <v>M</v>
      </c>
      <c r="C73" s="2" t="str">
        <v>Dermaga Pelabuhan 3 Timur</v>
      </c>
      <c r="N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L74" s="2" t="str">
        <v>Beton</v>
      </c>
      <c r="N74" s="2">
        <f>H74</f>
        <v>22750</v>
      </c>
      <c r="O74" s="2">
        <f>N74</f>
        <v>22750</v>
      </c>
      <c r="P74" s="2">
        <f>O74/N74</f>
        <v>1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L75" s="2" t="str">
        <v>Beton</v>
      </c>
      <c r="N75" s="2">
        <f>H75</f>
        <v>25480</v>
      </c>
      <c r="O75" s="2">
        <f>N75</f>
        <v>25480</v>
      </c>
      <c r="P75" s="2">
        <f>O75/N75</f>
        <v>1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L76" s="2" t="str">
        <v>Beton</v>
      </c>
      <c r="N76" s="2">
        <f>H76</f>
        <v>22750</v>
      </c>
      <c r="O76" s="2">
        <f>N76</f>
        <v>22750</v>
      </c>
      <c r="P76" s="2">
        <f>O76/N76</f>
        <v>1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N77" s="2">
        <f>H77</f>
        <v>5000</v>
      </c>
      <c r="O77" s="2">
        <f>N77</f>
        <v>5000</v>
      </c>
      <c r="P77" s="2">
        <f>O77/N77</f>
        <v>1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N78" s="2">
        <f>H78</f>
        <v>4375</v>
      </c>
      <c r="O78" s="2">
        <f>N78</f>
        <v>4375</v>
      </c>
      <c r="P78" s="2">
        <f>O78/N78</f>
        <v>1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N79" s="2">
        <f>H79</f>
        <v>2800</v>
      </c>
      <c r="O79" s="2">
        <f>N79</f>
        <v>2800</v>
      </c>
      <c r="P79" s="2">
        <f>O79/N79</f>
        <v>1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N80" s="2">
        <f>H80</f>
        <v>3950</v>
      </c>
      <c r="O80" s="2">
        <f>N80</f>
        <v>3950</v>
      </c>
      <c r="P80" s="2">
        <f>O80/N80</f>
        <v>1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N81" s="2">
        <f>H81</f>
        <v>5450</v>
      </c>
      <c r="O81" s="2">
        <f>N81</f>
        <v>5450</v>
      </c>
      <c r="P81" s="2">
        <f>O81/N81</f>
        <v>1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L82" s="2" t="str">
        <v>Beton</v>
      </c>
      <c r="N82" s="2">
        <f>H82</f>
        <v>9240</v>
      </c>
      <c r="O82" s="2">
        <f>N82</f>
        <v>9240</v>
      </c>
      <c r="P82" s="2">
        <f>O82/N82</f>
        <v>1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L83" s="2" t="str">
        <v>Beton</v>
      </c>
      <c r="N83" s="2">
        <f>H83</f>
        <v>4900</v>
      </c>
      <c r="O83" s="2">
        <f>N83</f>
        <v>4900</v>
      </c>
      <c r="P83" s="2">
        <f>O83/N83</f>
        <v>1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L84" s="2" t="str">
        <v>Beton</v>
      </c>
      <c r="N84" s="2">
        <f>H84</f>
        <v>689</v>
      </c>
      <c r="O84" s="2">
        <f>N84</f>
        <v>689</v>
      </c>
      <c r="P84" s="2">
        <f>O84/N84</f>
        <v>1</v>
      </c>
    </row>
    <row r="85">
      <c r="B85" s="2" t="str">
        <v>II</v>
      </c>
      <c r="C85" s="2" t="str">
        <v>Dermaga Kapal Non Niaga</v>
      </c>
      <c r="N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N86" s="2">
        <f>H86</f>
        <v>950</v>
      </c>
      <c r="O86" s="2">
        <f>N86</f>
        <v>950</v>
      </c>
      <c r="P86" s="2">
        <f>O86/N86</f>
        <v>1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N87" s="2">
        <f>H87</f>
        <v>900</v>
      </c>
      <c r="O87" s="2">
        <f>N87</f>
        <v>900</v>
      </c>
      <c r="P87" s="2">
        <f>O87/N87</f>
        <v>1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N88" s="2">
        <f>H88</f>
        <v>680</v>
      </c>
      <c r="O88" s="2">
        <f>N88</f>
        <v>680</v>
      </c>
      <c r="P88" s="2">
        <f>O88/N88</f>
        <v>1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N89" s="2">
        <f>H89</f>
        <v>805</v>
      </c>
      <c r="O89" s="2">
        <f>N89</f>
        <v>805</v>
      </c>
      <c r="P89" s="2">
        <f>O89/N89</f>
        <v>1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N90" s="2">
        <f>H90</f>
        <v>350</v>
      </c>
      <c r="O90" s="2">
        <f>N90</f>
        <v>350</v>
      </c>
      <c r="P90" s="2">
        <f>O90/N90</f>
        <v>1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N91" s="2">
        <f>H91</f>
        <v>945</v>
      </c>
      <c r="O91" s="2">
        <f>N91</f>
        <v>945</v>
      </c>
      <c r="P91" s="2">
        <f>O91/N91</f>
        <v>1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N92" s="2">
        <f>H92</f>
        <v>310</v>
      </c>
      <c r="O92" s="2">
        <f>N92</f>
        <v>310</v>
      </c>
      <c r="P92" s="2">
        <f>O92/N92</f>
        <v>1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N93" s="2">
        <f>H93</f>
        <v>300</v>
      </c>
      <c r="O93" s="2">
        <f>N93</f>
        <v>300</v>
      </c>
      <c r="P93" s="2">
        <f>O93/N93</f>
        <v>1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N94" s="2">
        <f>H94</f>
        <v>600</v>
      </c>
      <c r="O94" s="2">
        <f>N94</f>
        <v>600</v>
      </c>
      <c r="P94" s="2">
        <f>O94/N94</f>
        <v>1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N95" s="2">
        <f>H95</f>
        <v>350</v>
      </c>
      <c r="O95" s="2">
        <f>N95</f>
        <v>350</v>
      </c>
      <c r="P95" s="2">
        <f>O95/N95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N96" s="2">
        <f>H96</f>
        <v>8.985</v>
      </c>
      <c r="O96" s="2">
        <f>N96</f>
        <v>8.985</v>
      </c>
      <c r="P96" s="2">
        <f>O96/N96</f>
        <v>1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N97" s="2">
        <f>H97</f>
        <v>225</v>
      </c>
      <c r="O97" s="2">
        <f>N97</f>
        <v>225</v>
      </c>
      <c r="P97" s="2">
        <f>O97/N97</f>
        <v>1</v>
      </c>
    </row>
    <row r="98">
      <c r="B98" s="2">
        <v>13</v>
      </c>
      <c r="D98" s="2" t="str">
        <v>Dermaga Jetty Ex. Arsa</v>
      </c>
      <c r="N98" s="2">
        <f>H98</f>
        <v>0</v>
      </c>
      <c r="O98" s="2">
        <f>N98</f>
        <v>0</v>
      </c>
      <c r="Q98" s="2" t="str">
        <v>Jetty sudah tidak ada (dibongkar).</v>
      </c>
      <c r="S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N99" s="2">
        <f>H99</f>
        <v>105</v>
      </c>
      <c r="O99" s="2">
        <f>N99</f>
        <v>105</v>
      </c>
      <c r="P99" s="2">
        <f>O99/N99</f>
        <v>1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N100" s="2">
        <f>H100</f>
        <v>510</v>
      </c>
      <c r="O100" s="2">
        <f>N100</f>
        <v>510</v>
      </c>
      <c r="P100" s="2">
        <f>O100/N100</f>
        <v>1</v>
      </c>
    </row>
    <row r="101">
      <c r="C101" s="2" t="str">
        <v>Julmlah I &amp; II</v>
      </c>
      <c r="H101" s="2">
        <f>SUM(H13:H100)</f>
        <v>306057.985</v>
      </c>
      <c r="N101" s="2">
        <f>SUM(N13:N100)</f>
        <v>306057.985</v>
      </c>
      <c r="O101" s="2">
        <f>SUM(O13:O100)</f>
        <v>305712.985</v>
      </c>
      <c r="P101" s="2">
        <f>O101/N101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L104" s="2" t="str">
        <v>Conblock</v>
      </c>
      <c r="N104" s="2">
        <f>H104</f>
        <v>5120</v>
      </c>
      <c r="O104" s="2">
        <f>N104</f>
        <v>5120</v>
      </c>
      <c r="P104" s="2">
        <f>O104/N104</f>
        <v>1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L105" s="2" t="str">
        <v>Conblock</v>
      </c>
      <c r="N105" s="2">
        <f>H105</f>
        <v>5376</v>
      </c>
      <c r="O105" s="2">
        <f>N105</f>
        <v>5376</v>
      </c>
      <c r="P105" s="2">
        <f>O105/N105</f>
        <v>1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L106" s="2" t="str">
        <v>Conblock</v>
      </c>
      <c r="N106" s="2">
        <f>H106</f>
        <v>5120</v>
      </c>
      <c r="O106" s="2">
        <f>N106</f>
        <v>5120</v>
      </c>
      <c r="P106" s="2">
        <f>O106/N106</f>
        <v>1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L107" s="2" t="str">
        <v>Conblock</v>
      </c>
      <c r="N107" s="2">
        <f>H107</f>
        <v>5120</v>
      </c>
      <c r="O107" s="2">
        <f>N107</f>
        <v>5120</v>
      </c>
      <c r="P107" s="2">
        <f>O107/N107</f>
        <v>1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L108" s="2" t="str">
        <v>Beton</v>
      </c>
      <c r="N108" s="2">
        <f>H108</f>
        <v>3916</v>
      </c>
      <c r="O108" s="2">
        <f>N108</f>
        <v>3916</v>
      </c>
      <c r="P108" s="2">
        <f>O108/N108</f>
        <v>1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L109" s="2" t="str">
        <v>Beton</v>
      </c>
      <c r="N109" s="2">
        <f>H109</f>
        <v>960</v>
      </c>
      <c r="O109" s="2">
        <f>N109</f>
        <v>960</v>
      </c>
      <c r="P109" s="2">
        <f>O109/N109</f>
        <v>1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L110" s="2" t="str">
        <v>Beton</v>
      </c>
      <c r="N110" s="2">
        <f>H110</f>
        <v>660</v>
      </c>
      <c r="O110" s="2">
        <f>N110</f>
        <v>660</v>
      </c>
      <c r="P110" s="2">
        <f>O110/N110</f>
        <v>1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L111" s="2" t="str">
        <v>Beton</v>
      </c>
      <c r="N111" s="2">
        <f>H111</f>
        <v>3654</v>
      </c>
      <c r="O111" s="2">
        <f>N111</f>
        <v>3654</v>
      </c>
      <c r="P111" s="2">
        <f>O111/N111</f>
        <v>1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L112" s="2" t="str">
        <v>Beton</v>
      </c>
      <c r="N112" s="2">
        <f>H112</f>
        <v>7000</v>
      </c>
      <c r="O112" s="2">
        <f>N112</f>
        <v>7000</v>
      </c>
      <c r="P112" s="2">
        <f>O112/N112</f>
        <v>1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L113" s="2" t="str">
        <v>Beton</v>
      </c>
      <c r="N113" s="2">
        <f>H113</f>
        <v>9270</v>
      </c>
      <c r="O113" s="2">
        <f>N113</f>
        <v>9270</v>
      </c>
      <c r="P113" s="2">
        <f>O113/N113</f>
        <v>1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L114" s="2" t="str">
        <v>Beton</v>
      </c>
      <c r="N114" s="2">
        <f>H114</f>
        <v>46895</v>
      </c>
      <c r="O114" s="2">
        <f>N114*75%</f>
        <v>35171.25</v>
      </c>
      <c r="P114" s="2">
        <f>O114/N114</f>
        <v>0.75</v>
      </c>
      <c r="Q114" s="2" t="str">
        <v>lapangan pavingnya rusak</v>
      </c>
      <c r="S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L115" s="2" t="str">
        <v>Beton</v>
      </c>
      <c r="N115" s="2">
        <f>H115</f>
        <v>0</v>
      </c>
      <c r="Q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L116" s="2" t="str">
        <v>Beton</v>
      </c>
      <c r="N116" s="2">
        <f>H116</f>
        <v>9568</v>
      </c>
      <c r="O116" s="2">
        <f>N116*75%</f>
        <v>7176</v>
      </c>
      <c r="P116" s="2">
        <f>O116/N116</f>
        <v>0.75</v>
      </c>
      <c r="Q116" s="2" t="str">
        <v>Lapangan turun</v>
      </c>
      <c r="S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L117" s="2" t="str">
        <v>Beton</v>
      </c>
      <c r="N117" s="2">
        <f>H117</f>
        <v>1560</v>
      </c>
      <c r="O117" s="2">
        <f>N117</f>
        <v>1560</v>
      </c>
      <c r="P117" s="2">
        <f>O117/N117</f>
        <v>1</v>
      </c>
    </row>
    <row r="118">
      <c r="B118" s="2" t="str">
        <v>B</v>
      </c>
      <c r="C118" s="2" t="str">
        <v>Lapangan Penumpukan Lini I (TO II)</v>
      </c>
      <c r="N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L119" s="2" t="str">
        <v>Beton</v>
      </c>
      <c r="N119" s="2">
        <f>H119</f>
        <v>6916</v>
      </c>
      <c r="O119" s="2">
        <f>N119</f>
        <v>6916</v>
      </c>
      <c r="P119" s="2">
        <f>O119/N119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L120" s="2" t="str">
        <v>Beton</v>
      </c>
      <c r="N120" s="2">
        <f>H120</f>
        <v>6255</v>
      </c>
      <c r="O120" s="2">
        <f>N120</f>
        <v>6255</v>
      </c>
      <c r="P120" s="2">
        <f>O120/N120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L121" s="2" t="str">
        <v>Beton</v>
      </c>
      <c r="N121" s="2">
        <f>H121</f>
        <v>4841</v>
      </c>
      <c r="O121" s="2">
        <f>N121</f>
        <v>4841</v>
      </c>
      <c r="P121" s="2">
        <f>O121/N121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L122" s="2" t="str">
        <v>Beton</v>
      </c>
      <c r="N122" s="2">
        <f>H122</f>
        <v>5004</v>
      </c>
      <c r="O122" s="2">
        <f>N122</f>
        <v>5004</v>
      </c>
      <c r="P122" s="2">
        <f>O122/N122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L123" s="2" t="str">
        <v>Beton</v>
      </c>
      <c r="N123" s="2">
        <f>H123</f>
        <v>21450</v>
      </c>
      <c r="O123" s="2">
        <f>N123</f>
        <v>21450</v>
      </c>
      <c r="P123" s="2">
        <f>O123/N123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L124" s="2" t="str">
        <v>Beton</v>
      </c>
      <c r="N124" s="2">
        <f>H124</f>
        <v>29280</v>
      </c>
      <c r="O124" s="2">
        <f>N124</f>
        <v>29280</v>
      </c>
      <c r="P124" s="2">
        <f>O124/N124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L125" s="2" t="str">
        <v>Beton</v>
      </c>
      <c r="N125" s="2">
        <f>H125</f>
        <v>36500</v>
      </c>
      <c r="O125" s="2">
        <f>N125</f>
        <v>36500</v>
      </c>
      <c r="P125" s="2">
        <f>O125/N125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L126" s="2" t="str">
        <v>Beton</v>
      </c>
      <c r="N126" s="2">
        <f>H126</f>
        <v>3700</v>
      </c>
      <c r="O126" s="2">
        <f>N126</f>
        <v>3700</v>
      </c>
      <c r="P126" s="2">
        <f>O126/N126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L127" s="2" t="str">
        <v>Beton</v>
      </c>
      <c r="N127" s="2">
        <f>H127</f>
        <v>3840</v>
      </c>
      <c r="O127" s="2">
        <f>N127</f>
        <v>3840</v>
      </c>
      <c r="P127" s="2">
        <f>O127/N127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L128" s="2" t="str">
        <v>Beton</v>
      </c>
      <c r="N128" s="2">
        <f>H128</f>
        <v>6912</v>
      </c>
      <c r="O128" s="2">
        <f>N128</f>
        <v>6912</v>
      </c>
      <c r="P128" s="2">
        <f>O128/N128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L129" s="2" t="str">
        <v>Beton</v>
      </c>
      <c r="N129" s="2">
        <f>H129</f>
        <v>5530</v>
      </c>
      <c r="O129" s="2">
        <f>N129</f>
        <v>5530</v>
      </c>
      <c r="P129" s="2">
        <f>O129/N129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L130" s="2" t="str">
        <v>Beton</v>
      </c>
      <c r="N130" s="2">
        <f>H130</f>
        <v>6300</v>
      </c>
      <c r="O130" s="2">
        <f>N130</f>
        <v>6300</v>
      </c>
      <c r="P130" s="2">
        <f>O130/N130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L131" s="2" t="str">
        <v>Beton</v>
      </c>
      <c r="N131" s="2">
        <f>H131</f>
        <v>3575</v>
      </c>
      <c r="O131" s="2">
        <f>N131</f>
        <v>3575</v>
      </c>
      <c r="P131" s="2">
        <f>O131/N131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L132" s="2" t="str">
        <v>Beton</v>
      </c>
      <c r="N132" s="2">
        <f>H132</f>
        <v>6750</v>
      </c>
      <c r="O132" s="2">
        <f>N132</f>
        <v>6750</v>
      </c>
      <c r="P132" s="2">
        <f>O132/N132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L133" s="2" t="str">
        <v>Beton</v>
      </c>
      <c r="N133" s="2">
        <f>H133</f>
        <v>9900</v>
      </c>
      <c r="O133" s="2">
        <f>N133</f>
        <v>9900</v>
      </c>
      <c r="P133" s="2">
        <f>O133/N133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L134" s="2" t="str">
        <v>Beton</v>
      </c>
      <c r="N134" s="2">
        <f>H134</f>
        <v>6384</v>
      </c>
      <c r="O134" s="2">
        <f>N134</f>
        <v>6384</v>
      </c>
      <c r="P134" s="2">
        <f>O134/N134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L135" s="2" t="str">
        <v>Beton</v>
      </c>
      <c r="N135" s="2">
        <f>H135</f>
        <v>7518</v>
      </c>
      <c r="O135" s="2">
        <f>N135</f>
        <v>7518</v>
      </c>
      <c r="P135" s="2">
        <f>O135/N135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L136" s="2" t="str">
        <v>Beton</v>
      </c>
      <c r="N136" s="2">
        <f>H136</f>
        <v>9324</v>
      </c>
      <c r="O136" s="2">
        <f>N136</f>
        <v>9324</v>
      </c>
      <c r="P136" s="2">
        <f>O136/N136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L137" s="2" t="str">
        <v>Beton</v>
      </c>
      <c r="N137" s="2">
        <f>H137</f>
        <v>4200</v>
      </c>
      <c r="O137" s="2">
        <f>N137</f>
        <v>4200</v>
      </c>
      <c r="P137" s="2">
        <f>O137/N137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L138" s="2" t="str">
        <v>Beton</v>
      </c>
      <c r="N138" s="2">
        <f>H138</f>
        <v>1855</v>
      </c>
      <c r="O138" s="2">
        <f>N138</f>
        <v>1855</v>
      </c>
      <c r="P138" s="2">
        <f>O138/N138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L139" s="2" t="str">
        <v>Beton</v>
      </c>
      <c r="N139" s="2">
        <f>H139</f>
        <v>7888</v>
      </c>
      <c r="O139" s="2">
        <f>N139</f>
        <v>7888</v>
      </c>
      <c r="P139" s="2">
        <f>O139/N139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L140" s="2" t="str">
        <v>Beton</v>
      </c>
      <c r="N140" s="2">
        <f>H140</f>
        <v>11100</v>
      </c>
      <c r="O140" s="2">
        <f>N140*80%</f>
        <v>8880</v>
      </c>
      <c r="P140" s="2">
        <f>O140/N140</f>
        <v>0.8</v>
      </c>
    </row>
    <row r="141">
      <c r="B141" s="2" t="str">
        <v>C</v>
      </c>
      <c r="C141" s="2" t="str">
        <v>Lapangan Penumpukan Lini I (TO III)</v>
      </c>
      <c r="N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L142" s="2" t="str">
        <v>Beton</v>
      </c>
      <c r="N142" s="2">
        <f>H142</f>
        <v>1848</v>
      </c>
      <c r="O142" s="2">
        <f>N142</f>
        <v>1848</v>
      </c>
      <c r="P142" s="2">
        <f>O142/N142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L143" s="2" t="str">
        <v>Beton</v>
      </c>
      <c r="N143" s="2">
        <f>H143</f>
        <v>12012</v>
      </c>
      <c r="O143" s="2">
        <f>N143</f>
        <v>12012</v>
      </c>
      <c r="P143" s="2">
        <f>O143/N143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L144" s="2" t="str">
        <v>Beton</v>
      </c>
      <c r="N144" s="2">
        <f>H144</f>
        <v>12180</v>
      </c>
      <c r="O144" s="2">
        <f>N144</f>
        <v>12180</v>
      </c>
      <c r="P144" s="2">
        <f>O144/N144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L145" s="2" t="str">
        <v>Beton</v>
      </c>
      <c r="N145" s="2">
        <f>H145</f>
        <v>25152</v>
      </c>
      <c r="O145" s="2">
        <f>N145</f>
        <v>25152</v>
      </c>
      <c r="P145" s="2">
        <f>O145/N145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L146" s="2" t="str">
        <v>Beton</v>
      </c>
      <c r="N146" s="2">
        <f>H146</f>
        <v>3100</v>
      </c>
      <c r="O146" s="2">
        <f>N146</f>
        <v>3100</v>
      </c>
      <c r="P146" s="2">
        <f>O146/N146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L147" s="2" t="str">
        <v>Beton</v>
      </c>
      <c r="N147" s="2">
        <f>H147</f>
        <v>2844</v>
      </c>
      <c r="O147" s="2">
        <f>N147</f>
        <v>2844</v>
      </c>
      <c r="P147" s="2">
        <f>O147/N147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L148" s="2" t="str">
        <v>Beton</v>
      </c>
      <c r="N148" s="2">
        <f>H148</f>
        <v>2286</v>
      </c>
      <c r="O148" s="2">
        <f>N148</f>
        <v>2286</v>
      </c>
      <c r="P148" s="2">
        <f>O148/N148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L149" s="2" t="str">
        <v>Beton</v>
      </c>
      <c r="N149" s="2">
        <f>H149</f>
        <v>46150</v>
      </c>
      <c r="O149" s="2">
        <f>N149</f>
        <v>46150</v>
      </c>
      <c r="P149" s="2">
        <f>O149/N149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L150" s="2" t="str">
        <v>Beton</v>
      </c>
      <c r="N150" s="2">
        <f>H150</f>
        <v>2400</v>
      </c>
      <c r="O150" s="2">
        <f>N150</f>
        <v>2400</v>
      </c>
      <c r="P150" s="2">
        <f>O150/N150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L151" s="2" t="str">
        <v>Beton</v>
      </c>
      <c r="N151" s="2">
        <f>H151</f>
        <v>5217</v>
      </c>
      <c r="O151" s="2">
        <f>N151</f>
        <v>5217</v>
      </c>
      <c r="P151" s="2">
        <f>O151/N151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L152" s="2" t="str">
        <v>Beton</v>
      </c>
      <c r="N152" s="2">
        <f>H152</f>
        <v>20000</v>
      </c>
      <c r="O152" s="2">
        <f>N152</f>
        <v>20000</v>
      </c>
      <c r="P152" s="2">
        <f>O152/N152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L153" s="2" t="str">
        <v>Beton</v>
      </c>
      <c r="N153" s="2">
        <f>H153</f>
        <v>29100</v>
      </c>
      <c r="O153" s="2">
        <f>N153</f>
        <v>29100</v>
      </c>
      <c r="P153" s="2">
        <f>O153/N153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L154" s="2" t="str">
        <v>Beton</v>
      </c>
      <c r="N154" s="2">
        <f>H154</f>
        <v>20200</v>
      </c>
      <c r="O154" s="2">
        <f>N154</f>
        <v>20200</v>
      </c>
      <c r="P154" s="2">
        <f>O154/N154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L155" s="2" t="str">
        <v>Beton</v>
      </c>
      <c r="N155" s="2">
        <f>H155</f>
        <v>17700</v>
      </c>
      <c r="O155" s="2">
        <f>N155</f>
        <v>17700</v>
      </c>
      <c r="P155" s="2">
        <f>O155/N155</f>
        <v>1</v>
      </c>
    </row>
    <row r="156">
      <c r="B156" s="2" t="str">
        <v>C</v>
      </c>
      <c r="C156" s="2" t="str">
        <v>Lapangan Penumpukan Lini II</v>
      </c>
      <c r="N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L157" s="2" t="str">
        <v>Beton</v>
      </c>
      <c r="N157" s="2">
        <f>H157</f>
        <v>5670</v>
      </c>
      <c r="O157" s="2">
        <f>N157*50%</f>
        <v>2835</v>
      </c>
      <c r="P157" s="2">
        <f>O157/N157</f>
        <v>0.5</v>
      </c>
      <c r="Q157" s="2" t="str">
        <v>lapangan rusak</v>
      </c>
      <c r="S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L158" s="2" t="str">
        <v>Beton</v>
      </c>
      <c r="N158" s="2">
        <f>H158</f>
        <v>1225</v>
      </c>
      <c r="O158" s="2">
        <f>N158*50%</f>
        <v>612.5</v>
      </c>
      <c r="P158" s="2">
        <f>O158/N158</f>
        <v>0.5</v>
      </c>
      <c r="Q158" s="2" t="str">
        <v>lapangan rusak, tapi masih bisa dipakai menumpuk</v>
      </c>
      <c r="S158" s="2" t="str">
        <v>Apa penyebab availability fasilitas kurang dari 80% ?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L159" s="2" t="str">
        <v>Beton</v>
      </c>
      <c r="N159" s="2">
        <f>H159</f>
        <v>6525</v>
      </c>
      <c r="O159" s="2">
        <f>N159*50%</f>
        <v>3262.5</v>
      </c>
      <c r="P159" s="2">
        <f>O159/N159</f>
        <v>0.5</v>
      </c>
      <c r="Q159" s="2" t="str">
        <v>lapangan rusak, tapi masih bisa dipakai menumpuk</v>
      </c>
      <c r="S159" s="2" t="str">
        <v>Apa penyebab availability fasilitas kurang dari 80% ?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L160" s="2" t="str">
        <v>Beton</v>
      </c>
      <c r="N160" s="2">
        <f>H160</f>
        <v>4500</v>
      </c>
      <c r="O160" s="2">
        <f>N160*50%</f>
        <v>2250</v>
      </c>
      <c r="P160" s="2">
        <f>O160/N160</f>
        <v>0.5</v>
      </c>
      <c r="Q160" s="2" t="str">
        <v>lapangan rusak, tapi masih bisa dipakai menumpuk</v>
      </c>
      <c r="S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L161" s="2" t="str">
        <v>Beton</v>
      </c>
      <c r="N161" s="2">
        <f>H161</f>
        <v>5520</v>
      </c>
      <c r="O161" s="2">
        <f>N161</f>
        <v>5520</v>
      </c>
      <c r="P161" s="2">
        <f>O161/N161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L162" s="2" t="str">
        <v>Beton</v>
      </c>
      <c r="N162" s="2">
        <f>H162</f>
        <v>7280</v>
      </c>
      <c r="O162" s="2">
        <f>N162</f>
        <v>7280</v>
      </c>
      <c r="P162" s="2">
        <f>O162/N162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L163" s="2" t="str">
        <v>Beton</v>
      </c>
      <c r="N163" s="2">
        <f>H163</f>
        <v>4606</v>
      </c>
      <c r="O163" s="2">
        <f>N163</f>
        <v>4606</v>
      </c>
      <c r="P163" s="2">
        <f>O163/N163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L164" s="2" t="str">
        <v>Beton</v>
      </c>
      <c r="N164" s="2">
        <f>H164</f>
        <v>1705</v>
      </c>
      <c r="O164" s="2">
        <f>N164</f>
        <v>1705</v>
      </c>
      <c r="P164" s="2">
        <f>O164/N164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L165" s="2" t="str">
        <v>Beton</v>
      </c>
      <c r="N165" s="2">
        <f>H165</f>
        <v>9425</v>
      </c>
      <c r="O165" s="2">
        <f>N165</f>
        <v>9425</v>
      </c>
      <c r="P165" s="2">
        <f>O165/N165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L166" s="2" t="str">
        <v>Beton</v>
      </c>
      <c r="N166" s="2">
        <f>H166</f>
        <v>13770</v>
      </c>
      <c r="O166" s="2">
        <f>N166</f>
        <v>13770</v>
      </c>
      <c r="P166" s="2">
        <f>O166/N166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L167" s="2" t="str">
        <v>Beton</v>
      </c>
      <c r="N167" s="2">
        <f>H167</f>
        <v>16512</v>
      </c>
      <c r="O167" s="2">
        <f>N167</f>
        <v>16512</v>
      </c>
      <c r="P167" s="2">
        <f>O167/N167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L168" s="2" t="str">
        <v>Beton</v>
      </c>
      <c r="N168" s="2">
        <f>H168</f>
        <v>13760</v>
      </c>
      <c r="O168" s="2">
        <f>N168</f>
        <v>13760</v>
      </c>
      <c r="P168" s="2">
        <f>O168/N168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L169" s="2" t="str">
        <v>Beton</v>
      </c>
      <c r="N169" s="2">
        <f>H169</f>
        <v>14534</v>
      </c>
      <c r="O169" s="2">
        <f>N169</f>
        <v>14534</v>
      </c>
      <c r="P169" s="2">
        <f>O169/N169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L170" s="2" t="str">
        <v>Beton</v>
      </c>
      <c r="N170" s="2">
        <f>H170</f>
        <v>9520</v>
      </c>
      <c r="O170" s="2">
        <f>N170</f>
        <v>9520</v>
      </c>
      <c r="P170" s="2">
        <f>O170/N170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L171" s="2" t="str">
        <v>Beton</v>
      </c>
      <c r="N171" s="2">
        <f>H171</f>
        <v>6498</v>
      </c>
      <c r="O171" s="2">
        <f>N171</f>
        <v>6498</v>
      </c>
      <c r="P171" s="2">
        <f>O171/N171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L172" s="2" t="str">
        <v>Beton</v>
      </c>
      <c r="N172" s="2">
        <f>H172</f>
        <v>55278</v>
      </c>
      <c r="O172" s="2">
        <f>N172</f>
        <v>55278</v>
      </c>
      <c r="P172" s="2">
        <f>O172/N172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L173" s="2" t="str">
        <v>Beton</v>
      </c>
      <c r="N173" s="2">
        <f>H173</f>
        <v>22165</v>
      </c>
      <c r="O173" s="2">
        <f>N173*50%</f>
        <v>11082.5</v>
      </c>
      <c r="P173" s="2">
        <f>O173/N173</f>
        <v>0.5</v>
      </c>
      <c r="Q173" s="2" t="str">
        <v>permukaan beton turun</v>
      </c>
      <c r="S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L174" s="2" t="str">
        <v>Conblock</v>
      </c>
      <c r="N174" s="2">
        <f>H174</f>
        <v>86620</v>
      </c>
      <c r="O174" s="2">
        <f>N174</f>
        <v>86620</v>
      </c>
      <c r="P174" s="2">
        <f>O174/N174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L175" s="2" t="str">
        <v>Beton</v>
      </c>
      <c r="N175" s="2">
        <f>H175</f>
        <v>7965</v>
      </c>
      <c r="O175" s="2">
        <f>N175</f>
        <v>7965</v>
      </c>
      <c r="P175" s="2">
        <f>O175/N175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L176" s="2" t="str">
        <v>Beton</v>
      </c>
      <c r="N176" s="2">
        <f>H176</f>
        <v>12204</v>
      </c>
      <c r="O176" s="2">
        <f>N176</f>
        <v>12204</v>
      </c>
      <c r="P176" s="2">
        <f>O176/N176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L177" s="2" t="str">
        <v>Beton</v>
      </c>
      <c r="N177" s="2">
        <f>H177</f>
        <v>46345</v>
      </c>
      <c r="O177" s="2">
        <f>N177</f>
        <v>46345</v>
      </c>
      <c r="P177" s="2">
        <f>O177/N177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L178" s="2" t="str">
        <v>Beton</v>
      </c>
      <c r="N178" s="2">
        <f>H178</f>
        <v>4900</v>
      </c>
      <c r="O178" s="2">
        <f>N178</f>
        <v>4900</v>
      </c>
      <c r="P178" s="2">
        <f>O178/N178</f>
        <v>1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L179" s="2" t="str">
        <v>Conblock</v>
      </c>
      <c r="N179" s="2">
        <f>H179</f>
        <v>33285</v>
      </c>
      <c r="O179" s="2">
        <f>N179</f>
        <v>33285</v>
      </c>
      <c r="P179" s="2">
        <f>O179/N179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N180" s="2">
        <f>H180</f>
        <v>11775</v>
      </c>
      <c r="O180" s="2">
        <f>N180</f>
        <v>11775</v>
      </c>
      <c r="P180" s="2">
        <f>O180/N180</f>
        <v>1</v>
      </c>
    </row>
    <row r="181">
      <c r="C181" s="2" t="str">
        <v>Julmlah II</v>
      </c>
      <c r="H181" s="2">
        <f>SUM(H104:H180)</f>
        <v>911017</v>
      </c>
      <c r="N181" s="2">
        <f>SUM(N104:N180)</f>
        <v>911017</v>
      </c>
      <c r="O181" s="2">
        <f>SUM(O104:O180)</f>
        <v>874638.75</v>
      </c>
      <c r="P181" s="2">
        <f>O181/N181</f>
        <v>0.9600685278101286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L183" s="2" t="str">
        <v>Rangka Baja</v>
      </c>
      <c r="N183" s="2">
        <f>H183</f>
        <v>5655</v>
      </c>
      <c r="O183" s="2">
        <f>N183</f>
        <v>5655</v>
      </c>
      <c r="P183" s="2">
        <f>O183/N183</f>
        <v>1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L184" s="2" t="str">
        <v>Rangka Baja</v>
      </c>
      <c r="N184" s="2">
        <f>H184</f>
        <v>5655</v>
      </c>
      <c r="O184" s="2">
        <f>N184</f>
        <v>5655</v>
      </c>
      <c r="P184" s="2">
        <f>O184/N184</f>
        <v>1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L185" s="2" t="str">
        <v>Rangka Baja</v>
      </c>
      <c r="N185" s="2">
        <f>H185</f>
        <v>9200</v>
      </c>
      <c r="O185" s="2">
        <f>N185</f>
        <v>9200</v>
      </c>
      <c r="P185" s="2">
        <f>O185/N185</f>
        <v>1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L186" s="2" t="str">
        <v>Rangka Baja</v>
      </c>
      <c r="N186" s="2">
        <f>H186</f>
        <v>3400</v>
      </c>
      <c r="O186" s="2">
        <f>N186</f>
        <v>3400</v>
      </c>
      <c r="P186" s="2">
        <f>O186/N186</f>
        <v>1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L187" s="2" t="str">
        <v>Rangka Baja</v>
      </c>
      <c r="N187" s="2">
        <f>H187</f>
        <v>11047.144</v>
      </c>
      <c r="O187" s="2">
        <f>N187</f>
        <v>11047.144</v>
      </c>
      <c r="P187" s="2">
        <f>O187/N187</f>
        <v>1</v>
      </c>
    </row>
    <row r="188">
      <c r="C188" s="2" t="str">
        <v>Julmlah III</v>
      </c>
      <c r="H188" s="2">
        <f>SUM(H183:H187)</f>
        <v>34957.144</v>
      </c>
      <c r="N188" s="2">
        <f>SUM(N183:N187)</f>
        <v>34957.144</v>
      </c>
      <c r="O188" s="2">
        <f>SUM(O183:O187)</f>
        <v>34957.144</v>
      </c>
      <c r="P188" s="2">
        <f>O188/N188</f>
        <v>1</v>
      </c>
    </row>
    <row r="189">
      <c r="B189" s="2" t="str">
        <v>AVAILABILITY FASILITAS PELABUHAN</v>
      </c>
      <c r="P189" s="2">
        <f>AVERAGE(P101,P181,P188)</f>
        <v>0.9863137634779505</v>
      </c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ageMargins left="0.5" right="0.5" top="0.5" bottom="0.5" header="0" footer="0"/>
  <ignoredErrors>
    <ignoredError numberStoredAsText="1" sqref="A1:Z99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Z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APRIL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>Elevasi</v>
      </c>
      <c r="K8" s="2" t="str">
        <v>Daya Dukung/Kapasitas</v>
      </c>
      <c r="L8" s="2" t="str">
        <v xml:space="preserve">Konstruksi </v>
      </c>
      <c r="M8" s="2" t="str">
        <v>Tahun Pembuatan</v>
      </c>
      <c r="N8" s="2" t="str">
        <v>Fasilitas Tersidia</v>
      </c>
      <c r="O8" s="2" t="str">
        <v>Fasilitas Siap Pakai</v>
      </c>
      <c r="P8" s="2" t="str">
        <v>Availability Fasilitas</v>
      </c>
      <c r="Q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(buah)</v>
      </c>
      <c r="J9" s="2" t="str">
        <v>(mLWS)</v>
      </c>
      <c r="K9" s="2" t="str">
        <v>(Ton/m2/Teus)</v>
      </c>
      <c r="N9" s="2" t="str">
        <v>(m2)</v>
      </c>
      <c r="O9" s="2" t="str">
        <v>(m2)</v>
      </c>
      <c r="P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 t="str">
        <v>15 = 14/13</v>
      </c>
      <c r="Q10" s="2">
        <v>16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L13" s="2" t="str">
        <v>Beton</v>
      </c>
      <c r="N13" s="2">
        <f>H13</f>
        <v>3400</v>
      </c>
      <c r="O13" s="2">
        <f>N13</f>
        <v>3400</v>
      </c>
      <c r="P13" s="2">
        <f>O13/N13</f>
        <v>1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L14" s="2" t="str">
        <v>Beton</v>
      </c>
      <c r="N14" s="2">
        <f>H14</f>
        <v>2600</v>
      </c>
      <c r="O14" s="2">
        <f>N14</f>
        <v>2600</v>
      </c>
      <c r="P14" s="2">
        <f>O14/N14</f>
        <v>1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L15" s="2" t="str">
        <v>Beton</v>
      </c>
      <c r="N15" s="2">
        <f>H15</f>
        <v>2400</v>
      </c>
      <c r="O15" s="2">
        <f>N15</f>
        <v>2400</v>
      </c>
      <c r="P15" s="2">
        <f>O15/N15</f>
        <v>1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L16" s="2" t="str">
        <v>Beton</v>
      </c>
      <c r="N16" s="2">
        <f>H16</f>
        <v>2800</v>
      </c>
      <c r="O16" s="2">
        <f>N16</f>
        <v>2800</v>
      </c>
      <c r="P16" s="2">
        <f>O16/N16</f>
        <v>1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L17" s="2" t="str">
        <v>Beton</v>
      </c>
      <c r="N17" s="2">
        <f>H17</f>
        <v>5600</v>
      </c>
      <c r="O17" s="2">
        <f>N17</f>
        <v>5600</v>
      </c>
      <c r="P17" s="2">
        <f>O17/N17</f>
        <v>1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L18" s="2" t="str">
        <v>Beton</v>
      </c>
      <c r="N18" s="2">
        <f>H18</f>
        <v>4800</v>
      </c>
      <c r="O18" s="2">
        <f>N18</f>
        <v>4800</v>
      </c>
      <c r="P18" s="2">
        <f>O18/N18</f>
        <v>1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L19" s="2" t="str">
        <v>Beton</v>
      </c>
      <c r="N19" s="2">
        <f>H19</f>
        <v>3000</v>
      </c>
      <c r="O19" s="2">
        <f>N19</f>
        <v>3000</v>
      </c>
      <c r="P19" s="2">
        <f>O19/N19</f>
        <v>1</v>
      </c>
    </row>
    <row r="20">
      <c r="B20" s="2" t="str">
        <v>B</v>
      </c>
      <c r="C20" s="2" t="str">
        <v>Dermaga Pelabuhan Nusantara II</v>
      </c>
      <c r="N20" s="2">
        <f>H20</f>
        <v>0</v>
      </c>
      <c r="O20" s="2">
        <f>N20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L21" s="2" t="str">
        <v>Beton</v>
      </c>
      <c r="N21" s="2">
        <f>H21</f>
        <v>3400</v>
      </c>
      <c r="O21" s="2">
        <f>N21</f>
        <v>3400</v>
      </c>
      <c r="P21" s="2">
        <f>O21/N21</f>
        <v>1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L22" s="2" t="str">
        <v>Beton</v>
      </c>
      <c r="N22" s="2">
        <f>H22</f>
        <v>3600</v>
      </c>
      <c r="O22" s="2">
        <f>N22</f>
        <v>3600</v>
      </c>
      <c r="P22" s="2">
        <f>O22/N22</f>
        <v>1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L23" s="2" t="str">
        <v>Beton</v>
      </c>
      <c r="N23" s="2">
        <f>H23</f>
        <v>3840</v>
      </c>
      <c r="O23" s="2">
        <f>N23</f>
        <v>3840</v>
      </c>
      <c r="P23" s="2">
        <f>O23/N23</f>
        <v>1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L24" s="2" t="str">
        <v>Beton</v>
      </c>
      <c r="N24" s="2">
        <f>H24</f>
        <v>900</v>
      </c>
      <c r="O24" s="2">
        <f>N24</f>
        <v>900</v>
      </c>
      <c r="P24" s="2">
        <f>O24/N24</f>
        <v>1</v>
      </c>
    </row>
    <row r="25">
      <c r="B25" s="2" t="str">
        <v>C</v>
      </c>
      <c r="C25" s="2" t="str">
        <v>Dermaga Nusantara II Timur</v>
      </c>
      <c r="N25" s="2">
        <f>H25</f>
        <v>0</v>
      </c>
      <c r="O25" s="2">
        <f>N25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L26" s="2" t="str">
        <v>Beton</v>
      </c>
      <c r="N26" s="2">
        <f>H26</f>
        <v>8000</v>
      </c>
      <c r="O26" s="2">
        <f>N26</f>
        <v>8000</v>
      </c>
      <c r="P26" s="2">
        <f>O26/N26</f>
        <v>1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L27" s="2" t="str">
        <v>Beton</v>
      </c>
      <c r="N27" s="2">
        <f>H27</f>
        <v>1700</v>
      </c>
      <c r="O27" s="2">
        <f>N27</f>
        <v>1700</v>
      </c>
      <c r="P27" s="2">
        <f>O27/N27</f>
        <v>1</v>
      </c>
    </row>
    <row r="28">
      <c r="B28" s="2" t="str">
        <v>D</v>
      </c>
      <c r="C28" s="2" t="str">
        <v>Dermaga Pelabuhan 1 Barat</v>
      </c>
      <c r="N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L29" s="2" t="str">
        <v>Beton</v>
      </c>
      <c r="N29" s="2">
        <f>H29</f>
        <v>600</v>
      </c>
      <c r="O29" s="2">
        <f>N29</f>
        <v>600</v>
      </c>
      <c r="P29" s="2">
        <f>O29/N29</f>
        <v>1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L30" s="2" t="str">
        <v>Beton</v>
      </c>
      <c r="N30" s="2">
        <f>H30</f>
        <v>5000</v>
      </c>
      <c r="O30" s="2">
        <f>N30</f>
        <v>5000</v>
      </c>
      <c r="P30" s="2">
        <f>O30/N30</f>
        <v>1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L31" s="2" t="str">
        <v>Beton</v>
      </c>
      <c r="N31" s="2">
        <f>H31</f>
        <v>2500</v>
      </c>
      <c r="O31" s="2">
        <f>N31</f>
        <v>2500</v>
      </c>
      <c r="P31" s="2">
        <f>O31/N31</f>
        <v>1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L32" s="2" t="str">
        <v>Beton</v>
      </c>
      <c r="N32" s="2">
        <f>H32</f>
        <v>2500</v>
      </c>
      <c r="O32" s="2">
        <f>N32</f>
        <v>2500</v>
      </c>
      <c r="P32" s="2">
        <f>O32/N32</f>
        <v>1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L33" s="2" t="str">
        <v>Beton</v>
      </c>
      <c r="N33" s="2">
        <f>H33</f>
        <v>3800</v>
      </c>
      <c r="O33" s="2">
        <f>N33</f>
        <v>3800</v>
      </c>
      <c r="P33" s="2">
        <f>O33/N33</f>
        <v>1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L34" s="2" t="str">
        <v>Beton</v>
      </c>
      <c r="N34" s="2">
        <f>H34</f>
        <v>2600</v>
      </c>
      <c r="O34" s="2">
        <f>N34</f>
        <v>2600</v>
      </c>
      <c r="P34" s="2">
        <f>O34/N34</f>
        <v>1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L35" s="2" t="str">
        <v>Beton</v>
      </c>
      <c r="N35" s="2">
        <f>H35</f>
        <v>3600</v>
      </c>
      <c r="O35" s="2">
        <f>N35</f>
        <v>3600</v>
      </c>
      <c r="P35" s="2">
        <f>O35/N35</f>
        <v>1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L36" s="2" t="str">
        <v>Beton</v>
      </c>
      <c r="N36" s="2">
        <f>H36</f>
        <v>3360</v>
      </c>
      <c r="O36" s="2">
        <f>N36</f>
        <v>3360</v>
      </c>
      <c r="P36" s="2">
        <f>O36/N36</f>
        <v>1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L37" s="2" t="str">
        <v>Beton</v>
      </c>
      <c r="N37" s="2">
        <f>H37</f>
        <v>4240</v>
      </c>
      <c r="O37" s="2">
        <f>N37</f>
        <v>4240</v>
      </c>
      <c r="P37" s="2">
        <f>O37/N37</f>
        <v>1</v>
      </c>
    </row>
    <row r="38">
      <c r="B38" s="2" t="str">
        <v>E</v>
      </c>
      <c r="C38" s="2" t="str">
        <v xml:space="preserve">Dermaga Pelabuhan 1 Selatan </v>
      </c>
      <c r="N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L39" s="2" t="str">
        <v>Beton</v>
      </c>
      <c r="N39" s="2">
        <f>H39</f>
        <v>4760</v>
      </c>
      <c r="O39" s="2">
        <f>N39</f>
        <v>4760</v>
      </c>
      <c r="P39" s="2">
        <f>O39/N39</f>
        <v>1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L40" s="2" t="str">
        <v>Beton</v>
      </c>
      <c r="N40" s="2">
        <f>H40</f>
        <v>3740</v>
      </c>
      <c r="O40" s="2">
        <f>N40</f>
        <v>3740</v>
      </c>
      <c r="P40" s="2">
        <f>O40/N40</f>
        <v>1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L41" s="2" t="str">
        <v>Beton</v>
      </c>
      <c r="N41" s="2">
        <f>H41</f>
        <v>3960</v>
      </c>
      <c r="O41" s="2">
        <f>N41</f>
        <v>3960</v>
      </c>
      <c r="P41" s="2">
        <f>O41/N41</f>
        <v>1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L42" s="2" t="str">
        <v>Beton</v>
      </c>
      <c r="N42" s="2">
        <f>H42</f>
        <v>3520</v>
      </c>
      <c r="O42" s="2">
        <f>N42</f>
        <v>3520</v>
      </c>
      <c r="P42" s="2">
        <f>O42/N42</f>
        <v>1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L43" s="2" t="str">
        <v>Beton</v>
      </c>
      <c r="N43" s="2">
        <f>H43</f>
        <v>3080</v>
      </c>
      <c r="O43" s="2">
        <f>N43</f>
        <v>3080</v>
      </c>
      <c r="P43" s="2">
        <f>O43/N43</f>
        <v>1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L44" s="2" t="str">
        <v>Beton</v>
      </c>
      <c r="N44" s="2">
        <f>H44</f>
        <v>3080</v>
      </c>
      <c r="O44" s="2">
        <f>N44</f>
        <v>3080</v>
      </c>
      <c r="P44" s="2">
        <f>O44/N44</f>
        <v>1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L45" s="2" t="str">
        <v>Beton</v>
      </c>
      <c r="N45" s="2">
        <f>H45</f>
        <v>3900</v>
      </c>
      <c r="O45" s="2">
        <f>N45</f>
        <v>3900</v>
      </c>
      <c r="P45" s="2">
        <f>O45/N45</f>
        <v>1</v>
      </c>
    </row>
    <row r="46">
      <c r="B46" s="2" t="str">
        <v>G</v>
      </c>
      <c r="C46" s="2" t="str">
        <v>Dermaga Pelabuhan 1 Utara</v>
      </c>
      <c r="N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L47" s="2" t="str">
        <v>Beton</v>
      </c>
      <c r="N47" s="2">
        <f>H47</f>
        <v>6250</v>
      </c>
      <c r="O47" s="2">
        <f>N47</f>
        <v>6250</v>
      </c>
      <c r="P47" s="2">
        <f>O47/N47</f>
        <v>1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L48" s="2" t="str">
        <v>Beton</v>
      </c>
      <c r="N48" s="2">
        <f>H48</f>
        <v>3220</v>
      </c>
      <c r="O48" s="2">
        <f>N48</f>
        <v>3220</v>
      </c>
      <c r="P48" s="2">
        <f>O48/N48</f>
        <v>1</v>
      </c>
    </row>
    <row r="49">
      <c r="B49" s="2" t="str">
        <v>H</v>
      </c>
      <c r="C49" s="2" t="str">
        <v>Dermaga Pelabuhan 2 Barat</v>
      </c>
      <c r="N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L50" s="2" t="str">
        <v>Beton</v>
      </c>
      <c r="N50" s="2">
        <f>H50</f>
        <v>2400</v>
      </c>
      <c r="O50" s="2">
        <f>N50</f>
        <v>2400</v>
      </c>
      <c r="P50" s="2">
        <f>O50/N50</f>
        <v>1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L51" s="2" t="str">
        <v>Beton</v>
      </c>
      <c r="N51" s="2">
        <f>H51</f>
        <v>3200</v>
      </c>
      <c r="O51" s="2">
        <f>N51</f>
        <v>3200</v>
      </c>
      <c r="P51" s="2">
        <f>O51/N51</f>
        <v>1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L52" s="2" t="str">
        <v>Beton</v>
      </c>
      <c r="N52" s="2">
        <f>H52</f>
        <v>4200</v>
      </c>
      <c r="O52" s="2">
        <f>N52</f>
        <v>4200</v>
      </c>
      <c r="P52" s="2">
        <f>O52/N52</f>
        <v>1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L53" s="2" t="str">
        <v>Beton</v>
      </c>
      <c r="N53" s="2">
        <f>H53</f>
        <v>10340</v>
      </c>
      <c r="O53" s="2">
        <f>N53</f>
        <v>10340</v>
      </c>
      <c r="P53" s="2">
        <f>O53/N53</f>
        <v>1</v>
      </c>
    </row>
    <row r="54">
      <c r="B54" s="2" t="str">
        <v>I</v>
      </c>
      <c r="C54" s="2" t="str">
        <v>Dermaga Pelabuhan 2 Selatan</v>
      </c>
      <c r="N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L55" s="2" t="str">
        <v>Beton</v>
      </c>
      <c r="N55" s="2">
        <f>H55</f>
        <v>980</v>
      </c>
      <c r="O55" s="2">
        <f>N55</f>
        <v>980</v>
      </c>
      <c r="P55" s="2">
        <f>O55/N55</f>
        <v>1</v>
      </c>
    </row>
    <row r="56">
      <c r="B56" s="2" t="str">
        <v>J</v>
      </c>
      <c r="C56" s="2" t="str">
        <v>Dermaga Pelabuhan 2 Timur</v>
      </c>
      <c r="N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L57" s="2" t="str">
        <v>Beton</v>
      </c>
      <c r="N57" s="2">
        <f>H57</f>
        <v>4900</v>
      </c>
      <c r="O57" s="2">
        <f>N57</f>
        <v>4900</v>
      </c>
      <c r="P57" s="2">
        <f>O57/N57</f>
        <v>1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L58" s="2" t="str">
        <v>Beton</v>
      </c>
      <c r="N58" s="2">
        <f>H58</f>
        <v>4000</v>
      </c>
      <c r="O58" s="2">
        <f>N58</f>
        <v>4000</v>
      </c>
      <c r="P58" s="2">
        <f>O58/N58</f>
        <v>1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L59" s="2" t="str">
        <v>Beton</v>
      </c>
      <c r="N59" s="2">
        <f>H59</f>
        <v>4275</v>
      </c>
      <c r="O59" s="2">
        <f>N59</f>
        <v>4275</v>
      </c>
      <c r="P59" s="2">
        <f>O59/N59</f>
        <v>1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L60" s="2" t="str">
        <v>Beton</v>
      </c>
      <c r="N60" s="2">
        <f>H60</f>
        <v>3000</v>
      </c>
      <c r="O60" s="2">
        <f>N60</f>
        <v>3000</v>
      </c>
      <c r="P60" s="2">
        <f>O60/N60</f>
        <v>1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L61" s="2" t="str">
        <v>Beton</v>
      </c>
      <c r="N61" s="2">
        <f>H61</f>
        <v>3750</v>
      </c>
      <c r="O61" s="2">
        <f>N61</f>
        <v>3750</v>
      </c>
      <c r="P61" s="2">
        <f>O61/N61</f>
        <v>1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L62" s="2" t="str">
        <v>Beton</v>
      </c>
      <c r="N62" s="2">
        <f>H62</f>
        <v>3250</v>
      </c>
      <c r="O62" s="2">
        <f>N62</f>
        <v>3250</v>
      </c>
      <c r="P62" s="2">
        <f>O62/N62</f>
        <v>1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L63" s="2" t="str">
        <v>Beton</v>
      </c>
      <c r="N63" s="2">
        <f>H63</f>
        <v>7500</v>
      </c>
      <c r="O63" s="2">
        <f>N63</f>
        <v>7500</v>
      </c>
      <c r="P63" s="2">
        <f>O63/N63</f>
        <v>1</v>
      </c>
    </row>
    <row r="64">
      <c r="B64" s="2" t="str">
        <v>L</v>
      </c>
      <c r="C64" s="2" t="str">
        <v>Dermaga Pelabuhan 3 Barat</v>
      </c>
      <c r="N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L65" s="2" t="str">
        <v>Beton</v>
      </c>
      <c r="N65" s="2">
        <f>H65</f>
        <v>6000</v>
      </c>
      <c r="O65" s="2">
        <f>N65</f>
        <v>6000</v>
      </c>
      <c r="P65" s="2">
        <f>O65/N65</f>
        <v>1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L66" s="2" t="str">
        <v>Beton</v>
      </c>
      <c r="N66" s="2">
        <f>H66</f>
        <v>3000</v>
      </c>
      <c r="O66" s="2">
        <f>N66</f>
        <v>3000</v>
      </c>
      <c r="P66" s="2">
        <f>O66/N66</f>
        <v>1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L67" s="2" t="str">
        <v>Beton</v>
      </c>
      <c r="N67" s="2">
        <f>H67</f>
        <v>3000</v>
      </c>
      <c r="O67" s="2">
        <f>N67</f>
        <v>3000</v>
      </c>
      <c r="P67" s="2">
        <f>O67/N67</f>
        <v>1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L68" s="2" t="str">
        <v>Beton</v>
      </c>
      <c r="N68" s="2">
        <f>H68</f>
        <v>3000</v>
      </c>
      <c r="O68" s="2">
        <f>N68</f>
        <v>3000</v>
      </c>
      <c r="P68" s="2">
        <f>O68/N68</f>
        <v>1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L69" s="2" t="str">
        <v>Beton</v>
      </c>
      <c r="N69" s="2">
        <f>H69</f>
        <v>3000</v>
      </c>
      <c r="O69" s="2">
        <f>N69</f>
        <v>3000</v>
      </c>
      <c r="P69" s="2">
        <f>O69/N69</f>
        <v>1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L70" s="2" t="str">
        <v>Beton</v>
      </c>
      <c r="N70" s="2">
        <f>H70</f>
        <v>11400</v>
      </c>
      <c r="O70" s="2">
        <f>N70</f>
        <v>11400</v>
      </c>
      <c r="P70" s="2">
        <f>O70/N70</f>
        <v>1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N72" s="2">
        <f>H72</f>
        <v>690</v>
      </c>
      <c r="O72" s="2">
        <f>N72/2</f>
        <v>345</v>
      </c>
      <c r="P72" s="2">
        <f>O72/N72</f>
        <v>0.5</v>
      </c>
      <c r="S72" s="2" t="str">
        <v>Apa faktor availability kurang dari 80% ?</v>
      </c>
    </row>
    <row r="73">
      <c r="B73" s="2" t="str">
        <v>M</v>
      </c>
      <c r="C73" s="2" t="str">
        <v>Dermaga Pelabuhan 3 Timur</v>
      </c>
      <c r="N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L74" s="2" t="str">
        <v>Beton</v>
      </c>
      <c r="N74" s="2">
        <f>H74</f>
        <v>22750</v>
      </c>
      <c r="O74" s="2">
        <f>N74</f>
        <v>22750</v>
      </c>
      <c r="P74" s="2">
        <f>O74/N74</f>
        <v>1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L75" s="2" t="str">
        <v>Beton</v>
      </c>
      <c r="N75" s="2">
        <f>H75</f>
        <v>25480</v>
      </c>
      <c r="O75" s="2">
        <f>N75</f>
        <v>25480</v>
      </c>
      <c r="P75" s="2">
        <f>O75/N75</f>
        <v>1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L76" s="2" t="str">
        <v>Beton</v>
      </c>
      <c r="N76" s="2">
        <f>H76</f>
        <v>22750</v>
      </c>
      <c r="O76" s="2">
        <f>N76</f>
        <v>22750</v>
      </c>
      <c r="P76" s="2">
        <f>O76/N76</f>
        <v>1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N77" s="2">
        <f>H77</f>
        <v>5000</v>
      </c>
      <c r="O77" s="2">
        <f>N77</f>
        <v>5000</v>
      </c>
      <c r="P77" s="2">
        <f>O77/N77</f>
        <v>1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N78" s="2">
        <f>H78</f>
        <v>4375</v>
      </c>
      <c r="O78" s="2">
        <f>N78</f>
        <v>4375</v>
      </c>
      <c r="P78" s="2">
        <f>O78/N78</f>
        <v>1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N79" s="2">
        <f>H79</f>
        <v>2800</v>
      </c>
      <c r="O79" s="2">
        <f>N79</f>
        <v>2800</v>
      </c>
      <c r="P79" s="2">
        <f>O79/N79</f>
        <v>1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N80" s="2">
        <f>H80</f>
        <v>3950</v>
      </c>
      <c r="O80" s="2">
        <f>N80</f>
        <v>3950</v>
      </c>
      <c r="P80" s="2">
        <f>O80/N80</f>
        <v>1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N81" s="2">
        <f>H81</f>
        <v>5450</v>
      </c>
      <c r="O81" s="2">
        <f>N81</f>
        <v>5450</v>
      </c>
      <c r="P81" s="2">
        <f>O81/N81</f>
        <v>1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L82" s="2" t="str">
        <v>Beton</v>
      </c>
      <c r="N82" s="2">
        <f>H82</f>
        <v>9240</v>
      </c>
      <c r="O82" s="2">
        <f>N82</f>
        <v>9240</v>
      </c>
      <c r="P82" s="2">
        <f>O82/N82</f>
        <v>1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L83" s="2" t="str">
        <v>Beton</v>
      </c>
      <c r="N83" s="2">
        <f>H83</f>
        <v>4900</v>
      </c>
      <c r="O83" s="2">
        <f>N83</f>
        <v>4900</v>
      </c>
      <c r="P83" s="2">
        <f>O83/N83</f>
        <v>1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L84" s="2" t="str">
        <v>Beton</v>
      </c>
      <c r="N84" s="2">
        <f>H84</f>
        <v>689</v>
      </c>
      <c r="O84" s="2">
        <f>N84</f>
        <v>689</v>
      </c>
      <c r="P84" s="2">
        <f>O84/N84</f>
        <v>1</v>
      </c>
    </row>
    <row r="85">
      <c r="B85" s="2" t="str">
        <v>II</v>
      </c>
      <c r="C85" s="2" t="str">
        <v>Dermaga Kapal Non Niaga</v>
      </c>
      <c r="N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N86" s="2">
        <f>H86</f>
        <v>950</v>
      </c>
      <c r="O86" s="2">
        <f>N86</f>
        <v>950</v>
      </c>
      <c r="P86" s="2">
        <f>O86/N86</f>
        <v>1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N87" s="2">
        <f>H87</f>
        <v>900</v>
      </c>
      <c r="O87" s="2">
        <f>N87</f>
        <v>900</v>
      </c>
      <c r="P87" s="2">
        <f>O87/N87</f>
        <v>1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N88" s="2">
        <f>H88</f>
        <v>680</v>
      </c>
      <c r="O88" s="2">
        <f>N88</f>
        <v>680</v>
      </c>
      <c r="P88" s="2">
        <f>O88/N88</f>
        <v>1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N89" s="2">
        <f>H89</f>
        <v>805</v>
      </c>
      <c r="O89" s="2">
        <f>N89</f>
        <v>805</v>
      </c>
      <c r="P89" s="2">
        <f>O89/N89</f>
        <v>1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N90" s="2">
        <f>H90</f>
        <v>350</v>
      </c>
      <c r="O90" s="2">
        <f>N90</f>
        <v>350</v>
      </c>
      <c r="P90" s="2">
        <f>O90/N90</f>
        <v>1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N91" s="2">
        <f>H91</f>
        <v>945</v>
      </c>
      <c r="O91" s="2">
        <f>N91</f>
        <v>945</v>
      </c>
      <c r="P91" s="2">
        <f>O91/N91</f>
        <v>1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N92" s="2">
        <f>H92</f>
        <v>310</v>
      </c>
      <c r="O92" s="2">
        <f>N92</f>
        <v>310</v>
      </c>
      <c r="P92" s="2">
        <f>O92/N92</f>
        <v>1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N93" s="2">
        <f>H93</f>
        <v>300</v>
      </c>
      <c r="O93" s="2">
        <f>N93</f>
        <v>300</v>
      </c>
      <c r="P93" s="2">
        <f>O93/N93</f>
        <v>1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N94" s="2">
        <f>H94</f>
        <v>600</v>
      </c>
      <c r="O94" s="2">
        <f>N94</f>
        <v>600</v>
      </c>
      <c r="P94" s="2">
        <f>O94/N94</f>
        <v>1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N95" s="2">
        <f>H95</f>
        <v>350</v>
      </c>
      <c r="O95" s="2">
        <f>N95</f>
        <v>350</v>
      </c>
      <c r="P95" s="2">
        <f>O95/N95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N96" s="2">
        <f>H96</f>
        <v>8.985</v>
      </c>
      <c r="O96" s="2">
        <f>N96</f>
        <v>8.985</v>
      </c>
      <c r="P96" s="2">
        <f>O96/N96</f>
        <v>1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N97" s="2">
        <f>H97</f>
        <v>225</v>
      </c>
      <c r="O97" s="2">
        <f>N97</f>
        <v>225</v>
      </c>
      <c r="P97" s="2">
        <f>O97/N97</f>
        <v>1</v>
      </c>
    </row>
    <row r="98">
      <c r="B98" s="2">
        <v>13</v>
      </c>
      <c r="D98" s="2" t="str">
        <v>Dermaga Jetty Ex. Arsa</v>
      </c>
      <c r="N98" s="2">
        <f>H98</f>
        <v>0</v>
      </c>
      <c r="O98" s="2">
        <f>N98</f>
        <v>0</v>
      </c>
      <c r="Q98" s="2" t="str">
        <v>Jetty sudah tidak ada (dibongkar).</v>
      </c>
      <c r="S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N99" s="2">
        <f>H99</f>
        <v>105</v>
      </c>
      <c r="O99" s="2">
        <f>N99</f>
        <v>105</v>
      </c>
      <c r="P99" s="2">
        <f>O99/N99</f>
        <v>1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N100" s="2">
        <f>H100</f>
        <v>510</v>
      </c>
      <c r="O100" s="2">
        <f>N100</f>
        <v>510</v>
      </c>
      <c r="P100" s="2">
        <f>O100/N100</f>
        <v>1</v>
      </c>
    </row>
    <row r="101">
      <c r="C101" s="2" t="str">
        <v>Julmlah I &amp; II</v>
      </c>
      <c r="H101" s="2">
        <f>SUM(H13:H100)</f>
        <v>306057.985</v>
      </c>
      <c r="N101" s="2">
        <f>SUM(N13:N100)</f>
        <v>306057.985</v>
      </c>
      <c r="O101" s="2">
        <f>SUM(O13:O100)</f>
        <v>305712.985</v>
      </c>
      <c r="P101" s="2">
        <f>O101/N101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L104" s="2" t="str">
        <v>Conblock</v>
      </c>
      <c r="N104" s="2">
        <f>H104</f>
        <v>5120</v>
      </c>
      <c r="O104" s="2">
        <f>N104</f>
        <v>5120</v>
      </c>
      <c r="P104" s="2">
        <f>O104/N104</f>
        <v>1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L105" s="2" t="str">
        <v>Conblock</v>
      </c>
      <c r="N105" s="2">
        <f>H105</f>
        <v>5376</v>
      </c>
      <c r="O105" s="2">
        <f>N105</f>
        <v>5376</v>
      </c>
      <c r="P105" s="2">
        <f>O105/N105</f>
        <v>1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L106" s="2" t="str">
        <v>Conblock</v>
      </c>
      <c r="N106" s="2">
        <f>H106</f>
        <v>5120</v>
      </c>
      <c r="O106" s="2">
        <f>N106</f>
        <v>5120</v>
      </c>
      <c r="P106" s="2">
        <f>O106/N106</f>
        <v>1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L107" s="2" t="str">
        <v>Conblock</v>
      </c>
      <c r="N107" s="2">
        <f>H107</f>
        <v>5120</v>
      </c>
      <c r="O107" s="2">
        <f>N107</f>
        <v>5120</v>
      </c>
      <c r="P107" s="2">
        <f>O107/N107</f>
        <v>1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L108" s="2" t="str">
        <v>Beton</v>
      </c>
      <c r="N108" s="2">
        <f>H108</f>
        <v>3916</v>
      </c>
      <c r="O108" s="2">
        <f>N108</f>
        <v>3916</v>
      </c>
      <c r="P108" s="2">
        <f>O108/N108</f>
        <v>1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L109" s="2" t="str">
        <v>Beton</v>
      </c>
      <c r="N109" s="2">
        <f>H109</f>
        <v>960</v>
      </c>
      <c r="O109" s="2">
        <f>N109</f>
        <v>960</v>
      </c>
      <c r="P109" s="2">
        <f>O109/N109</f>
        <v>1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L110" s="2" t="str">
        <v>Beton</v>
      </c>
      <c r="N110" s="2">
        <f>H110</f>
        <v>660</v>
      </c>
      <c r="O110" s="2">
        <f>N110</f>
        <v>660</v>
      </c>
      <c r="P110" s="2">
        <f>O110/N110</f>
        <v>1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L111" s="2" t="str">
        <v>Beton</v>
      </c>
      <c r="N111" s="2">
        <f>H111</f>
        <v>3654</v>
      </c>
      <c r="O111" s="2">
        <f>N111</f>
        <v>3654</v>
      </c>
      <c r="P111" s="2">
        <f>O111/N111</f>
        <v>1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L112" s="2" t="str">
        <v>Beton</v>
      </c>
      <c r="N112" s="2">
        <f>H112</f>
        <v>7000</v>
      </c>
      <c r="O112" s="2">
        <f>N112</f>
        <v>7000</v>
      </c>
      <c r="P112" s="2">
        <f>O112/N112</f>
        <v>1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L113" s="2" t="str">
        <v>Beton</v>
      </c>
      <c r="N113" s="2">
        <f>H113</f>
        <v>9270</v>
      </c>
      <c r="O113" s="2">
        <f>N113</f>
        <v>9270</v>
      </c>
      <c r="P113" s="2">
        <f>O113/N113</f>
        <v>1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L114" s="2" t="str">
        <v>Beton</v>
      </c>
      <c r="N114" s="2">
        <f>H114</f>
        <v>46895</v>
      </c>
      <c r="O114" s="2">
        <f>N114*75%</f>
        <v>35171.25</v>
      </c>
      <c r="P114" s="2">
        <f>O114/N114</f>
        <v>0.75</v>
      </c>
      <c r="Q114" s="2" t="str">
        <v>lapangan pavingnya rusak</v>
      </c>
      <c r="S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L115" s="2" t="str">
        <v>Beton</v>
      </c>
      <c r="N115" s="2">
        <f>H115</f>
        <v>0</v>
      </c>
      <c r="Q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L116" s="2" t="str">
        <v>Beton</v>
      </c>
      <c r="N116" s="2">
        <f>H116</f>
        <v>9568</v>
      </c>
      <c r="O116" s="2">
        <f>N116*75%</f>
        <v>7176</v>
      </c>
      <c r="P116" s="2">
        <f>O116/N116</f>
        <v>0.75</v>
      </c>
      <c r="Q116" s="2" t="str">
        <v>Lapangan turun</v>
      </c>
      <c r="S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L117" s="2" t="str">
        <v>Beton</v>
      </c>
      <c r="N117" s="2">
        <f>H117</f>
        <v>1560</v>
      </c>
      <c r="O117" s="2">
        <f>N117</f>
        <v>1560</v>
      </c>
      <c r="P117" s="2">
        <f>O117/N117</f>
        <v>1</v>
      </c>
    </row>
    <row r="118">
      <c r="B118" s="2" t="str">
        <v>B</v>
      </c>
      <c r="C118" s="2" t="str">
        <v>Lapangan Penumpukan Lini I (TO II)</v>
      </c>
      <c r="N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L119" s="2" t="str">
        <v>Beton</v>
      </c>
      <c r="N119" s="2">
        <f>H119</f>
        <v>6916</v>
      </c>
      <c r="O119" s="2">
        <f>N119</f>
        <v>6916</v>
      </c>
      <c r="P119" s="2">
        <f>O119/N119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L120" s="2" t="str">
        <v>Beton</v>
      </c>
      <c r="N120" s="2">
        <f>H120</f>
        <v>6255</v>
      </c>
      <c r="O120" s="2">
        <f>N120</f>
        <v>6255</v>
      </c>
      <c r="P120" s="2">
        <f>O120/N120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L121" s="2" t="str">
        <v>Beton</v>
      </c>
      <c r="N121" s="2">
        <f>H121</f>
        <v>4841</v>
      </c>
      <c r="O121" s="2">
        <f>N121</f>
        <v>4841</v>
      </c>
      <c r="P121" s="2">
        <f>O121/N121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L122" s="2" t="str">
        <v>Beton</v>
      </c>
      <c r="N122" s="2">
        <f>H122</f>
        <v>5004</v>
      </c>
      <c r="O122" s="2">
        <f>N122</f>
        <v>5004</v>
      </c>
      <c r="P122" s="2">
        <f>O122/N122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L123" s="2" t="str">
        <v>Beton</v>
      </c>
      <c r="N123" s="2">
        <f>H123</f>
        <v>21450</v>
      </c>
      <c r="O123" s="2">
        <f>N123</f>
        <v>21450</v>
      </c>
      <c r="P123" s="2">
        <f>O123/N123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L124" s="2" t="str">
        <v>Beton</v>
      </c>
      <c r="N124" s="2">
        <f>H124</f>
        <v>29280</v>
      </c>
      <c r="O124" s="2">
        <f>N124</f>
        <v>29280</v>
      </c>
      <c r="P124" s="2">
        <f>O124/N124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L125" s="2" t="str">
        <v>Beton</v>
      </c>
      <c r="N125" s="2">
        <f>H125</f>
        <v>36500</v>
      </c>
      <c r="O125" s="2">
        <f>N125</f>
        <v>36500</v>
      </c>
      <c r="P125" s="2">
        <f>O125/N125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L126" s="2" t="str">
        <v>Beton</v>
      </c>
      <c r="N126" s="2">
        <f>H126</f>
        <v>3700</v>
      </c>
      <c r="O126" s="2">
        <f>N126</f>
        <v>3700</v>
      </c>
      <c r="P126" s="2">
        <f>O126/N126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L127" s="2" t="str">
        <v>Beton</v>
      </c>
      <c r="N127" s="2">
        <f>H127</f>
        <v>3840</v>
      </c>
      <c r="O127" s="2">
        <f>N127</f>
        <v>3840</v>
      </c>
      <c r="P127" s="2">
        <f>O127/N127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L128" s="2" t="str">
        <v>Beton</v>
      </c>
      <c r="N128" s="2">
        <f>H128</f>
        <v>6912</v>
      </c>
      <c r="O128" s="2">
        <f>N128</f>
        <v>6912</v>
      </c>
      <c r="P128" s="2">
        <f>O128/N128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L129" s="2" t="str">
        <v>Beton</v>
      </c>
      <c r="N129" s="2">
        <f>H129</f>
        <v>5530</v>
      </c>
      <c r="O129" s="2">
        <f>N129</f>
        <v>5530</v>
      </c>
      <c r="P129" s="2">
        <f>O129/N129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L130" s="2" t="str">
        <v>Beton</v>
      </c>
      <c r="N130" s="2">
        <f>H130</f>
        <v>6300</v>
      </c>
      <c r="O130" s="2">
        <f>N130</f>
        <v>6300</v>
      </c>
      <c r="P130" s="2">
        <f>O130/N130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L131" s="2" t="str">
        <v>Beton</v>
      </c>
      <c r="N131" s="2">
        <f>H131</f>
        <v>3575</v>
      </c>
      <c r="O131" s="2">
        <f>N131</f>
        <v>3575</v>
      </c>
      <c r="P131" s="2">
        <f>O131/N131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L132" s="2" t="str">
        <v>Beton</v>
      </c>
      <c r="N132" s="2">
        <f>H132</f>
        <v>6750</v>
      </c>
      <c r="O132" s="2">
        <f>N132</f>
        <v>6750</v>
      </c>
      <c r="P132" s="2">
        <f>O132/N132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L133" s="2" t="str">
        <v>Beton</v>
      </c>
      <c r="N133" s="2">
        <f>H133</f>
        <v>9900</v>
      </c>
      <c r="O133" s="2">
        <f>N133</f>
        <v>9900</v>
      </c>
      <c r="P133" s="2">
        <f>O133/N133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L134" s="2" t="str">
        <v>Beton</v>
      </c>
      <c r="N134" s="2">
        <f>H134</f>
        <v>6384</v>
      </c>
      <c r="O134" s="2">
        <f>N134</f>
        <v>6384</v>
      </c>
      <c r="P134" s="2">
        <f>O134/N134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L135" s="2" t="str">
        <v>Beton</v>
      </c>
      <c r="N135" s="2">
        <f>H135</f>
        <v>7518</v>
      </c>
      <c r="O135" s="2">
        <f>N135</f>
        <v>7518</v>
      </c>
      <c r="P135" s="2">
        <f>O135/N135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L136" s="2" t="str">
        <v>Beton</v>
      </c>
      <c r="N136" s="2">
        <f>H136</f>
        <v>9324</v>
      </c>
      <c r="O136" s="2">
        <f>N136</f>
        <v>9324</v>
      </c>
      <c r="P136" s="2">
        <f>O136/N136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L137" s="2" t="str">
        <v>Beton</v>
      </c>
      <c r="N137" s="2">
        <f>H137</f>
        <v>4200</v>
      </c>
      <c r="O137" s="2">
        <f>N137</f>
        <v>4200</v>
      </c>
      <c r="P137" s="2">
        <f>O137/N137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L138" s="2" t="str">
        <v>Beton</v>
      </c>
      <c r="N138" s="2">
        <f>H138</f>
        <v>1855</v>
      </c>
      <c r="O138" s="2">
        <f>N138</f>
        <v>1855</v>
      </c>
      <c r="P138" s="2">
        <f>O138/N138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L139" s="2" t="str">
        <v>Beton</v>
      </c>
      <c r="N139" s="2">
        <f>H139</f>
        <v>7888</v>
      </c>
      <c r="O139" s="2">
        <f>N139</f>
        <v>7888</v>
      </c>
      <c r="P139" s="2">
        <f>O139/N139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L140" s="2" t="str">
        <v>Beton</v>
      </c>
      <c r="N140" s="2">
        <f>H140</f>
        <v>11100</v>
      </c>
      <c r="O140" s="2">
        <f>N140*80%</f>
        <v>8880</v>
      </c>
      <c r="P140" s="2">
        <f>O140/N140</f>
        <v>0.8</v>
      </c>
    </row>
    <row r="141">
      <c r="B141" s="2" t="str">
        <v>C</v>
      </c>
      <c r="C141" s="2" t="str">
        <v>Lapangan Penumpukan Lini I (TO III)</v>
      </c>
      <c r="N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L142" s="2" t="str">
        <v>Beton</v>
      </c>
      <c r="N142" s="2">
        <f>H142</f>
        <v>1848</v>
      </c>
      <c r="O142" s="2">
        <f>N142</f>
        <v>1848</v>
      </c>
      <c r="P142" s="2">
        <f>O142/N142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L143" s="2" t="str">
        <v>Beton</v>
      </c>
      <c r="N143" s="2">
        <f>H143</f>
        <v>12012</v>
      </c>
      <c r="O143" s="2">
        <f>N143</f>
        <v>12012</v>
      </c>
      <c r="P143" s="2">
        <f>O143/N143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L144" s="2" t="str">
        <v>Beton</v>
      </c>
      <c r="N144" s="2">
        <f>H144</f>
        <v>12180</v>
      </c>
      <c r="O144" s="2">
        <f>N144</f>
        <v>12180</v>
      </c>
      <c r="P144" s="2">
        <f>O144/N144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L145" s="2" t="str">
        <v>Beton</v>
      </c>
      <c r="N145" s="2">
        <f>H145</f>
        <v>25152</v>
      </c>
      <c r="O145" s="2">
        <f>N145</f>
        <v>25152</v>
      </c>
      <c r="P145" s="2">
        <f>O145/N145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L146" s="2" t="str">
        <v>Beton</v>
      </c>
      <c r="N146" s="2">
        <f>H146</f>
        <v>3100</v>
      </c>
      <c r="O146" s="2">
        <f>N146</f>
        <v>3100</v>
      </c>
      <c r="P146" s="2">
        <f>O146/N146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L147" s="2" t="str">
        <v>Beton</v>
      </c>
      <c r="N147" s="2">
        <f>H147</f>
        <v>2844</v>
      </c>
      <c r="O147" s="2">
        <f>N147</f>
        <v>2844</v>
      </c>
      <c r="P147" s="2">
        <f>O147/N147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L148" s="2" t="str">
        <v>Beton</v>
      </c>
      <c r="N148" s="2">
        <f>H148</f>
        <v>2286</v>
      </c>
      <c r="O148" s="2">
        <f>N148</f>
        <v>2286</v>
      </c>
      <c r="P148" s="2">
        <f>O148/N148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L149" s="2" t="str">
        <v>Beton</v>
      </c>
      <c r="N149" s="2">
        <f>H149</f>
        <v>46150</v>
      </c>
      <c r="O149" s="2">
        <f>N149</f>
        <v>46150</v>
      </c>
      <c r="P149" s="2">
        <f>O149/N149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L150" s="2" t="str">
        <v>Beton</v>
      </c>
      <c r="N150" s="2">
        <f>H150</f>
        <v>2400</v>
      </c>
      <c r="O150" s="2">
        <f>N150</f>
        <v>2400</v>
      </c>
      <c r="P150" s="2">
        <f>O150/N150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L151" s="2" t="str">
        <v>Beton</v>
      </c>
      <c r="N151" s="2">
        <f>H151</f>
        <v>5217</v>
      </c>
      <c r="O151" s="2">
        <f>N151</f>
        <v>5217</v>
      </c>
      <c r="P151" s="2">
        <f>O151/N151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L152" s="2" t="str">
        <v>Beton</v>
      </c>
      <c r="N152" s="2">
        <f>H152</f>
        <v>20000</v>
      </c>
      <c r="O152" s="2">
        <f>N152</f>
        <v>20000</v>
      </c>
      <c r="P152" s="2">
        <f>O152/N152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L153" s="2" t="str">
        <v>Beton</v>
      </c>
      <c r="N153" s="2">
        <f>H153</f>
        <v>29100</v>
      </c>
      <c r="O153" s="2">
        <f>N153</f>
        <v>29100</v>
      </c>
      <c r="P153" s="2">
        <f>O153/N153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L154" s="2" t="str">
        <v>Beton</v>
      </c>
      <c r="N154" s="2">
        <f>H154</f>
        <v>20200</v>
      </c>
      <c r="O154" s="2">
        <f>N154</f>
        <v>20200</v>
      </c>
      <c r="P154" s="2">
        <f>O154/N154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L155" s="2" t="str">
        <v>Beton</v>
      </c>
      <c r="N155" s="2">
        <f>H155</f>
        <v>17700</v>
      </c>
      <c r="O155" s="2">
        <f>N155</f>
        <v>17700</v>
      </c>
      <c r="P155" s="2">
        <f>O155/N155</f>
        <v>1</v>
      </c>
    </row>
    <row r="156">
      <c r="B156" s="2" t="str">
        <v>C</v>
      </c>
      <c r="C156" s="2" t="str">
        <v>Lapangan Penumpukan Lini II</v>
      </c>
      <c r="N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L157" s="2" t="str">
        <v>Beton</v>
      </c>
      <c r="N157" s="2">
        <f>H157</f>
        <v>5670</v>
      </c>
      <c r="O157" s="2">
        <f>N157*50%</f>
        <v>2835</v>
      </c>
      <c r="P157" s="2">
        <f>O157/N157</f>
        <v>0.5</v>
      </c>
      <c r="Q157" s="2" t="str">
        <v>lapangan rusak</v>
      </c>
      <c r="S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L158" s="2" t="str">
        <v>Beton</v>
      </c>
      <c r="N158" s="2">
        <f>H158</f>
        <v>1225</v>
      </c>
      <c r="O158" s="2">
        <f>N158*50%</f>
        <v>612.5</v>
      </c>
      <c r="P158" s="2">
        <f>O158/N158</f>
        <v>0.5</v>
      </c>
      <c r="Q158" s="2" t="str">
        <v>lapangan rusak, tapi masih bisa dipakai menumpuk</v>
      </c>
      <c r="S158" s="2" t="str">
        <v>Apa penyebab availability fasilitas kurang dari 80% ?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L159" s="2" t="str">
        <v>Beton</v>
      </c>
      <c r="N159" s="2">
        <f>H159</f>
        <v>6525</v>
      </c>
      <c r="O159" s="2">
        <f>N159*50%</f>
        <v>3262.5</v>
      </c>
      <c r="P159" s="2">
        <f>O159/N159</f>
        <v>0.5</v>
      </c>
      <c r="Q159" s="2" t="str">
        <v>lapangan rusak, tapi masih bisa dipakai menumpuk</v>
      </c>
      <c r="S159" s="2" t="str">
        <v>Apa penyebab availability fasilitas kurang dari 80% ?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L160" s="2" t="str">
        <v>Beton</v>
      </c>
      <c r="N160" s="2">
        <f>H160</f>
        <v>4500</v>
      </c>
      <c r="O160" s="2">
        <f>N160*50%</f>
        <v>2250</v>
      </c>
      <c r="P160" s="2">
        <f>O160/N160</f>
        <v>0.5</v>
      </c>
      <c r="Q160" s="2" t="str">
        <v>lapangan rusak, tapi masih bisa dipakai menumpuk</v>
      </c>
      <c r="S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L161" s="2" t="str">
        <v>Beton</v>
      </c>
      <c r="N161" s="2">
        <f>H161</f>
        <v>5520</v>
      </c>
      <c r="O161" s="2">
        <f>N161</f>
        <v>5520</v>
      </c>
      <c r="P161" s="2">
        <f>O161/N161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L162" s="2" t="str">
        <v>Beton</v>
      </c>
      <c r="N162" s="2">
        <f>H162</f>
        <v>7280</v>
      </c>
      <c r="O162" s="2">
        <f>N162</f>
        <v>7280</v>
      </c>
      <c r="P162" s="2">
        <f>O162/N162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L163" s="2" t="str">
        <v>Beton</v>
      </c>
      <c r="N163" s="2">
        <f>H163</f>
        <v>4606</v>
      </c>
      <c r="O163" s="2">
        <f>N163</f>
        <v>4606</v>
      </c>
      <c r="P163" s="2">
        <f>O163/N163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L164" s="2" t="str">
        <v>Beton</v>
      </c>
      <c r="N164" s="2">
        <f>H164</f>
        <v>1705</v>
      </c>
      <c r="O164" s="2">
        <f>N164</f>
        <v>1705</v>
      </c>
      <c r="P164" s="2">
        <f>O164/N164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L165" s="2" t="str">
        <v>Beton</v>
      </c>
      <c r="N165" s="2">
        <f>H165</f>
        <v>9425</v>
      </c>
      <c r="O165" s="2">
        <f>N165</f>
        <v>9425</v>
      </c>
      <c r="P165" s="2">
        <f>O165/N165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L166" s="2" t="str">
        <v>Beton</v>
      </c>
      <c r="N166" s="2">
        <f>H166</f>
        <v>13770</v>
      </c>
      <c r="O166" s="2">
        <f>N166</f>
        <v>13770</v>
      </c>
      <c r="P166" s="2">
        <f>O166/N166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L167" s="2" t="str">
        <v>Beton</v>
      </c>
      <c r="N167" s="2">
        <f>H167</f>
        <v>16512</v>
      </c>
      <c r="O167" s="2">
        <f>N167</f>
        <v>16512</v>
      </c>
      <c r="P167" s="2">
        <f>O167/N167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L168" s="2" t="str">
        <v>Beton</v>
      </c>
      <c r="N168" s="2">
        <f>H168</f>
        <v>13760</v>
      </c>
      <c r="O168" s="2">
        <f>N168</f>
        <v>13760</v>
      </c>
      <c r="P168" s="2">
        <f>O168/N168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L169" s="2" t="str">
        <v>Beton</v>
      </c>
      <c r="N169" s="2">
        <f>H169</f>
        <v>14534</v>
      </c>
      <c r="O169" s="2">
        <f>N169</f>
        <v>14534</v>
      </c>
      <c r="P169" s="2">
        <f>O169/N169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L170" s="2" t="str">
        <v>Beton</v>
      </c>
      <c r="N170" s="2">
        <f>H170</f>
        <v>9520</v>
      </c>
      <c r="O170" s="2">
        <f>N170</f>
        <v>9520</v>
      </c>
      <c r="P170" s="2">
        <f>O170/N170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L171" s="2" t="str">
        <v>Beton</v>
      </c>
      <c r="N171" s="2">
        <f>H171</f>
        <v>6498</v>
      </c>
      <c r="O171" s="2">
        <f>N171</f>
        <v>6498</v>
      </c>
      <c r="P171" s="2">
        <f>O171/N171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L172" s="2" t="str">
        <v>Beton</v>
      </c>
      <c r="N172" s="2">
        <f>H172</f>
        <v>55278</v>
      </c>
      <c r="O172" s="2">
        <f>N172</f>
        <v>55278</v>
      </c>
      <c r="P172" s="2">
        <f>O172/N172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L173" s="2" t="str">
        <v>Beton</v>
      </c>
      <c r="N173" s="2">
        <f>H173</f>
        <v>22165</v>
      </c>
      <c r="O173" s="2">
        <f>N173*50%</f>
        <v>11082.5</v>
      </c>
      <c r="P173" s="2">
        <f>O173/N173</f>
        <v>0.5</v>
      </c>
      <c r="Q173" s="2" t="str">
        <v>permukaan beton turun</v>
      </c>
      <c r="S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L174" s="2" t="str">
        <v>Conblock</v>
      </c>
      <c r="N174" s="2">
        <f>H174</f>
        <v>86620</v>
      </c>
      <c r="O174" s="2">
        <f>N174</f>
        <v>86620</v>
      </c>
      <c r="P174" s="2">
        <f>O174/N174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L175" s="2" t="str">
        <v>Beton</v>
      </c>
      <c r="N175" s="2">
        <f>H175</f>
        <v>7965</v>
      </c>
      <c r="O175" s="2">
        <f>N175</f>
        <v>7965</v>
      </c>
      <c r="P175" s="2">
        <f>O175/N175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L176" s="2" t="str">
        <v>Beton</v>
      </c>
      <c r="N176" s="2">
        <f>H176</f>
        <v>12204</v>
      </c>
      <c r="O176" s="2">
        <f>N176</f>
        <v>12204</v>
      </c>
      <c r="P176" s="2">
        <f>O176/N176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L177" s="2" t="str">
        <v>Beton</v>
      </c>
      <c r="N177" s="2">
        <f>H177</f>
        <v>46345</v>
      </c>
      <c r="O177" s="2">
        <f>N177</f>
        <v>46345</v>
      </c>
      <c r="P177" s="2">
        <f>O177/N177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L178" s="2" t="str">
        <v>Beton</v>
      </c>
      <c r="N178" s="2">
        <f>H178</f>
        <v>4900</v>
      </c>
      <c r="O178" s="2">
        <f>N178</f>
        <v>4900</v>
      </c>
      <c r="P178" s="2">
        <f>O178/N178</f>
        <v>1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L179" s="2" t="str">
        <v>Conblock</v>
      </c>
      <c r="N179" s="2">
        <f>H179</f>
        <v>33285</v>
      </c>
      <c r="O179" s="2">
        <f>N179</f>
        <v>33285</v>
      </c>
      <c r="P179" s="2">
        <f>O179/N179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N180" s="2">
        <f>H180</f>
        <v>11775</v>
      </c>
      <c r="O180" s="2">
        <f>N180</f>
        <v>11775</v>
      </c>
      <c r="P180" s="2">
        <f>O180/N180</f>
        <v>1</v>
      </c>
    </row>
    <row r="181">
      <c r="C181" s="2" t="str">
        <v>Julmlah II</v>
      </c>
      <c r="H181" s="2">
        <f>SUM(H104:H180)</f>
        <v>911017</v>
      </c>
      <c r="N181" s="2">
        <f>SUM(N104:N180)</f>
        <v>911017</v>
      </c>
      <c r="O181" s="2">
        <f>SUM(O104:O180)</f>
        <v>874638.75</v>
      </c>
      <c r="P181" s="2">
        <f>O181/N181</f>
        <v>0.9600685278101286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L183" s="2" t="str">
        <v>Rangka Baja</v>
      </c>
      <c r="N183" s="2">
        <f>H183</f>
        <v>5655</v>
      </c>
      <c r="O183" s="2">
        <f>N183</f>
        <v>5655</v>
      </c>
      <c r="P183" s="2">
        <f>O183/N183</f>
        <v>1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L184" s="2" t="str">
        <v>Rangka Baja</v>
      </c>
      <c r="N184" s="2">
        <f>H184</f>
        <v>5655</v>
      </c>
      <c r="O184" s="2">
        <f>N184</f>
        <v>5655</v>
      </c>
      <c r="P184" s="2">
        <f>O184/N184</f>
        <v>1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L185" s="2" t="str">
        <v>Rangka Baja</v>
      </c>
      <c r="N185" s="2">
        <f>H185</f>
        <v>9200</v>
      </c>
      <c r="O185" s="2">
        <f>N185</f>
        <v>9200</v>
      </c>
      <c r="P185" s="2">
        <f>O185/N185</f>
        <v>1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L186" s="2" t="str">
        <v>Rangka Baja</v>
      </c>
      <c r="N186" s="2">
        <f>H186</f>
        <v>3400</v>
      </c>
      <c r="O186" s="2">
        <f>N186</f>
        <v>3400</v>
      </c>
      <c r="P186" s="2">
        <f>O186/N186</f>
        <v>1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L187" s="2" t="str">
        <v>Rangka Baja</v>
      </c>
      <c r="N187" s="2">
        <f>H187</f>
        <v>11047.144</v>
      </c>
      <c r="O187" s="2">
        <f>N187</f>
        <v>11047.144</v>
      </c>
      <c r="P187" s="2">
        <f>O187/N187</f>
        <v>1</v>
      </c>
    </row>
    <row r="188">
      <c r="C188" s="2" t="str">
        <v>Julmlah III</v>
      </c>
      <c r="H188" s="2">
        <f>SUM(H183:H187)</f>
        <v>34957.144</v>
      </c>
      <c r="N188" s="2">
        <f>SUM(N183:N187)</f>
        <v>34957.144</v>
      </c>
      <c r="O188" s="2">
        <f>SUM(O183:O187)</f>
        <v>34957.144</v>
      </c>
      <c r="P188" s="2">
        <f>O188/N188</f>
        <v>1</v>
      </c>
    </row>
    <row r="189">
      <c r="B189" s="2" t="str">
        <v>AVAILABILITY FASILITAS PELABUHAN</v>
      </c>
      <c r="P189" s="2">
        <f>AVERAGE(P101,P181,P188)</f>
        <v>0.9863137634779505</v>
      </c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ageMargins left="0.5" right="0.5" top="0.5" bottom="0.5" header="0" footer="0"/>
  <ignoredErrors>
    <ignoredError numberStoredAsText="1" sqref="A1:Z99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Z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MEI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>Elevasi</v>
      </c>
      <c r="K8" s="2" t="str">
        <v>Daya Dukung/Kapasitas</v>
      </c>
      <c r="L8" s="2" t="str">
        <v xml:space="preserve">Konstruksi </v>
      </c>
      <c r="M8" s="2" t="str">
        <v>Tahun Pembuatan</v>
      </c>
      <c r="N8" s="2" t="str">
        <v>Fasilitas Tersidia</v>
      </c>
      <c r="O8" s="2" t="str">
        <v>Fasilitas Siap Pakai</v>
      </c>
      <c r="P8" s="2" t="str">
        <v>Availability Fasilitas</v>
      </c>
      <c r="Q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(buah)</v>
      </c>
      <c r="J9" s="2" t="str">
        <v>(mLWS)</v>
      </c>
      <c r="K9" s="2" t="str">
        <v>(Ton/m2/Teus)</v>
      </c>
      <c r="N9" s="2" t="str">
        <v>(m2)</v>
      </c>
      <c r="O9" s="2" t="str">
        <v>(m2)</v>
      </c>
      <c r="P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 t="str">
        <v>15 = 14/13</v>
      </c>
      <c r="Q10" s="2">
        <v>16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L13" s="2" t="str">
        <v>Beton</v>
      </c>
      <c r="N13" s="2">
        <f>H13</f>
        <v>3400</v>
      </c>
      <c r="O13" s="2">
        <f>N13</f>
        <v>3400</v>
      </c>
      <c r="P13" s="2">
        <f>O13/N13</f>
        <v>1</v>
      </c>
      <c r="Q13" s="2" t="str">
        <v>PTP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L14" s="2" t="str">
        <v>Beton</v>
      </c>
      <c r="N14" s="2">
        <f>H14</f>
        <v>2600</v>
      </c>
      <c r="O14" s="2">
        <f>N14</f>
        <v>2600</v>
      </c>
      <c r="P14" s="2">
        <f>O14/N14</f>
        <v>1</v>
      </c>
      <c r="Q14" s="2" t="str">
        <v>PTP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L15" s="2" t="str">
        <v>Beton</v>
      </c>
      <c r="N15" s="2">
        <f>H15</f>
        <v>2400</v>
      </c>
      <c r="O15" s="2">
        <f>N15</f>
        <v>2400</v>
      </c>
      <c r="P15" s="2">
        <f>O15/N15</f>
        <v>1</v>
      </c>
      <c r="Q15" s="2" t="str">
        <v>PTP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L16" s="2" t="str">
        <v>Beton</v>
      </c>
      <c r="N16" s="2">
        <f>H16</f>
        <v>2800</v>
      </c>
      <c r="O16" s="2">
        <f>N16</f>
        <v>2800</v>
      </c>
      <c r="P16" s="2">
        <f>O16/N16</f>
        <v>1</v>
      </c>
      <c r="Q16" s="2" t="str">
        <v>PTP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L17" s="2" t="str">
        <v>Beton</v>
      </c>
      <c r="N17" s="2">
        <f>H17</f>
        <v>5600</v>
      </c>
      <c r="O17" s="2">
        <f>N17</f>
        <v>5600</v>
      </c>
      <c r="P17" s="2">
        <f>O17/N17</f>
        <v>1</v>
      </c>
      <c r="Q17" s="2" t="str">
        <v>PTP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L18" s="2" t="str">
        <v>Beton</v>
      </c>
      <c r="N18" s="2">
        <f>H18</f>
        <v>4800</v>
      </c>
      <c r="O18" s="2">
        <f>N18</f>
        <v>4800</v>
      </c>
      <c r="P18" s="2">
        <f>O18/N18</f>
        <v>1</v>
      </c>
      <c r="Q18" s="2" t="str">
        <v>PNP SAMUDRA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L19" s="2" t="str">
        <v>Beton</v>
      </c>
      <c r="N19" s="2">
        <f>H19</f>
        <v>3000</v>
      </c>
      <c r="O19" s="2">
        <f>N19</f>
        <v>3000</v>
      </c>
      <c r="P19" s="2">
        <f>O19/N19</f>
        <v>1</v>
      </c>
      <c r="Q19" s="2" t="str">
        <v>PTP</v>
      </c>
    </row>
    <row r="20">
      <c r="B20" s="2" t="str">
        <v>B</v>
      </c>
      <c r="C20" s="2" t="str">
        <v>Dermaga Pelabuhan Nusantara II</v>
      </c>
      <c r="D20" s="2">
        <f>COUNTA(D13:D19)</f>
        <v>7</v>
      </c>
      <c r="N20" s="2">
        <f>H20</f>
        <v>0</v>
      </c>
      <c r="O20" s="2">
        <f>N20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L21" s="2" t="str">
        <v>Beton</v>
      </c>
      <c r="N21" s="2">
        <f>H21</f>
        <v>3400</v>
      </c>
      <c r="O21" s="2">
        <f>N21</f>
        <v>3400</v>
      </c>
      <c r="P21" s="2">
        <f>O21/N21</f>
        <v>1</v>
      </c>
      <c r="Q21" s="2" t="str">
        <v>PTP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L22" s="2" t="str">
        <v>Beton</v>
      </c>
      <c r="N22" s="2">
        <f>H22</f>
        <v>3600</v>
      </c>
      <c r="O22" s="2">
        <f>N22</f>
        <v>3600</v>
      </c>
      <c r="P22" s="2">
        <f>O22/N22</f>
        <v>1</v>
      </c>
      <c r="Q22" s="2" t="str">
        <v>PTP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L23" s="2" t="str">
        <v>Beton</v>
      </c>
      <c r="N23" s="2">
        <f>H23</f>
        <v>3840</v>
      </c>
      <c r="O23" s="2">
        <f>N23</f>
        <v>3840</v>
      </c>
      <c r="P23" s="2">
        <f>O23/N23</f>
        <v>1</v>
      </c>
      <c r="Q23" s="2" t="str">
        <v>PTP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L24" s="2" t="str">
        <v>Beton</v>
      </c>
      <c r="N24" s="2">
        <f>H24</f>
        <v>900</v>
      </c>
      <c r="O24" s="2">
        <f>N24</f>
        <v>900</v>
      </c>
      <c r="P24" s="2">
        <f>O24/N24</f>
        <v>1</v>
      </c>
      <c r="Q24" s="2" t="str">
        <v>PTP</v>
      </c>
    </row>
    <row r="25">
      <c r="B25" s="2" t="str">
        <v>C</v>
      </c>
      <c r="C25" s="2" t="str">
        <v>Dermaga Nusantara II Timur</v>
      </c>
      <c r="D25" s="2">
        <f>COUNTA(D21:D24)</f>
        <v>4</v>
      </c>
      <c r="N25" s="2">
        <f>H25</f>
        <v>0</v>
      </c>
      <c r="O25" s="2">
        <f>N25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L26" s="2" t="str">
        <v>Beton</v>
      </c>
      <c r="N26" s="2">
        <f>H26</f>
        <v>8000</v>
      </c>
      <c r="O26" s="2">
        <f>N26</f>
        <v>8000</v>
      </c>
      <c r="P26" s="2">
        <f>O26/N26</f>
        <v>1</v>
      </c>
      <c r="Q26" s="2" t="str">
        <v>TPK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L27" s="2" t="str">
        <v>Beton</v>
      </c>
      <c r="N27" s="2">
        <f>H27</f>
        <v>1700</v>
      </c>
      <c r="O27" s="2">
        <f>N27</f>
        <v>1700</v>
      </c>
      <c r="P27" s="2">
        <f>O27/N27</f>
        <v>1</v>
      </c>
      <c r="Q27" s="2" t="str">
        <v>WALIE JAYA</v>
      </c>
    </row>
    <row r="28">
      <c r="B28" s="2" t="str">
        <v>D</v>
      </c>
      <c r="C28" s="2" t="str">
        <v>Dermaga Pelabuhan 1 Barat</v>
      </c>
      <c r="D28" s="2">
        <f>COUNTA(D26:D27)</f>
        <v>2</v>
      </c>
      <c r="N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L29" s="2" t="str">
        <v>Beton</v>
      </c>
      <c r="N29" s="2">
        <f>H29</f>
        <v>600</v>
      </c>
      <c r="O29" s="2">
        <f>N29</f>
        <v>600</v>
      </c>
      <c r="P29" s="2">
        <f>O29/N29</f>
        <v>1</v>
      </c>
      <c r="Q29" s="2" t="str">
        <v>PTP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L30" s="2" t="str">
        <v>Beton</v>
      </c>
      <c r="N30" s="2">
        <f>H30</f>
        <v>5000</v>
      </c>
      <c r="O30" s="2">
        <f>N30</f>
        <v>5000</v>
      </c>
      <c r="P30" s="2">
        <f>O30/N30</f>
        <v>1</v>
      </c>
      <c r="Q30" s="2" t="str">
        <v>PTP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L31" s="2" t="str">
        <v>Beton</v>
      </c>
      <c r="N31" s="2">
        <f>H31</f>
        <v>2500</v>
      </c>
      <c r="O31" s="2">
        <f>N31</f>
        <v>2500</v>
      </c>
      <c r="P31" s="2">
        <f>O31/N31</f>
        <v>1</v>
      </c>
      <c r="Q31" s="2" t="str">
        <v>PTP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L32" s="2" t="str">
        <v>Beton</v>
      </c>
      <c r="N32" s="2">
        <f>H32</f>
        <v>2500</v>
      </c>
      <c r="O32" s="2">
        <f>N32</f>
        <v>2500</v>
      </c>
      <c r="P32" s="2">
        <f>O32/N32</f>
        <v>1</v>
      </c>
      <c r="Q32" s="2" t="str">
        <v>PTP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L33" s="2" t="str">
        <v>Beton</v>
      </c>
      <c r="N33" s="2">
        <f>H33</f>
        <v>3800</v>
      </c>
      <c r="O33" s="2">
        <f>N33</f>
        <v>3800</v>
      </c>
      <c r="P33" s="2">
        <f>O33/N33</f>
        <v>1</v>
      </c>
      <c r="Q33" s="2" t="str">
        <v>ADIPURUSA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L34" s="2" t="str">
        <v>Beton</v>
      </c>
      <c r="N34" s="2">
        <f>H34</f>
        <v>2600</v>
      </c>
      <c r="O34" s="2">
        <f>N34</f>
        <v>2600</v>
      </c>
      <c r="P34" s="2">
        <f>O34/N34</f>
        <v>1</v>
      </c>
      <c r="Q34" s="2" t="str">
        <v>ADIPURUSA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L35" s="2" t="str">
        <v>Beton</v>
      </c>
      <c r="N35" s="2">
        <f>H35</f>
        <v>3600</v>
      </c>
      <c r="O35" s="2">
        <f>N35</f>
        <v>3600</v>
      </c>
      <c r="P35" s="2">
        <f>O35/N35</f>
        <v>1</v>
      </c>
      <c r="Q35" s="2" t="str">
        <v>ADIPURUSA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L36" s="2" t="str">
        <v>Beton</v>
      </c>
      <c r="N36" s="2">
        <f>H36</f>
        <v>3360</v>
      </c>
      <c r="O36" s="2">
        <f>N36</f>
        <v>3360</v>
      </c>
      <c r="P36" s="2">
        <f>O36/N36</f>
        <v>1</v>
      </c>
      <c r="Q36" s="2" t="str">
        <v>TERMINAL PENUMPANG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L37" s="2" t="str">
        <v>Beton</v>
      </c>
      <c r="N37" s="2">
        <f>H37</f>
        <v>4240</v>
      </c>
      <c r="O37" s="2">
        <f>N37</f>
        <v>4240</v>
      </c>
      <c r="P37" s="2">
        <f>O37/N37</f>
        <v>1</v>
      </c>
      <c r="Q37" s="2" t="str">
        <v>TPK</v>
      </c>
    </row>
    <row r="38">
      <c r="B38" s="2" t="str">
        <v>E</v>
      </c>
      <c r="C38" s="2" t="str">
        <v xml:space="preserve">Dermaga Pelabuhan 1 Selatan </v>
      </c>
      <c r="D38" s="2">
        <f>COUNTA(D29:D37)</f>
        <v>9</v>
      </c>
      <c r="N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L39" s="2" t="str">
        <v>Beton</v>
      </c>
      <c r="N39" s="2">
        <f>H39</f>
        <v>4760</v>
      </c>
      <c r="O39" s="2">
        <f>N39</f>
        <v>4760</v>
      </c>
      <c r="P39" s="2">
        <f>O39/N39</f>
        <v>1</v>
      </c>
      <c r="Q39" s="2" t="str">
        <v>TPK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L40" s="2" t="str">
        <v>Beton</v>
      </c>
      <c r="N40" s="2">
        <f>H40</f>
        <v>3740</v>
      </c>
      <c r="O40" s="2">
        <f>N40</f>
        <v>3740</v>
      </c>
      <c r="P40" s="2">
        <f>O40/N40</f>
        <v>1</v>
      </c>
      <c r="Q40" s="2" t="str">
        <v>TPK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L41" s="2" t="str">
        <v>Beton</v>
      </c>
      <c r="N41" s="2">
        <f>H41</f>
        <v>3960</v>
      </c>
      <c r="O41" s="2">
        <f>N41</f>
        <v>3960</v>
      </c>
      <c r="P41" s="2">
        <f>O41/N41</f>
        <v>1</v>
      </c>
      <c r="Q41" s="2" t="str">
        <v>TPK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L42" s="2" t="str">
        <v>Beton</v>
      </c>
      <c r="N42" s="2">
        <f>H42</f>
        <v>3520</v>
      </c>
      <c r="O42" s="2">
        <f>N42</f>
        <v>3520</v>
      </c>
      <c r="P42" s="2">
        <f>O42/N42</f>
        <v>1</v>
      </c>
      <c r="Q42" s="2" t="str">
        <v>TPK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L43" s="2" t="str">
        <v>Beton</v>
      </c>
      <c r="N43" s="2">
        <f>H43</f>
        <v>3080</v>
      </c>
      <c r="O43" s="2">
        <f>N43</f>
        <v>3080</v>
      </c>
      <c r="P43" s="2">
        <f>O43/N43</f>
        <v>1</v>
      </c>
      <c r="Q43" s="2" t="str">
        <v>TPK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L44" s="2" t="str">
        <v>Beton</v>
      </c>
      <c r="N44" s="2">
        <f>H44</f>
        <v>3080</v>
      </c>
      <c r="O44" s="2">
        <f>N44</f>
        <v>3080</v>
      </c>
      <c r="P44" s="2">
        <f>O44/N44</f>
        <v>1</v>
      </c>
      <c r="Q44" s="2" t="str">
        <v>TPK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L45" s="2" t="str">
        <v>Beton</v>
      </c>
      <c r="N45" s="2">
        <f>H45</f>
        <v>3900</v>
      </c>
      <c r="O45" s="2">
        <f>N45</f>
        <v>3900</v>
      </c>
      <c r="P45" s="2">
        <f>O45/N45</f>
        <v>1</v>
      </c>
      <c r="Q45" s="2" t="str">
        <v>PTP</v>
      </c>
    </row>
    <row r="46">
      <c r="B46" s="2" t="str">
        <v>G</v>
      </c>
      <c r="C46" s="2" t="str">
        <v>Dermaga Pelabuhan 1 Utara</v>
      </c>
      <c r="D46" s="2">
        <f>COUNTA(D39:D45)</f>
        <v>7</v>
      </c>
      <c r="N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L47" s="2" t="str">
        <v>Beton</v>
      </c>
      <c r="N47" s="2">
        <f>H47</f>
        <v>6250</v>
      </c>
      <c r="O47" s="2">
        <f>N47</f>
        <v>6250</v>
      </c>
      <c r="P47" s="2">
        <f>O47/N47</f>
        <v>1</v>
      </c>
      <c r="Q47" s="2" t="str">
        <v>PTP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L48" s="2" t="str">
        <v>Beton</v>
      </c>
      <c r="N48" s="2">
        <f>H48</f>
        <v>3220</v>
      </c>
      <c r="O48" s="2">
        <f>N48</f>
        <v>3220</v>
      </c>
      <c r="P48" s="2">
        <f>O48/N48</f>
        <v>1</v>
      </c>
      <c r="Q48" s="2" t="str">
        <v>JAI</v>
      </c>
    </row>
    <row r="49">
      <c r="B49" s="2" t="str">
        <v>H</v>
      </c>
      <c r="C49" s="2" t="str">
        <v>Dermaga Pelabuhan 2 Barat</v>
      </c>
      <c r="D49" s="2">
        <f>COUNTA(D47:D48)</f>
        <v>2</v>
      </c>
      <c r="N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L50" s="2" t="str">
        <v>Beton</v>
      </c>
      <c r="N50" s="2">
        <f>H50</f>
        <v>2400</v>
      </c>
      <c r="O50" s="2">
        <f>N50</f>
        <v>2400</v>
      </c>
      <c r="P50" s="2">
        <f>O50/N50</f>
        <v>1</v>
      </c>
      <c r="Q50" s="2" t="str">
        <v>PTP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L51" s="2" t="str">
        <v>Beton</v>
      </c>
      <c r="N51" s="2">
        <f>H51</f>
        <v>3200</v>
      </c>
      <c r="O51" s="2">
        <f>N51</f>
        <v>3200</v>
      </c>
      <c r="P51" s="2">
        <f>O51/N51</f>
        <v>1</v>
      </c>
      <c r="Q51" s="2" t="str">
        <v>PTP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L52" s="2" t="str">
        <v>Beton</v>
      </c>
      <c r="N52" s="2">
        <f>H52</f>
        <v>4200</v>
      </c>
      <c r="O52" s="2">
        <f>N52</f>
        <v>4200</v>
      </c>
      <c r="P52" s="2">
        <f>O52/N52</f>
        <v>1</v>
      </c>
      <c r="Q52" s="2" t="str">
        <v>PTP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L53" s="2" t="str">
        <v>Beton</v>
      </c>
      <c r="N53" s="2">
        <f>H53</f>
        <v>10340</v>
      </c>
      <c r="O53" s="2">
        <f>N53</f>
        <v>10340</v>
      </c>
      <c r="P53" s="2">
        <f>O53/N53</f>
        <v>1</v>
      </c>
    </row>
    <row r="54">
      <c r="B54" s="2" t="str">
        <v>I</v>
      </c>
      <c r="C54" s="2" t="str">
        <v>Dermaga Pelabuhan 2 Selatan</v>
      </c>
      <c r="D54" s="2">
        <f>COUNTA(D50:D53)</f>
        <v>4</v>
      </c>
      <c r="N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L55" s="2" t="str">
        <v>Beton</v>
      </c>
      <c r="N55" s="2">
        <f>H55</f>
        <v>980</v>
      </c>
      <c r="O55" s="2">
        <f>N55</f>
        <v>980</v>
      </c>
      <c r="P55" s="2">
        <f>O55/N55</f>
        <v>1</v>
      </c>
      <c r="Q55" s="2" t="str">
        <v>TPK</v>
      </c>
    </row>
    <row r="56">
      <c r="B56" s="2" t="str">
        <v>J</v>
      </c>
      <c r="C56" s="2" t="str">
        <v>Dermaga Pelabuhan 2 Timur</v>
      </c>
      <c r="N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L57" s="2" t="str">
        <v>Beton</v>
      </c>
      <c r="N57" s="2">
        <f>H57</f>
        <v>4900</v>
      </c>
      <c r="O57" s="2">
        <f>N57</f>
        <v>4900</v>
      </c>
      <c r="P57" s="2">
        <f>O57/N57</f>
        <v>1</v>
      </c>
      <c r="Q57" s="2" t="str">
        <v>TPK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L58" s="2" t="str">
        <v>Beton</v>
      </c>
      <c r="N58" s="2">
        <f>H58</f>
        <v>4000</v>
      </c>
      <c r="O58" s="2">
        <f>N58</f>
        <v>4000</v>
      </c>
      <c r="P58" s="2">
        <f>O58/N58</f>
        <v>1</v>
      </c>
      <c r="Q58" s="2" t="str">
        <v>TPK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L59" s="2" t="str">
        <v>Beton</v>
      </c>
      <c r="N59" s="2">
        <f>H59</f>
        <v>4275</v>
      </c>
      <c r="O59" s="2">
        <f>N59</f>
        <v>4275</v>
      </c>
      <c r="P59" s="2">
        <f>O59/N59</f>
        <v>1</v>
      </c>
      <c r="Q59" s="2" t="str">
        <v>TPK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L60" s="2" t="str">
        <v>Beton</v>
      </c>
      <c r="N60" s="2">
        <f>H60</f>
        <v>3000</v>
      </c>
      <c r="O60" s="2">
        <f>N60</f>
        <v>3000</v>
      </c>
      <c r="P60" s="2">
        <f>O60/N60</f>
        <v>1</v>
      </c>
      <c r="Q60" s="2" t="str">
        <v>TPK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L61" s="2" t="str">
        <v>Beton</v>
      </c>
      <c r="N61" s="2">
        <f>H61</f>
        <v>3750</v>
      </c>
      <c r="O61" s="2">
        <f>N61</f>
        <v>3750</v>
      </c>
      <c r="P61" s="2">
        <f>O61/N61</f>
        <v>1</v>
      </c>
      <c r="Q61" s="2" t="str">
        <v>TPK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L62" s="2" t="str">
        <v>Beton</v>
      </c>
      <c r="N62" s="2">
        <f>H62</f>
        <v>3250</v>
      </c>
      <c r="O62" s="2">
        <f>N62</f>
        <v>3250</v>
      </c>
      <c r="P62" s="2">
        <f>O62/N62</f>
        <v>1</v>
      </c>
      <c r="Q62" s="2" t="str">
        <v>TPK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L63" s="2" t="str">
        <v>Beton</v>
      </c>
      <c r="N63" s="2">
        <f>H63</f>
        <v>7500</v>
      </c>
      <c r="O63" s="2">
        <f>N63</f>
        <v>7500</v>
      </c>
      <c r="P63" s="2">
        <f>O63/N63</f>
        <v>1</v>
      </c>
    </row>
    <row r="64">
      <c r="B64" s="2" t="str">
        <v>L</v>
      </c>
      <c r="C64" s="2" t="str">
        <v>Dermaga Pelabuhan 3 Barat</v>
      </c>
      <c r="D64" s="2">
        <f>COUNTA(D56:D63)</f>
        <v>7</v>
      </c>
      <c r="N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L65" s="2" t="str">
        <v>Beton</v>
      </c>
      <c r="N65" s="2">
        <f>H65</f>
        <v>6000</v>
      </c>
      <c r="O65" s="2">
        <f>N65</f>
        <v>6000</v>
      </c>
      <c r="P65" s="2">
        <f>O65/N65</f>
        <v>1</v>
      </c>
      <c r="Q65" s="2" t="str">
        <v>TPK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L66" s="2" t="str">
        <v>Beton</v>
      </c>
      <c r="N66" s="2">
        <f>H66</f>
        <v>3000</v>
      </c>
      <c r="O66" s="2">
        <f>N66</f>
        <v>3000</v>
      </c>
      <c r="P66" s="2">
        <f>O66/N66</f>
        <v>1</v>
      </c>
      <c r="Q66" s="2" t="str">
        <v>TPK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L67" s="2" t="str">
        <v>Beton</v>
      </c>
      <c r="N67" s="2">
        <f>H67</f>
        <v>3000</v>
      </c>
      <c r="O67" s="2">
        <f>N67</f>
        <v>3000</v>
      </c>
      <c r="P67" s="2">
        <f>O67/N67</f>
        <v>1</v>
      </c>
      <c r="Q67" s="2" t="str">
        <v>TPK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L68" s="2" t="str">
        <v>Beton</v>
      </c>
      <c r="N68" s="2">
        <f>H68</f>
        <v>3000</v>
      </c>
      <c r="O68" s="2">
        <f>N68</f>
        <v>3000</v>
      </c>
      <c r="P68" s="2">
        <f>O68/N68</f>
        <v>1</v>
      </c>
      <c r="Q68" s="2" t="str">
        <v>TPK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L69" s="2" t="str">
        <v>Beton</v>
      </c>
      <c r="N69" s="2">
        <f>H69</f>
        <v>3000</v>
      </c>
      <c r="O69" s="2">
        <f>N69</f>
        <v>3000</v>
      </c>
      <c r="P69" s="2">
        <f>O69/N69</f>
        <v>1</v>
      </c>
      <c r="Q69" s="2" t="str">
        <v>TPK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L70" s="2" t="str">
        <v>Beton</v>
      </c>
      <c r="N70" s="2">
        <f>H70</f>
        <v>11400</v>
      </c>
      <c r="O70" s="2">
        <f>N70</f>
        <v>11400</v>
      </c>
      <c r="P70" s="2">
        <f>O70/N70</f>
        <v>1</v>
      </c>
      <c r="Q70" s="2" t="str">
        <v>TPK</v>
      </c>
    </row>
    <row r="71">
      <c r="C71" s="2" t="str">
        <v>Dermaga Pelabuhan 3 Selatan</v>
      </c>
      <c r="D71" s="2">
        <f>COUNTA(D65:D70)</f>
        <v>6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N72" s="2">
        <f>H72</f>
        <v>690</v>
      </c>
      <c r="O72" s="2">
        <f>N72/2</f>
        <v>345</v>
      </c>
      <c r="P72" s="2">
        <f>O72/N72</f>
        <v>0.5</v>
      </c>
      <c r="Q72" s="2" t="str">
        <v>JAI</v>
      </c>
      <c r="S72" s="2" t="str">
        <v>Apa faktor availability kurang dari 80% ?</v>
      </c>
    </row>
    <row r="73">
      <c r="B73" s="2" t="str">
        <v>M</v>
      </c>
      <c r="C73" s="2" t="str">
        <v>Dermaga Pelabuhan 3 Timur</v>
      </c>
      <c r="N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L74" s="2" t="str">
        <v>Beton</v>
      </c>
      <c r="N74" s="2">
        <f>H74</f>
        <v>22750</v>
      </c>
      <c r="O74" s="2">
        <f>N74</f>
        <v>22750</v>
      </c>
      <c r="P74" s="2">
        <f>O74/N74</f>
        <v>1</v>
      </c>
      <c r="Q74" s="2" t="str">
        <v>JICT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L75" s="2" t="str">
        <v>Beton</v>
      </c>
      <c r="N75" s="2">
        <f>H75</f>
        <v>25480</v>
      </c>
      <c r="O75" s="2">
        <f>N75</f>
        <v>25480</v>
      </c>
      <c r="P75" s="2">
        <f>O75/N75</f>
        <v>1</v>
      </c>
      <c r="Q75" s="2" t="str">
        <v>JICT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L76" s="2" t="str">
        <v>Beton</v>
      </c>
      <c r="N76" s="2">
        <f>H76</f>
        <v>22750</v>
      </c>
      <c r="O76" s="2">
        <f>N76</f>
        <v>22750</v>
      </c>
      <c r="P76" s="2">
        <f>O76/N76</f>
        <v>1</v>
      </c>
      <c r="Q76" s="2" t="str">
        <v>TPK KOJA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N77" s="2">
        <f>H77</f>
        <v>5000</v>
      </c>
      <c r="O77" s="2">
        <f>N77</f>
        <v>5000</v>
      </c>
      <c r="P77" s="2">
        <f>O77/N77</f>
        <v>1</v>
      </c>
      <c r="Q77" s="2" t="str">
        <v>BOGASARI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N78" s="2">
        <f>H78</f>
        <v>4375</v>
      </c>
      <c r="O78" s="2">
        <f>N78</f>
        <v>4375</v>
      </c>
      <c r="P78" s="2">
        <f>O78/N78</f>
        <v>1</v>
      </c>
      <c r="Q78" s="2" t="str">
        <v>BOGASARI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N79" s="2">
        <f>H79</f>
        <v>2800</v>
      </c>
      <c r="O79" s="2">
        <f>N79</f>
        <v>2800</v>
      </c>
      <c r="P79" s="2">
        <f>O79/N79</f>
        <v>1</v>
      </c>
      <c r="Q79" s="2" t="str">
        <v>DKO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N80" s="2">
        <f>H80</f>
        <v>3950</v>
      </c>
      <c r="O80" s="2">
        <f>N80</f>
        <v>3950</v>
      </c>
      <c r="P80" s="2">
        <f>O80/N80</f>
        <v>1</v>
      </c>
      <c r="Q80" s="2" t="str">
        <v>PERTAMINA PMB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N81" s="2">
        <f>H81</f>
        <v>5450</v>
      </c>
      <c r="O81" s="2">
        <f>N81</f>
        <v>5450</v>
      </c>
      <c r="P81" s="2">
        <f>O81/N81</f>
        <v>1</v>
      </c>
      <c r="Q81" s="2" t="str">
        <v>IKT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L82" s="2" t="str">
        <v>Beton</v>
      </c>
      <c r="N82" s="2">
        <f>H82</f>
        <v>9240</v>
      </c>
      <c r="O82" s="2">
        <f>N82</f>
        <v>9240</v>
      </c>
      <c r="P82" s="2">
        <f>O82/N82</f>
        <v>1</v>
      </c>
      <c r="Q82" s="2" t="str">
        <v>IKT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L83" s="2" t="str">
        <v>Beton</v>
      </c>
      <c r="N83" s="2">
        <f>H83</f>
        <v>4900</v>
      </c>
      <c r="O83" s="2">
        <f>N83</f>
        <v>4900</v>
      </c>
      <c r="P83" s="2">
        <f>O83/N83</f>
        <v>1</v>
      </c>
      <c r="Q83" s="2" t="str">
        <v>IKT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L84" s="2" t="str">
        <v>Beton</v>
      </c>
      <c r="N84" s="2">
        <f>H84</f>
        <v>689</v>
      </c>
      <c r="O84" s="2">
        <f>N84</f>
        <v>689</v>
      </c>
      <c r="P84" s="2">
        <f>O84/N84</f>
        <v>1</v>
      </c>
      <c r="Q84" s="2" t="str">
        <v>SALIM</v>
      </c>
    </row>
    <row r="85">
      <c r="B85" s="2" t="str">
        <v>II</v>
      </c>
      <c r="C85" s="2" t="str">
        <v>Dermaga Kapal Non Niaga</v>
      </c>
      <c r="D85" s="2">
        <f>COUNTA(D74:D84)</f>
        <v>11</v>
      </c>
      <c r="N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N86" s="2">
        <f>H86</f>
        <v>950</v>
      </c>
      <c r="O86" s="2">
        <f>N86</f>
        <v>950</v>
      </c>
      <c r="P86" s="2">
        <f>O86/N86</f>
        <v>1</v>
      </c>
      <c r="Q86" s="2" t="str">
        <v>KOLINLAMIL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N87" s="2">
        <f>H87</f>
        <v>900</v>
      </c>
      <c r="O87" s="2">
        <f>N87</f>
        <v>900</v>
      </c>
      <c r="P87" s="2">
        <f>O87/N87</f>
        <v>1</v>
      </c>
      <c r="Q87" s="2" t="str">
        <v>LANTAMAL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N88" s="2">
        <f>H88</f>
        <v>680</v>
      </c>
      <c r="O88" s="2">
        <f>N88</f>
        <v>680</v>
      </c>
      <c r="P88" s="2">
        <f>O88/N88</f>
        <v>1</v>
      </c>
      <c r="Q88" s="2" t="str">
        <v>KPLP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N89" s="2">
        <f>H89</f>
        <v>805</v>
      </c>
      <c r="O89" s="2">
        <f>N89</f>
        <v>805</v>
      </c>
      <c r="P89" s="2">
        <f>O89/N89</f>
        <v>1</v>
      </c>
      <c r="Q89" s="2" t="str">
        <v>DISTRIK NAVIGASI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N90" s="2">
        <f>H90</f>
        <v>350</v>
      </c>
      <c r="O90" s="2">
        <f>N90</f>
        <v>350</v>
      </c>
      <c r="P90" s="2">
        <f>O90/N90</f>
        <v>1</v>
      </c>
      <c r="Q90" s="2" t="str">
        <v>BTKP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N91" s="2">
        <f>H91</f>
        <v>945</v>
      </c>
      <c r="O91" s="2">
        <f>N91</f>
        <v>945</v>
      </c>
      <c r="P91" s="2">
        <f>O91/N91</f>
        <v>1</v>
      </c>
      <c r="Q91" s="2" t="str">
        <v>RUKINDO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N92" s="2">
        <f>H92</f>
        <v>310</v>
      </c>
      <c r="O92" s="2">
        <f>N92</f>
        <v>310</v>
      </c>
      <c r="P92" s="2">
        <f>O92/N92</f>
        <v>1</v>
      </c>
      <c r="Q92" s="2" t="str">
        <v>SINDULANG</v>
      </c>
      <c r="S92" s="2">
        <f>D20+D25+D28+D38+D46+D49+D54+1+D64+D71+1+D85+D101</f>
        <v>76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N93" s="2">
        <f>H93</f>
        <v>300</v>
      </c>
      <c r="O93" s="2">
        <f>N93</f>
        <v>300</v>
      </c>
      <c r="P93" s="2">
        <f>O93/N93</f>
        <v>1</v>
      </c>
      <c r="Q93" s="2" t="str">
        <v>EKANURI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N94" s="2">
        <f>H94</f>
        <v>600</v>
      </c>
      <c r="O94" s="2">
        <f>N94</f>
        <v>600</v>
      </c>
      <c r="P94" s="2">
        <f>O94/N94</f>
        <v>1</v>
      </c>
      <c r="Q94" s="2" t="str">
        <v>BEA CUKAI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N95" s="2">
        <f>H95</f>
        <v>350</v>
      </c>
      <c r="O95" s="2">
        <f>N95</f>
        <v>350</v>
      </c>
      <c r="P95" s="2">
        <f>O95/N95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N96" s="2">
        <f>H96</f>
        <v>8.985</v>
      </c>
      <c r="O96" s="2">
        <f>N96</f>
        <v>8.985</v>
      </c>
      <c r="P96" s="2">
        <f>O96/N96</f>
        <v>1</v>
      </c>
      <c r="Q96" s="2" t="str">
        <v>DKB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N97" s="2">
        <f>H97</f>
        <v>225</v>
      </c>
      <c r="O97" s="2">
        <f>N97</f>
        <v>225</v>
      </c>
      <c r="P97" s="2">
        <f>O97/N97</f>
        <v>1</v>
      </c>
      <c r="Q97" s="2" t="str">
        <v>METITO</v>
      </c>
    </row>
    <row r="98">
      <c r="B98" s="2">
        <v>13</v>
      </c>
      <c r="D98" s="2" t="str">
        <v>Dermaga Jetty Ex. Arsa</v>
      </c>
      <c r="N98" s="2">
        <f>H98</f>
        <v>0</v>
      </c>
      <c r="O98" s="2">
        <f>N98</f>
        <v>0</v>
      </c>
      <c r="Q98" s="2" t="str">
        <v>Jetty sudah tidak ada (dibongkar).</v>
      </c>
      <c r="S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N99" s="2">
        <f>H99</f>
        <v>105</v>
      </c>
      <c r="O99" s="2">
        <f>N99</f>
        <v>105</v>
      </c>
      <c r="P99" s="2">
        <f>O99/N99</f>
        <v>1</v>
      </c>
      <c r="Q99" s="2" t="str">
        <v>RF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N100" s="2">
        <f>H100</f>
        <v>510</v>
      </c>
      <c r="O100" s="2">
        <f>N100</f>
        <v>510</v>
      </c>
      <c r="P100" s="2">
        <f>O100/N100</f>
        <v>1</v>
      </c>
      <c r="Q100" s="2" t="str">
        <v>KCI</v>
      </c>
    </row>
    <row r="101">
      <c r="C101" s="2" t="str">
        <v>Julmlah I &amp; II</v>
      </c>
      <c r="D101" s="2">
        <f>COUNTA(D86:D100)</f>
        <v>15</v>
      </c>
      <c r="H101" s="2">
        <f>SUM(H13:H100)</f>
        <v>306057.985</v>
      </c>
      <c r="N101" s="2">
        <f>SUM(N13:N100)</f>
        <v>306057.985</v>
      </c>
      <c r="O101" s="2">
        <f>SUM(O13:O100)</f>
        <v>305712.985</v>
      </c>
      <c r="P101" s="2">
        <f>O101/N101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L104" s="2" t="str">
        <v>Conblock</v>
      </c>
      <c r="N104" s="2">
        <f>H104</f>
        <v>5120</v>
      </c>
      <c r="O104" s="2">
        <f>N104</f>
        <v>5120</v>
      </c>
      <c r="P104" s="2">
        <f>O104/N104</f>
        <v>1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L105" s="2" t="str">
        <v>Conblock</v>
      </c>
      <c r="N105" s="2">
        <f>H105</f>
        <v>5376</v>
      </c>
      <c r="O105" s="2">
        <f>N105</f>
        <v>5376</v>
      </c>
      <c r="P105" s="2">
        <f>O105/N105</f>
        <v>1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L106" s="2" t="str">
        <v>Conblock</v>
      </c>
      <c r="N106" s="2">
        <f>H106</f>
        <v>5120</v>
      </c>
      <c r="O106" s="2">
        <f>N106</f>
        <v>5120</v>
      </c>
      <c r="P106" s="2">
        <f>O106/N106</f>
        <v>1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L107" s="2" t="str">
        <v>Conblock</v>
      </c>
      <c r="N107" s="2">
        <f>H107</f>
        <v>5120</v>
      </c>
      <c r="O107" s="2">
        <f>N107</f>
        <v>5120</v>
      </c>
      <c r="P107" s="2">
        <f>O107/N107</f>
        <v>1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L108" s="2" t="str">
        <v>Beton</v>
      </c>
      <c r="N108" s="2">
        <f>H108</f>
        <v>3916</v>
      </c>
      <c r="O108" s="2">
        <f>N108</f>
        <v>3916</v>
      </c>
      <c r="P108" s="2">
        <f>O108/N108</f>
        <v>1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L109" s="2" t="str">
        <v>Beton</v>
      </c>
      <c r="N109" s="2">
        <f>H109</f>
        <v>960</v>
      </c>
      <c r="O109" s="2">
        <f>N109</f>
        <v>960</v>
      </c>
      <c r="P109" s="2">
        <f>O109/N109</f>
        <v>1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L110" s="2" t="str">
        <v>Beton</v>
      </c>
      <c r="N110" s="2">
        <f>H110</f>
        <v>660</v>
      </c>
      <c r="O110" s="2">
        <f>N110</f>
        <v>660</v>
      </c>
      <c r="P110" s="2">
        <f>O110/N110</f>
        <v>1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L111" s="2" t="str">
        <v>Beton</v>
      </c>
      <c r="N111" s="2">
        <f>H111</f>
        <v>3654</v>
      </c>
      <c r="O111" s="2">
        <f>N111</f>
        <v>3654</v>
      </c>
      <c r="P111" s="2">
        <f>O111/N111</f>
        <v>1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L112" s="2" t="str">
        <v>Beton</v>
      </c>
      <c r="N112" s="2">
        <f>H112</f>
        <v>7000</v>
      </c>
      <c r="O112" s="2">
        <f>N112</f>
        <v>7000</v>
      </c>
      <c r="P112" s="2">
        <f>O112/N112</f>
        <v>1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L113" s="2" t="str">
        <v>Beton</v>
      </c>
      <c r="N113" s="2">
        <f>H113</f>
        <v>9270</v>
      </c>
      <c r="O113" s="2">
        <f>N113</f>
        <v>9270</v>
      </c>
      <c r="P113" s="2">
        <f>O113/N113</f>
        <v>1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L114" s="2" t="str">
        <v>Beton</v>
      </c>
      <c r="N114" s="2">
        <f>H114</f>
        <v>46895</v>
      </c>
      <c r="O114" s="2">
        <f>N114*75%</f>
        <v>35171.25</v>
      </c>
      <c r="P114" s="2">
        <f>O114/N114</f>
        <v>0.75</v>
      </c>
      <c r="Q114" s="2" t="str">
        <v>lapangan pavingnya rusak</v>
      </c>
      <c r="S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L115" s="2" t="str">
        <v>Beton</v>
      </c>
      <c r="N115" s="2">
        <f>H115</f>
        <v>0</v>
      </c>
      <c r="Q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L116" s="2" t="str">
        <v>Beton</v>
      </c>
      <c r="N116" s="2">
        <f>H116</f>
        <v>9568</v>
      </c>
      <c r="O116" s="2">
        <f>N116*75%</f>
        <v>7176</v>
      </c>
      <c r="P116" s="2">
        <f>O116/N116</f>
        <v>0.75</v>
      </c>
      <c r="Q116" s="2" t="str">
        <v>Lapangan turun</v>
      </c>
      <c r="S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L117" s="2" t="str">
        <v>Beton</v>
      </c>
      <c r="N117" s="2">
        <f>H117</f>
        <v>1560</v>
      </c>
      <c r="O117" s="2">
        <f>N117</f>
        <v>1560</v>
      </c>
      <c r="P117" s="2">
        <f>O117/N117</f>
        <v>1</v>
      </c>
    </row>
    <row r="118">
      <c r="B118" s="2" t="str">
        <v>B</v>
      </c>
      <c r="C118" s="2" t="str">
        <v>Lapangan Penumpukan Lini I (TO II)</v>
      </c>
      <c r="D118" s="2">
        <f>COUNTA(D104:D117)</f>
        <v>14</v>
      </c>
      <c r="N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L119" s="2" t="str">
        <v>Beton</v>
      </c>
      <c r="N119" s="2">
        <f>H119</f>
        <v>6916</v>
      </c>
      <c r="O119" s="2">
        <f>N119</f>
        <v>6916</v>
      </c>
      <c r="P119" s="2">
        <f>O119/N119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L120" s="2" t="str">
        <v>Beton</v>
      </c>
      <c r="N120" s="2">
        <f>H120</f>
        <v>6255</v>
      </c>
      <c r="O120" s="2">
        <f>N120</f>
        <v>6255</v>
      </c>
      <c r="P120" s="2">
        <f>O120/N120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L121" s="2" t="str">
        <v>Beton</v>
      </c>
      <c r="N121" s="2">
        <f>H121</f>
        <v>4841</v>
      </c>
      <c r="O121" s="2">
        <f>N121</f>
        <v>4841</v>
      </c>
      <c r="P121" s="2">
        <f>O121/N121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L122" s="2" t="str">
        <v>Beton</v>
      </c>
      <c r="N122" s="2">
        <f>H122</f>
        <v>5004</v>
      </c>
      <c r="O122" s="2">
        <f>N122</f>
        <v>5004</v>
      </c>
      <c r="P122" s="2">
        <f>O122/N122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L123" s="2" t="str">
        <v>Beton</v>
      </c>
      <c r="N123" s="2">
        <f>H123</f>
        <v>21450</v>
      </c>
      <c r="O123" s="2">
        <f>N123</f>
        <v>21450</v>
      </c>
      <c r="P123" s="2">
        <f>O123/N123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L124" s="2" t="str">
        <v>Beton</v>
      </c>
      <c r="N124" s="2">
        <f>H124</f>
        <v>29280</v>
      </c>
      <c r="O124" s="2">
        <f>N124</f>
        <v>29280</v>
      </c>
      <c r="P124" s="2">
        <f>O124/N124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L125" s="2" t="str">
        <v>Beton</v>
      </c>
      <c r="N125" s="2">
        <f>H125</f>
        <v>36500</v>
      </c>
      <c r="O125" s="2">
        <f>N125</f>
        <v>36500</v>
      </c>
      <c r="P125" s="2">
        <f>O125/N125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L126" s="2" t="str">
        <v>Beton</v>
      </c>
      <c r="N126" s="2">
        <f>H126</f>
        <v>3700</v>
      </c>
      <c r="O126" s="2">
        <f>N126</f>
        <v>3700</v>
      </c>
      <c r="P126" s="2">
        <f>O126/N126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L127" s="2" t="str">
        <v>Beton</v>
      </c>
      <c r="N127" s="2">
        <f>H127</f>
        <v>3840</v>
      </c>
      <c r="O127" s="2">
        <f>N127</f>
        <v>3840</v>
      </c>
      <c r="P127" s="2">
        <f>O127/N127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L128" s="2" t="str">
        <v>Beton</v>
      </c>
      <c r="N128" s="2">
        <f>H128</f>
        <v>6912</v>
      </c>
      <c r="O128" s="2">
        <f>N128</f>
        <v>6912</v>
      </c>
      <c r="P128" s="2">
        <f>O128/N128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L129" s="2" t="str">
        <v>Beton</v>
      </c>
      <c r="N129" s="2">
        <f>H129</f>
        <v>5530</v>
      </c>
      <c r="O129" s="2">
        <f>N129</f>
        <v>5530</v>
      </c>
      <c r="P129" s="2">
        <f>O129/N129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L130" s="2" t="str">
        <v>Beton</v>
      </c>
      <c r="N130" s="2">
        <f>H130</f>
        <v>6300</v>
      </c>
      <c r="O130" s="2">
        <f>N130</f>
        <v>6300</v>
      </c>
      <c r="P130" s="2">
        <f>O130/N130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L131" s="2" t="str">
        <v>Beton</v>
      </c>
      <c r="N131" s="2">
        <f>H131</f>
        <v>3575</v>
      </c>
      <c r="O131" s="2">
        <f>N131</f>
        <v>3575</v>
      </c>
      <c r="P131" s="2">
        <f>O131/N131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L132" s="2" t="str">
        <v>Beton</v>
      </c>
      <c r="N132" s="2">
        <f>H132</f>
        <v>6750</v>
      </c>
      <c r="O132" s="2">
        <f>N132</f>
        <v>6750</v>
      </c>
      <c r="P132" s="2">
        <f>O132/N132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L133" s="2" t="str">
        <v>Beton</v>
      </c>
      <c r="N133" s="2">
        <f>H133</f>
        <v>9900</v>
      </c>
      <c r="O133" s="2">
        <f>N133</f>
        <v>9900</v>
      </c>
      <c r="P133" s="2">
        <f>O133/N133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L134" s="2" t="str">
        <v>Beton</v>
      </c>
      <c r="N134" s="2">
        <f>H134</f>
        <v>6384</v>
      </c>
      <c r="O134" s="2">
        <f>N134</f>
        <v>6384</v>
      </c>
      <c r="P134" s="2">
        <f>O134/N134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L135" s="2" t="str">
        <v>Beton</v>
      </c>
      <c r="N135" s="2">
        <f>H135</f>
        <v>7518</v>
      </c>
      <c r="O135" s="2">
        <f>N135</f>
        <v>7518</v>
      </c>
      <c r="P135" s="2">
        <f>O135/N135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L136" s="2" t="str">
        <v>Beton</v>
      </c>
      <c r="N136" s="2">
        <f>H136</f>
        <v>9324</v>
      </c>
      <c r="O136" s="2">
        <f>N136</f>
        <v>9324</v>
      </c>
      <c r="P136" s="2">
        <f>O136/N136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L137" s="2" t="str">
        <v>Beton</v>
      </c>
      <c r="N137" s="2">
        <f>H137</f>
        <v>4200</v>
      </c>
      <c r="O137" s="2">
        <f>N137</f>
        <v>4200</v>
      </c>
      <c r="P137" s="2">
        <f>O137/N137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L138" s="2" t="str">
        <v>Beton</v>
      </c>
      <c r="N138" s="2">
        <f>H138</f>
        <v>1855</v>
      </c>
      <c r="O138" s="2">
        <f>N138</f>
        <v>1855</v>
      </c>
      <c r="P138" s="2">
        <f>O138/N138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L139" s="2" t="str">
        <v>Beton</v>
      </c>
      <c r="N139" s="2">
        <f>H139</f>
        <v>7888</v>
      </c>
      <c r="O139" s="2">
        <f>N139</f>
        <v>7888</v>
      </c>
      <c r="P139" s="2">
        <f>O139/N139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L140" s="2" t="str">
        <v>Beton</v>
      </c>
      <c r="N140" s="2">
        <f>H140</f>
        <v>11100</v>
      </c>
      <c r="O140" s="2">
        <f>N140*80%</f>
        <v>8880</v>
      </c>
      <c r="P140" s="2">
        <f>O140/N140</f>
        <v>0.8</v>
      </c>
    </row>
    <row r="141">
      <c r="B141" s="2" t="str">
        <v>C</v>
      </c>
      <c r="C141" s="2" t="str">
        <v>Lapangan Penumpukan Lini I (TO III)</v>
      </c>
      <c r="D141" s="2">
        <f>COUNTA(D119:D140)</f>
        <v>22</v>
      </c>
      <c r="N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L142" s="2" t="str">
        <v>Beton</v>
      </c>
      <c r="N142" s="2">
        <f>H142</f>
        <v>1848</v>
      </c>
      <c r="O142" s="2">
        <f>N142</f>
        <v>1848</v>
      </c>
      <c r="P142" s="2">
        <f>O142/N142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L143" s="2" t="str">
        <v>Beton</v>
      </c>
      <c r="N143" s="2">
        <f>H143</f>
        <v>12012</v>
      </c>
      <c r="O143" s="2">
        <f>N143</f>
        <v>12012</v>
      </c>
      <c r="P143" s="2">
        <f>O143/N143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L144" s="2" t="str">
        <v>Beton</v>
      </c>
      <c r="N144" s="2">
        <f>H144</f>
        <v>12180</v>
      </c>
      <c r="O144" s="2">
        <f>N144</f>
        <v>12180</v>
      </c>
      <c r="P144" s="2">
        <f>O144/N144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L145" s="2" t="str">
        <v>Beton</v>
      </c>
      <c r="N145" s="2">
        <f>H145</f>
        <v>25152</v>
      </c>
      <c r="O145" s="2">
        <f>N145</f>
        <v>25152</v>
      </c>
      <c r="P145" s="2">
        <f>O145/N145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L146" s="2" t="str">
        <v>Beton</v>
      </c>
      <c r="N146" s="2">
        <f>H146</f>
        <v>3100</v>
      </c>
      <c r="O146" s="2">
        <f>N146</f>
        <v>3100</v>
      </c>
      <c r="P146" s="2">
        <f>O146/N146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L147" s="2" t="str">
        <v>Beton</v>
      </c>
      <c r="N147" s="2">
        <f>H147</f>
        <v>2844</v>
      </c>
      <c r="O147" s="2">
        <f>N147</f>
        <v>2844</v>
      </c>
      <c r="P147" s="2">
        <f>O147/N147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L148" s="2" t="str">
        <v>Beton</v>
      </c>
      <c r="N148" s="2">
        <f>H148</f>
        <v>2286</v>
      </c>
      <c r="O148" s="2">
        <f>N148</f>
        <v>2286</v>
      </c>
      <c r="P148" s="2">
        <f>O148/N148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L149" s="2" t="str">
        <v>Beton</v>
      </c>
      <c r="N149" s="2">
        <f>H149</f>
        <v>46150</v>
      </c>
      <c r="O149" s="2">
        <f>N149</f>
        <v>46150</v>
      </c>
      <c r="P149" s="2">
        <f>O149/N149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L150" s="2" t="str">
        <v>Beton</v>
      </c>
      <c r="N150" s="2">
        <f>H150</f>
        <v>2400</v>
      </c>
      <c r="O150" s="2">
        <f>N150</f>
        <v>2400</v>
      </c>
      <c r="P150" s="2">
        <f>O150/N150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L151" s="2" t="str">
        <v>Beton</v>
      </c>
      <c r="N151" s="2">
        <f>H151</f>
        <v>5217</v>
      </c>
      <c r="O151" s="2">
        <f>N151</f>
        <v>5217</v>
      </c>
      <c r="P151" s="2">
        <f>O151/N151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L152" s="2" t="str">
        <v>Beton</v>
      </c>
      <c r="N152" s="2">
        <f>H152</f>
        <v>20000</v>
      </c>
      <c r="O152" s="2">
        <f>N152</f>
        <v>20000</v>
      </c>
      <c r="P152" s="2">
        <f>O152/N152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L153" s="2" t="str">
        <v>Beton</v>
      </c>
      <c r="N153" s="2">
        <f>H153</f>
        <v>29100</v>
      </c>
      <c r="O153" s="2">
        <f>N153</f>
        <v>29100</v>
      </c>
      <c r="P153" s="2">
        <f>O153/N153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L154" s="2" t="str">
        <v>Beton</v>
      </c>
      <c r="N154" s="2">
        <f>H154</f>
        <v>20200</v>
      </c>
      <c r="O154" s="2">
        <f>N154</f>
        <v>20200</v>
      </c>
      <c r="P154" s="2">
        <f>O154/N154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L155" s="2" t="str">
        <v>Beton</v>
      </c>
      <c r="N155" s="2">
        <f>H155</f>
        <v>17700</v>
      </c>
      <c r="O155" s="2">
        <f>N155</f>
        <v>17700</v>
      </c>
      <c r="P155" s="2">
        <f>O155/N155</f>
        <v>1</v>
      </c>
    </row>
    <row r="156">
      <c r="B156" s="2" t="str">
        <v>C</v>
      </c>
      <c r="C156" s="2" t="str">
        <v>Lapangan Penumpukan Lini II</v>
      </c>
      <c r="D156" s="2">
        <f>COUNTA(D142:D155)</f>
        <v>14</v>
      </c>
      <c r="N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L157" s="2" t="str">
        <v>Beton</v>
      </c>
      <c r="N157" s="2">
        <f>H157</f>
        <v>5670</v>
      </c>
      <c r="O157" s="2">
        <f>N157*50%</f>
        <v>2835</v>
      </c>
      <c r="P157" s="2">
        <f>O157/N157</f>
        <v>0.5</v>
      </c>
      <c r="Q157" s="2" t="str">
        <v>lapangan rusak</v>
      </c>
      <c r="S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L158" s="2" t="str">
        <v>Beton</v>
      </c>
      <c r="N158" s="2">
        <f>H158</f>
        <v>1225</v>
      </c>
      <c r="O158" s="2">
        <f>N158*50%</f>
        <v>612.5</v>
      </c>
      <c r="P158" s="2">
        <f>O158/N158</f>
        <v>0.5</v>
      </c>
      <c r="Q158" s="2" t="str">
        <v>lapangan rusak, tapi masih bisa dipakai menumpuk</v>
      </c>
      <c r="S158" s="2" t="str">
        <v>Apa penyebab availability fasilitas kurang dari 80% ?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L159" s="2" t="str">
        <v>Beton</v>
      </c>
      <c r="N159" s="2">
        <f>H159</f>
        <v>6525</v>
      </c>
      <c r="O159" s="2">
        <f>N159*50%</f>
        <v>3262.5</v>
      </c>
      <c r="P159" s="2">
        <f>O159/N159</f>
        <v>0.5</v>
      </c>
      <c r="Q159" s="2" t="str">
        <v>lapangan rusak, tapi masih bisa dipakai menumpuk</v>
      </c>
      <c r="S159" s="2" t="str">
        <v>Apa penyebab availability fasilitas kurang dari 80% ?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L160" s="2" t="str">
        <v>Beton</v>
      </c>
      <c r="N160" s="2">
        <f>H160</f>
        <v>4500</v>
      </c>
      <c r="O160" s="2">
        <f>N160*50%</f>
        <v>2250</v>
      </c>
      <c r="P160" s="2">
        <f>O160/N160</f>
        <v>0.5</v>
      </c>
      <c r="Q160" s="2" t="str">
        <v>lapangan rusak, tapi masih bisa dipakai menumpuk</v>
      </c>
      <c r="S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L161" s="2" t="str">
        <v>Beton</v>
      </c>
      <c r="N161" s="2">
        <f>H161</f>
        <v>5520</v>
      </c>
      <c r="O161" s="2">
        <f>N161</f>
        <v>5520</v>
      </c>
      <c r="P161" s="2">
        <f>O161/N161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L162" s="2" t="str">
        <v>Beton</v>
      </c>
      <c r="N162" s="2">
        <f>H162</f>
        <v>7280</v>
      </c>
      <c r="O162" s="2">
        <f>N162</f>
        <v>7280</v>
      </c>
      <c r="P162" s="2">
        <f>O162/N162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L163" s="2" t="str">
        <v>Beton</v>
      </c>
      <c r="N163" s="2">
        <f>H163</f>
        <v>4606</v>
      </c>
      <c r="O163" s="2">
        <f>N163</f>
        <v>4606</v>
      </c>
      <c r="P163" s="2">
        <f>O163/N163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L164" s="2" t="str">
        <v>Beton</v>
      </c>
      <c r="N164" s="2">
        <f>H164</f>
        <v>1705</v>
      </c>
      <c r="O164" s="2">
        <f>N164</f>
        <v>1705</v>
      </c>
      <c r="P164" s="2">
        <f>O164/N164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L165" s="2" t="str">
        <v>Beton</v>
      </c>
      <c r="N165" s="2">
        <f>H165</f>
        <v>9425</v>
      </c>
      <c r="O165" s="2">
        <f>N165</f>
        <v>9425</v>
      </c>
      <c r="P165" s="2">
        <f>O165/N165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L166" s="2" t="str">
        <v>Beton</v>
      </c>
      <c r="N166" s="2">
        <f>H166</f>
        <v>13770</v>
      </c>
      <c r="O166" s="2">
        <f>N166</f>
        <v>13770</v>
      </c>
      <c r="P166" s="2">
        <f>O166/N166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L167" s="2" t="str">
        <v>Beton</v>
      </c>
      <c r="N167" s="2">
        <f>H167</f>
        <v>16512</v>
      </c>
      <c r="O167" s="2">
        <f>N167</f>
        <v>16512</v>
      </c>
      <c r="P167" s="2">
        <f>O167/N167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L168" s="2" t="str">
        <v>Beton</v>
      </c>
      <c r="N168" s="2">
        <f>H168</f>
        <v>13760</v>
      </c>
      <c r="O168" s="2">
        <f>N168</f>
        <v>13760</v>
      </c>
      <c r="P168" s="2">
        <f>O168/N168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L169" s="2" t="str">
        <v>Beton</v>
      </c>
      <c r="N169" s="2">
        <f>H169</f>
        <v>14534</v>
      </c>
      <c r="O169" s="2">
        <f>N169</f>
        <v>14534</v>
      </c>
      <c r="P169" s="2">
        <f>O169/N169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L170" s="2" t="str">
        <v>Beton</v>
      </c>
      <c r="N170" s="2">
        <f>H170</f>
        <v>9520</v>
      </c>
      <c r="O170" s="2">
        <f>N170</f>
        <v>9520</v>
      </c>
      <c r="P170" s="2">
        <f>O170/N170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L171" s="2" t="str">
        <v>Beton</v>
      </c>
      <c r="N171" s="2">
        <f>H171</f>
        <v>6498</v>
      </c>
      <c r="O171" s="2">
        <f>N171</f>
        <v>6498</v>
      </c>
      <c r="P171" s="2">
        <f>O171/N171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L172" s="2" t="str">
        <v>Beton</v>
      </c>
      <c r="N172" s="2">
        <f>H172</f>
        <v>55278</v>
      </c>
      <c r="O172" s="2">
        <f>N172</f>
        <v>55278</v>
      </c>
      <c r="P172" s="2">
        <f>O172/N172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L173" s="2" t="str">
        <v>Beton</v>
      </c>
      <c r="N173" s="2">
        <f>H173</f>
        <v>22165</v>
      </c>
      <c r="O173" s="2">
        <f>N173*50%</f>
        <v>11082.5</v>
      </c>
      <c r="P173" s="2">
        <f>O173/N173</f>
        <v>0.5</v>
      </c>
      <c r="Q173" s="2" t="str">
        <v>permukaan beton turun</v>
      </c>
      <c r="S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L174" s="2" t="str">
        <v>Conblock</v>
      </c>
      <c r="N174" s="2">
        <f>H174</f>
        <v>86620</v>
      </c>
      <c r="O174" s="2">
        <f>N174</f>
        <v>86620</v>
      </c>
      <c r="P174" s="2">
        <f>O174/N174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L175" s="2" t="str">
        <v>Beton</v>
      </c>
      <c r="N175" s="2">
        <f>H175</f>
        <v>7965</v>
      </c>
      <c r="O175" s="2">
        <f>N175</f>
        <v>7965</v>
      </c>
      <c r="P175" s="2">
        <f>O175/N175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L176" s="2" t="str">
        <v>Beton</v>
      </c>
      <c r="N176" s="2">
        <f>H176</f>
        <v>12204</v>
      </c>
      <c r="O176" s="2">
        <f>N176</f>
        <v>12204</v>
      </c>
      <c r="P176" s="2">
        <f>O176/N176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L177" s="2" t="str">
        <v>Beton</v>
      </c>
      <c r="N177" s="2">
        <f>H177</f>
        <v>46345</v>
      </c>
      <c r="O177" s="2">
        <f>N177</f>
        <v>46345</v>
      </c>
      <c r="P177" s="2">
        <f>O177/N177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L178" s="2" t="str">
        <v>Beton</v>
      </c>
      <c r="N178" s="2">
        <f>H178</f>
        <v>4900</v>
      </c>
      <c r="O178" s="2">
        <f>N178</f>
        <v>4900</v>
      </c>
      <c r="P178" s="2">
        <f>O178/N178</f>
        <v>1</v>
      </c>
      <c r="S178" s="2">
        <f>D181+D156+D141+D118</f>
        <v>74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L179" s="2" t="str">
        <v>Conblock</v>
      </c>
      <c r="N179" s="2">
        <f>H179</f>
        <v>33285</v>
      </c>
      <c r="O179" s="2">
        <f>N179</f>
        <v>33285</v>
      </c>
      <c r="P179" s="2">
        <f>O179/N179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N180" s="2">
        <f>H180</f>
        <v>11775</v>
      </c>
      <c r="O180" s="2">
        <f>N180</f>
        <v>11775</v>
      </c>
      <c r="P180" s="2">
        <f>O180/N180</f>
        <v>1</v>
      </c>
    </row>
    <row r="181">
      <c r="C181" s="2" t="str">
        <v>Julmlah II</v>
      </c>
      <c r="D181" s="2">
        <f>COUNTA(D157:D180)</f>
        <v>24</v>
      </c>
      <c r="H181" s="2">
        <f>SUM(H104:H180)</f>
        <v>911017</v>
      </c>
      <c r="N181" s="2">
        <f>SUM(N104:N180)</f>
        <v>911017</v>
      </c>
      <c r="O181" s="2">
        <f>SUM(O104:O180)</f>
        <v>874638.75</v>
      </c>
      <c r="P181" s="2">
        <f>O181/N181</f>
        <v>0.9600685278101286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L183" s="2" t="str">
        <v>Rangka Baja</v>
      </c>
      <c r="N183" s="2">
        <f>H183</f>
        <v>5655</v>
      </c>
      <c r="O183" s="2">
        <f>N183</f>
        <v>5655</v>
      </c>
      <c r="P183" s="2">
        <f>O183/N183</f>
        <v>1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L184" s="2" t="str">
        <v>Rangka Baja</v>
      </c>
      <c r="N184" s="2">
        <f>H184</f>
        <v>5655</v>
      </c>
      <c r="O184" s="2">
        <f>N184</f>
        <v>5655</v>
      </c>
      <c r="P184" s="2">
        <f>O184/N184</f>
        <v>1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L185" s="2" t="str">
        <v>Rangka Baja</v>
      </c>
      <c r="N185" s="2">
        <f>H185</f>
        <v>9200</v>
      </c>
      <c r="O185" s="2">
        <f>N185</f>
        <v>9200</v>
      </c>
      <c r="P185" s="2">
        <f>O185/N185</f>
        <v>1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L186" s="2" t="str">
        <v>Rangka Baja</v>
      </c>
      <c r="N186" s="2">
        <f>H186</f>
        <v>3400</v>
      </c>
      <c r="O186" s="2">
        <f>N186</f>
        <v>3400</v>
      </c>
      <c r="P186" s="2">
        <f>O186/N186</f>
        <v>1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L187" s="2" t="str">
        <v>Rangka Baja</v>
      </c>
      <c r="N187" s="2">
        <f>H187</f>
        <v>11047.144</v>
      </c>
      <c r="O187" s="2">
        <f>N187</f>
        <v>11047.144</v>
      </c>
      <c r="P187" s="2">
        <f>O187/N187</f>
        <v>1</v>
      </c>
    </row>
    <row r="188">
      <c r="C188" s="2" t="str">
        <v>Julmlah III</v>
      </c>
      <c r="H188" s="2">
        <f>SUM(H183:H187)</f>
        <v>34957.144</v>
      </c>
      <c r="N188" s="2">
        <f>SUM(N183:N187)</f>
        <v>34957.144</v>
      </c>
      <c r="O188" s="2">
        <f>SUM(O183:O187)</f>
        <v>34957.144</v>
      </c>
      <c r="P188" s="2">
        <f>O188/N188</f>
        <v>1</v>
      </c>
    </row>
    <row r="189">
      <c r="B189" s="2" t="str">
        <v>AVAILABILITY FASILITAS PELABUHAN</v>
      </c>
      <c r="P189" s="2">
        <f>AVERAGE(P101,P181,P188)</f>
        <v>0.9863137634779505</v>
      </c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ageMargins left="0.5" right="0.5" top="0.5" bottom="0.5" header="0" footer="0"/>
  <ignoredErrors>
    <ignoredError numberStoredAsText="1" sqref="A1:Z99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Y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JUNI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Elevasi</v>
      </c>
      <c r="J8" s="2" t="str">
        <v>Daya Dukung/Kapasitas</v>
      </c>
      <c r="K8" s="2" t="str">
        <v xml:space="preserve">Konstruksi </v>
      </c>
      <c r="L8" s="2" t="str">
        <v>Tahun Pembuatan</v>
      </c>
      <c r="M8" s="2" t="str">
        <v>Fasilitas Tersidia</v>
      </c>
      <c r="N8" s="2" t="str">
        <v>Fasilitas Siap Pakai</v>
      </c>
      <c r="O8" s="2" t="str">
        <v>Availability Fasilitas</v>
      </c>
      <c r="P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(mLWS)</v>
      </c>
      <c r="J9" s="2" t="str">
        <v>(Ton/m2/Teus)</v>
      </c>
      <c r="M9" s="2" t="str">
        <v>(m2)</v>
      </c>
      <c r="N9" s="2" t="str">
        <v>(m2)</v>
      </c>
      <c r="O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 t="str">
        <v>7=5x6</v>
      </c>
      <c r="I10" s="2">
        <v>9</v>
      </c>
      <c r="J10" s="2">
        <v>10</v>
      </c>
      <c r="K10" s="2">
        <v>8</v>
      </c>
      <c r="L10" s="2">
        <v>9</v>
      </c>
      <c r="M10" s="2">
        <v>9</v>
      </c>
      <c r="N10" s="2">
        <v>10</v>
      </c>
      <c r="O10" s="2" t="str">
        <v>11 = 10/9</v>
      </c>
      <c r="P10" s="2">
        <v>12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K13" s="2" t="str">
        <v>Beton</v>
      </c>
      <c r="M13" s="2">
        <f>H13</f>
        <v>3400</v>
      </c>
      <c r="N13" s="2">
        <f>M13</f>
        <v>3400</v>
      </c>
      <c r="O13" s="2">
        <f>N13/M13</f>
        <v>1</v>
      </c>
      <c r="P13" s="2" t="str">
        <v>PTP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K14" s="2" t="str">
        <v>Beton</v>
      </c>
      <c r="M14" s="2">
        <f>H14</f>
        <v>2600</v>
      </c>
      <c r="N14" s="2">
        <f>M14</f>
        <v>2600</v>
      </c>
      <c r="O14" s="2">
        <f>N14/M14</f>
        <v>1</v>
      </c>
      <c r="P14" s="2" t="str">
        <v>PTP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K15" s="2" t="str">
        <v>Beton</v>
      </c>
      <c r="M15" s="2">
        <f>H15</f>
        <v>2400</v>
      </c>
      <c r="N15" s="2">
        <f>M15</f>
        <v>2400</v>
      </c>
      <c r="O15" s="2">
        <f>N15/M15</f>
        <v>1</v>
      </c>
      <c r="P15" s="2" t="str">
        <v>PTP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K16" s="2" t="str">
        <v>Beton</v>
      </c>
      <c r="M16" s="2">
        <f>H16</f>
        <v>2800</v>
      </c>
      <c r="N16" s="2">
        <f>M16</f>
        <v>2800</v>
      </c>
      <c r="O16" s="2">
        <f>N16/M16</f>
        <v>1</v>
      </c>
      <c r="P16" s="2" t="str">
        <v>PTP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K17" s="2" t="str">
        <v>Beton</v>
      </c>
      <c r="M17" s="2">
        <f>H17</f>
        <v>5600</v>
      </c>
      <c r="N17" s="2">
        <f>M17</f>
        <v>5600</v>
      </c>
      <c r="O17" s="2">
        <f>N17/M17</f>
        <v>1</v>
      </c>
      <c r="P17" s="2" t="str">
        <v>PTP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K18" s="2" t="str">
        <v>Beton</v>
      </c>
      <c r="M18" s="2">
        <f>H18</f>
        <v>4800</v>
      </c>
      <c r="N18" s="2">
        <f>M18</f>
        <v>4800</v>
      </c>
      <c r="O18" s="2">
        <f>N18/M18</f>
        <v>1</v>
      </c>
      <c r="P18" s="2" t="str">
        <v>PNP SAMUDRA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K19" s="2" t="str">
        <v>Beton</v>
      </c>
      <c r="M19" s="2">
        <f>H19</f>
        <v>3000</v>
      </c>
      <c r="N19" s="2">
        <f>M19</f>
        <v>3000</v>
      </c>
      <c r="O19" s="2">
        <f>N19/M19</f>
        <v>1</v>
      </c>
      <c r="P19" s="2" t="str">
        <v>PTP</v>
      </c>
    </row>
    <row r="20">
      <c r="B20" s="2" t="str">
        <v>B</v>
      </c>
      <c r="C20" s="2" t="str">
        <v>Dermaga Pelabuhan Nusantara II</v>
      </c>
      <c r="D20" s="2">
        <f>COUNTA(D13:D19)</f>
        <v>7</v>
      </c>
      <c r="M20" s="2">
        <f>H20</f>
        <v>0</v>
      </c>
      <c r="N20" s="2">
        <f>M20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K21" s="2" t="str">
        <v>Beton</v>
      </c>
      <c r="M21" s="2">
        <f>H21</f>
        <v>3400</v>
      </c>
      <c r="N21" s="2">
        <f>M21</f>
        <v>3400</v>
      </c>
      <c r="O21" s="2">
        <f>N21/M21</f>
        <v>1</v>
      </c>
      <c r="P21" s="2" t="str">
        <v>PTP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K22" s="2" t="str">
        <v>Beton</v>
      </c>
      <c r="M22" s="2">
        <f>H22</f>
        <v>3600</v>
      </c>
      <c r="N22" s="2">
        <f>M22</f>
        <v>3600</v>
      </c>
      <c r="O22" s="2">
        <f>N22/M22</f>
        <v>1</v>
      </c>
      <c r="P22" s="2" t="str">
        <v>PTP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K23" s="2" t="str">
        <v>Beton</v>
      </c>
      <c r="M23" s="2">
        <f>H23</f>
        <v>3840</v>
      </c>
      <c r="N23" s="2">
        <f>M23</f>
        <v>3840</v>
      </c>
      <c r="O23" s="2">
        <f>N23/M23</f>
        <v>1</v>
      </c>
      <c r="P23" s="2" t="str">
        <v>PTP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K24" s="2" t="str">
        <v>Beton</v>
      </c>
      <c r="M24" s="2">
        <f>H24</f>
        <v>900</v>
      </c>
      <c r="N24" s="2">
        <f>M24</f>
        <v>900</v>
      </c>
      <c r="O24" s="2">
        <f>N24/M24</f>
        <v>1</v>
      </c>
      <c r="P24" s="2" t="str">
        <v>PTP</v>
      </c>
    </row>
    <row r="25">
      <c r="B25" s="2" t="str">
        <v>C</v>
      </c>
      <c r="C25" s="2" t="str">
        <v>Dermaga Nusantara II Timur</v>
      </c>
      <c r="D25" s="2">
        <f>COUNTA(D21:D24)</f>
        <v>4</v>
      </c>
      <c r="M25" s="2">
        <f>H25</f>
        <v>0</v>
      </c>
      <c r="N25" s="2">
        <f>M25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K26" s="2" t="str">
        <v>Beton</v>
      </c>
      <c r="M26" s="2">
        <f>H26</f>
        <v>8000</v>
      </c>
      <c r="N26" s="2">
        <f>M26</f>
        <v>8000</v>
      </c>
      <c r="O26" s="2">
        <f>N26/M26</f>
        <v>1</v>
      </c>
      <c r="P26" s="2" t="str">
        <v>TPK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K27" s="2" t="str">
        <v>Beton</v>
      </c>
      <c r="M27" s="2">
        <f>H27</f>
        <v>1700</v>
      </c>
      <c r="N27" s="2">
        <f>M27</f>
        <v>1700</v>
      </c>
      <c r="O27" s="2">
        <f>N27/M27</f>
        <v>1</v>
      </c>
      <c r="P27" s="2" t="str">
        <v>WALIE JAYA</v>
      </c>
    </row>
    <row r="28">
      <c r="B28" s="2" t="str">
        <v>D</v>
      </c>
      <c r="C28" s="2" t="str">
        <v>Dermaga Pelabuhan 1 Barat</v>
      </c>
      <c r="D28" s="2">
        <f>COUNTA(D26:D27)</f>
        <v>2</v>
      </c>
      <c r="M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K29" s="2" t="str">
        <v>Beton</v>
      </c>
      <c r="M29" s="2">
        <f>H29</f>
        <v>600</v>
      </c>
      <c r="N29" s="2">
        <f>M29</f>
        <v>600</v>
      </c>
      <c r="O29" s="2">
        <f>N29/M29</f>
        <v>1</v>
      </c>
      <c r="P29" s="2" t="str">
        <v>PTP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K30" s="2" t="str">
        <v>Beton</v>
      </c>
      <c r="M30" s="2">
        <f>H30</f>
        <v>5000</v>
      </c>
      <c r="N30" s="2">
        <f>M30</f>
        <v>5000</v>
      </c>
      <c r="O30" s="2">
        <f>N30/M30</f>
        <v>1</v>
      </c>
      <c r="P30" s="2" t="str">
        <v>PTP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K31" s="2" t="str">
        <v>Beton</v>
      </c>
      <c r="M31" s="2">
        <f>H31</f>
        <v>2500</v>
      </c>
      <c r="N31" s="2">
        <f>M31</f>
        <v>2500</v>
      </c>
      <c r="O31" s="2">
        <f>N31/M31</f>
        <v>1</v>
      </c>
      <c r="P31" s="2" t="str">
        <v>PTP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K32" s="2" t="str">
        <v>Beton</v>
      </c>
      <c r="M32" s="2">
        <f>H32</f>
        <v>2500</v>
      </c>
      <c r="N32" s="2">
        <f>M32</f>
        <v>2500</v>
      </c>
      <c r="O32" s="2">
        <f>N32/M32</f>
        <v>1</v>
      </c>
      <c r="P32" s="2" t="str">
        <v>PTP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K33" s="2" t="str">
        <v>Beton</v>
      </c>
      <c r="M33" s="2">
        <f>H33</f>
        <v>3800</v>
      </c>
      <c r="N33" s="2">
        <f>M33</f>
        <v>3800</v>
      </c>
      <c r="O33" s="2">
        <f>N33/M33</f>
        <v>1</v>
      </c>
      <c r="P33" s="2" t="str">
        <v>ADIPURUSA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K34" s="2" t="str">
        <v>Beton</v>
      </c>
      <c r="M34" s="2">
        <f>H34</f>
        <v>2600</v>
      </c>
      <c r="N34" s="2">
        <f>M34</f>
        <v>2600</v>
      </c>
      <c r="O34" s="2">
        <f>N34/M34</f>
        <v>1</v>
      </c>
      <c r="P34" s="2" t="str">
        <v>ADIPURUSA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K35" s="2" t="str">
        <v>Beton</v>
      </c>
      <c r="M35" s="2">
        <f>H35</f>
        <v>3600</v>
      </c>
      <c r="N35" s="2">
        <f>M35</f>
        <v>3600</v>
      </c>
      <c r="O35" s="2">
        <f>N35/M35</f>
        <v>1</v>
      </c>
      <c r="P35" s="2" t="str">
        <v>ADIPURUSA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K36" s="2" t="str">
        <v>Beton</v>
      </c>
      <c r="M36" s="2">
        <f>H36</f>
        <v>3360</v>
      </c>
      <c r="N36" s="2">
        <f>M36</f>
        <v>3360</v>
      </c>
      <c r="O36" s="2">
        <f>N36/M36</f>
        <v>1</v>
      </c>
      <c r="P36" s="2" t="str">
        <v>TERMINAL PENUMPANG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K37" s="2" t="str">
        <v>Beton</v>
      </c>
      <c r="M37" s="2">
        <f>H37</f>
        <v>4240</v>
      </c>
      <c r="N37" s="2">
        <f>M37</f>
        <v>4240</v>
      </c>
      <c r="O37" s="2">
        <f>N37/M37</f>
        <v>1</v>
      </c>
      <c r="P37" s="2" t="str">
        <v>TPK</v>
      </c>
    </row>
    <row r="38">
      <c r="B38" s="2" t="str">
        <v>E</v>
      </c>
      <c r="C38" s="2" t="str">
        <v xml:space="preserve">Dermaga Pelabuhan 1 Selatan </v>
      </c>
      <c r="D38" s="2">
        <f>COUNTA(D29:D37)</f>
        <v>9</v>
      </c>
      <c r="M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K39" s="2" t="str">
        <v>Beton</v>
      </c>
      <c r="M39" s="2">
        <f>H39</f>
        <v>4760</v>
      </c>
      <c r="N39" s="2">
        <f>M39</f>
        <v>4760</v>
      </c>
      <c r="O39" s="2">
        <f>N39/M39</f>
        <v>1</v>
      </c>
      <c r="P39" s="2" t="str">
        <v>TPK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K40" s="2" t="str">
        <v>Beton</v>
      </c>
      <c r="M40" s="2">
        <f>H40</f>
        <v>3740</v>
      </c>
      <c r="N40" s="2">
        <f>M40</f>
        <v>3740</v>
      </c>
      <c r="O40" s="2">
        <f>N40/M40</f>
        <v>1</v>
      </c>
      <c r="P40" s="2" t="str">
        <v>TPK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K41" s="2" t="str">
        <v>Beton</v>
      </c>
      <c r="M41" s="2">
        <f>H41</f>
        <v>3960</v>
      </c>
      <c r="N41" s="2">
        <f>M41</f>
        <v>3960</v>
      </c>
      <c r="O41" s="2">
        <f>N41/M41</f>
        <v>1</v>
      </c>
      <c r="P41" s="2" t="str">
        <v>TPK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K42" s="2" t="str">
        <v>Beton</v>
      </c>
      <c r="M42" s="2">
        <f>H42</f>
        <v>3520</v>
      </c>
      <c r="N42" s="2">
        <f>M42</f>
        <v>3520</v>
      </c>
      <c r="O42" s="2">
        <f>N42/M42</f>
        <v>1</v>
      </c>
      <c r="P42" s="2" t="str">
        <v>TPK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K43" s="2" t="str">
        <v>Beton</v>
      </c>
      <c r="M43" s="2">
        <f>H43</f>
        <v>3080</v>
      </c>
      <c r="N43" s="2">
        <f>M43</f>
        <v>3080</v>
      </c>
      <c r="O43" s="2">
        <f>N43/M43</f>
        <v>1</v>
      </c>
      <c r="P43" s="2" t="str">
        <v>TPK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K44" s="2" t="str">
        <v>Beton</v>
      </c>
      <c r="M44" s="2">
        <f>H44</f>
        <v>3080</v>
      </c>
      <c r="N44" s="2">
        <f>M44</f>
        <v>3080</v>
      </c>
      <c r="O44" s="2">
        <f>N44/M44</f>
        <v>1</v>
      </c>
      <c r="P44" s="2" t="str">
        <v>TPK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K45" s="2" t="str">
        <v>Beton</v>
      </c>
      <c r="M45" s="2">
        <f>H45</f>
        <v>3900</v>
      </c>
      <c r="N45" s="2">
        <f>M45</f>
        <v>3900</v>
      </c>
      <c r="O45" s="2">
        <f>N45/M45</f>
        <v>1</v>
      </c>
      <c r="P45" s="2" t="str">
        <v>PTP</v>
      </c>
    </row>
    <row r="46">
      <c r="B46" s="2" t="str">
        <v>G</v>
      </c>
      <c r="C46" s="2" t="str">
        <v>Dermaga Pelabuhan 1 Utara</v>
      </c>
      <c r="D46" s="2">
        <f>COUNTA(D39:D45)</f>
        <v>7</v>
      </c>
      <c r="M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K47" s="2" t="str">
        <v>Beton</v>
      </c>
      <c r="M47" s="2">
        <f>H47</f>
        <v>6250</v>
      </c>
      <c r="N47" s="2">
        <f>M47</f>
        <v>6250</v>
      </c>
      <c r="O47" s="2">
        <f>N47/M47</f>
        <v>1</v>
      </c>
      <c r="P47" s="2" t="str">
        <v>PTP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K48" s="2" t="str">
        <v>Beton</v>
      </c>
      <c r="M48" s="2">
        <f>H48</f>
        <v>3220</v>
      </c>
      <c r="N48" s="2">
        <f>M48</f>
        <v>3220</v>
      </c>
      <c r="O48" s="2">
        <f>N48/M48</f>
        <v>1</v>
      </c>
      <c r="P48" s="2" t="str">
        <v>JAI</v>
      </c>
    </row>
    <row r="49">
      <c r="B49" s="2" t="str">
        <v>H</v>
      </c>
      <c r="C49" s="2" t="str">
        <v>Dermaga Pelabuhan 2 Barat</v>
      </c>
      <c r="D49" s="2">
        <f>COUNTA(D47:D48)</f>
        <v>2</v>
      </c>
      <c r="M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K50" s="2" t="str">
        <v>Beton</v>
      </c>
      <c r="M50" s="2">
        <f>H50</f>
        <v>2400</v>
      </c>
      <c r="N50" s="2">
        <f>M50</f>
        <v>2400</v>
      </c>
      <c r="O50" s="2">
        <f>N50/M50</f>
        <v>1</v>
      </c>
      <c r="P50" s="2" t="str">
        <v>PTP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K51" s="2" t="str">
        <v>Beton</v>
      </c>
      <c r="M51" s="2">
        <f>H51</f>
        <v>3200</v>
      </c>
      <c r="N51" s="2">
        <f>M51</f>
        <v>3200</v>
      </c>
      <c r="O51" s="2">
        <f>N51/M51</f>
        <v>1</v>
      </c>
      <c r="P51" s="2" t="str">
        <v>PTP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K52" s="2" t="str">
        <v>Beton</v>
      </c>
      <c r="M52" s="2">
        <f>H52</f>
        <v>4200</v>
      </c>
      <c r="N52" s="2">
        <f>M52</f>
        <v>4200</v>
      </c>
      <c r="O52" s="2">
        <f>N52/M52</f>
        <v>1</v>
      </c>
      <c r="P52" s="2" t="str">
        <v>PTP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K53" s="2" t="str">
        <v>Beton</v>
      </c>
      <c r="M53" s="2">
        <f>H53</f>
        <v>10340</v>
      </c>
      <c r="N53" s="2">
        <f>M53</f>
        <v>10340</v>
      </c>
      <c r="O53" s="2">
        <f>N53/M53</f>
        <v>1</v>
      </c>
    </row>
    <row r="54">
      <c r="B54" s="2" t="str">
        <v>I</v>
      </c>
      <c r="C54" s="2" t="str">
        <v>Dermaga Pelabuhan 2 Selatan</v>
      </c>
      <c r="D54" s="2">
        <f>COUNTA(D50:D53)</f>
        <v>4</v>
      </c>
      <c r="M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K55" s="2" t="str">
        <v>Beton</v>
      </c>
      <c r="M55" s="2">
        <f>H55</f>
        <v>980</v>
      </c>
      <c r="N55" s="2">
        <f>M55</f>
        <v>980</v>
      </c>
      <c r="O55" s="2">
        <f>N55/M55</f>
        <v>1</v>
      </c>
      <c r="P55" s="2" t="str">
        <v>TPK</v>
      </c>
    </row>
    <row r="56">
      <c r="B56" s="2" t="str">
        <v>J</v>
      </c>
      <c r="C56" s="2" t="str">
        <v>Dermaga Pelabuhan 2 Timur</v>
      </c>
      <c r="M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K57" s="2" t="str">
        <v>Beton</v>
      </c>
      <c r="M57" s="2">
        <f>H57</f>
        <v>4900</v>
      </c>
      <c r="N57" s="2">
        <f>M57</f>
        <v>4900</v>
      </c>
      <c r="O57" s="2">
        <f>N57/M57</f>
        <v>1</v>
      </c>
      <c r="P57" s="2" t="str">
        <v>TPK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K58" s="2" t="str">
        <v>Beton</v>
      </c>
      <c r="M58" s="2">
        <f>H58</f>
        <v>4000</v>
      </c>
      <c r="N58" s="2">
        <f>M58</f>
        <v>4000</v>
      </c>
      <c r="O58" s="2">
        <f>N58/M58</f>
        <v>1</v>
      </c>
      <c r="P58" s="2" t="str">
        <v>TPK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K59" s="2" t="str">
        <v>Beton</v>
      </c>
      <c r="M59" s="2">
        <f>H59</f>
        <v>4275</v>
      </c>
      <c r="N59" s="2">
        <f>M59</f>
        <v>4275</v>
      </c>
      <c r="O59" s="2">
        <f>N59/M59</f>
        <v>1</v>
      </c>
      <c r="P59" s="2" t="str">
        <v>TPK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K60" s="2" t="str">
        <v>Beton</v>
      </c>
      <c r="M60" s="2">
        <f>H60</f>
        <v>3000</v>
      </c>
      <c r="N60" s="2">
        <f>M60</f>
        <v>3000</v>
      </c>
      <c r="O60" s="2">
        <f>N60/M60</f>
        <v>1</v>
      </c>
      <c r="P60" s="2" t="str">
        <v>TPK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K61" s="2" t="str">
        <v>Beton</v>
      </c>
      <c r="M61" s="2">
        <f>H61</f>
        <v>3750</v>
      </c>
      <c r="N61" s="2">
        <f>M61</f>
        <v>3750</v>
      </c>
      <c r="O61" s="2">
        <f>N61/M61</f>
        <v>1</v>
      </c>
      <c r="P61" s="2" t="str">
        <v>TPK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K62" s="2" t="str">
        <v>Beton</v>
      </c>
      <c r="M62" s="2">
        <f>H62</f>
        <v>3250</v>
      </c>
      <c r="N62" s="2">
        <f>M62</f>
        <v>3250</v>
      </c>
      <c r="O62" s="2">
        <f>N62/M62</f>
        <v>1</v>
      </c>
      <c r="P62" s="2" t="str">
        <v>TPK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K63" s="2" t="str">
        <v>Beton</v>
      </c>
      <c r="M63" s="2">
        <f>H63</f>
        <v>7500</v>
      </c>
      <c r="N63" s="2">
        <f>M63</f>
        <v>7500</v>
      </c>
      <c r="O63" s="2">
        <f>N63/M63</f>
        <v>1</v>
      </c>
    </row>
    <row r="64">
      <c r="B64" s="2" t="str">
        <v>L</v>
      </c>
      <c r="C64" s="2" t="str">
        <v>Dermaga Pelabuhan 3 Barat</v>
      </c>
      <c r="D64" s="2">
        <f>COUNTA(D56:D63)</f>
        <v>7</v>
      </c>
      <c r="M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K65" s="2" t="str">
        <v>Beton</v>
      </c>
      <c r="M65" s="2">
        <f>H65</f>
        <v>6000</v>
      </c>
      <c r="N65" s="2">
        <f>M65</f>
        <v>6000</v>
      </c>
      <c r="O65" s="2">
        <f>N65/M65</f>
        <v>1</v>
      </c>
      <c r="P65" s="2" t="str">
        <v>TPK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K66" s="2" t="str">
        <v>Beton</v>
      </c>
      <c r="M66" s="2">
        <f>H66</f>
        <v>3000</v>
      </c>
      <c r="N66" s="2">
        <f>M66</f>
        <v>3000</v>
      </c>
      <c r="O66" s="2">
        <f>N66/M66</f>
        <v>1</v>
      </c>
      <c r="P66" s="2" t="str">
        <v>TPK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K67" s="2" t="str">
        <v>Beton</v>
      </c>
      <c r="M67" s="2">
        <f>H67</f>
        <v>3000</v>
      </c>
      <c r="N67" s="2">
        <f>M67</f>
        <v>3000</v>
      </c>
      <c r="O67" s="2">
        <f>N67/M67</f>
        <v>1</v>
      </c>
      <c r="P67" s="2" t="str">
        <v>TPK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K68" s="2" t="str">
        <v>Beton</v>
      </c>
      <c r="M68" s="2">
        <f>H68</f>
        <v>3000</v>
      </c>
      <c r="N68" s="2">
        <f>M68</f>
        <v>3000</v>
      </c>
      <c r="O68" s="2">
        <f>N68/M68</f>
        <v>1</v>
      </c>
      <c r="P68" s="2" t="str">
        <v>TPK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K69" s="2" t="str">
        <v>Beton</v>
      </c>
      <c r="M69" s="2">
        <f>H69</f>
        <v>3000</v>
      </c>
      <c r="N69" s="2">
        <f>M69</f>
        <v>3000</v>
      </c>
      <c r="O69" s="2">
        <f>N69/M69</f>
        <v>1</v>
      </c>
      <c r="P69" s="2" t="str">
        <v>TPK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K70" s="2" t="str">
        <v>Beton</v>
      </c>
      <c r="M70" s="2">
        <f>H70</f>
        <v>11400</v>
      </c>
      <c r="N70" s="2">
        <f>M70</f>
        <v>11400</v>
      </c>
      <c r="O70" s="2">
        <f>N70/M70</f>
        <v>1</v>
      </c>
      <c r="P70" s="2" t="str">
        <v>TPK</v>
      </c>
    </row>
    <row r="71">
      <c r="C71" s="2" t="str">
        <v>Dermaga Pelabuhan 3 Selatan</v>
      </c>
      <c r="D71" s="2">
        <f>COUNTA(D65:D70)</f>
        <v>6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M72" s="2">
        <f>H72</f>
        <v>690</v>
      </c>
      <c r="N72" s="2">
        <f>M72/2</f>
        <v>345</v>
      </c>
      <c r="O72" s="2">
        <f>N72/M72</f>
        <v>0.5</v>
      </c>
      <c r="P72" s="2" t="str">
        <v>JAI</v>
      </c>
      <c r="R72" s="2" t="str">
        <v>Apa faktor availability kurang dari 80% ?</v>
      </c>
    </row>
    <row r="73">
      <c r="B73" s="2" t="str">
        <v>M</v>
      </c>
      <c r="C73" s="2" t="str">
        <v>Dermaga Pelabuhan 3 Timur</v>
      </c>
      <c r="M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K74" s="2" t="str">
        <v>Beton</v>
      </c>
      <c r="M74" s="2">
        <f>H74</f>
        <v>22750</v>
      </c>
      <c r="N74" s="2">
        <f>M74</f>
        <v>22750</v>
      </c>
      <c r="O74" s="2">
        <f>N74/M74</f>
        <v>1</v>
      </c>
      <c r="P74" s="2" t="str">
        <v>JICT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K75" s="2" t="str">
        <v>Beton</v>
      </c>
      <c r="M75" s="2">
        <f>H75</f>
        <v>25480</v>
      </c>
      <c r="N75" s="2">
        <f>M75</f>
        <v>25480</v>
      </c>
      <c r="O75" s="2">
        <f>N75/M75</f>
        <v>1</v>
      </c>
      <c r="P75" s="2" t="str">
        <v>JICT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K76" s="2" t="str">
        <v>Beton</v>
      </c>
      <c r="M76" s="2">
        <f>H76</f>
        <v>22750</v>
      </c>
      <c r="N76" s="2">
        <f>M76</f>
        <v>22750</v>
      </c>
      <c r="O76" s="2">
        <f>N76/M76</f>
        <v>1</v>
      </c>
      <c r="P76" s="2" t="str">
        <v>TPK KOJA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M77" s="2">
        <f>H77</f>
        <v>5000</v>
      </c>
      <c r="N77" s="2">
        <f>M77</f>
        <v>5000</v>
      </c>
      <c r="O77" s="2">
        <f>N77/M77</f>
        <v>1</v>
      </c>
      <c r="P77" s="2" t="str">
        <v>BOGASARI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M78" s="2">
        <f>H78</f>
        <v>4375</v>
      </c>
      <c r="N78" s="2">
        <f>M78</f>
        <v>4375</v>
      </c>
      <c r="O78" s="2">
        <f>N78/M78</f>
        <v>1</v>
      </c>
      <c r="P78" s="2" t="str">
        <v>BOGASARI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M79" s="2">
        <f>H79</f>
        <v>2800</v>
      </c>
      <c r="N79" s="2">
        <f>M79</f>
        <v>2800</v>
      </c>
      <c r="O79" s="2">
        <f>N79/M79</f>
        <v>1</v>
      </c>
      <c r="P79" s="2" t="str">
        <v>DKO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M80" s="2">
        <f>H80</f>
        <v>3950</v>
      </c>
      <c r="N80" s="2">
        <f>M80</f>
        <v>3950</v>
      </c>
      <c r="O80" s="2">
        <f>N80/M80</f>
        <v>1</v>
      </c>
      <c r="P80" s="2" t="str">
        <v>PERTAMINA PMB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M81" s="2">
        <f>H81</f>
        <v>5450</v>
      </c>
      <c r="N81" s="2">
        <f>M81</f>
        <v>5450</v>
      </c>
      <c r="O81" s="2">
        <f>N81/M81</f>
        <v>1</v>
      </c>
      <c r="P81" s="2" t="str">
        <v>IKT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K82" s="2" t="str">
        <v>Beton</v>
      </c>
      <c r="M82" s="2">
        <f>H82</f>
        <v>9240</v>
      </c>
      <c r="N82" s="2">
        <f>M82</f>
        <v>9240</v>
      </c>
      <c r="O82" s="2">
        <f>N82/M82</f>
        <v>1</v>
      </c>
      <c r="P82" s="2" t="str">
        <v>IKT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K83" s="2" t="str">
        <v>Beton</v>
      </c>
      <c r="M83" s="2">
        <f>H83</f>
        <v>4900</v>
      </c>
      <c r="N83" s="2">
        <f>M83</f>
        <v>4900</v>
      </c>
      <c r="O83" s="2">
        <f>N83/M83</f>
        <v>1</v>
      </c>
      <c r="P83" s="2" t="str">
        <v>IKT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K84" s="2" t="str">
        <v>Beton</v>
      </c>
      <c r="M84" s="2">
        <f>H84</f>
        <v>689</v>
      </c>
      <c r="N84" s="2">
        <f>M84</f>
        <v>689</v>
      </c>
      <c r="O84" s="2">
        <f>N84/M84</f>
        <v>1</v>
      </c>
      <c r="P84" s="2" t="str">
        <v>SALIM</v>
      </c>
    </row>
    <row r="85">
      <c r="B85" s="2" t="str">
        <v>II</v>
      </c>
      <c r="C85" s="2" t="str">
        <v>Dermaga Kapal Non Niaga</v>
      </c>
      <c r="D85" s="2">
        <f>COUNTA(D74:D84)</f>
        <v>11</v>
      </c>
      <c r="M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M86" s="2">
        <f>H86</f>
        <v>950</v>
      </c>
      <c r="N86" s="2">
        <f>M86</f>
        <v>950</v>
      </c>
      <c r="O86" s="2">
        <f>N86/M86</f>
        <v>1</v>
      </c>
      <c r="P86" s="2" t="str">
        <v>KOLINLAMIL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M87" s="2">
        <f>H87</f>
        <v>900</v>
      </c>
      <c r="N87" s="2">
        <f>M87</f>
        <v>900</v>
      </c>
      <c r="O87" s="2">
        <f>N87/M87</f>
        <v>1</v>
      </c>
      <c r="P87" s="2" t="str">
        <v>LANTAMAL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M88" s="2">
        <f>H88</f>
        <v>680</v>
      </c>
      <c r="N88" s="2">
        <f>M88</f>
        <v>680</v>
      </c>
      <c r="O88" s="2">
        <f>N88/M88</f>
        <v>1</v>
      </c>
      <c r="P88" s="2" t="str">
        <v>KPLP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M89" s="2">
        <f>H89</f>
        <v>805</v>
      </c>
      <c r="N89" s="2">
        <f>M89</f>
        <v>805</v>
      </c>
      <c r="O89" s="2">
        <f>N89/M89</f>
        <v>1</v>
      </c>
      <c r="P89" s="2" t="str">
        <v>DISTRIK NAVIGASI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M90" s="2">
        <f>H90</f>
        <v>350</v>
      </c>
      <c r="N90" s="2">
        <f>M90</f>
        <v>350</v>
      </c>
      <c r="O90" s="2">
        <f>N90/M90</f>
        <v>1</v>
      </c>
      <c r="P90" s="2" t="str">
        <v>BTKP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M91" s="2">
        <f>H91</f>
        <v>945</v>
      </c>
      <c r="N91" s="2">
        <f>M91</f>
        <v>945</v>
      </c>
      <c r="O91" s="2">
        <f>N91/M91</f>
        <v>1</v>
      </c>
      <c r="P91" s="2" t="str">
        <v>RUKINDO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M92" s="2">
        <f>H92</f>
        <v>310</v>
      </c>
      <c r="N92" s="2">
        <f>M92</f>
        <v>310</v>
      </c>
      <c r="O92" s="2">
        <f>N92/M92</f>
        <v>1</v>
      </c>
      <c r="P92" s="2" t="str">
        <v>SINDULANG</v>
      </c>
      <c r="R92" s="2">
        <f>D20+D25+D28+D38+D46+D49+D54+1+D64+D71+1+D85+D101</f>
        <v>76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M93" s="2">
        <f>H93</f>
        <v>300</v>
      </c>
      <c r="N93" s="2">
        <f>M93</f>
        <v>300</v>
      </c>
      <c r="O93" s="2">
        <f>N93/M93</f>
        <v>1</v>
      </c>
      <c r="P93" s="2" t="str">
        <v>EKANURI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M94" s="2">
        <f>H94</f>
        <v>600</v>
      </c>
      <c r="N94" s="2">
        <f>M94</f>
        <v>600</v>
      </c>
      <c r="O94" s="2">
        <f>N94/M94</f>
        <v>1</v>
      </c>
      <c r="P94" s="2" t="str">
        <v>BEA CUKAI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M95" s="2">
        <f>H95</f>
        <v>350</v>
      </c>
      <c r="N95" s="2">
        <f>M95</f>
        <v>350</v>
      </c>
      <c r="O95" s="2">
        <f>N95/M95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M96" s="2">
        <f>H96</f>
        <v>8.985</v>
      </c>
      <c r="N96" s="2">
        <f>M96</f>
        <v>8.985</v>
      </c>
      <c r="O96" s="2">
        <f>N96/M96</f>
        <v>1</v>
      </c>
      <c r="P96" s="2" t="str">
        <v>DKB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M97" s="2">
        <f>H97</f>
        <v>225</v>
      </c>
      <c r="N97" s="2">
        <f>M97</f>
        <v>225</v>
      </c>
      <c r="O97" s="2">
        <f>N97/M97</f>
        <v>1</v>
      </c>
      <c r="P97" s="2" t="str">
        <v>METITO</v>
      </c>
    </row>
    <row r="98">
      <c r="B98" s="2">
        <v>13</v>
      </c>
      <c r="D98" s="2" t="str">
        <v>Dermaga Jetty Ex. Arsa</v>
      </c>
      <c r="M98" s="2">
        <f>H98</f>
        <v>0</v>
      </c>
      <c r="N98" s="2">
        <f>M98</f>
        <v>0</v>
      </c>
      <c r="P98" s="2" t="str">
        <v>Jetty sudah tidak ada (dibongkar).</v>
      </c>
      <c r="R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M99" s="2">
        <f>H99</f>
        <v>105</v>
      </c>
      <c r="N99" s="2">
        <f>M99</f>
        <v>105</v>
      </c>
      <c r="O99" s="2">
        <f>N99/M99</f>
        <v>1</v>
      </c>
      <c r="P99" s="2" t="str">
        <v>RF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M100" s="2">
        <f>H100</f>
        <v>510</v>
      </c>
      <c r="N100" s="2">
        <f>M100</f>
        <v>510</v>
      </c>
      <c r="O100" s="2">
        <f>N100/M100</f>
        <v>1</v>
      </c>
      <c r="P100" s="2" t="str">
        <v>KCI</v>
      </c>
    </row>
    <row r="101">
      <c r="C101" s="2" t="str">
        <v>Julmlah I &amp; II</v>
      </c>
      <c r="D101" s="2">
        <f>COUNTA(D86:D100)</f>
        <v>15</v>
      </c>
      <c r="H101" s="2">
        <f>SUM(H13:H100)</f>
        <v>306057.985</v>
      </c>
      <c r="M101" s="2">
        <f>SUM(M13:M100)</f>
        <v>306057.985</v>
      </c>
      <c r="N101" s="2">
        <f>SUM(N13:N100)</f>
        <v>305712.985</v>
      </c>
      <c r="O101" s="2">
        <f>N101/M101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K104" s="2" t="str">
        <v>Conblock</v>
      </c>
      <c r="M104" s="2">
        <f>H104</f>
        <v>5120</v>
      </c>
      <c r="N104" s="2">
        <f>M104</f>
        <v>5120</v>
      </c>
      <c r="O104" s="2">
        <f>N104/M104</f>
        <v>1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K105" s="2" t="str">
        <v>Conblock</v>
      </c>
      <c r="M105" s="2">
        <f>H105</f>
        <v>5376</v>
      </c>
      <c r="N105" s="2">
        <f>M105</f>
        <v>5376</v>
      </c>
      <c r="O105" s="2">
        <f>N105/M105</f>
        <v>1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K106" s="2" t="str">
        <v>Conblock</v>
      </c>
      <c r="M106" s="2">
        <f>H106</f>
        <v>5120</v>
      </c>
      <c r="N106" s="2">
        <f>M106</f>
        <v>5120</v>
      </c>
      <c r="O106" s="2">
        <f>N106/M106</f>
        <v>1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K107" s="2" t="str">
        <v>Conblock</v>
      </c>
      <c r="M107" s="2">
        <f>H107</f>
        <v>5120</v>
      </c>
      <c r="N107" s="2">
        <f>M107</f>
        <v>5120</v>
      </c>
      <c r="O107" s="2">
        <f>N107/M107</f>
        <v>1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K108" s="2" t="str">
        <v>Beton</v>
      </c>
      <c r="M108" s="2">
        <f>H108</f>
        <v>3916</v>
      </c>
      <c r="N108" s="2">
        <f>M108</f>
        <v>3916</v>
      </c>
      <c r="O108" s="2">
        <f>N108/M108</f>
        <v>1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K109" s="2" t="str">
        <v>Beton</v>
      </c>
      <c r="M109" s="2">
        <f>H109</f>
        <v>960</v>
      </c>
      <c r="N109" s="2">
        <f>M109</f>
        <v>960</v>
      </c>
      <c r="O109" s="2">
        <f>N109/M109</f>
        <v>1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K110" s="2" t="str">
        <v>Beton</v>
      </c>
      <c r="M110" s="2">
        <f>H110</f>
        <v>660</v>
      </c>
      <c r="N110" s="2">
        <f>M110</f>
        <v>660</v>
      </c>
      <c r="O110" s="2">
        <f>N110/M110</f>
        <v>1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K111" s="2" t="str">
        <v>Beton</v>
      </c>
      <c r="M111" s="2">
        <f>H111</f>
        <v>3654</v>
      </c>
      <c r="N111" s="2">
        <f>M111</f>
        <v>3654</v>
      </c>
      <c r="O111" s="2">
        <f>N111/M111</f>
        <v>1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K112" s="2" t="str">
        <v>Beton</v>
      </c>
      <c r="M112" s="2">
        <f>H112</f>
        <v>7000</v>
      </c>
      <c r="N112" s="2">
        <f>M112</f>
        <v>7000</v>
      </c>
      <c r="O112" s="2">
        <f>N112/M112</f>
        <v>1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K113" s="2" t="str">
        <v>Beton</v>
      </c>
      <c r="M113" s="2">
        <f>H113</f>
        <v>9270</v>
      </c>
      <c r="N113" s="2">
        <f>M113</f>
        <v>9270</v>
      </c>
      <c r="O113" s="2">
        <f>N113/M113</f>
        <v>1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K114" s="2" t="str">
        <v>Beton</v>
      </c>
      <c r="M114" s="2">
        <f>H114</f>
        <v>46895</v>
      </c>
      <c r="N114" s="2">
        <f>M114*75%</f>
        <v>35171.25</v>
      </c>
      <c r="O114" s="2">
        <f>N114/M114</f>
        <v>0.75</v>
      </c>
      <c r="P114" s="2" t="str">
        <v>lapangan pavingnya rusak</v>
      </c>
      <c r="R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K115" s="2" t="str">
        <v>Beton</v>
      </c>
      <c r="M115" s="2">
        <f>H115</f>
        <v>0</v>
      </c>
      <c r="P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K116" s="2" t="str">
        <v>Beton</v>
      </c>
      <c r="M116" s="2">
        <f>H116</f>
        <v>9568</v>
      </c>
      <c r="N116" s="2">
        <f>M116*75%</f>
        <v>7176</v>
      </c>
      <c r="O116" s="2">
        <f>N116/M116</f>
        <v>0.75</v>
      </c>
      <c r="P116" s="2" t="str">
        <v>Lapangan turun</v>
      </c>
      <c r="R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K117" s="2" t="str">
        <v>Beton</v>
      </c>
      <c r="M117" s="2">
        <f>H117</f>
        <v>1560</v>
      </c>
      <c r="N117" s="2">
        <f>M117</f>
        <v>1560</v>
      </c>
      <c r="O117" s="2">
        <f>N117/M117</f>
        <v>1</v>
      </c>
    </row>
    <row r="118">
      <c r="B118" s="2" t="str">
        <v>B</v>
      </c>
      <c r="C118" s="2" t="str">
        <v>Lapangan Penumpukan Lini I (TO II)</v>
      </c>
      <c r="D118" s="2">
        <f>COUNTA(D104:D117)</f>
        <v>14</v>
      </c>
      <c r="M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K119" s="2" t="str">
        <v>Beton</v>
      </c>
      <c r="M119" s="2">
        <f>H119</f>
        <v>6916</v>
      </c>
      <c r="N119" s="2">
        <f>M119</f>
        <v>6916</v>
      </c>
      <c r="O119" s="2">
        <f>N119/M119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K120" s="2" t="str">
        <v>Beton</v>
      </c>
      <c r="M120" s="2">
        <f>H120</f>
        <v>6255</v>
      </c>
      <c r="N120" s="2">
        <f>M120</f>
        <v>6255</v>
      </c>
      <c r="O120" s="2">
        <f>N120/M120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K121" s="2" t="str">
        <v>Beton</v>
      </c>
      <c r="M121" s="2">
        <f>H121</f>
        <v>4841</v>
      </c>
      <c r="N121" s="2">
        <f>M121</f>
        <v>4841</v>
      </c>
      <c r="O121" s="2">
        <f>N121/M121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K122" s="2" t="str">
        <v>Beton</v>
      </c>
      <c r="M122" s="2">
        <f>H122</f>
        <v>5004</v>
      </c>
      <c r="N122" s="2">
        <f>M122</f>
        <v>5004</v>
      </c>
      <c r="O122" s="2">
        <f>N122/M122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K123" s="2" t="str">
        <v>Beton</v>
      </c>
      <c r="M123" s="2">
        <f>H123</f>
        <v>21450</v>
      </c>
      <c r="N123" s="2">
        <f>M123</f>
        <v>21450</v>
      </c>
      <c r="O123" s="2">
        <f>N123/M123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K124" s="2" t="str">
        <v>Beton</v>
      </c>
      <c r="M124" s="2">
        <f>H124</f>
        <v>29280</v>
      </c>
      <c r="N124" s="2">
        <f>M124</f>
        <v>29280</v>
      </c>
      <c r="O124" s="2">
        <f>N124/M124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K125" s="2" t="str">
        <v>Beton</v>
      </c>
      <c r="M125" s="2">
        <f>H125</f>
        <v>36500</v>
      </c>
      <c r="N125" s="2">
        <f>M125</f>
        <v>36500</v>
      </c>
      <c r="O125" s="2">
        <f>N125/M125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K126" s="2" t="str">
        <v>Beton</v>
      </c>
      <c r="M126" s="2">
        <f>H126</f>
        <v>3700</v>
      </c>
      <c r="N126" s="2">
        <f>M126</f>
        <v>3700</v>
      </c>
      <c r="O126" s="2">
        <f>N126/M126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K127" s="2" t="str">
        <v>Beton</v>
      </c>
      <c r="M127" s="2">
        <f>H127</f>
        <v>3840</v>
      </c>
      <c r="N127" s="2">
        <f>M127</f>
        <v>3840</v>
      </c>
      <c r="O127" s="2">
        <f>N127/M127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K128" s="2" t="str">
        <v>Beton</v>
      </c>
      <c r="M128" s="2">
        <f>H128</f>
        <v>6912</v>
      </c>
      <c r="N128" s="2">
        <f>M128</f>
        <v>6912</v>
      </c>
      <c r="O128" s="2">
        <f>N128/M128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K129" s="2" t="str">
        <v>Beton</v>
      </c>
      <c r="M129" s="2">
        <f>H129</f>
        <v>5530</v>
      </c>
      <c r="N129" s="2">
        <f>M129</f>
        <v>5530</v>
      </c>
      <c r="O129" s="2">
        <f>N129/M129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K130" s="2" t="str">
        <v>Beton</v>
      </c>
      <c r="M130" s="2">
        <f>H130</f>
        <v>6300</v>
      </c>
      <c r="N130" s="2">
        <f>M130</f>
        <v>6300</v>
      </c>
      <c r="O130" s="2">
        <f>N130/M130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K131" s="2" t="str">
        <v>Beton</v>
      </c>
      <c r="M131" s="2">
        <f>H131</f>
        <v>3575</v>
      </c>
      <c r="N131" s="2">
        <f>M131</f>
        <v>3575</v>
      </c>
      <c r="O131" s="2">
        <f>N131/M131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K132" s="2" t="str">
        <v>Beton</v>
      </c>
      <c r="M132" s="2">
        <f>H132</f>
        <v>6750</v>
      </c>
      <c r="N132" s="2">
        <f>M132</f>
        <v>6750</v>
      </c>
      <c r="O132" s="2">
        <f>N132/M132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K133" s="2" t="str">
        <v>Beton</v>
      </c>
      <c r="M133" s="2">
        <f>H133</f>
        <v>9900</v>
      </c>
      <c r="N133" s="2">
        <f>M133</f>
        <v>9900</v>
      </c>
      <c r="O133" s="2">
        <f>N133/M133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K134" s="2" t="str">
        <v>Beton</v>
      </c>
      <c r="M134" s="2">
        <f>H134</f>
        <v>6384</v>
      </c>
      <c r="N134" s="2">
        <f>M134</f>
        <v>6384</v>
      </c>
      <c r="O134" s="2">
        <f>N134/M134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K135" s="2" t="str">
        <v>Beton</v>
      </c>
      <c r="M135" s="2">
        <f>H135</f>
        <v>7518</v>
      </c>
      <c r="N135" s="2">
        <f>M135</f>
        <v>7518</v>
      </c>
      <c r="O135" s="2">
        <f>N135/M135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K136" s="2" t="str">
        <v>Beton</v>
      </c>
      <c r="M136" s="2">
        <f>H136</f>
        <v>9324</v>
      </c>
      <c r="N136" s="2">
        <f>M136</f>
        <v>9324</v>
      </c>
      <c r="O136" s="2">
        <f>N136/M136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K137" s="2" t="str">
        <v>Beton</v>
      </c>
      <c r="M137" s="2">
        <f>H137</f>
        <v>4200</v>
      </c>
      <c r="N137" s="2">
        <f>M137</f>
        <v>4200</v>
      </c>
      <c r="O137" s="2">
        <f>N137/M137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K138" s="2" t="str">
        <v>Beton</v>
      </c>
      <c r="M138" s="2">
        <f>H138</f>
        <v>1855</v>
      </c>
      <c r="N138" s="2">
        <f>M138</f>
        <v>1855</v>
      </c>
      <c r="O138" s="2">
        <f>N138/M138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K139" s="2" t="str">
        <v>Beton</v>
      </c>
      <c r="M139" s="2">
        <f>H139</f>
        <v>7888</v>
      </c>
      <c r="N139" s="2">
        <f>M139</f>
        <v>7888</v>
      </c>
      <c r="O139" s="2">
        <f>N139/M139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K140" s="2" t="str">
        <v>Beton</v>
      </c>
      <c r="M140" s="2">
        <f>H140</f>
        <v>11100</v>
      </c>
      <c r="N140" s="2">
        <f>M140*80%</f>
        <v>8880</v>
      </c>
      <c r="O140" s="2">
        <f>N140/M140</f>
        <v>0.8</v>
      </c>
    </row>
    <row r="141">
      <c r="B141" s="2" t="str">
        <v>C</v>
      </c>
      <c r="C141" s="2" t="str">
        <v>Lapangan Penumpukan Lini I (TO III)</v>
      </c>
      <c r="D141" s="2">
        <f>COUNTA(D119:D140)</f>
        <v>22</v>
      </c>
      <c r="M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K142" s="2" t="str">
        <v>Beton</v>
      </c>
      <c r="M142" s="2">
        <f>H142</f>
        <v>1848</v>
      </c>
      <c r="N142" s="2">
        <f>M142</f>
        <v>1848</v>
      </c>
      <c r="O142" s="2">
        <f>N142/M142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K143" s="2" t="str">
        <v>Beton</v>
      </c>
      <c r="M143" s="2">
        <f>H143</f>
        <v>12012</v>
      </c>
      <c r="N143" s="2">
        <f>M143</f>
        <v>12012</v>
      </c>
      <c r="O143" s="2">
        <f>N143/M143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K144" s="2" t="str">
        <v>Beton</v>
      </c>
      <c r="M144" s="2">
        <f>H144</f>
        <v>12180</v>
      </c>
      <c r="N144" s="2">
        <f>M144</f>
        <v>12180</v>
      </c>
      <c r="O144" s="2">
        <f>N144/M144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K145" s="2" t="str">
        <v>Beton</v>
      </c>
      <c r="M145" s="2">
        <f>H145</f>
        <v>25152</v>
      </c>
      <c r="N145" s="2">
        <f>M145</f>
        <v>25152</v>
      </c>
      <c r="O145" s="2">
        <f>N145/M145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K146" s="2" t="str">
        <v>Beton</v>
      </c>
      <c r="M146" s="2">
        <f>H146</f>
        <v>3100</v>
      </c>
      <c r="N146" s="2">
        <f>M146</f>
        <v>3100</v>
      </c>
      <c r="O146" s="2">
        <f>N146/M146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K147" s="2" t="str">
        <v>Beton</v>
      </c>
      <c r="M147" s="2">
        <f>H147</f>
        <v>2844</v>
      </c>
      <c r="N147" s="2">
        <f>M147</f>
        <v>2844</v>
      </c>
      <c r="O147" s="2">
        <f>N147/M147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K148" s="2" t="str">
        <v>Beton</v>
      </c>
      <c r="M148" s="2">
        <f>H148</f>
        <v>2286</v>
      </c>
      <c r="N148" s="2">
        <f>M148</f>
        <v>2286</v>
      </c>
      <c r="O148" s="2">
        <f>N148/M148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K149" s="2" t="str">
        <v>Beton</v>
      </c>
      <c r="M149" s="2">
        <f>H149</f>
        <v>46150</v>
      </c>
      <c r="N149" s="2">
        <f>M149</f>
        <v>46150</v>
      </c>
      <c r="O149" s="2">
        <f>N149/M149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K150" s="2" t="str">
        <v>Beton</v>
      </c>
      <c r="M150" s="2">
        <f>H150</f>
        <v>2400</v>
      </c>
      <c r="N150" s="2">
        <f>M150</f>
        <v>2400</v>
      </c>
      <c r="O150" s="2">
        <f>N150/M150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K151" s="2" t="str">
        <v>Beton</v>
      </c>
      <c r="M151" s="2">
        <f>H151</f>
        <v>5217</v>
      </c>
      <c r="N151" s="2">
        <f>M151</f>
        <v>5217</v>
      </c>
      <c r="O151" s="2">
        <f>N151/M151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K152" s="2" t="str">
        <v>Beton</v>
      </c>
      <c r="M152" s="2">
        <f>H152</f>
        <v>20000</v>
      </c>
      <c r="N152" s="2">
        <f>M152</f>
        <v>20000</v>
      </c>
      <c r="O152" s="2">
        <f>N152/M152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K153" s="2" t="str">
        <v>Beton</v>
      </c>
      <c r="M153" s="2">
        <f>H153</f>
        <v>29100</v>
      </c>
      <c r="N153" s="2">
        <f>M153</f>
        <v>29100</v>
      </c>
      <c r="O153" s="2">
        <f>N153/M153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K154" s="2" t="str">
        <v>Beton</v>
      </c>
      <c r="M154" s="2">
        <f>H154</f>
        <v>20200</v>
      </c>
      <c r="N154" s="2">
        <f>M154</f>
        <v>20200</v>
      </c>
      <c r="O154" s="2">
        <f>N154/M154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K155" s="2" t="str">
        <v>Beton</v>
      </c>
      <c r="M155" s="2">
        <f>H155</f>
        <v>17700</v>
      </c>
      <c r="N155" s="2">
        <f>M155</f>
        <v>17700</v>
      </c>
      <c r="O155" s="2">
        <f>N155/M155</f>
        <v>1</v>
      </c>
    </row>
    <row r="156">
      <c r="B156" s="2" t="str">
        <v>C</v>
      </c>
      <c r="C156" s="2" t="str">
        <v>Lapangan Penumpukan Lini II</v>
      </c>
      <c r="D156" s="2">
        <f>COUNTA(D142:D155)</f>
        <v>14</v>
      </c>
      <c r="M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K157" s="2" t="str">
        <v>Beton</v>
      </c>
      <c r="M157" s="2">
        <f>H157</f>
        <v>5670</v>
      </c>
      <c r="N157" s="2">
        <f>M157*50%</f>
        <v>2835</v>
      </c>
      <c r="O157" s="2">
        <f>N157/M157</f>
        <v>0.5</v>
      </c>
      <c r="P157" s="2" t="str">
        <v>lapangan rusak</v>
      </c>
      <c r="R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K158" s="2" t="str">
        <v>Beton</v>
      </c>
      <c r="M158" s="2">
        <f>H158</f>
        <v>1225</v>
      </c>
      <c r="N158" s="2">
        <f>M158*50%</f>
        <v>612.5</v>
      </c>
      <c r="O158" s="2">
        <f>N158/M158</f>
        <v>0.5</v>
      </c>
      <c r="P158" s="2" t="str">
        <v>lapangan rusak, tapi masih bisa dipakai menumpuk</v>
      </c>
      <c r="R158" s="2" t="str">
        <v>Apa penyebab availability fasilitas kurang dari 80% ?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K159" s="2" t="str">
        <v>Beton</v>
      </c>
      <c r="M159" s="2">
        <f>H159</f>
        <v>6525</v>
      </c>
      <c r="N159" s="2">
        <f>M159*50%</f>
        <v>3262.5</v>
      </c>
      <c r="O159" s="2">
        <f>N159/M159</f>
        <v>0.5</v>
      </c>
      <c r="P159" s="2" t="str">
        <v>lapangan rusak, tapi masih bisa dipakai menumpuk</v>
      </c>
      <c r="R159" s="2" t="str">
        <v>Apa penyebab availability fasilitas kurang dari 80% ?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K160" s="2" t="str">
        <v>Beton</v>
      </c>
      <c r="M160" s="2">
        <f>H160</f>
        <v>4500</v>
      </c>
      <c r="N160" s="2">
        <f>M160*50%</f>
        <v>2250</v>
      </c>
      <c r="O160" s="2">
        <f>N160/M160</f>
        <v>0.5</v>
      </c>
      <c r="P160" s="2" t="str">
        <v>lapangan rusak, tapi masih bisa dipakai menumpuk</v>
      </c>
      <c r="R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K161" s="2" t="str">
        <v>Beton</v>
      </c>
      <c r="M161" s="2">
        <f>H161</f>
        <v>5520</v>
      </c>
      <c r="N161" s="2">
        <f>M161</f>
        <v>5520</v>
      </c>
      <c r="O161" s="2">
        <f>N161/M161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K162" s="2" t="str">
        <v>Beton</v>
      </c>
      <c r="M162" s="2">
        <f>H162</f>
        <v>7280</v>
      </c>
      <c r="N162" s="2">
        <f>M162</f>
        <v>7280</v>
      </c>
      <c r="O162" s="2">
        <f>N162/M162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K163" s="2" t="str">
        <v>Beton</v>
      </c>
      <c r="M163" s="2">
        <f>H163</f>
        <v>4606</v>
      </c>
      <c r="N163" s="2">
        <f>M163</f>
        <v>4606</v>
      </c>
      <c r="O163" s="2">
        <f>N163/M163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K164" s="2" t="str">
        <v>Beton</v>
      </c>
      <c r="M164" s="2">
        <f>H164</f>
        <v>1705</v>
      </c>
      <c r="N164" s="2">
        <f>M164</f>
        <v>1705</v>
      </c>
      <c r="O164" s="2">
        <f>N164/M164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K165" s="2" t="str">
        <v>Beton</v>
      </c>
      <c r="M165" s="2">
        <f>H165</f>
        <v>9425</v>
      </c>
      <c r="N165" s="2">
        <f>M165</f>
        <v>9425</v>
      </c>
      <c r="O165" s="2">
        <f>N165/M165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K166" s="2" t="str">
        <v>Beton</v>
      </c>
      <c r="M166" s="2">
        <f>H166</f>
        <v>13770</v>
      </c>
      <c r="N166" s="2">
        <f>M166</f>
        <v>13770</v>
      </c>
      <c r="O166" s="2">
        <f>N166/M166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K167" s="2" t="str">
        <v>Beton</v>
      </c>
      <c r="M167" s="2">
        <f>H167</f>
        <v>16512</v>
      </c>
      <c r="N167" s="2">
        <f>M167</f>
        <v>16512</v>
      </c>
      <c r="O167" s="2">
        <f>N167/M167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K168" s="2" t="str">
        <v>Beton</v>
      </c>
      <c r="M168" s="2">
        <f>H168</f>
        <v>13760</v>
      </c>
      <c r="N168" s="2">
        <f>M168</f>
        <v>13760</v>
      </c>
      <c r="O168" s="2">
        <f>N168/M168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K169" s="2" t="str">
        <v>Beton</v>
      </c>
      <c r="M169" s="2">
        <f>H169</f>
        <v>14534</v>
      </c>
      <c r="N169" s="2">
        <f>M169</f>
        <v>14534</v>
      </c>
      <c r="O169" s="2">
        <f>N169/M169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K170" s="2" t="str">
        <v>Beton</v>
      </c>
      <c r="M170" s="2">
        <f>H170</f>
        <v>9520</v>
      </c>
      <c r="N170" s="2">
        <f>M170</f>
        <v>9520</v>
      </c>
      <c r="O170" s="2">
        <f>N170/M170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K171" s="2" t="str">
        <v>Beton</v>
      </c>
      <c r="M171" s="2">
        <f>H171</f>
        <v>6498</v>
      </c>
      <c r="N171" s="2">
        <f>M171</f>
        <v>6498</v>
      </c>
      <c r="O171" s="2">
        <f>N171/M171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K172" s="2" t="str">
        <v>Beton</v>
      </c>
      <c r="M172" s="2">
        <f>H172</f>
        <v>55278</v>
      </c>
      <c r="N172" s="2">
        <f>M172</f>
        <v>55278</v>
      </c>
      <c r="O172" s="2">
        <f>N172/M172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K173" s="2" t="str">
        <v>Beton</v>
      </c>
      <c r="M173" s="2">
        <f>H173</f>
        <v>22165</v>
      </c>
      <c r="N173" s="2">
        <f>M173*50%</f>
        <v>11082.5</v>
      </c>
      <c r="O173" s="2">
        <f>N173/M173</f>
        <v>0.5</v>
      </c>
      <c r="P173" s="2" t="str">
        <v>permukaan beton turun</v>
      </c>
      <c r="R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K174" s="2" t="str">
        <v>Conblock</v>
      </c>
      <c r="M174" s="2">
        <f>H174</f>
        <v>86620</v>
      </c>
      <c r="N174" s="2">
        <f>M174</f>
        <v>86620</v>
      </c>
      <c r="O174" s="2">
        <f>N174/M174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K175" s="2" t="str">
        <v>Beton</v>
      </c>
      <c r="M175" s="2">
        <f>H175</f>
        <v>7965</v>
      </c>
      <c r="N175" s="2">
        <f>M175</f>
        <v>7965</v>
      </c>
      <c r="O175" s="2">
        <f>N175/M175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K176" s="2" t="str">
        <v>Beton</v>
      </c>
      <c r="M176" s="2">
        <f>H176</f>
        <v>12204</v>
      </c>
      <c r="N176" s="2">
        <f>M176</f>
        <v>12204</v>
      </c>
      <c r="O176" s="2">
        <f>N176/M176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K177" s="2" t="str">
        <v>Beton</v>
      </c>
      <c r="M177" s="2">
        <f>H177</f>
        <v>46345</v>
      </c>
      <c r="N177" s="2">
        <f>M177</f>
        <v>46345</v>
      </c>
      <c r="O177" s="2">
        <f>N177/M177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K178" s="2" t="str">
        <v>Beton</v>
      </c>
      <c r="M178" s="2">
        <f>H178</f>
        <v>4900</v>
      </c>
      <c r="N178" s="2">
        <f>M178</f>
        <v>4900</v>
      </c>
      <c r="O178" s="2">
        <f>N178/M178</f>
        <v>1</v>
      </c>
      <c r="R178" s="2">
        <f>D181+D156+D141+D118</f>
        <v>74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K179" s="2" t="str">
        <v>Conblock</v>
      </c>
      <c r="M179" s="2">
        <f>H179</f>
        <v>33285</v>
      </c>
      <c r="N179" s="2">
        <f>M179</f>
        <v>33285</v>
      </c>
      <c r="O179" s="2">
        <f>N179/M179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M180" s="2">
        <f>H180</f>
        <v>11775</v>
      </c>
      <c r="N180" s="2">
        <f>M180</f>
        <v>11775</v>
      </c>
      <c r="O180" s="2">
        <f>N180/M180</f>
        <v>1</v>
      </c>
    </row>
    <row r="181">
      <c r="C181" s="2" t="str">
        <v>Julmlah II</v>
      </c>
      <c r="D181" s="2">
        <f>COUNTA(D157:D180)</f>
        <v>24</v>
      </c>
      <c r="H181" s="2">
        <f>SUM(H104:H180)</f>
        <v>911017</v>
      </c>
      <c r="M181" s="2">
        <f>SUM(M104:M180)</f>
        <v>911017</v>
      </c>
      <c r="N181" s="2">
        <f>SUM(N104:N180)</f>
        <v>874638.75</v>
      </c>
      <c r="O181" s="2">
        <f>N181/M181</f>
        <v>0.9600685278101286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K183" s="2" t="str">
        <v>Rangka Baja</v>
      </c>
      <c r="M183" s="2">
        <f>H183</f>
        <v>5655</v>
      </c>
      <c r="N183" s="2">
        <f>M183</f>
        <v>5655</v>
      </c>
      <c r="O183" s="2">
        <f>N183/M183</f>
        <v>1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K184" s="2" t="str">
        <v>Rangka Baja</v>
      </c>
      <c r="M184" s="2">
        <f>H184</f>
        <v>5655</v>
      </c>
      <c r="N184" s="2">
        <f>M184</f>
        <v>5655</v>
      </c>
      <c r="O184" s="2">
        <f>N184/M184</f>
        <v>1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K185" s="2" t="str">
        <v>Rangka Baja</v>
      </c>
      <c r="M185" s="2">
        <f>H185</f>
        <v>9200</v>
      </c>
      <c r="N185" s="2">
        <f>M185</f>
        <v>9200</v>
      </c>
      <c r="O185" s="2">
        <f>N185/M185</f>
        <v>1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K186" s="2" t="str">
        <v>Rangka Baja</v>
      </c>
      <c r="M186" s="2">
        <f>H186</f>
        <v>3400</v>
      </c>
      <c r="N186" s="2">
        <f>M186</f>
        <v>3400</v>
      </c>
      <c r="O186" s="2">
        <f>N186/M186</f>
        <v>1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K187" s="2" t="str">
        <v>Rangka Baja</v>
      </c>
      <c r="M187" s="2">
        <f>H187</f>
        <v>11047.144</v>
      </c>
      <c r="N187" s="2">
        <f>M187</f>
        <v>11047.144</v>
      </c>
      <c r="O187" s="2">
        <f>N187/M187</f>
        <v>1</v>
      </c>
    </row>
    <row r="188">
      <c r="C188" s="2" t="str">
        <v>Julmlah III</v>
      </c>
      <c r="H188" s="2">
        <f>SUM(H183:H187)</f>
        <v>34957.144</v>
      </c>
      <c r="M188" s="2">
        <f>SUM(M183:M187)</f>
        <v>34957.144</v>
      </c>
      <c r="N188" s="2">
        <f>SUM(N183:N187)</f>
        <v>34957.144</v>
      </c>
      <c r="O188" s="2">
        <f>N188/M188</f>
        <v>1</v>
      </c>
    </row>
    <row r="189">
      <c r="B189" s="2" t="str">
        <v>AVAILABILITY FASILITAS PELABUHAN</v>
      </c>
      <c r="O189" s="2">
        <f>AVERAGE(O101,O181,O188)</f>
        <v>0.9863137634779505</v>
      </c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pageMargins left="0.5" right="0.5" top="0.5" bottom="0.5" header="0" footer="0"/>
  <ignoredErrors>
    <ignoredError numberStoredAsText="1" sqref="A1:Y995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Y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JULI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Elevasi</v>
      </c>
      <c r="J8" s="2" t="str">
        <v>Daya Dukung/Kapasitas</v>
      </c>
      <c r="K8" s="2" t="str">
        <v xml:space="preserve">Konstruksi </v>
      </c>
      <c r="L8" s="2" t="str">
        <v>Tahun Pembuatan</v>
      </c>
      <c r="M8" s="2" t="str">
        <v>Fasilitas Tersidia</v>
      </c>
      <c r="N8" s="2" t="str">
        <v>Fasilitas Siap Pakai</v>
      </c>
      <c r="O8" s="2" t="str">
        <v>Availability Fasilitas</v>
      </c>
      <c r="P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(mLWS)</v>
      </c>
      <c r="J9" s="2" t="str">
        <v>(Ton/m2/Teus)</v>
      </c>
      <c r="M9" s="2" t="str">
        <v>(m2)</v>
      </c>
      <c r="N9" s="2" t="str">
        <v>(m2)</v>
      </c>
      <c r="O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 t="str">
        <v>7=5x6</v>
      </c>
      <c r="I10" s="2">
        <v>9</v>
      </c>
      <c r="J10" s="2">
        <v>10</v>
      </c>
      <c r="K10" s="2">
        <v>8</v>
      </c>
      <c r="L10" s="2">
        <v>9</v>
      </c>
      <c r="M10" s="2">
        <v>9</v>
      </c>
      <c r="N10" s="2">
        <v>10</v>
      </c>
      <c r="O10" s="2" t="str">
        <v>11 = 10/9</v>
      </c>
      <c r="P10" s="2">
        <v>12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K13" s="2" t="str">
        <v>Beton</v>
      </c>
      <c r="M13" s="2">
        <f>H13</f>
        <v>3400</v>
      </c>
      <c r="N13" s="2">
        <f>M13</f>
        <v>3400</v>
      </c>
      <c r="O13" s="2">
        <f>N13/M13</f>
        <v>1</v>
      </c>
      <c r="P13" s="2" t="str">
        <v>PTP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K14" s="2" t="str">
        <v>Beton</v>
      </c>
      <c r="M14" s="2">
        <f>H14</f>
        <v>2600</v>
      </c>
      <c r="N14" s="2">
        <f>M14</f>
        <v>2600</v>
      </c>
      <c r="O14" s="2">
        <f>N14/M14</f>
        <v>1</v>
      </c>
      <c r="P14" s="2" t="str">
        <v>PTP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K15" s="2" t="str">
        <v>Beton</v>
      </c>
      <c r="M15" s="2">
        <f>H15</f>
        <v>2400</v>
      </c>
      <c r="N15" s="2">
        <f>M15</f>
        <v>2400</v>
      </c>
      <c r="O15" s="2">
        <f>N15/M15</f>
        <v>1</v>
      </c>
      <c r="P15" s="2" t="str">
        <v>PTP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K16" s="2" t="str">
        <v>Beton</v>
      </c>
      <c r="M16" s="2">
        <f>H16</f>
        <v>2800</v>
      </c>
      <c r="N16" s="2">
        <f>M16</f>
        <v>2800</v>
      </c>
      <c r="O16" s="2">
        <f>N16/M16</f>
        <v>1</v>
      </c>
      <c r="P16" s="2" t="str">
        <v>PTP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K17" s="2" t="str">
        <v>Beton</v>
      </c>
      <c r="M17" s="2">
        <f>H17</f>
        <v>5600</v>
      </c>
      <c r="N17" s="2">
        <f>M17</f>
        <v>5600</v>
      </c>
      <c r="O17" s="2">
        <f>N17/M17</f>
        <v>1</v>
      </c>
      <c r="P17" s="2" t="str">
        <v>PTP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K18" s="2" t="str">
        <v>Beton</v>
      </c>
      <c r="M18" s="2">
        <f>H18</f>
        <v>4800</v>
      </c>
      <c r="N18" s="2">
        <f>M18</f>
        <v>4800</v>
      </c>
      <c r="O18" s="2">
        <f>N18/M18</f>
        <v>1</v>
      </c>
      <c r="P18" s="2" t="str">
        <v>PNP SAMUDRA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K19" s="2" t="str">
        <v>Beton</v>
      </c>
      <c r="M19" s="2">
        <f>H19</f>
        <v>3000</v>
      </c>
      <c r="N19" s="2">
        <f>M19</f>
        <v>3000</v>
      </c>
      <c r="O19" s="2">
        <f>N19/M19</f>
        <v>1</v>
      </c>
      <c r="P19" s="2" t="str">
        <v>PTP</v>
      </c>
    </row>
    <row r="20">
      <c r="B20" s="2" t="str">
        <v>B</v>
      </c>
      <c r="C20" s="2" t="str">
        <v>Dermaga Pelabuhan Nusantara II</v>
      </c>
      <c r="M20" s="2">
        <f>H20</f>
        <v>0</v>
      </c>
      <c r="N20" s="2">
        <f>M20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K21" s="2" t="str">
        <v>Beton</v>
      </c>
      <c r="M21" s="2">
        <f>H21</f>
        <v>3400</v>
      </c>
      <c r="N21" s="2">
        <f>M21</f>
        <v>3400</v>
      </c>
      <c r="O21" s="2">
        <f>N21/M21</f>
        <v>1</v>
      </c>
      <c r="P21" s="2" t="str">
        <v>PTP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K22" s="2" t="str">
        <v>Beton</v>
      </c>
      <c r="M22" s="2">
        <f>H22</f>
        <v>3600</v>
      </c>
      <c r="N22" s="2">
        <f>M22</f>
        <v>3600</v>
      </c>
      <c r="O22" s="2">
        <f>N22/M22</f>
        <v>1</v>
      </c>
      <c r="P22" s="2" t="str">
        <v>PTP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K23" s="2" t="str">
        <v>Beton</v>
      </c>
      <c r="M23" s="2">
        <f>H23</f>
        <v>3840</v>
      </c>
      <c r="N23" s="2">
        <f>M23</f>
        <v>3840</v>
      </c>
      <c r="O23" s="2">
        <f>N23/M23</f>
        <v>1</v>
      </c>
      <c r="P23" s="2" t="str">
        <v>PTP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K24" s="2" t="str">
        <v>Beton</v>
      </c>
      <c r="M24" s="2">
        <f>H24</f>
        <v>900</v>
      </c>
      <c r="N24" s="2">
        <f>M24</f>
        <v>900</v>
      </c>
      <c r="O24" s="2">
        <f>N24/M24</f>
        <v>1</v>
      </c>
      <c r="P24" s="2" t="str">
        <v>PTP</v>
      </c>
    </row>
    <row r="25">
      <c r="B25" s="2" t="str">
        <v>C</v>
      </c>
      <c r="C25" s="2" t="str">
        <v>Dermaga Nusantara II Timur</v>
      </c>
      <c r="M25" s="2">
        <f>H25</f>
        <v>0</v>
      </c>
      <c r="N25" s="2">
        <f>M25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K26" s="2" t="str">
        <v>Beton</v>
      </c>
      <c r="M26" s="2">
        <f>H26</f>
        <v>8000</v>
      </c>
      <c r="N26" s="2">
        <f>M26</f>
        <v>8000</v>
      </c>
      <c r="O26" s="2">
        <f>N26/M26</f>
        <v>1</v>
      </c>
      <c r="P26" s="2" t="str">
        <v>TPK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K27" s="2" t="str">
        <v>Beton</v>
      </c>
      <c r="M27" s="2">
        <f>H27</f>
        <v>1700</v>
      </c>
      <c r="N27" s="2">
        <f>M27</f>
        <v>1700</v>
      </c>
      <c r="O27" s="2">
        <f>N27/M27</f>
        <v>1</v>
      </c>
      <c r="P27" s="2" t="str">
        <v>WALIE JAYA</v>
      </c>
    </row>
    <row r="28">
      <c r="B28" s="2" t="str">
        <v>D</v>
      </c>
      <c r="C28" s="2" t="str">
        <v>Dermaga Pelabuhan 1 Barat</v>
      </c>
      <c r="M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K29" s="2" t="str">
        <v>Beton</v>
      </c>
      <c r="M29" s="2">
        <f>H29</f>
        <v>600</v>
      </c>
      <c r="N29" s="2">
        <f>M29</f>
        <v>600</v>
      </c>
      <c r="O29" s="2">
        <f>N29/M29</f>
        <v>1</v>
      </c>
      <c r="P29" s="2" t="str">
        <v>PTP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K30" s="2" t="str">
        <v>Beton</v>
      </c>
      <c r="M30" s="2">
        <f>H30</f>
        <v>5000</v>
      </c>
      <c r="N30" s="2">
        <f>M30</f>
        <v>5000</v>
      </c>
      <c r="O30" s="2">
        <f>N30/M30</f>
        <v>1</v>
      </c>
      <c r="P30" s="2" t="str">
        <v>PTP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K31" s="2" t="str">
        <v>Beton</v>
      </c>
      <c r="M31" s="2">
        <f>H31</f>
        <v>2500</v>
      </c>
      <c r="N31" s="2">
        <f>M31</f>
        <v>2500</v>
      </c>
      <c r="O31" s="2">
        <f>N31/M31</f>
        <v>1</v>
      </c>
      <c r="P31" s="2" t="str">
        <v>PTP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K32" s="2" t="str">
        <v>Beton</v>
      </c>
      <c r="M32" s="2">
        <f>H32</f>
        <v>2500</v>
      </c>
      <c r="N32" s="2">
        <f>M32</f>
        <v>2500</v>
      </c>
      <c r="O32" s="2">
        <f>N32/M32</f>
        <v>1</v>
      </c>
      <c r="P32" s="2" t="str">
        <v>PTP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K33" s="2" t="str">
        <v>Beton</v>
      </c>
      <c r="M33" s="2">
        <f>H33</f>
        <v>3800</v>
      </c>
      <c r="N33" s="2">
        <f>M33</f>
        <v>3800</v>
      </c>
      <c r="O33" s="2">
        <f>N33/M33</f>
        <v>1</v>
      </c>
      <c r="P33" s="2" t="str">
        <v>ADIPURUSA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K34" s="2" t="str">
        <v>Beton</v>
      </c>
      <c r="M34" s="2">
        <f>H34</f>
        <v>2600</v>
      </c>
      <c r="N34" s="2">
        <f>M34</f>
        <v>2600</v>
      </c>
      <c r="O34" s="2">
        <f>N34/M34</f>
        <v>1</v>
      </c>
      <c r="P34" s="2" t="str">
        <v>ADIPURUSA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K35" s="2" t="str">
        <v>Beton</v>
      </c>
      <c r="M35" s="2">
        <f>H35</f>
        <v>3600</v>
      </c>
      <c r="N35" s="2">
        <f>M35</f>
        <v>3600</v>
      </c>
      <c r="O35" s="2">
        <f>N35/M35</f>
        <v>1</v>
      </c>
      <c r="P35" s="2" t="str">
        <v>ADIPURUSA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K36" s="2" t="str">
        <v>Beton</v>
      </c>
      <c r="M36" s="2">
        <f>H36</f>
        <v>3360</v>
      </c>
      <c r="N36" s="2">
        <f>M36</f>
        <v>3360</v>
      </c>
      <c r="O36" s="2">
        <f>N36/M36</f>
        <v>1</v>
      </c>
      <c r="P36" s="2" t="str">
        <v>TERMINAL PENUMPANG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K37" s="2" t="str">
        <v>Beton</v>
      </c>
      <c r="M37" s="2">
        <f>H37</f>
        <v>4240</v>
      </c>
      <c r="N37" s="2">
        <f>M37</f>
        <v>4240</v>
      </c>
      <c r="O37" s="2">
        <f>N37/M37</f>
        <v>1</v>
      </c>
      <c r="P37" s="2" t="str">
        <v>TPK</v>
      </c>
    </row>
    <row r="38">
      <c r="B38" s="2" t="str">
        <v>E</v>
      </c>
      <c r="C38" s="2" t="str">
        <v xml:space="preserve">Dermaga Pelabuhan 1 Selatan </v>
      </c>
      <c r="M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K39" s="2" t="str">
        <v>Beton</v>
      </c>
      <c r="M39" s="2">
        <f>H39</f>
        <v>4760</v>
      </c>
      <c r="N39" s="2">
        <f>M39</f>
        <v>4760</v>
      </c>
      <c r="O39" s="2">
        <f>N39/M39</f>
        <v>1</v>
      </c>
      <c r="P39" s="2" t="str">
        <v>TPK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K40" s="2" t="str">
        <v>Beton</v>
      </c>
      <c r="M40" s="2">
        <f>H40</f>
        <v>3740</v>
      </c>
      <c r="N40" s="2">
        <f>M40</f>
        <v>3740</v>
      </c>
      <c r="O40" s="2">
        <f>N40/M40</f>
        <v>1</v>
      </c>
      <c r="P40" s="2" t="str">
        <v>TPK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K41" s="2" t="str">
        <v>Beton</v>
      </c>
      <c r="M41" s="2">
        <f>H41</f>
        <v>3960</v>
      </c>
      <c r="N41" s="2">
        <f>M41</f>
        <v>3960</v>
      </c>
      <c r="O41" s="2">
        <f>N41/M41</f>
        <v>1</v>
      </c>
      <c r="P41" s="2" t="str">
        <v>TPK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K42" s="2" t="str">
        <v>Beton</v>
      </c>
      <c r="M42" s="2">
        <f>H42</f>
        <v>3520</v>
      </c>
      <c r="N42" s="2">
        <f>M42</f>
        <v>3520</v>
      </c>
      <c r="O42" s="2">
        <f>N42/M42</f>
        <v>1</v>
      </c>
      <c r="P42" s="2" t="str">
        <v>TPK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K43" s="2" t="str">
        <v>Beton</v>
      </c>
      <c r="M43" s="2">
        <f>H43</f>
        <v>3080</v>
      </c>
      <c r="N43" s="2">
        <f>M43</f>
        <v>3080</v>
      </c>
      <c r="O43" s="2">
        <f>N43/M43</f>
        <v>1</v>
      </c>
      <c r="P43" s="2" t="str">
        <v>TPK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K44" s="2" t="str">
        <v>Beton</v>
      </c>
      <c r="M44" s="2">
        <f>H44</f>
        <v>3080</v>
      </c>
      <c r="N44" s="2">
        <f>M44</f>
        <v>3080</v>
      </c>
      <c r="O44" s="2">
        <f>N44/M44</f>
        <v>1</v>
      </c>
      <c r="P44" s="2" t="str">
        <v>TPK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K45" s="2" t="str">
        <v>Beton</v>
      </c>
      <c r="M45" s="2">
        <f>H45</f>
        <v>3900</v>
      </c>
      <c r="N45" s="2">
        <f>M45</f>
        <v>3900</v>
      </c>
      <c r="O45" s="2">
        <f>N45/M45</f>
        <v>1</v>
      </c>
      <c r="P45" s="2" t="str">
        <v>PTP</v>
      </c>
    </row>
    <row r="46">
      <c r="B46" s="2" t="str">
        <v>G</v>
      </c>
      <c r="C46" s="2" t="str">
        <v>Dermaga Pelabuhan 1 Utara</v>
      </c>
      <c r="M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K47" s="2" t="str">
        <v>Beton</v>
      </c>
      <c r="M47" s="2">
        <f>H47</f>
        <v>6250</v>
      </c>
      <c r="N47" s="2">
        <f>M47</f>
        <v>6250</v>
      </c>
      <c r="O47" s="2">
        <f>N47/M47</f>
        <v>1</v>
      </c>
      <c r="P47" s="2" t="str">
        <v>PTP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K48" s="2" t="str">
        <v>Beton</v>
      </c>
      <c r="M48" s="2">
        <f>H48</f>
        <v>3220</v>
      </c>
      <c r="N48" s="2">
        <f>M48</f>
        <v>3220</v>
      </c>
      <c r="O48" s="2">
        <f>N48/M48</f>
        <v>1</v>
      </c>
      <c r="P48" s="2" t="str">
        <v>JAI</v>
      </c>
    </row>
    <row r="49">
      <c r="B49" s="2" t="str">
        <v>H</v>
      </c>
      <c r="C49" s="2" t="str">
        <v>Dermaga Pelabuhan 2 Barat</v>
      </c>
      <c r="M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K50" s="2" t="str">
        <v>Beton</v>
      </c>
      <c r="M50" s="2">
        <f>H50</f>
        <v>2400</v>
      </c>
      <c r="N50" s="2">
        <f>M50</f>
        <v>2400</v>
      </c>
      <c r="O50" s="2">
        <f>N50/M50</f>
        <v>1</v>
      </c>
      <c r="P50" s="2" t="str">
        <v>PTP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K51" s="2" t="str">
        <v>Beton</v>
      </c>
      <c r="M51" s="2">
        <f>H51</f>
        <v>3200</v>
      </c>
      <c r="N51" s="2">
        <f>M51</f>
        <v>3200</v>
      </c>
      <c r="O51" s="2">
        <f>N51/M51</f>
        <v>1</v>
      </c>
      <c r="P51" s="2" t="str">
        <v>PTP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K52" s="2" t="str">
        <v>Beton</v>
      </c>
      <c r="M52" s="2">
        <f>H52</f>
        <v>4200</v>
      </c>
      <c r="N52" s="2">
        <f>M52</f>
        <v>4200</v>
      </c>
      <c r="O52" s="2">
        <f>N52/M52</f>
        <v>1</v>
      </c>
      <c r="P52" s="2" t="str">
        <v>PTP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K53" s="2" t="str">
        <v>Beton</v>
      </c>
      <c r="M53" s="2">
        <f>H53</f>
        <v>10340</v>
      </c>
      <c r="N53" s="2">
        <f>M53</f>
        <v>10340</v>
      </c>
      <c r="O53" s="2">
        <f>N53/M53</f>
        <v>1</v>
      </c>
    </row>
    <row r="54">
      <c r="B54" s="2" t="str">
        <v>I</v>
      </c>
      <c r="C54" s="2" t="str">
        <v>Dermaga Pelabuhan 2 Selatan</v>
      </c>
      <c r="M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K55" s="2" t="str">
        <v>Beton</v>
      </c>
      <c r="M55" s="2">
        <f>H55</f>
        <v>980</v>
      </c>
      <c r="N55" s="2">
        <f>M55</f>
        <v>980</v>
      </c>
      <c r="O55" s="2">
        <f>N55/M55</f>
        <v>1</v>
      </c>
      <c r="P55" s="2" t="str">
        <v>TPK</v>
      </c>
    </row>
    <row r="56">
      <c r="B56" s="2" t="str">
        <v>J</v>
      </c>
      <c r="C56" s="2" t="str">
        <v>Dermaga Pelabuhan 2 Timur</v>
      </c>
      <c r="M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K57" s="2" t="str">
        <v>Beton</v>
      </c>
      <c r="M57" s="2">
        <f>H57</f>
        <v>4900</v>
      </c>
      <c r="N57" s="2">
        <f>M57</f>
        <v>4900</v>
      </c>
      <c r="O57" s="2">
        <f>N57/M57</f>
        <v>1</v>
      </c>
      <c r="P57" s="2" t="str">
        <v>TPK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K58" s="2" t="str">
        <v>Beton</v>
      </c>
      <c r="M58" s="2">
        <f>H58</f>
        <v>4000</v>
      </c>
      <c r="N58" s="2">
        <f>M58</f>
        <v>4000</v>
      </c>
      <c r="O58" s="2">
        <f>N58/M58</f>
        <v>1</v>
      </c>
      <c r="P58" s="2" t="str">
        <v>TPK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K59" s="2" t="str">
        <v>Beton</v>
      </c>
      <c r="M59" s="2">
        <f>H59</f>
        <v>4275</v>
      </c>
      <c r="N59" s="2">
        <f>M59</f>
        <v>4275</v>
      </c>
      <c r="O59" s="2">
        <f>N59/M59</f>
        <v>1</v>
      </c>
      <c r="P59" s="2" t="str">
        <v>TPK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K60" s="2" t="str">
        <v>Beton</v>
      </c>
      <c r="M60" s="2">
        <f>H60</f>
        <v>3000</v>
      </c>
      <c r="N60" s="2">
        <f>M60</f>
        <v>3000</v>
      </c>
      <c r="O60" s="2">
        <f>N60/M60</f>
        <v>1</v>
      </c>
      <c r="P60" s="2" t="str">
        <v>TPK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K61" s="2" t="str">
        <v>Beton</v>
      </c>
      <c r="M61" s="2">
        <f>H61</f>
        <v>3750</v>
      </c>
      <c r="N61" s="2">
        <f>M61</f>
        <v>3750</v>
      </c>
      <c r="O61" s="2">
        <f>N61/M61</f>
        <v>1</v>
      </c>
      <c r="P61" s="2" t="str">
        <v>TPK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K62" s="2" t="str">
        <v>Beton</v>
      </c>
      <c r="M62" s="2">
        <f>H62</f>
        <v>3250</v>
      </c>
      <c r="N62" s="2">
        <f>M62</f>
        <v>3250</v>
      </c>
      <c r="O62" s="2">
        <f>N62/M62</f>
        <v>1</v>
      </c>
      <c r="P62" s="2" t="str">
        <v>TPK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K63" s="2" t="str">
        <v>Beton</v>
      </c>
      <c r="M63" s="2">
        <f>H63</f>
        <v>7500</v>
      </c>
      <c r="N63" s="2">
        <f>M63</f>
        <v>7500</v>
      </c>
      <c r="O63" s="2">
        <f>N63/M63</f>
        <v>1</v>
      </c>
    </row>
    <row r="64">
      <c r="B64" s="2" t="str">
        <v>L</v>
      </c>
      <c r="C64" s="2" t="str">
        <v>Dermaga Pelabuhan 3 Barat</v>
      </c>
      <c r="M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K65" s="2" t="str">
        <v>Beton</v>
      </c>
      <c r="M65" s="2">
        <f>H65</f>
        <v>6000</v>
      </c>
      <c r="N65" s="2">
        <f>M65</f>
        <v>6000</v>
      </c>
      <c r="O65" s="2">
        <f>N65/M65</f>
        <v>1</v>
      </c>
      <c r="P65" s="2" t="str">
        <v>TPK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K66" s="2" t="str">
        <v>Beton</v>
      </c>
      <c r="M66" s="2">
        <f>H66</f>
        <v>3000</v>
      </c>
      <c r="N66" s="2">
        <f>M66</f>
        <v>3000</v>
      </c>
      <c r="O66" s="2">
        <f>N66/M66</f>
        <v>1</v>
      </c>
      <c r="P66" s="2" t="str">
        <v>TPK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K67" s="2" t="str">
        <v>Beton</v>
      </c>
      <c r="M67" s="2">
        <f>H67</f>
        <v>3000</v>
      </c>
      <c r="N67" s="2">
        <f>M67</f>
        <v>3000</v>
      </c>
      <c r="O67" s="2">
        <f>N67/M67</f>
        <v>1</v>
      </c>
      <c r="P67" s="2" t="str">
        <v>TPK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K68" s="2" t="str">
        <v>Beton</v>
      </c>
      <c r="M68" s="2">
        <f>H68</f>
        <v>3000</v>
      </c>
      <c r="N68" s="2">
        <f>M68</f>
        <v>3000</v>
      </c>
      <c r="O68" s="2">
        <f>N68/M68</f>
        <v>1</v>
      </c>
      <c r="P68" s="2" t="str">
        <v>TPK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K69" s="2" t="str">
        <v>Beton</v>
      </c>
      <c r="M69" s="2">
        <f>H69</f>
        <v>3000</v>
      </c>
      <c r="N69" s="2">
        <f>M69</f>
        <v>3000</v>
      </c>
      <c r="O69" s="2">
        <f>N69/M69</f>
        <v>1</v>
      </c>
      <c r="P69" s="2" t="str">
        <v>TPK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K70" s="2" t="str">
        <v>Beton</v>
      </c>
      <c r="M70" s="2">
        <f>H70</f>
        <v>11400</v>
      </c>
      <c r="N70" s="2">
        <f>M70</f>
        <v>11400</v>
      </c>
      <c r="O70" s="2">
        <f>N70/M70</f>
        <v>1</v>
      </c>
      <c r="P70" s="2" t="str">
        <v>TPK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M72" s="2">
        <f>H72</f>
        <v>690</v>
      </c>
      <c r="N72" s="2">
        <f>M72/2</f>
        <v>345</v>
      </c>
      <c r="O72" s="2">
        <f>N72/M72</f>
        <v>0.5</v>
      </c>
      <c r="P72" s="2" t="str">
        <v>JAI</v>
      </c>
      <c r="R72" s="2" t="str">
        <v>Apa faktor availability kurang dari 80% ?</v>
      </c>
    </row>
    <row r="73">
      <c r="B73" s="2" t="str">
        <v>M</v>
      </c>
      <c r="C73" s="2" t="str">
        <v>Dermaga Pelabuhan 3 Timur</v>
      </c>
      <c r="M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K74" s="2" t="str">
        <v>Beton</v>
      </c>
      <c r="M74" s="2">
        <f>H74</f>
        <v>22750</v>
      </c>
      <c r="N74" s="2">
        <f>M74</f>
        <v>22750</v>
      </c>
      <c r="O74" s="2">
        <f>N74/M74</f>
        <v>1</v>
      </c>
      <c r="P74" s="2" t="str">
        <v>JICT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K75" s="2" t="str">
        <v>Beton</v>
      </c>
      <c r="M75" s="2">
        <f>H75</f>
        <v>25480</v>
      </c>
      <c r="N75" s="2">
        <f>M75</f>
        <v>25480</v>
      </c>
      <c r="O75" s="2">
        <f>N75/M75</f>
        <v>1</v>
      </c>
      <c r="P75" s="2" t="str">
        <v>JICT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K76" s="2" t="str">
        <v>Beton</v>
      </c>
      <c r="M76" s="2">
        <f>H76</f>
        <v>22750</v>
      </c>
      <c r="N76" s="2">
        <f>M76</f>
        <v>22750</v>
      </c>
      <c r="O76" s="2">
        <f>N76/M76</f>
        <v>1</v>
      </c>
      <c r="P76" s="2" t="str">
        <v>TPK KOJA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M77" s="2">
        <f>H77</f>
        <v>5000</v>
      </c>
      <c r="N77" s="2">
        <f>M77</f>
        <v>5000</v>
      </c>
      <c r="O77" s="2">
        <f>N77/M77</f>
        <v>1</v>
      </c>
      <c r="P77" s="2" t="str">
        <v>BOGASARI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M78" s="2">
        <f>H78</f>
        <v>4375</v>
      </c>
      <c r="N78" s="2">
        <f>M78</f>
        <v>4375</v>
      </c>
      <c r="O78" s="2">
        <f>N78/M78</f>
        <v>1</v>
      </c>
      <c r="P78" s="2" t="str">
        <v>BOGASARI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M79" s="2">
        <f>H79</f>
        <v>2800</v>
      </c>
      <c r="N79" s="2">
        <f>M79</f>
        <v>2800</v>
      </c>
      <c r="O79" s="2">
        <f>N79/M79</f>
        <v>1</v>
      </c>
      <c r="P79" s="2" t="str">
        <v>DKO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M80" s="2">
        <f>H80</f>
        <v>3950</v>
      </c>
      <c r="N80" s="2">
        <f>M80</f>
        <v>3950</v>
      </c>
      <c r="O80" s="2">
        <f>N80/M80</f>
        <v>1</v>
      </c>
      <c r="P80" s="2" t="str">
        <v>PERTAMINA PMB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M81" s="2">
        <f>H81</f>
        <v>5450</v>
      </c>
      <c r="N81" s="2">
        <f>M81</f>
        <v>5450</v>
      </c>
      <c r="O81" s="2">
        <f>N81/M81</f>
        <v>1</v>
      </c>
      <c r="P81" s="2" t="str">
        <v>IKT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K82" s="2" t="str">
        <v>Beton</v>
      </c>
      <c r="M82" s="2">
        <f>H82</f>
        <v>9240</v>
      </c>
      <c r="N82" s="2">
        <f>M82</f>
        <v>9240</v>
      </c>
      <c r="O82" s="2">
        <f>N82/M82</f>
        <v>1</v>
      </c>
      <c r="P82" s="2" t="str">
        <v>IKT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K83" s="2" t="str">
        <v>Beton</v>
      </c>
      <c r="M83" s="2">
        <f>H83</f>
        <v>4900</v>
      </c>
      <c r="N83" s="2">
        <f>M83</f>
        <v>4900</v>
      </c>
      <c r="O83" s="2">
        <f>N83/M83</f>
        <v>1</v>
      </c>
      <c r="P83" s="2" t="str">
        <v>IKT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K84" s="2" t="str">
        <v>Beton</v>
      </c>
      <c r="M84" s="2">
        <f>H84</f>
        <v>689</v>
      </c>
      <c r="N84" s="2">
        <f>M84</f>
        <v>689</v>
      </c>
      <c r="O84" s="2">
        <f>N84/M84</f>
        <v>1</v>
      </c>
      <c r="P84" s="2" t="str">
        <v>SALIM</v>
      </c>
    </row>
    <row r="85">
      <c r="B85" s="2" t="str">
        <v>II</v>
      </c>
      <c r="C85" s="2" t="str">
        <v>Dermaga Kapal Non Niaga</v>
      </c>
      <c r="M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M86" s="2">
        <f>H86</f>
        <v>950</v>
      </c>
      <c r="N86" s="2">
        <f>M86</f>
        <v>950</v>
      </c>
      <c r="O86" s="2">
        <f>N86/M86</f>
        <v>1</v>
      </c>
      <c r="P86" s="2" t="str">
        <v>KOLINLAMIL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M87" s="2">
        <f>H87</f>
        <v>900</v>
      </c>
      <c r="N87" s="2">
        <f>M87</f>
        <v>900</v>
      </c>
      <c r="O87" s="2">
        <f>N87/M87</f>
        <v>1</v>
      </c>
      <c r="P87" s="2" t="str">
        <v>LANTAMAL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M88" s="2">
        <f>H88</f>
        <v>680</v>
      </c>
      <c r="N88" s="2">
        <f>M88</f>
        <v>680</v>
      </c>
      <c r="O88" s="2">
        <f>N88/M88</f>
        <v>1</v>
      </c>
      <c r="P88" s="2" t="str">
        <v>KPLP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M89" s="2">
        <f>H89</f>
        <v>805</v>
      </c>
      <c r="N89" s="2">
        <f>M89</f>
        <v>805</v>
      </c>
      <c r="O89" s="2">
        <f>N89/M89</f>
        <v>1</v>
      </c>
      <c r="P89" s="2" t="str">
        <v>DISTRIK NAVIGASI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M90" s="2">
        <f>H90</f>
        <v>350</v>
      </c>
      <c r="N90" s="2">
        <f>M90</f>
        <v>350</v>
      </c>
      <c r="O90" s="2">
        <f>N90/M90</f>
        <v>1</v>
      </c>
      <c r="P90" s="2" t="str">
        <v>BTKP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M91" s="2">
        <f>H91</f>
        <v>945</v>
      </c>
      <c r="N91" s="2">
        <f>M91</f>
        <v>945</v>
      </c>
      <c r="O91" s="2">
        <f>N91/M91</f>
        <v>1</v>
      </c>
      <c r="P91" s="2" t="str">
        <v>RUKINDO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M92" s="2">
        <f>H92</f>
        <v>310</v>
      </c>
      <c r="N92" s="2">
        <f>M92</f>
        <v>310</v>
      </c>
      <c r="O92" s="2">
        <f>N92/M92</f>
        <v>1</v>
      </c>
      <c r="P92" s="2" t="str">
        <v>SINDULANG</v>
      </c>
      <c r="R92" s="2">
        <f>D20+D25+D28+D38+D46+D49+D54+1+D64+D71+1+D85+D101</f>
        <v>2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M93" s="2">
        <f>H93</f>
        <v>300</v>
      </c>
      <c r="N93" s="2">
        <f>M93</f>
        <v>300</v>
      </c>
      <c r="O93" s="2">
        <f>N93/M93</f>
        <v>1</v>
      </c>
      <c r="P93" s="2" t="str">
        <v>EKANURI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M94" s="2">
        <f>H94</f>
        <v>600</v>
      </c>
      <c r="N94" s="2">
        <f>M94</f>
        <v>600</v>
      </c>
      <c r="O94" s="2">
        <f>N94/M94</f>
        <v>1</v>
      </c>
      <c r="P94" s="2" t="str">
        <v>BEA CUKAI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M95" s="2">
        <f>H95</f>
        <v>350</v>
      </c>
      <c r="N95" s="2">
        <f>M95</f>
        <v>350</v>
      </c>
      <c r="O95" s="2">
        <f>N95/M95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M96" s="2">
        <f>H96</f>
        <v>8.985</v>
      </c>
      <c r="N96" s="2">
        <f>M96</f>
        <v>8.985</v>
      </c>
      <c r="O96" s="2">
        <f>N96/M96</f>
        <v>1</v>
      </c>
      <c r="P96" s="2" t="str">
        <v>DKB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M97" s="2">
        <f>H97</f>
        <v>225</v>
      </c>
      <c r="N97" s="2">
        <f>M97</f>
        <v>225</v>
      </c>
      <c r="O97" s="2">
        <f>N97/M97</f>
        <v>1</v>
      </c>
      <c r="P97" s="2" t="str">
        <v>METITO</v>
      </c>
    </row>
    <row r="98">
      <c r="B98" s="2">
        <v>13</v>
      </c>
      <c r="D98" s="2" t="str">
        <v>Dermaga Jetty Ex. Arsa</v>
      </c>
      <c r="M98" s="2">
        <f>H98</f>
        <v>0</v>
      </c>
      <c r="N98" s="2">
        <f>M98</f>
        <v>0</v>
      </c>
      <c r="P98" s="2" t="str">
        <v>Jetty sudah tidak ada (dibongkar).</v>
      </c>
      <c r="R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M99" s="2">
        <f>H99</f>
        <v>105</v>
      </c>
      <c r="N99" s="2">
        <f>M99</f>
        <v>105</v>
      </c>
      <c r="O99" s="2">
        <f>N99/M99</f>
        <v>1</v>
      </c>
      <c r="P99" s="2" t="str">
        <v>RF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M100" s="2">
        <f>H100</f>
        <v>510</v>
      </c>
      <c r="N100" s="2">
        <f>M100</f>
        <v>510</v>
      </c>
      <c r="O100" s="2">
        <f>N100/M100</f>
        <v>1</v>
      </c>
      <c r="P100" s="2" t="str">
        <v>KCI</v>
      </c>
    </row>
    <row r="101">
      <c r="C101" s="2" t="str">
        <v>Julmlah I &amp; II</v>
      </c>
      <c r="H101" s="2">
        <f>SUM(H13:H100)</f>
        <v>306057.985</v>
      </c>
      <c r="M101" s="2">
        <f>SUM(M13:M100)</f>
        <v>306057.985</v>
      </c>
      <c r="N101" s="2">
        <f>SUM(N13:N100)</f>
        <v>305712.985</v>
      </c>
      <c r="O101" s="2">
        <f>N101/M101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K104" s="2" t="str">
        <v>Conblock</v>
      </c>
      <c r="M104" s="2">
        <f>H104</f>
        <v>5120</v>
      </c>
      <c r="N104" s="2">
        <f>M104</f>
        <v>5120</v>
      </c>
      <c r="O104" s="2">
        <f>N104/M104</f>
        <v>1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K105" s="2" t="str">
        <v>Conblock</v>
      </c>
      <c r="M105" s="2">
        <f>H105</f>
        <v>5376</v>
      </c>
      <c r="N105" s="2">
        <f>M105</f>
        <v>5376</v>
      </c>
      <c r="O105" s="2">
        <f>N105/M105</f>
        <v>1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K106" s="2" t="str">
        <v>Conblock</v>
      </c>
      <c r="M106" s="2">
        <f>H106</f>
        <v>5120</v>
      </c>
      <c r="N106" s="2">
        <f>M106</f>
        <v>5120</v>
      </c>
      <c r="O106" s="2">
        <f>N106/M106</f>
        <v>1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K107" s="2" t="str">
        <v>Conblock</v>
      </c>
      <c r="M107" s="2">
        <f>H107</f>
        <v>5120</v>
      </c>
      <c r="N107" s="2">
        <f>M107</f>
        <v>5120</v>
      </c>
      <c r="O107" s="2">
        <f>N107/M107</f>
        <v>1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K108" s="2" t="str">
        <v>Beton</v>
      </c>
      <c r="M108" s="2">
        <f>H108</f>
        <v>3916</v>
      </c>
      <c r="N108" s="2">
        <f>M108</f>
        <v>3916</v>
      </c>
      <c r="O108" s="2">
        <f>N108/M108</f>
        <v>1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K109" s="2" t="str">
        <v>Beton</v>
      </c>
      <c r="M109" s="2">
        <f>H109</f>
        <v>960</v>
      </c>
      <c r="N109" s="2">
        <f>M109</f>
        <v>960</v>
      </c>
      <c r="O109" s="2">
        <f>N109/M109</f>
        <v>1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K110" s="2" t="str">
        <v>Beton</v>
      </c>
      <c r="M110" s="2">
        <f>H110</f>
        <v>660</v>
      </c>
      <c r="N110" s="2">
        <f>M110</f>
        <v>660</v>
      </c>
      <c r="O110" s="2">
        <f>N110/M110</f>
        <v>1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K111" s="2" t="str">
        <v>Beton</v>
      </c>
      <c r="M111" s="2">
        <f>H111</f>
        <v>3654</v>
      </c>
      <c r="N111" s="2">
        <f>M111</f>
        <v>3654</v>
      </c>
      <c r="O111" s="2">
        <f>N111/M111</f>
        <v>1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K112" s="2" t="str">
        <v>Beton</v>
      </c>
      <c r="M112" s="2">
        <f>H112</f>
        <v>7000</v>
      </c>
      <c r="N112" s="2">
        <f>M112</f>
        <v>7000</v>
      </c>
      <c r="O112" s="2">
        <f>N112/M112</f>
        <v>1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K113" s="2" t="str">
        <v>Beton</v>
      </c>
      <c r="M113" s="2">
        <f>H113</f>
        <v>9270</v>
      </c>
      <c r="N113" s="2">
        <f>M113</f>
        <v>9270</v>
      </c>
      <c r="O113" s="2">
        <f>N113/M113</f>
        <v>1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K114" s="2" t="str">
        <v>Beton</v>
      </c>
      <c r="M114" s="2">
        <f>H114</f>
        <v>46895</v>
      </c>
      <c r="N114" s="2">
        <f>M114*75%</f>
        <v>35171.25</v>
      </c>
      <c r="O114" s="2">
        <f>N114/M114</f>
        <v>0.75</v>
      </c>
      <c r="P114" s="2" t="str">
        <v>lapangan pavingnya rusak</v>
      </c>
      <c r="R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K115" s="2" t="str">
        <v>Beton</v>
      </c>
      <c r="M115" s="2">
        <f>H115</f>
        <v>0</v>
      </c>
      <c r="P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K116" s="2" t="str">
        <v>Beton</v>
      </c>
      <c r="M116" s="2">
        <f>H116</f>
        <v>9568</v>
      </c>
      <c r="N116" s="2">
        <f>M116*75%</f>
        <v>7176</v>
      </c>
      <c r="O116" s="2">
        <f>N116/M116</f>
        <v>0.75</v>
      </c>
      <c r="P116" s="2" t="str">
        <v>Lapangan turun</v>
      </c>
      <c r="R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K117" s="2" t="str">
        <v>Beton</v>
      </c>
      <c r="M117" s="2">
        <f>H117</f>
        <v>1560</v>
      </c>
      <c r="N117" s="2">
        <f>M117</f>
        <v>1560</v>
      </c>
      <c r="O117" s="2">
        <f>N117/M117</f>
        <v>1</v>
      </c>
    </row>
    <row r="118">
      <c r="B118" s="2" t="str">
        <v>B</v>
      </c>
      <c r="C118" s="2" t="str">
        <v>Lapangan Penumpukan Lini I (TO II)</v>
      </c>
      <c r="M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K119" s="2" t="str">
        <v>Beton</v>
      </c>
      <c r="M119" s="2">
        <f>H119</f>
        <v>6916</v>
      </c>
      <c r="N119" s="2">
        <f>M119</f>
        <v>6916</v>
      </c>
      <c r="O119" s="2">
        <f>N119/M119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K120" s="2" t="str">
        <v>Beton</v>
      </c>
      <c r="M120" s="2">
        <f>H120</f>
        <v>6255</v>
      </c>
      <c r="N120" s="2">
        <f>M120</f>
        <v>6255</v>
      </c>
      <c r="O120" s="2">
        <f>N120/M120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K121" s="2" t="str">
        <v>Beton</v>
      </c>
      <c r="M121" s="2">
        <f>H121</f>
        <v>4841</v>
      </c>
      <c r="N121" s="2">
        <f>M121</f>
        <v>4841</v>
      </c>
      <c r="O121" s="2">
        <f>N121/M121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K122" s="2" t="str">
        <v>Beton</v>
      </c>
      <c r="M122" s="2">
        <f>H122</f>
        <v>5004</v>
      </c>
      <c r="N122" s="2">
        <f>M122</f>
        <v>5004</v>
      </c>
      <c r="O122" s="2">
        <f>N122/M122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K123" s="2" t="str">
        <v>Beton</v>
      </c>
      <c r="M123" s="2">
        <f>H123</f>
        <v>21450</v>
      </c>
      <c r="N123" s="2">
        <f>M123</f>
        <v>21450</v>
      </c>
      <c r="O123" s="2">
        <f>N123/M123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K124" s="2" t="str">
        <v>Beton</v>
      </c>
      <c r="M124" s="2">
        <f>H124</f>
        <v>29280</v>
      </c>
      <c r="N124" s="2">
        <f>M124</f>
        <v>29280</v>
      </c>
      <c r="O124" s="2">
        <f>N124/M124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K125" s="2" t="str">
        <v>Beton</v>
      </c>
      <c r="M125" s="2">
        <f>H125</f>
        <v>36500</v>
      </c>
      <c r="N125" s="2">
        <f>M125</f>
        <v>36500</v>
      </c>
      <c r="O125" s="2">
        <f>N125/M125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K126" s="2" t="str">
        <v>Beton</v>
      </c>
      <c r="M126" s="2">
        <f>H126</f>
        <v>3700</v>
      </c>
      <c r="N126" s="2">
        <f>M126</f>
        <v>3700</v>
      </c>
      <c r="O126" s="2">
        <f>N126/M126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K127" s="2" t="str">
        <v>Beton</v>
      </c>
      <c r="M127" s="2">
        <f>H127</f>
        <v>3840</v>
      </c>
      <c r="N127" s="2">
        <f>M127</f>
        <v>3840</v>
      </c>
      <c r="O127" s="2">
        <f>N127/M127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K128" s="2" t="str">
        <v>Beton</v>
      </c>
      <c r="M128" s="2">
        <f>H128</f>
        <v>6912</v>
      </c>
      <c r="N128" s="2">
        <f>M128</f>
        <v>6912</v>
      </c>
      <c r="O128" s="2">
        <f>N128/M128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K129" s="2" t="str">
        <v>Beton</v>
      </c>
      <c r="M129" s="2">
        <f>H129</f>
        <v>5530</v>
      </c>
      <c r="N129" s="2">
        <f>M129</f>
        <v>5530</v>
      </c>
      <c r="O129" s="2">
        <f>N129/M129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K130" s="2" t="str">
        <v>Beton</v>
      </c>
      <c r="M130" s="2">
        <f>H130</f>
        <v>6300</v>
      </c>
      <c r="N130" s="2">
        <f>M130</f>
        <v>6300</v>
      </c>
      <c r="O130" s="2">
        <f>N130/M130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K131" s="2" t="str">
        <v>Beton</v>
      </c>
      <c r="M131" s="2">
        <f>H131</f>
        <v>3575</v>
      </c>
      <c r="N131" s="2">
        <f>M131</f>
        <v>3575</v>
      </c>
      <c r="O131" s="2">
        <f>N131/M131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K132" s="2" t="str">
        <v>Beton</v>
      </c>
      <c r="M132" s="2">
        <f>H132</f>
        <v>6750</v>
      </c>
      <c r="N132" s="2">
        <f>M132</f>
        <v>6750</v>
      </c>
      <c r="O132" s="2">
        <f>N132/M132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K133" s="2" t="str">
        <v>Beton</v>
      </c>
      <c r="M133" s="2">
        <f>H133</f>
        <v>9900</v>
      </c>
      <c r="N133" s="2">
        <f>M133</f>
        <v>9900</v>
      </c>
      <c r="O133" s="2">
        <f>N133/M133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K134" s="2" t="str">
        <v>Beton</v>
      </c>
      <c r="M134" s="2">
        <f>H134</f>
        <v>6384</v>
      </c>
      <c r="N134" s="2">
        <f>M134</f>
        <v>6384</v>
      </c>
      <c r="O134" s="2">
        <f>N134/M134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K135" s="2" t="str">
        <v>Beton</v>
      </c>
      <c r="M135" s="2">
        <f>H135</f>
        <v>7518</v>
      </c>
      <c r="N135" s="2">
        <f>M135</f>
        <v>7518</v>
      </c>
      <c r="O135" s="2">
        <f>N135/M135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K136" s="2" t="str">
        <v>Beton</v>
      </c>
      <c r="M136" s="2">
        <f>H136</f>
        <v>9324</v>
      </c>
      <c r="N136" s="2">
        <f>M136</f>
        <v>9324</v>
      </c>
      <c r="O136" s="2">
        <f>N136/M136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K137" s="2" t="str">
        <v>Beton</v>
      </c>
      <c r="M137" s="2">
        <f>H137</f>
        <v>4200</v>
      </c>
      <c r="N137" s="2">
        <f>M137</f>
        <v>4200</v>
      </c>
      <c r="O137" s="2">
        <f>N137/M137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K138" s="2" t="str">
        <v>Beton</v>
      </c>
      <c r="M138" s="2">
        <f>H138</f>
        <v>1855</v>
      </c>
      <c r="N138" s="2">
        <f>M138</f>
        <v>1855</v>
      </c>
      <c r="O138" s="2">
        <f>N138/M138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K139" s="2" t="str">
        <v>Beton</v>
      </c>
      <c r="M139" s="2">
        <f>H139</f>
        <v>7888</v>
      </c>
      <c r="N139" s="2">
        <f>M139</f>
        <v>7888</v>
      </c>
      <c r="O139" s="2">
        <f>N139/M139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K140" s="2" t="str">
        <v>Beton</v>
      </c>
      <c r="M140" s="2">
        <f>H140</f>
        <v>11100</v>
      </c>
      <c r="N140" s="2">
        <f>M140*80%</f>
        <v>8880</v>
      </c>
      <c r="O140" s="2">
        <f>N140/M140</f>
        <v>0.8</v>
      </c>
    </row>
    <row r="141">
      <c r="B141" s="2" t="str">
        <v>C</v>
      </c>
      <c r="C141" s="2" t="str">
        <v>Lapangan Penumpukan Lini I (TO III)</v>
      </c>
      <c r="M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K142" s="2" t="str">
        <v>Beton</v>
      </c>
      <c r="M142" s="2">
        <f>H142</f>
        <v>1848</v>
      </c>
      <c r="N142" s="2">
        <f>M142</f>
        <v>1848</v>
      </c>
      <c r="O142" s="2">
        <f>N142/M142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K143" s="2" t="str">
        <v>Beton</v>
      </c>
      <c r="M143" s="2">
        <f>H143</f>
        <v>12012</v>
      </c>
      <c r="N143" s="2">
        <f>M143</f>
        <v>12012</v>
      </c>
      <c r="O143" s="2">
        <f>N143/M143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K144" s="2" t="str">
        <v>Beton</v>
      </c>
      <c r="M144" s="2">
        <f>H144</f>
        <v>12180</v>
      </c>
      <c r="N144" s="2">
        <f>M144</f>
        <v>12180</v>
      </c>
      <c r="O144" s="2">
        <f>N144/M144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K145" s="2" t="str">
        <v>Beton</v>
      </c>
      <c r="M145" s="2">
        <f>H145</f>
        <v>25152</v>
      </c>
      <c r="N145" s="2">
        <f>M145</f>
        <v>25152</v>
      </c>
      <c r="O145" s="2">
        <f>N145/M145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K146" s="2" t="str">
        <v>Beton</v>
      </c>
      <c r="M146" s="2">
        <f>H146</f>
        <v>3100</v>
      </c>
      <c r="N146" s="2">
        <f>M146</f>
        <v>3100</v>
      </c>
      <c r="O146" s="2">
        <f>N146/M146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K147" s="2" t="str">
        <v>Beton</v>
      </c>
      <c r="M147" s="2">
        <f>H147</f>
        <v>2844</v>
      </c>
      <c r="N147" s="2">
        <f>M147</f>
        <v>2844</v>
      </c>
      <c r="O147" s="2">
        <f>N147/M147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K148" s="2" t="str">
        <v>Beton</v>
      </c>
      <c r="M148" s="2">
        <f>H148</f>
        <v>2286</v>
      </c>
      <c r="N148" s="2">
        <f>M148</f>
        <v>2286</v>
      </c>
      <c r="O148" s="2">
        <f>N148/M148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K149" s="2" t="str">
        <v>Beton</v>
      </c>
      <c r="M149" s="2">
        <f>H149</f>
        <v>46150</v>
      </c>
      <c r="N149" s="2">
        <f>M149</f>
        <v>46150</v>
      </c>
      <c r="O149" s="2">
        <f>N149/M149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K150" s="2" t="str">
        <v>Beton</v>
      </c>
      <c r="M150" s="2">
        <f>H150</f>
        <v>2400</v>
      </c>
      <c r="N150" s="2">
        <f>M150</f>
        <v>2400</v>
      </c>
      <c r="O150" s="2">
        <f>N150/M150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K151" s="2" t="str">
        <v>Beton</v>
      </c>
      <c r="M151" s="2">
        <f>H151</f>
        <v>5217</v>
      </c>
      <c r="N151" s="2">
        <f>M151</f>
        <v>5217</v>
      </c>
      <c r="O151" s="2">
        <f>N151/M151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K152" s="2" t="str">
        <v>Beton</v>
      </c>
      <c r="M152" s="2">
        <f>H152</f>
        <v>20000</v>
      </c>
      <c r="N152" s="2">
        <f>M152</f>
        <v>20000</v>
      </c>
      <c r="O152" s="2">
        <f>N152/M152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K153" s="2" t="str">
        <v>Beton</v>
      </c>
      <c r="M153" s="2">
        <f>H153</f>
        <v>29100</v>
      </c>
      <c r="N153" s="2">
        <f>M153</f>
        <v>29100</v>
      </c>
      <c r="O153" s="2">
        <f>N153/M153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K154" s="2" t="str">
        <v>Beton</v>
      </c>
      <c r="M154" s="2">
        <f>H154</f>
        <v>20200</v>
      </c>
      <c r="N154" s="2">
        <f>M154</f>
        <v>20200</v>
      </c>
      <c r="O154" s="2">
        <f>N154/M154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K155" s="2" t="str">
        <v>Beton</v>
      </c>
      <c r="M155" s="2">
        <f>H155</f>
        <v>17700</v>
      </c>
      <c r="N155" s="2">
        <f>M155</f>
        <v>17700</v>
      </c>
      <c r="O155" s="2">
        <f>N155/M155</f>
        <v>1</v>
      </c>
    </row>
    <row r="156">
      <c r="B156" s="2" t="str">
        <v>C</v>
      </c>
      <c r="C156" s="2" t="str">
        <v>Lapangan Penumpukan Lini II</v>
      </c>
      <c r="M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K157" s="2" t="str">
        <v>Beton</v>
      </c>
      <c r="M157" s="2">
        <f>H157</f>
        <v>5670</v>
      </c>
      <c r="N157" s="2">
        <f>M157*50%</f>
        <v>2835</v>
      </c>
      <c r="O157" s="2">
        <f>N157/M157</f>
        <v>0.5</v>
      </c>
      <c r="P157" s="2" t="str">
        <v>lapangan rusak</v>
      </c>
      <c r="R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K158" s="2" t="str">
        <v>Beton</v>
      </c>
      <c r="M158" s="2">
        <f>H158</f>
        <v>1225</v>
      </c>
      <c r="N158" s="2">
        <f>M158*50%</f>
        <v>612.5</v>
      </c>
      <c r="O158" s="2">
        <f>N158/M158</f>
        <v>0.5</v>
      </c>
      <c r="P158" s="2" t="str">
        <v>lapangan rusak, tapi masih bisa dipakai menumpuk</v>
      </c>
      <c r="R158" s="2" t="str">
        <v>Apa penyebab availability fasilitas kurang dari 80% ?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K159" s="2" t="str">
        <v>Beton</v>
      </c>
      <c r="M159" s="2">
        <f>H159</f>
        <v>6525</v>
      </c>
      <c r="N159" s="2">
        <f>M159*50%</f>
        <v>3262.5</v>
      </c>
      <c r="O159" s="2">
        <f>N159/M159</f>
        <v>0.5</v>
      </c>
      <c r="P159" s="2" t="str">
        <v>lapangan rusak, tapi masih bisa dipakai menumpuk</v>
      </c>
      <c r="R159" s="2" t="str">
        <v>Apa penyebab availability fasilitas kurang dari 80% ?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K160" s="2" t="str">
        <v>Beton</v>
      </c>
      <c r="M160" s="2">
        <f>H160</f>
        <v>4500</v>
      </c>
      <c r="N160" s="2">
        <f>M160*50%</f>
        <v>2250</v>
      </c>
      <c r="O160" s="2">
        <f>N160/M160</f>
        <v>0.5</v>
      </c>
      <c r="P160" s="2" t="str">
        <v>lapangan rusak, tapi masih bisa dipakai menumpuk</v>
      </c>
      <c r="R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K161" s="2" t="str">
        <v>Beton</v>
      </c>
      <c r="M161" s="2">
        <f>H161</f>
        <v>5520</v>
      </c>
      <c r="N161" s="2">
        <f>M161</f>
        <v>5520</v>
      </c>
      <c r="O161" s="2">
        <f>N161/M161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K162" s="2" t="str">
        <v>Beton</v>
      </c>
      <c r="M162" s="2">
        <f>H162</f>
        <v>7280</v>
      </c>
      <c r="N162" s="2">
        <f>M162</f>
        <v>7280</v>
      </c>
      <c r="O162" s="2">
        <f>N162/M162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K163" s="2" t="str">
        <v>Beton</v>
      </c>
      <c r="M163" s="2">
        <f>H163</f>
        <v>4606</v>
      </c>
      <c r="N163" s="2">
        <f>M163</f>
        <v>4606</v>
      </c>
      <c r="O163" s="2">
        <f>N163/M163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K164" s="2" t="str">
        <v>Beton</v>
      </c>
      <c r="M164" s="2">
        <f>H164</f>
        <v>1705</v>
      </c>
      <c r="N164" s="2">
        <f>M164</f>
        <v>1705</v>
      </c>
      <c r="O164" s="2">
        <f>N164/M164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K165" s="2" t="str">
        <v>Beton</v>
      </c>
      <c r="M165" s="2">
        <f>H165</f>
        <v>9425</v>
      </c>
      <c r="N165" s="2">
        <f>M165</f>
        <v>9425</v>
      </c>
      <c r="O165" s="2">
        <f>N165/M165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K166" s="2" t="str">
        <v>Beton</v>
      </c>
      <c r="M166" s="2">
        <f>H166</f>
        <v>13770</v>
      </c>
      <c r="N166" s="2">
        <f>M166</f>
        <v>13770</v>
      </c>
      <c r="O166" s="2">
        <f>N166/M166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K167" s="2" t="str">
        <v>Beton</v>
      </c>
      <c r="M167" s="2">
        <f>H167</f>
        <v>16512</v>
      </c>
      <c r="N167" s="2">
        <f>M167</f>
        <v>16512</v>
      </c>
      <c r="O167" s="2">
        <f>N167/M167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K168" s="2" t="str">
        <v>Beton</v>
      </c>
      <c r="M168" s="2">
        <f>H168</f>
        <v>13760</v>
      </c>
      <c r="N168" s="2">
        <f>M168</f>
        <v>13760</v>
      </c>
      <c r="O168" s="2">
        <f>N168/M168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K169" s="2" t="str">
        <v>Beton</v>
      </c>
      <c r="M169" s="2">
        <f>H169</f>
        <v>14534</v>
      </c>
      <c r="N169" s="2">
        <f>M169</f>
        <v>14534</v>
      </c>
      <c r="O169" s="2">
        <f>N169/M169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K170" s="2" t="str">
        <v>Beton</v>
      </c>
      <c r="M170" s="2">
        <f>H170</f>
        <v>9520</v>
      </c>
      <c r="N170" s="2">
        <f>M170</f>
        <v>9520</v>
      </c>
      <c r="O170" s="2">
        <f>N170/M170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K171" s="2" t="str">
        <v>Beton</v>
      </c>
      <c r="M171" s="2">
        <f>H171</f>
        <v>6498</v>
      </c>
      <c r="N171" s="2">
        <f>M171</f>
        <v>6498</v>
      </c>
      <c r="O171" s="2">
        <f>N171/M171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K172" s="2" t="str">
        <v>Beton</v>
      </c>
      <c r="M172" s="2">
        <f>H172</f>
        <v>55278</v>
      </c>
      <c r="N172" s="2">
        <f>M172</f>
        <v>55278</v>
      </c>
      <c r="O172" s="2">
        <f>N172/M172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K173" s="2" t="str">
        <v>Beton</v>
      </c>
      <c r="M173" s="2">
        <f>H173</f>
        <v>22165</v>
      </c>
      <c r="N173" s="2">
        <f>M173*50%</f>
        <v>11082.5</v>
      </c>
      <c r="O173" s="2">
        <f>N173/M173</f>
        <v>0.5</v>
      </c>
      <c r="P173" s="2" t="str">
        <v>permukaan beton turun</v>
      </c>
      <c r="R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K174" s="2" t="str">
        <v>Conblock</v>
      </c>
      <c r="M174" s="2">
        <f>H174</f>
        <v>86620</v>
      </c>
      <c r="N174" s="2">
        <f>M174</f>
        <v>86620</v>
      </c>
      <c r="O174" s="2">
        <f>N174/M174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K175" s="2" t="str">
        <v>Beton</v>
      </c>
      <c r="M175" s="2">
        <f>H175</f>
        <v>7965</v>
      </c>
      <c r="N175" s="2">
        <f>M175</f>
        <v>7965</v>
      </c>
      <c r="O175" s="2">
        <f>N175/M175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K176" s="2" t="str">
        <v>Beton</v>
      </c>
      <c r="M176" s="2">
        <f>H176</f>
        <v>12204</v>
      </c>
      <c r="N176" s="2">
        <f>M176</f>
        <v>12204</v>
      </c>
      <c r="O176" s="2">
        <f>N176/M176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K177" s="2" t="str">
        <v>Beton</v>
      </c>
      <c r="M177" s="2">
        <f>H177</f>
        <v>46345</v>
      </c>
      <c r="N177" s="2">
        <f>M177</f>
        <v>46345</v>
      </c>
      <c r="O177" s="2">
        <f>N177/M177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K178" s="2" t="str">
        <v>Beton</v>
      </c>
      <c r="M178" s="2">
        <f>H178</f>
        <v>4900</v>
      </c>
      <c r="N178" s="2">
        <f>M178</f>
        <v>4900</v>
      </c>
      <c r="O178" s="2">
        <f>N178/M178</f>
        <v>1</v>
      </c>
      <c r="R178" s="2">
        <f>D181+D156+D141+D118</f>
        <v>0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K179" s="2" t="str">
        <v>Conblock</v>
      </c>
      <c r="M179" s="2">
        <f>H179</f>
        <v>33285</v>
      </c>
      <c r="N179" s="2">
        <f>M179</f>
        <v>33285</v>
      </c>
      <c r="O179" s="2">
        <f>N179/M179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M180" s="2">
        <f>H180</f>
        <v>11775</v>
      </c>
      <c r="N180" s="2">
        <f>M180</f>
        <v>11775</v>
      </c>
      <c r="O180" s="2">
        <f>N180/M180</f>
        <v>1</v>
      </c>
    </row>
    <row r="181">
      <c r="C181" s="2" t="str">
        <v>Julmlah II</v>
      </c>
      <c r="H181" s="2">
        <f>SUM(H104:H180)</f>
        <v>911017</v>
      </c>
      <c r="M181" s="2">
        <f>SUM(M104:M180)</f>
        <v>911017</v>
      </c>
      <c r="N181" s="2">
        <f>SUM(N104:N180)</f>
        <v>874638.75</v>
      </c>
      <c r="O181" s="2">
        <f>N181/M181</f>
        <v>0.9600685278101286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K183" s="2" t="str">
        <v>Rangka Baja</v>
      </c>
      <c r="M183" s="2">
        <f>H183</f>
        <v>5655</v>
      </c>
      <c r="N183" s="2">
        <f>M183</f>
        <v>5655</v>
      </c>
      <c r="O183" s="2">
        <f>N183/M183</f>
        <v>1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K184" s="2" t="str">
        <v>Rangka Baja</v>
      </c>
      <c r="M184" s="2">
        <f>H184</f>
        <v>5655</v>
      </c>
      <c r="N184" s="2">
        <f>M184</f>
        <v>5655</v>
      </c>
      <c r="O184" s="2">
        <f>N184/M184</f>
        <v>1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K185" s="2" t="str">
        <v>Rangka Baja</v>
      </c>
      <c r="M185" s="2">
        <f>H185</f>
        <v>9200</v>
      </c>
      <c r="N185" s="2">
        <f>M185</f>
        <v>9200</v>
      </c>
      <c r="O185" s="2">
        <f>N185/M185</f>
        <v>1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K186" s="2" t="str">
        <v>Rangka Baja</v>
      </c>
      <c r="M186" s="2">
        <f>H186</f>
        <v>3400</v>
      </c>
      <c r="N186" s="2">
        <f>M186</f>
        <v>3400</v>
      </c>
      <c r="O186" s="2">
        <f>N186/M186</f>
        <v>1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K187" s="2" t="str">
        <v>Rangka Baja</v>
      </c>
      <c r="M187" s="2">
        <f>H187</f>
        <v>11047.144</v>
      </c>
      <c r="N187" s="2">
        <f>M187</f>
        <v>11047.144</v>
      </c>
      <c r="O187" s="2">
        <f>N187/M187</f>
        <v>1</v>
      </c>
    </row>
    <row r="188">
      <c r="C188" s="2" t="str">
        <v>Julmlah III</v>
      </c>
      <c r="H188" s="2">
        <f>SUM(H183:H187)</f>
        <v>34957.144</v>
      </c>
      <c r="M188" s="2">
        <f>SUM(M183:M187)</f>
        <v>34957.144</v>
      </c>
      <c r="N188" s="2">
        <f>SUM(N183:N187)</f>
        <v>34957.144</v>
      </c>
      <c r="O188" s="2">
        <f>N188/M188</f>
        <v>1</v>
      </c>
    </row>
    <row r="189">
      <c r="B189" s="2" t="str">
        <v>AVAILABILITY FASILITAS PELABUHAN</v>
      </c>
      <c r="O189" s="2">
        <f>AVERAGE(O101,O181,O188)</f>
        <v>0.9863137634779505</v>
      </c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pageMargins left="0.5" right="0.5" top="0.5" bottom="0.5" header="0" footer="0"/>
  <ignoredErrors>
    <ignoredError numberStoredAsText="1" sqref="A1:Y995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Y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AGUSTUS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Elevasi</v>
      </c>
      <c r="J8" s="2" t="str">
        <v>Daya Dukung/Kapasitas</v>
      </c>
      <c r="K8" s="2" t="str">
        <v xml:space="preserve">Konstruksi </v>
      </c>
      <c r="L8" s="2" t="str">
        <v>Tahun Pembuatan</v>
      </c>
      <c r="M8" s="2" t="str">
        <v>Fasilitas Tersidia</v>
      </c>
      <c r="N8" s="2" t="str">
        <v>Fasilitas Siap Pakai</v>
      </c>
      <c r="O8" s="2" t="str">
        <v>Availability Fasilitas</v>
      </c>
      <c r="P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(mLWS)</v>
      </c>
      <c r="J9" s="2" t="str">
        <v>(Ton/m2/Teus)</v>
      </c>
      <c r="M9" s="2" t="str">
        <v>(m2)</v>
      </c>
      <c r="N9" s="2" t="str">
        <v>(m2)</v>
      </c>
      <c r="O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 t="str">
        <v>7=5x6</v>
      </c>
      <c r="I10" s="2">
        <v>9</v>
      </c>
      <c r="J10" s="2">
        <v>10</v>
      </c>
      <c r="K10" s="2">
        <v>8</v>
      </c>
      <c r="L10" s="2">
        <v>9</v>
      </c>
      <c r="M10" s="2">
        <v>9</v>
      </c>
      <c r="N10" s="2">
        <v>10</v>
      </c>
      <c r="O10" s="2" t="str">
        <v>11 = 10/9</v>
      </c>
      <c r="P10" s="2">
        <v>12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K13" s="2" t="str">
        <v>Beton</v>
      </c>
      <c r="M13" s="2">
        <f>H13</f>
        <v>3400</v>
      </c>
      <c r="N13" s="2">
        <f>M13</f>
        <v>3400</v>
      </c>
      <c r="O13" s="2">
        <f>N13/M13</f>
        <v>1</v>
      </c>
      <c r="P13" s="2" t="str">
        <v>PTP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K14" s="2" t="str">
        <v>Beton</v>
      </c>
      <c r="M14" s="2">
        <f>H14</f>
        <v>2600</v>
      </c>
      <c r="N14" s="2">
        <f>M14</f>
        <v>2600</v>
      </c>
      <c r="O14" s="2">
        <f>N14/M14</f>
        <v>1</v>
      </c>
      <c r="P14" s="2" t="str">
        <v>PTP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K15" s="2" t="str">
        <v>Beton</v>
      </c>
      <c r="M15" s="2">
        <f>H15</f>
        <v>2400</v>
      </c>
      <c r="N15" s="2">
        <f>M15</f>
        <v>2400</v>
      </c>
      <c r="O15" s="2">
        <f>N15/M15</f>
        <v>1</v>
      </c>
      <c r="P15" s="2" t="str">
        <v>PTP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K16" s="2" t="str">
        <v>Beton</v>
      </c>
      <c r="M16" s="2">
        <f>H16</f>
        <v>2800</v>
      </c>
      <c r="N16" s="2">
        <f>M16</f>
        <v>2800</v>
      </c>
      <c r="O16" s="2">
        <f>N16/M16</f>
        <v>1</v>
      </c>
      <c r="P16" s="2" t="str">
        <v>PTP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K17" s="2" t="str">
        <v>Beton</v>
      </c>
      <c r="M17" s="2">
        <f>H17</f>
        <v>5600</v>
      </c>
      <c r="N17" s="2">
        <f>M17</f>
        <v>5600</v>
      </c>
      <c r="O17" s="2">
        <f>N17/M17</f>
        <v>1</v>
      </c>
      <c r="P17" s="2" t="str">
        <v>PTP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K18" s="2" t="str">
        <v>Beton</v>
      </c>
      <c r="M18" s="2">
        <f>H18</f>
        <v>4800</v>
      </c>
      <c r="N18" s="2">
        <f>M18</f>
        <v>4800</v>
      </c>
      <c r="O18" s="2">
        <f>N18/M18</f>
        <v>1</v>
      </c>
      <c r="P18" s="2" t="str">
        <v>PNP SAMUDRA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K19" s="2" t="str">
        <v>Beton</v>
      </c>
      <c r="M19" s="2">
        <f>H19</f>
        <v>3000</v>
      </c>
      <c r="N19" s="2">
        <f>M19</f>
        <v>3000</v>
      </c>
      <c r="O19" s="2">
        <f>N19/M19</f>
        <v>1</v>
      </c>
      <c r="P19" s="2" t="str">
        <v>PTP</v>
      </c>
    </row>
    <row r="20">
      <c r="B20" s="2" t="str">
        <v>B</v>
      </c>
      <c r="C20" s="2" t="str">
        <v>Dermaga Pelabuhan Nusantara II</v>
      </c>
      <c r="M20" s="2">
        <f>H20</f>
        <v>0</v>
      </c>
      <c r="N20" s="2">
        <f>M20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K21" s="2" t="str">
        <v>Beton</v>
      </c>
      <c r="M21" s="2">
        <f>H21</f>
        <v>3400</v>
      </c>
      <c r="N21" s="2">
        <f>M21</f>
        <v>3400</v>
      </c>
      <c r="O21" s="2">
        <f>N21/M21</f>
        <v>1</v>
      </c>
      <c r="P21" s="2" t="str">
        <v>PTP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K22" s="2" t="str">
        <v>Beton</v>
      </c>
      <c r="M22" s="2">
        <f>H22</f>
        <v>3600</v>
      </c>
      <c r="N22" s="2">
        <f>M22</f>
        <v>3600</v>
      </c>
      <c r="O22" s="2">
        <f>N22/M22</f>
        <v>1</v>
      </c>
      <c r="P22" s="2" t="str">
        <v>PTP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K23" s="2" t="str">
        <v>Beton</v>
      </c>
      <c r="M23" s="2">
        <f>H23</f>
        <v>3840</v>
      </c>
      <c r="N23" s="2">
        <f>M23</f>
        <v>3840</v>
      </c>
      <c r="O23" s="2">
        <f>N23/M23</f>
        <v>1</v>
      </c>
      <c r="P23" s="2" t="str">
        <v>PTP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K24" s="2" t="str">
        <v>Beton</v>
      </c>
      <c r="M24" s="2">
        <f>H24</f>
        <v>900</v>
      </c>
      <c r="N24" s="2">
        <f>M24</f>
        <v>900</v>
      </c>
      <c r="O24" s="2">
        <f>N24/M24</f>
        <v>1</v>
      </c>
      <c r="P24" s="2" t="str">
        <v>PTP</v>
      </c>
    </row>
    <row r="25">
      <c r="B25" s="2" t="str">
        <v>C</v>
      </c>
      <c r="C25" s="2" t="str">
        <v>Dermaga Nusantara II Timur</v>
      </c>
      <c r="M25" s="2">
        <f>H25</f>
        <v>0</v>
      </c>
      <c r="N25" s="2">
        <f>M25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K26" s="2" t="str">
        <v>Beton</v>
      </c>
      <c r="M26" s="2">
        <f>H26</f>
        <v>8000</v>
      </c>
      <c r="N26" s="2">
        <f>M26</f>
        <v>8000</v>
      </c>
      <c r="O26" s="2">
        <f>N26/M26</f>
        <v>1</v>
      </c>
      <c r="P26" s="2" t="str">
        <v>TPK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K27" s="2" t="str">
        <v>Beton</v>
      </c>
      <c r="M27" s="2">
        <f>H27</f>
        <v>1700</v>
      </c>
      <c r="N27" s="2">
        <f>M27</f>
        <v>1700</v>
      </c>
      <c r="O27" s="2">
        <f>N27/M27</f>
        <v>1</v>
      </c>
      <c r="P27" s="2" t="str">
        <v>WALIE JAYA</v>
      </c>
    </row>
    <row r="28">
      <c r="B28" s="2" t="str">
        <v>D</v>
      </c>
      <c r="C28" s="2" t="str">
        <v>Dermaga Pelabuhan 1 Barat</v>
      </c>
      <c r="M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K29" s="2" t="str">
        <v>Beton</v>
      </c>
      <c r="M29" s="2">
        <f>H29</f>
        <v>600</v>
      </c>
      <c r="N29" s="2">
        <f>M29</f>
        <v>600</v>
      </c>
      <c r="O29" s="2">
        <f>N29/M29</f>
        <v>1</v>
      </c>
      <c r="P29" s="2" t="str">
        <v>PTP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K30" s="2" t="str">
        <v>Beton</v>
      </c>
      <c r="M30" s="2">
        <f>H30</f>
        <v>5000</v>
      </c>
      <c r="N30" s="2">
        <f>M30</f>
        <v>5000</v>
      </c>
      <c r="O30" s="2">
        <f>N30/M30</f>
        <v>1</v>
      </c>
      <c r="P30" s="2" t="str">
        <v>PTP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K31" s="2" t="str">
        <v>Beton</v>
      </c>
      <c r="M31" s="2">
        <f>H31</f>
        <v>2500</v>
      </c>
      <c r="N31" s="2">
        <f>M31</f>
        <v>2500</v>
      </c>
      <c r="O31" s="2">
        <f>N31/M31</f>
        <v>1</v>
      </c>
      <c r="P31" s="2" t="str">
        <v>PTP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K32" s="2" t="str">
        <v>Beton</v>
      </c>
      <c r="M32" s="2">
        <f>H32</f>
        <v>2500</v>
      </c>
      <c r="N32" s="2">
        <f>M32</f>
        <v>2500</v>
      </c>
      <c r="O32" s="2">
        <f>N32/M32</f>
        <v>1</v>
      </c>
      <c r="P32" s="2" t="str">
        <v>PTP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K33" s="2" t="str">
        <v>Beton</v>
      </c>
      <c r="M33" s="2">
        <f>H33</f>
        <v>3800</v>
      </c>
      <c r="N33" s="2">
        <f>M33</f>
        <v>3800</v>
      </c>
      <c r="O33" s="2">
        <f>N33/M33</f>
        <v>1</v>
      </c>
      <c r="P33" s="2" t="str">
        <v>ADIPURUSA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K34" s="2" t="str">
        <v>Beton</v>
      </c>
      <c r="M34" s="2">
        <f>H34</f>
        <v>2600</v>
      </c>
      <c r="N34" s="2">
        <f>M34</f>
        <v>2600</v>
      </c>
      <c r="O34" s="2">
        <f>N34/M34</f>
        <v>1</v>
      </c>
      <c r="P34" s="2" t="str">
        <v>ADIPURUSA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K35" s="2" t="str">
        <v>Beton</v>
      </c>
      <c r="M35" s="2">
        <f>H35</f>
        <v>3600</v>
      </c>
      <c r="N35" s="2">
        <f>M35</f>
        <v>3600</v>
      </c>
      <c r="O35" s="2">
        <f>N35/M35</f>
        <v>1</v>
      </c>
      <c r="P35" s="2" t="str">
        <v>ADIPURUSA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K36" s="2" t="str">
        <v>Beton</v>
      </c>
      <c r="M36" s="2">
        <f>H36</f>
        <v>3360</v>
      </c>
      <c r="N36" s="2">
        <f>M36</f>
        <v>3360</v>
      </c>
      <c r="O36" s="2">
        <f>N36/M36</f>
        <v>1</v>
      </c>
      <c r="P36" s="2" t="str">
        <v>TERMINAL PENUMPANG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K37" s="2" t="str">
        <v>Beton</v>
      </c>
      <c r="M37" s="2">
        <f>H37</f>
        <v>4240</v>
      </c>
      <c r="N37" s="2">
        <f>M37</f>
        <v>4240</v>
      </c>
      <c r="O37" s="2">
        <f>N37/M37</f>
        <v>1</v>
      </c>
      <c r="P37" s="2" t="str">
        <v>TPK</v>
      </c>
    </row>
    <row r="38">
      <c r="B38" s="2" t="str">
        <v>E</v>
      </c>
      <c r="C38" s="2" t="str">
        <v xml:space="preserve">Dermaga Pelabuhan 1 Selatan </v>
      </c>
      <c r="M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K39" s="2" t="str">
        <v>Beton</v>
      </c>
      <c r="M39" s="2">
        <f>H39</f>
        <v>4760</v>
      </c>
      <c r="N39" s="2">
        <f>M39</f>
        <v>4760</v>
      </c>
      <c r="O39" s="2">
        <f>N39/M39</f>
        <v>1</v>
      </c>
      <c r="P39" s="2" t="str">
        <v>TPK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K40" s="2" t="str">
        <v>Beton</v>
      </c>
      <c r="M40" s="2">
        <f>H40</f>
        <v>3740</v>
      </c>
      <c r="N40" s="2">
        <f>M40</f>
        <v>3740</v>
      </c>
      <c r="O40" s="2">
        <f>N40/M40</f>
        <v>1</v>
      </c>
      <c r="P40" s="2" t="str">
        <v>TPK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K41" s="2" t="str">
        <v>Beton</v>
      </c>
      <c r="M41" s="2">
        <f>H41</f>
        <v>3960</v>
      </c>
      <c r="N41" s="2">
        <f>M41</f>
        <v>3960</v>
      </c>
      <c r="O41" s="2">
        <f>N41/M41</f>
        <v>1</v>
      </c>
      <c r="P41" s="2" t="str">
        <v>TPK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K42" s="2" t="str">
        <v>Beton</v>
      </c>
      <c r="M42" s="2">
        <f>H42</f>
        <v>3520</v>
      </c>
      <c r="N42" s="2">
        <f>M42</f>
        <v>3520</v>
      </c>
      <c r="O42" s="2">
        <f>N42/M42</f>
        <v>1</v>
      </c>
      <c r="P42" s="2" t="str">
        <v>TPK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K43" s="2" t="str">
        <v>Beton</v>
      </c>
      <c r="M43" s="2">
        <f>H43</f>
        <v>3080</v>
      </c>
      <c r="N43" s="2">
        <f>M43</f>
        <v>3080</v>
      </c>
      <c r="O43" s="2">
        <f>N43/M43</f>
        <v>1</v>
      </c>
      <c r="P43" s="2" t="str">
        <v>TPK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K44" s="2" t="str">
        <v>Beton</v>
      </c>
      <c r="M44" s="2">
        <f>H44</f>
        <v>3080</v>
      </c>
      <c r="N44" s="2">
        <f>M44</f>
        <v>3080</v>
      </c>
      <c r="O44" s="2">
        <f>N44/M44</f>
        <v>1</v>
      </c>
      <c r="P44" s="2" t="str">
        <v>TPK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K45" s="2" t="str">
        <v>Beton</v>
      </c>
      <c r="M45" s="2">
        <f>H45</f>
        <v>3900</v>
      </c>
      <c r="N45" s="2">
        <f>M45</f>
        <v>3900</v>
      </c>
      <c r="O45" s="2">
        <f>N45/M45</f>
        <v>1</v>
      </c>
      <c r="P45" s="2" t="str">
        <v>PTP</v>
      </c>
    </row>
    <row r="46">
      <c r="B46" s="2" t="str">
        <v>G</v>
      </c>
      <c r="C46" s="2" t="str">
        <v>Dermaga Pelabuhan 1 Utara</v>
      </c>
      <c r="M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K47" s="2" t="str">
        <v>Beton</v>
      </c>
      <c r="M47" s="2">
        <f>H47</f>
        <v>6250</v>
      </c>
      <c r="N47" s="2">
        <f>M47</f>
        <v>6250</v>
      </c>
      <c r="O47" s="2">
        <f>N47/M47</f>
        <v>1</v>
      </c>
      <c r="P47" s="2" t="str">
        <v>PTP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K48" s="2" t="str">
        <v>Beton</v>
      </c>
      <c r="M48" s="2">
        <f>H48</f>
        <v>3220</v>
      </c>
      <c r="N48" s="2">
        <f>M48</f>
        <v>3220</v>
      </c>
      <c r="O48" s="2">
        <f>N48/M48</f>
        <v>1</v>
      </c>
      <c r="P48" s="2" t="str">
        <v>JAI</v>
      </c>
    </row>
    <row r="49">
      <c r="B49" s="2" t="str">
        <v>H</v>
      </c>
      <c r="C49" s="2" t="str">
        <v>Dermaga Pelabuhan 2 Barat</v>
      </c>
      <c r="M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K50" s="2" t="str">
        <v>Beton</v>
      </c>
      <c r="M50" s="2">
        <f>H50</f>
        <v>2400</v>
      </c>
      <c r="N50" s="2">
        <f>M50</f>
        <v>2400</v>
      </c>
      <c r="O50" s="2">
        <f>N50/M50</f>
        <v>1</v>
      </c>
      <c r="P50" s="2" t="str">
        <v>PTP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K51" s="2" t="str">
        <v>Beton</v>
      </c>
      <c r="M51" s="2">
        <f>H51</f>
        <v>3200</v>
      </c>
      <c r="N51" s="2">
        <f>M51</f>
        <v>3200</v>
      </c>
      <c r="O51" s="2">
        <f>N51/M51</f>
        <v>1</v>
      </c>
      <c r="P51" s="2" t="str">
        <v>PTP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K52" s="2" t="str">
        <v>Beton</v>
      </c>
      <c r="M52" s="2">
        <f>H52</f>
        <v>4200</v>
      </c>
      <c r="N52" s="2">
        <f>M52</f>
        <v>4200</v>
      </c>
      <c r="O52" s="2">
        <f>N52/M52</f>
        <v>1</v>
      </c>
      <c r="P52" s="2" t="str">
        <v>PTP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K53" s="2" t="str">
        <v>Beton</v>
      </c>
      <c r="M53" s="2">
        <f>H53</f>
        <v>10340</v>
      </c>
      <c r="N53" s="2">
        <f>M53</f>
        <v>10340</v>
      </c>
      <c r="O53" s="2">
        <f>N53/M53</f>
        <v>1</v>
      </c>
    </row>
    <row r="54">
      <c r="B54" s="2" t="str">
        <v>I</v>
      </c>
      <c r="C54" s="2" t="str">
        <v>Dermaga Pelabuhan 2 Selatan</v>
      </c>
      <c r="M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K55" s="2" t="str">
        <v>Beton</v>
      </c>
      <c r="M55" s="2">
        <f>H55</f>
        <v>980</v>
      </c>
      <c r="N55" s="2">
        <f>M55</f>
        <v>980</v>
      </c>
      <c r="O55" s="2">
        <f>N55/M55</f>
        <v>1</v>
      </c>
      <c r="P55" s="2" t="str">
        <v>TPK</v>
      </c>
    </row>
    <row r="56">
      <c r="B56" s="2" t="str">
        <v>J</v>
      </c>
      <c r="C56" s="2" t="str">
        <v>Dermaga Pelabuhan 2 Timur</v>
      </c>
      <c r="M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K57" s="2" t="str">
        <v>Beton</v>
      </c>
      <c r="M57" s="2">
        <f>H57</f>
        <v>4900</v>
      </c>
      <c r="N57" s="2">
        <f>M57</f>
        <v>4900</v>
      </c>
      <c r="O57" s="2">
        <f>N57/M57</f>
        <v>1</v>
      </c>
      <c r="P57" s="2" t="str">
        <v>TPK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K58" s="2" t="str">
        <v>Beton</v>
      </c>
      <c r="M58" s="2">
        <f>H58</f>
        <v>4000</v>
      </c>
      <c r="N58" s="2">
        <f>M58</f>
        <v>4000</v>
      </c>
      <c r="O58" s="2">
        <f>N58/M58</f>
        <v>1</v>
      </c>
      <c r="P58" s="2" t="str">
        <v>TPK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K59" s="2" t="str">
        <v>Beton</v>
      </c>
      <c r="M59" s="2">
        <f>H59</f>
        <v>4275</v>
      </c>
      <c r="N59" s="2">
        <f>M59</f>
        <v>4275</v>
      </c>
      <c r="O59" s="2">
        <f>N59/M59</f>
        <v>1</v>
      </c>
      <c r="P59" s="2" t="str">
        <v>TPK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K60" s="2" t="str">
        <v>Beton</v>
      </c>
      <c r="M60" s="2">
        <f>H60</f>
        <v>3000</v>
      </c>
      <c r="N60" s="2">
        <f>M60</f>
        <v>3000</v>
      </c>
      <c r="O60" s="2">
        <f>N60/M60</f>
        <v>1</v>
      </c>
      <c r="P60" s="2" t="str">
        <v>TPK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K61" s="2" t="str">
        <v>Beton</v>
      </c>
      <c r="M61" s="2">
        <f>H61</f>
        <v>3750</v>
      </c>
      <c r="N61" s="2">
        <f>M61</f>
        <v>3750</v>
      </c>
      <c r="O61" s="2">
        <f>N61/M61</f>
        <v>1</v>
      </c>
      <c r="P61" s="2" t="str">
        <v>TPK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K62" s="2" t="str">
        <v>Beton</v>
      </c>
      <c r="M62" s="2">
        <f>H62</f>
        <v>3250</v>
      </c>
      <c r="N62" s="2">
        <f>M62</f>
        <v>3250</v>
      </c>
      <c r="O62" s="2">
        <f>N62/M62</f>
        <v>1</v>
      </c>
      <c r="P62" s="2" t="str">
        <v>TPK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K63" s="2" t="str">
        <v>Beton</v>
      </c>
      <c r="M63" s="2">
        <f>H63</f>
        <v>7500</v>
      </c>
      <c r="N63" s="2">
        <f>M63</f>
        <v>7500</v>
      </c>
      <c r="O63" s="2">
        <f>N63/M63</f>
        <v>1</v>
      </c>
    </row>
    <row r="64">
      <c r="B64" s="2" t="str">
        <v>L</v>
      </c>
      <c r="C64" s="2" t="str">
        <v>Dermaga Pelabuhan 3 Barat</v>
      </c>
      <c r="M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K65" s="2" t="str">
        <v>Beton</v>
      </c>
      <c r="M65" s="2">
        <f>H65</f>
        <v>6000</v>
      </c>
      <c r="N65" s="2">
        <f>M65</f>
        <v>6000</v>
      </c>
      <c r="O65" s="2">
        <f>N65/M65</f>
        <v>1</v>
      </c>
      <c r="P65" s="2" t="str">
        <v>TPK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K66" s="2" t="str">
        <v>Beton</v>
      </c>
      <c r="M66" s="2">
        <f>H66</f>
        <v>3000</v>
      </c>
      <c r="N66" s="2">
        <f>M66</f>
        <v>3000</v>
      </c>
      <c r="O66" s="2">
        <f>N66/M66</f>
        <v>1</v>
      </c>
      <c r="P66" s="2" t="str">
        <v>TPK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K67" s="2" t="str">
        <v>Beton</v>
      </c>
      <c r="M67" s="2">
        <f>H67</f>
        <v>3000</v>
      </c>
      <c r="N67" s="2">
        <f>M67</f>
        <v>3000</v>
      </c>
      <c r="O67" s="2">
        <f>N67/M67</f>
        <v>1</v>
      </c>
      <c r="P67" s="2" t="str">
        <v>TPK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K68" s="2" t="str">
        <v>Beton</v>
      </c>
      <c r="M68" s="2">
        <f>H68</f>
        <v>3000</v>
      </c>
      <c r="N68" s="2">
        <f>M68</f>
        <v>3000</v>
      </c>
      <c r="O68" s="2">
        <f>N68/M68</f>
        <v>1</v>
      </c>
      <c r="P68" s="2" t="str">
        <v>TPK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K69" s="2" t="str">
        <v>Beton</v>
      </c>
      <c r="M69" s="2">
        <f>H69</f>
        <v>3000</v>
      </c>
      <c r="N69" s="2">
        <f>M69</f>
        <v>3000</v>
      </c>
      <c r="O69" s="2">
        <f>N69/M69</f>
        <v>1</v>
      </c>
      <c r="P69" s="2" t="str">
        <v>TPK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K70" s="2" t="str">
        <v>Beton</v>
      </c>
      <c r="M70" s="2">
        <f>H70</f>
        <v>11400</v>
      </c>
      <c r="N70" s="2">
        <f>M70</f>
        <v>11400</v>
      </c>
      <c r="O70" s="2">
        <f>N70/M70</f>
        <v>1</v>
      </c>
      <c r="P70" s="2" t="str">
        <v>TPK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M72" s="2">
        <f>H72</f>
        <v>690</v>
      </c>
      <c r="N72" s="2">
        <f>M72/2</f>
        <v>345</v>
      </c>
      <c r="O72" s="2">
        <f>N72/M72</f>
        <v>0.5</v>
      </c>
      <c r="P72" s="2" t="str">
        <v>JAI</v>
      </c>
      <c r="R72" s="2" t="str">
        <v>Apa faktor availability kurang dari 80% ?</v>
      </c>
    </row>
    <row r="73">
      <c r="B73" s="2" t="str">
        <v>M</v>
      </c>
      <c r="C73" s="2" t="str">
        <v>Dermaga Pelabuhan 3 Timur</v>
      </c>
      <c r="M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K74" s="2" t="str">
        <v>Beton</v>
      </c>
      <c r="M74" s="2">
        <f>H74</f>
        <v>22750</v>
      </c>
      <c r="N74" s="2">
        <f>M74</f>
        <v>22750</v>
      </c>
      <c r="O74" s="2">
        <f>N74/M74</f>
        <v>1</v>
      </c>
      <c r="P74" s="2" t="str">
        <v>JICT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K75" s="2" t="str">
        <v>Beton</v>
      </c>
      <c r="M75" s="2">
        <f>H75</f>
        <v>25480</v>
      </c>
      <c r="N75" s="2">
        <f>M75</f>
        <v>25480</v>
      </c>
      <c r="O75" s="2">
        <f>N75/M75</f>
        <v>1</v>
      </c>
      <c r="P75" s="2" t="str">
        <v>JICT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K76" s="2" t="str">
        <v>Beton</v>
      </c>
      <c r="M76" s="2">
        <f>H76</f>
        <v>22750</v>
      </c>
      <c r="N76" s="2">
        <f>M76</f>
        <v>22750</v>
      </c>
      <c r="O76" s="2">
        <f>N76/M76</f>
        <v>1</v>
      </c>
      <c r="P76" s="2" t="str">
        <v>TPK KOJA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M77" s="2">
        <f>H77</f>
        <v>5000</v>
      </c>
      <c r="N77" s="2">
        <f>M77</f>
        <v>5000</v>
      </c>
      <c r="O77" s="2">
        <f>N77/M77</f>
        <v>1</v>
      </c>
      <c r="P77" s="2" t="str">
        <v>BOGASARI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M78" s="2">
        <f>H78</f>
        <v>4375</v>
      </c>
      <c r="N78" s="2">
        <f>M78</f>
        <v>4375</v>
      </c>
      <c r="O78" s="2">
        <f>N78/M78</f>
        <v>1</v>
      </c>
      <c r="P78" s="2" t="str">
        <v>BOGASARI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M79" s="2">
        <f>H79</f>
        <v>2800</v>
      </c>
      <c r="N79" s="2">
        <f>M79</f>
        <v>2800</v>
      </c>
      <c r="O79" s="2">
        <f>N79/M79</f>
        <v>1</v>
      </c>
      <c r="P79" s="2" t="str">
        <v>DKO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M80" s="2">
        <f>H80</f>
        <v>3950</v>
      </c>
      <c r="N80" s="2">
        <f>M80</f>
        <v>3950</v>
      </c>
      <c r="O80" s="2">
        <f>N80/M80</f>
        <v>1</v>
      </c>
      <c r="P80" s="2" t="str">
        <v>PERTAMINA PMB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M81" s="2">
        <f>H81</f>
        <v>5450</v>
      </c>
      <c r="N81" s="2">
        <f>M81</f>
        <v>5450</v>
      </c>
      <c r="O81" s="2">
        <f>N81/M81</f>
        <v>1</v>
      </c>
      <c r="P81" s="2" t="str">
        <v>IKT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K82" s="2" t="str">
        <v>Beton</v>
      </c>
      <c r="M82" s="2">
        <f>H82</f>
        <v>9240</v>
      </c>
      <c r="N82" s="2">
        <f>M82</f>
        <v>9240</v>
      </c>
      <c r="O82" s="2">
        <f>N82/M82</f>
        <v>1</v>
      </c>
      <c r="P82" s="2" t="str">
        <v>IKT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K83" s="2" t="str">
        <v>Beton</v>
      </c>
      <c r="M83" s="2">
        <f>H83</f>
        <v>4900</v>
      </c>
      <c r="N83" s="2">
        <f>M83</f>
        <v>4900</v>
      </c>
      <c r="O83" s="2">
        <f>N83/M83</f>
        <v>1</v>
      </c>
      <c r="P83" s="2" t="str">
        <v>IKT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K84" s="2" t="str">
        <v>Beton</v>
      </c>
      <c r="M84" s="2">
        <f>H84</f>
        <v>689</v>
      </c>
      <c r="N84" s="2">
        <f>M84</f>
        <v>689</v>
      </c>
      <c r="O84" s="2">
        <f>N84/M84</f>
        <v>1</v>
      </c>
      <c r="P84" s="2" t="str">
        <v>SALIM</v>
      </c>
    </row>
    <row r="85">
      <c r="B85" s="2" t="str">
        <v>II</v>
      </c>
      <c r="C85" s="2" t="str">
        <v>Dermaga Kapal Non Niaga</v>
      </c>
      <c r="M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M86" s="2">
        <f>H86</f>
        <v>950</v>
      </c>
      <c r="N86" s="2">
        <f>M86</f>
        <v>950</v>
      </c>
      <c r="O86" s="2">
        <f>N86/M86</f>
        <v>1</v>
      </c>
      <c r="P86" s="2" t="str">
        <v>KOLINLAMIL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M87" s="2">
        <f>H87</f>
        <v>900</v>
      </c>
      <c r="N87" s="2">
        <f>M87</f>
        <v>900</v>
      </c>
      <c r="O87" s="2">
        <f>N87/M87</f>
        <v>1</v>
      </c>
      <c r="P87" s="2" t="str">
        <v>LANTAMAL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M88" s="2">
        <f>H88</f>
        <v>680</v>
      </c>
      <c r="N88" s="2">
        <f>M88</f>
        <v>680</v>
      </c>
      <c r="O88" s="2">
        <f>N88/M88</f>
        <v>1</v>
      </c>
      <c r="P88" s="2" t="str">
        <v>KPLP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M89" s="2">
        <f>H89</f>
        <v>805</v>
      </c>
      <c r="N89" s="2">
        <f>M89</f>
        <v>805</v>
      </c>
      <c r="O89" s="2">
        <f>N89/M89</f>
        <v>1</v>
      </c>
      <c r="P89" s="2" t="str">
        <v>DISTRIK NAVIGASI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M90" s="2">
        <f>H90</f>
        <v>350</v>
      </c>
      <c r="N90" s="2">
        <f>M90</f>
        <v>350</v>
      </c>
      <c r="O90" s="2">
        <f>N90/M90</f>
        <v>1</v>
      </c>
      <c r="P90" s="2" t="str">
        <v>BTKP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M91" s="2">
        <f>H91</f>
        <v>945</v>
      </c>
      <c r="N91" s="2">
        <f>M91</f>
        <v>945</v>
      </c>
      <c r="O91" s="2">
        <f>N91/M91</f>
        <v>1</v>
      </c>
      <c r="P91" s="2" t="str">
        <v>RUKINDO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M92" s="2">
        <f>H92</f>
        <v>310</v>
      </c>
      <c r="N92" s="2">
        <f>M92</f>
        <v>310</v>
      </c>
      <c r="O92" s="2">
        <f>N92/M92</f>
        <v>1</v>
      </c>
      <c r="P92" s="2" t="str">
        <v>SINDULANG</v>
      </c>
      <c r="R92" s="2">
        <f>D20+D25+D28+D38+D46+D49+D54+1+D64+D71+1+D85+D101</f>
        <v>2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M93" s="2">
        <f>H93</f>
        <v>300</v>
      </c>
      <c r="N93" s="2">
        <f>M93</f>
        <v>300</v>
      </c>
      <c r="O93" s="2">
        <f>N93/M93</f>
        <v>1</v>
      </c>
      <c r="P93" s="2" t="str">
        <v>EKANURI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M94" s="2">
        <f>H94</f>
        <v>600</v>
      </c>
      <c r="N94" s="2">
        <f>M94</f>
        <v>600</v>
      </c>
      <c r="O94" s="2">
        <f>N94/M94</f>
        <v>1</v>
      </c>
      <c r="P94" s="2" t="str">
        <v>BEA CUKAI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M95" s="2">
        <f>H95</f>
        <v>350</v>
      </c>
      <c r="N95" s="2">
        <f>M95</f>
        <v>350</v>
      </c>
      <c r="O95" s="2">
        <f>N95/M95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M96" s="2">
        <f>H96</f>
        <v>8.985</v>
      </c>
      <c r="N96" s="2">
        <f>M96</f>
        <v>8.985</v>
      </c>
      <c r="O96" s="2">
        <f>N96/M96</f>
        <v>1</v>
      </c>
      <c r="P96" s="2" t="str">
        <v>DKB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M97" s="2">
        <f>H97</f>
        <v>225</v>
      </c>
      <c r="N97" s="2">
        <f>M97</f>
        <v>225</v>
      </c>
      <c r="O97" s="2">
        <f>N97/M97</f>
        <v>1</v>
      </c>
      <c r="P97" s="2" t="str">
        <v>METITO</v>
      </c>
    </row>
    <row r="98">
      <c r="B98" s="2">
        <v>13</v>
      </c>
      <c r="D98" s="2" t="str">
        <v>Dermaga Jetty Ex. Arsa</v>
      </c>
      <c r="M98" s="2">
        <f>H98</f>
        <v>0</v>
      </c>
      <c r="N98" s="2">
        <f>M98</f>
        <v>0</v>
      </c>
      <c r="P98" s="2" t="str">
        <v>Jetty sudah tidak ada (dibongkar).</v>
      </c>
      <c r="R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M99" s="2">
        <f>H99</f>
        <v>105</v>
      </c>
      <c r="N99" s="2">
        <f>M99</f>
        <v>105</v>
      </c>
      <c r="O99" s="2">
        <f>N99/M99</f>
        <v>1</v>
      </c>
      <c r="P99" s="2" t="str">
        <v>RF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M100" s="2">
        <f>H100</f>
        <v>510</v>
      </c>
      <c r="N100" s="2">
        <f>M100</f>
        <v>510</v>
      </c>
      <c r="O100" s="2">
        <f>N100/M100</f>
        <v>1</v>
      </c>
      <c r="P100" s="2" t="str">
        <v>KCI</v>
      </c>
    </row>
    <row r="101">
      <c r="C101" s="2" t="str">
        <v>Julmlah I &amp; II</v>
      </c>
      <c r="H101" s="2">
        <f>SUM(H13:H100)</f>
        <v>306057.985</v>
      </c>
      <c r="M101" s="2">
        <f>SUM(M13:M100)</f>
        <v>306057.985</v>
      </c>
      <c r="N101" s="2">
        <f>SUM(N13:N100)</f>
        <v>305712.985</v>
      </c>
      <c r="O101" s="2">
        <f>N101/M101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K104" s="2" t="str">
        <v>Conblock</v>
      </c>
      <c r="M104" s="2">
        <f>H104</f>
        <v>5120</v>
      </c>
      <c r="N104" s="2">
        <f>M104</f>
        <v>5120</v>
      </c>
      <c r="O104" s="2">
        <f>N104/M104</f>
        <v>1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K105" s="2" t="str">
        <v>Conblock</v>
      </c>
      <c r="M105" s="2">
        <f>H105</f>
        <v>5376</v>
      </c>
      <c r="N105" s="2">
        <f>M105</f>
        <v>5376</v>
      </c>
      <c r="O105" s="2">
        <f>N105/M105</f>
        <v>1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K106" s="2" t="str">
        <v>Conblock</v>
      </c>
      <c r="M106" s="2">
        <f>H106</f>
        <v>5120</v>
      </c>
      <c r="N106" s="2">
        <f>M106</f>
        <v>5120</v>
      </c>
      <c r="O106" s="2">
        <f>N106/M106</f>
        <v>1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K107" s="2" t="str">
        <v>Conblock</v>
      </c>
      <c r="M107" s="2">
        <f>H107</f>
        <v>5120</v>
      </c>
      <c r="N107" s="2">
        <f>M107</f>
        <v>5120</v>
      </c>
      <c r="O107" s="2">
        <f>N107/M107</f>
        <v>1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K108" s="2" t="str">
        <v>Beton</v>
      </c>
      <c r="M108" s="2">
        <f>H108</f>
        <v>3916</v>
      </c>
      <c r="N108" s="2">
        <f>M108</f>
        <v>3916</v>
      </c>
      <c r="O108" s="2">
        <f>N108/M108</f>
        <v>1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K109" s="2" t="str">
        <v>Beton</v>
      </c>
      <c r="M109" s="2">
        <f>H109</f>
        <v>960</v>
      </c>
      <c r="N109" s="2">
        <f>M109</f>
        <v>960</v>
      </c>
      <c r="O109" s="2">
        <f>N109/M109</f>
        <v>1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K110" s="2" t="str">
        <v>Beton</v>
      </c>
      <c r="M110" s="2">
        <f>H110</f>
        <v>660</v>
      </c>
      <c r="N110" s="2">
        <f>M110</f>
        <v>660</v>
      </c>
      <c r="O110" s="2">
        <f>N110/M110</f>
        <v>1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K111" s="2" t="str">
        <v>Beton</v>
      </c>
      <c r="M111" s="2">
        <f>H111</f>
        <v>3654</v>
      </c>
      <c r="N111" s="2">
        <f>M111</f>
        <v>3654</v>
      </c>
      <c r="O111" s="2">
        <f>N111/M111</f>
        <v>1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K112" s="2" t="str">
        <v>Beton</v>
      </c>
      <c r="M112" s="2">
        <f>H112</f>
        <v>7000</v>
      </c>
      <c r="N112" s="2">
        <f>M112</f>
        <v>7000</v>
      </c>
      <c r="O112" s="2">
        <f>N112/M112</f>
        <v>1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K113" s="2" t="str">
        <v>Beton</v>
      </c>
      <c r="M113" s="2">
        <f>H113</f>
        <v>9270</v>
      </c>
      <c r="N113" s="2">
        <f>M113</f>
        <v>9270</v>
      </c>
      <c r="O113" s="2">
        <f>N113/M113</f>
        <v>1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K114" s="2" t="str">
        <v>Beton</v>
      </c>
      <c r="M114" s="2">
        <f>H114</f>
        <v>46895</v>
      </c>
      <c r="N114" s="2">
        <f>M114*75%</f>
        <v>35171.25</v>
      </c>
      <c r="O114" s="2">
        <f>N114/M114</f>
        <v>0.75</v>
      </c>
      <c r="P114" s="2" t="str">
        <v>lapangan pavingnya rusak</v>
      </c>
      <c r="R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K115" s="2" t="str">
        <v>Beton</v>
      </c>
      <c r="M115" s="2">
        <f>H115</f>
        <v>0</v>
      </c>
      <c r="P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K116" s="2" t="str">
        <v>Beton</v>
      </c>
      <c r="M116" s="2">
        <f>H116</f>
        <v>9568</v>
      </c>
      <c r="N116" s="2">
        <f>M116*75%</f>
        <v>7176</v>
      </c>
      <c r="O116" s="2">
        <f>N116/M116</f>
        <v>0.75</v>
      </c>
      <c r="P116" s="2" t="str">
        <v>Lapangan turun</v>
      </c>
      <c r="R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K117" s="2" t="str">
        <v>Beton</v>
      </c>
      <c r="M117" s="2">
        <f>H117</f>
        <v>1560</v>
      </c>
      <c r="N117" s="2">
        <f>M117</f>
        <v>1560</v>
      </c>
      <c r="O117" s="2">
        <f>N117/M117</f>
        <v>1</v>
      </c>
    </row>
    <row r="118">
      <c r="B118" s="2" t="str">
        <v>B</v>
      </c>
      <c r="C118" s="2" t="str">
        <v>Lapangan Penumpukan Lini I (TO II)</v>
      </c>
      <c r="M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K119" s="2" t="str">
        <v>Beton</v>
      </c>
      <c r="M119" s="2">
        <f>H119</f>
        <v>6916</v>
      </c>
      <c r="N119" s="2">
        <f>M119</f>
        <v>6916</v>
      </c>
      <c r="O119" s="2">
        <f>N119/M119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K120" s="2" t="str">
        <v>Beton</v>
      </c>
      <c r="M120" s="2">
        <f>H120</f>
        <v>6255</v>
      </c>
      <c r="N120" s="2">
        <f>M120</f>
        <v>6255</v>
      </c>
      <c r="O120" s="2">
        <f>N120/M120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K121" s="2" t="str">
        <v>Beton</v>
      </c>
      <c r="M121" s="2">
        <f>H121</f>
        <v>4841</v>
      </c>
      <c r="N121" s="2">
        <f>M121</f>
        <v>4841</v>
      </c>
      <c r="O121" s="2">
        <f>N121/M121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K122" s="2" t="str">
        <v>Beton</v>
      </c>
      <c r="M122" s="2">
        <f>H122</f>
        <v>5004</v>
      </c>
      <c r="N122" s="2">
        <f>M122</f>
        <v>5004</v>
      </c>
      <c r="O122" s="2">
        <f>N122/M122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K123" s="2" t="str">
        <v>Beton</v>
      </c>
      <c r="M123" s="2">
        <f>H123</f>
        <v>21450</v>
      </c>
      <c r="N123" s="2">
        <f>M123</f>
        <v>21450</v>
      </c>
      <c r="O123" s="2">
        <f>N123/M123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K124" s="2" t="str">
        <v>Beton</v>
      </c>
      <c r="M124" s="2">
        <f>H124</f>
        <v>29280</v>
      </c>
      <c r="N124" s="2">
        <f>M124</f>
        <v>29280</v>
      </c>
      <c r="O124" s="2">
        <f>N124/M124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K125" s="2" t="str">
        <v>Beton</v>
      </c>
      <c r="M125" s="2">
        <f>H125</f>
        <v>36500</v>
      </c>
      <c r="N125" s="2">
        <f>M125</f>
        <v>36500</v>
      </c>
      <c r="O125" s="2">
        <f>N125/M125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K126" s="2" t="str">
        <v>Beton</v>
      </c>
      <c r="M126" s="2">
        <f>H126</f>
        <v>3700</v>
      </c>
      <c r="N126" s="2">
        <f>M126</f>
        <v>3700</v>
      </c>
      <c r="O126" s="2">
        <f>N126/M126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K127" s="2" t="str">
        <v>Beton</v>
      </c>
      <c r="M127" s="2">
        <f>H127</f>
        <v>3840</v>
      </c>
      <c r="N127" s="2">
        <f>M127</f>
        <v>3840</v>
      </c>
      <c r="O127" s="2">
        <f>N127/M127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K128" s="2" t="str">
        <v>Beton</v>
      </c>
      <c r="M128" s="2">
        <f>H128</f>
        <v>6912</v>
      </c>
      <c r="N128" s="2">
        <f>M128</f>
        <v>6912</v>
      </c>
      <c r="O128" s="2">
        <f>N128/M128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K129" s="2" t="str">
        <v>Beton</v>
      </c>
      <c r="M129" s="2">
        <f>H129</f>
        <v>5530</v>
      </c>
      <c r="N129" s="2">
        <f>M129</f>
        <v>5530</v>
      </c>
      <c r="O129" s="2">
        <f>N129/M129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K130" s="2" t="str">
        <v>Beton</v>
      </c>
      <c r="M130" s="2">
        <f>H130</f>
        <v>6300</v>
      </c>
      <c r="N130" s="2">
        <f>M130</f>
        <v>6300</v>
      </c>
      <c r="O130" s="2">
        <f>N130/M130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K131" s="2" t="str">
        <v>Beton</v>
      </c>
      <c r="M131" s="2">
        <f>H131</f>
        <v>3575</v>
      </c>
      <c r="N131" s="2">
        <f>M131</f>
        <v>3575</v>
      </c>
      <c r="O131" s="2">
        <f>N131/M131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K132" s="2" t="str">
        <v>Beton</v>
      </c>
      <c r="M132" s="2">
        <f>H132</f>
        <v>6750</v>
      </c>
      <c r="N132" s="2">
        <f>M132</f>
        <v>6750</v>
      </c>
      <c r="O132" s="2">
        <f>N132/M132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K133" s="2" t="str">
        <v>Beton</v>
      </c>
      <c r="M133" s="2">
        <f>H133</f>
        <v>9900</v>
      </c>
      <c r="N133" s="2">
        <f>M133</f>
        <v>9900</v>
      </c>
      <c r="O133" s="2">
        <f>N133/M133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K134" s="2" t="str">
        <v>Beton</v>
      </c>
      <c r="M134" s="2">
        <f>H134</f>
        <v>6384</v>
      </c>
      <c r="N134" s="2">
        <f>M134</f>
        <v>6384</v>
      </c>
      <c r="O134" s="2">
        <f>N134/M134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K135" s="2" t="str">
        <v>Beton</v>
      </c>
      <c r="M135" s="2">
        <f>H135</f>
        <v>7518</v>
      </c>
      <c r="N135" s="2">
        <f>M135</f>
        <v>7518</v>
      </c>
      <c r="O135" s="2">
        <f>N135/M135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K136" s="2" t="str">
        <v>Beton</v>
      </c>
      <c r="M136" s="2">
        <f>H136</f>
        <v>9324</v>
      </c>
      <c r="N136" s="2">
        <f>M136</f>
        <v>9324</v>
      </c>
      <c r="O136" s="2">
        <f>N136/M136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K137" s="2" t="str">
        <v>Beton</v>
      </c>
      <c r="M137" s="2">
        <f>H137</f>
        <v>4200</v>
      </c>
      <c r="N137" s="2">
        <f>M137</f>
        <v>4200</v>
      </c>
      <c r="O137" s="2">
        <f>N137/M137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K138" s="2" t="str">
        <v>Beton</v>
      </c>
      <c r="M138" s="2">
        <f>H138</f>
        <v>1855</v>
      </c>
      <c r="N138" s="2">
        <f>M138</f>
        <v>1855</v>
      </c>
      <c r="O138" s="2">
        <f>N138/M138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K139" s="2" t="str">
        <v>Beton</v>
      </c>
      <c r="M139" s="2">
        <f>H139</f>
        <v>7888</v>
      </c>
      <c r="N139" s="2">
        <f>M139</f>
        <v>7888</v>
      </c>
      <c r="O139" s="2">
        <f>N139/M139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K140" s="2" t="str">
        <v>Beton</v>
      </c>
      <c r="M140" s="2">
        <f>H140</f>
        <v>11100</v>
      </c>
      <c r="N140" s="2">
        <f>M140*80%</f>
        <v>8880</v>
      </c>
      <c r="O140" s="2">
        <f>N140/M140</f>
        <v>0.8</v>
      </c>
    </row>
    <row r="141">
      <c r="B141" s="2" t="str">
        <v>C</v>
      </c>
      <c r="C141" s="2" t="str">
        <v>Lapangan Penumpukan Lini I (TO III)</v>
      </c>
      <c r="M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K142" s="2" t="str">
        <v>Beton</v>
      </c>
      <c r="M142" s="2">
        <f>H142</f>
        <v>1848</v>
      </c>
      <c r="N142" s="2">
        <f>M142</f>
        <v>1848</v>
      </c>
      <c r="O142" s="2">
        <f>N142/M142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K143" s="2" t="str">
        <v>Beton</v>
      </c>
      <c r="M143" s="2">
        <f>H143</f>
        <v>12012</v>
      </c>
      <c r="N143" s="2">
        <f>M143</f>
        <v>12012</v>
      </c>
      <c r="O143" s="2">
        <f>N143/M143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K144" s="2" t="str">
        <v>Beton</v>
      </c>
      <c r="M144" s="2">
        <f>H144</f>
        <v>12180</v>
      </c>
      <c r="N144" s="2">
        <f>M144</f>
        <v>12180</v>
      </c>
      <c r="O144" s="2">
        <f>N144/M144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K145" s="2" t="str">
        <v>Beton</v>
      </c>
      <c r="M145" s="2">
        <f>H145</f>
        <v>25152</v>
      </c>
      <c r="N145" s="2">
        <f>M145</f>
        <v>25152</v>
      </c>
      <c r="O145" s="2">
        <f>N145/M145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K146" s="2" t="str">
        <v>Beton</v>
      </c>
      <c r="M146" s="2">
        <f>H146</f>
        <v>3100</v>
      </c>
      <c r="N146" s="2">
        <f>M146</f>
        <v>3100</v>
      </c>
      <c r="O146" s="2">
        <f>N146/M146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K147" s="2" t="str">
        <v>Beton</v>
      </c>
      <c r="M147" s="2">
        <f>H147</f>
        <v>2844</v>
      </c>
      <c r="N147" s="2">
        <f>M147</f>
        <v>2844</v>
      </c>
      <c r="O147" s="2">
        <f>N147/M147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K148" s="2" t="str">
        <v>Beton</v>
      </c>
      <c r="M148" s="2">
        <f>H148</f>
        <v>2286</v>
      </c>
      <c r="N148" s="2">
        <f>M148</f>
        <v>2286</v>
      </c>
      <c r="O148" s="2">
        <f>N148/M148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K149" s="2" t="str">
        <v>Beton</v>
      </c>
      <c r="M149" s="2">
        <f>H149</f>
        <v>46150</v>
      </c>
      <c r="N149" s="2">
        <f>M149</f>
        <v>46150</v>
      </c>
      <c r="O149" s="2">
        <f>N149/M149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K150" s="2" t="str">
        <v>Beton</v>
      </c>
      <c r="M150" s="2">
        <f>H150</f>
        <v>2400</v>
      </c>
      <c r="N150" s="2">
        <f>M150</f>
        <v>2400</v>
      </c>
      <c r="O150" s="2">
        <f>N150/M150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K151" s="2" t="str">
        <v>Beton</v>
      </c>
      <c r="M151" s="2">
        <f>H151</f>
        <v>5217</v>
      </c>
      <c r="N151" s="2">
        <f>M151</f>
        <v>5217</v>
      </c>
      <c r="O151" s="2">
        <f>N151/M151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K152" s="2" t="str">
        <v>Beton</v>
      </c>
      <c r="M152" s="2">
        <f>H152</f>
        <v>20000</v>
      </c>
      <c r="N152" s="2">
        <f>M152</f>
        <v>20000</v>
      </c>
      <c r="O152" s="2">
        <f>N152/M152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K153" s="2" t="str">
        <v>Beton</v>
      </c>
      <c r="M153" s="2">
        <f>H153</f>
        <v>29100</v>
      </c>
      <c r="N153" s="2">
        <f>M153</f>
        <v>29100</v>
      </c>
      <c r="O153" s="2">
        <f>N153/M153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K154" s="2" t="str">
        <v>Beton</v>
      </c>
      <c r="M154" s="2">
        <f>H154</f>
        <v>20200</v>
      </c>
      <c r="N154" s="2">
        <f>M154</f>
        <v>20200</v>
      </c>
      <c r="O154" s="2">
        <f>N154/M154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K155" s="2" t="str">
        <v>Beton</v>
      </c>
      <c r="M155" s="2">
        <f>H155</f>
        <v>17700</v>
      </c>
      <c r="N155" s="2">
        <f>M155</f>
        <v>17700</v>
      </c>
      <c r="O155" s="2">
        <f>N155/M155</f>
        <v>1</v>
      </c>
    </row>
    <row r="156">
      <c r="B156" s="2" t="str">
        <v>C</v>
      </c>
      <c r="C156" s="2" t="str">
        <v>Lapangan Penumpukan Lini II</v>
      </c>
      <c r="M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K157" s="2" t="str">
        <v>Beton</v>
      </c>
      <c r="M157" s="2">
        <f>H157</f>
        <v>5670</v>
      </c>
      <c r="N157" s="2">
        <f>M157*50%</f>
        <v>2835</v>
      </c>
      <c r="O157" s="2">
        <f>N157/M157</f>
        <v>0.5</v>
      </c>
      <c r="P157" s="2" t="str">
        <v>lapangan rusak</v>
      </c>
      <c r="R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K158" s="2" t="str">
        <v>Beton</v>
      </c>
      <c r="M158" s="2">
        <f>H158</f>
        <v>1225</v>
      </c>
      <c r="N158" s="2">
        <f>M158*50%</f>
        <v>612.5</v>
      </c>
      <c r="O158" s="2">
        <f>N158/M158</f>
        <v>0.5</v>
      </c>
      <c r="P158" s="2" t="str">
        <v>lapangan rusak, tapi masih bisa dipakai menumpuk</v>
      </c>
      <c r="R158" s="2" t="str">
        <v>Apa penyebab availability fasilitas kurang dari 80% ?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K159" s="2" t="str">
        <v>Beton</v>
      </c>
      <c r="M159" s="2">
        <f>H159</f>
        <v>6525</v>
      </c>
      <c r="N159" s="2">
        <f>M159*50%</f>
        <v>3262.5</v>
      </c>
      <c r="O159" s="2">
        <f>N159/M159</f>
        <v>0.5</v>
      </c>
      <c r="P159" s="2" t="str">
        <v>lapangan rusak, tapi masih bisa dipakai menumpuk</v>
      </c>
      <c r="R159" s="2" t="str">
        <v>Apa penyebab availability fasilitas kurang dari 80% ?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K160" s="2" t="str">
        <v>Beton</v>
      </c>
      <c r="M160" s="2">
        <f>H160</f>
        <v>4500</v>
      </c>
      <c r="N160" s="2">
        <f>M160*50%</f>
        <v>2250</v>
      </c>
      <c r="O160" s="2">
        <f>N160/M160</f>
        <v>0.5</v>
      </c>
      <c r="P160" s="2" t="str">
        <v>lapangan rusak, tapi masih bisa dipakai menumpuk</v>
      </c>
      <c r="R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K161" s="2" t="str">
        <v>Beton</v>
      </c>
      <c r="M161" s="2">
        <f>H161</f>
        <v>5520</v>
      </c>
      <c r="N161" s="2">
        <f>M161</f>
        <v>5520</v>
      </c>
      <c r="O161" s="2">
        <f>N161/M161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K162" s="2" t="str">
        <v>Beton</v>
      </c>
      <c r="M162" s="2">
        <f>H162</f>
        <v>7280</v>
      </c>
      <c r="N162" s="2">
        <f>M162</f>
        <v>7280</v>
      </c>
      <c r="O162" s="2">
        <f>N162/M162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K163" s="2" t="str">
        <v>Beton</v>
      </c>
      <c r="M163" s="2">
        <f>H163</f>
        <v>4606</v>
      </c>
      <c r="N163" s="2">
        <f>M163</f>
        <v>4606</v>
      </c>
      <c r="O163" s="2">
        <f>N163/M163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K164" s="2" t="str">
        <v>Beton</v>
      </c>
      <c r="M164" s="2">
        <f>H164</f>
        <v>1705</v>
      </c>
      <c r="N164" s="2">
        <f>M164</f>
        <v>1705</v>
      </c>
      <c r="O164" s="2">
        <f>N164/M164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K165" s="2" t="str">
        <v>Beton</v>
      </c>
      <c r="M165" s="2">
        <f>H165</f>
        <v>9425</v>
      </c>
      <c r="N165" s="2">
        <f>M165</f>
        <v>9425</v>
      </c>
      <c r="O165" s="2">
        <f>N165/M165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K166" s="2" t="str">
        <v>Beton</v>
      </c>
      <c r="M166" s="2">
        <f>H166</f>
        <v>13770</v>
      </c>
      <c r="N166" s="2">
        <f>M166</f>
        <v>13770</v>
      </c>
      <c r="O166" s="2">
        <f>N166/M166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K167" s="2" t="str">
        <v>Beton</v>
      </c>
      <c r="M167" s="2">
        <f>H167</f>
        <v>16512</v>
      </c>
      <c r="N167" s="2">
        <f>M167</f>
        <v>16512</v>
      </c>
      <c r="O167" s="2">
        <f>N167/M167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K168" s="2" t="str">
        <v>Beton</v>
      </c>
      <c r="M168" s="2">
        <f>H168</f>
        <v>13760</v>
      </c>
      <c r="N168" s="2">
        <f>M168</f>
        <v>13760</v>
      </c>
      <c r="O168" s="2">
        <f>N168/M168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K169" s="2" t="str">
        <v>Beton</v>
      </c>
      <c r="M169" s="2">
        <f>H169</f>
        <v>14534</v>
      </c>
      <c r="N169" s="2">
        <f>M169</f>
        <v>14534</v>
      </c>
      <c r="O169" s="2">
        <f>N169/M169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K170" s="2" t="str">
        <v>Beton</v>
      </c>
      <c r="M170" s="2">
        <f>H170</f>
        <v>9520</v>
      </c>
      <c r="N170" s="2">
        <f>M170</f>
        <v>9520</v>
      </c>
      <c r="O170" s="2">
        <f>N170/M170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K171" s="2" t="str">
        <v>Beton</v>
      </c>
      <c r="M171" s="2">
        <f>H171</f>
        <v>6498</v>
      </c>
      <c r="N171" s="2">
        <f>M171</f>
        <v>6498</v>
      </c>
      <c r="O171" s="2">
        <f>N171/M171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K172" s="2" t="str">
        <v>Beton</v>
      </c>
      <c r="M172" s="2">
        <f>H172</f>
        <v>55278</v>
      </c>
      <c r="N172" s="2">
        <f>M172</f>
        <v>55278</v>
      </c>
      <c r="O172" s="2">
        <f>N172/M172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K173" s="2" t="str">
        <v>Beton</v>
      </c>
      <c r="M173" s="2">
        <f>H173</f>
        <v>22165</v>
      </c>
      <c r="N173" s="2">
        <f>M173*50%</f>
        <v>11082.5</v>
      </c>
      <c r="O173" s="2">
        <f>N173/M173</f>
        <v>0.5</v>
      </c>
      <c r="P173" s="2" t="str">
        <v>permukaan beton turun</v>
      </c>
      <c r="R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K174" s="2" t="str">
        <v>Conblock</v>
      </c>
      <c r="M174" s="2">
        <f>H174</f>
        <v>86620</v>
      </c>
      <c r="N174" s="2">
        <f>M174</f>
        <v>86620</v>
      </c>
      <c r="O174" s="2">
        <f>N174/M174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K175" s="2" t="str">
        <v>Beton</v>
      </c>
      <c r="M175" s="2">
        <f>H175</f>
        <v>7965</v>
      </c>
      <c r="N175" s="2">
        <f>M175</f>
        <v>7965</v>
      </c>
      <c r="O175" s="2">
        <f>N175/M175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K176" s="2" t="str">
        <v>Beton</v>
      </c>
      <c r="M176" s="2">
        <f>H176</f>
        <v>12204</v>
      </c>
      <c r="N176" s="2">
        <f>M176</f>
        <v>12204</v>
      </c>
      <c r="O176" s="2">
        <f>N176/M176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K177" s="2" t="str">
        <v>Beton</v>
      </c>
      <c r="M177" s="2">
        <f>H177</f>
        <v>46345</v>
      </c>
      <c r="N177" s="2">
        <f>M177</f>
        <v>46345</v>
      </c>
      <c r="O177" s="2">
        <f>N177/M177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K178" s="2" t="str">
        <v>Beton</v>
      </c>
      <c r="M178" s="2">
        <f>H178</f>
        <v>4900</v>
      </c>
      <c r="N178" s="2">
        <f>M178</f>
        <v>4900</v>
      </c>
      <c r="O178" s="2">
        <f>N178/M178</f>
        <v>1</v>
      </c>
      <c r="R178" s="2">
        <f>D181+D156+D141+D118</f>
        <v>0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K179" s="2" t="str">
        <v>Conblock</v>
      </c>
      <c r="M179" s="2">
        <f>H179</f>
        <v>33285</v>
      </c>
      <c r="N179" s="2">
        <f>M179</f>
        <v>33285</v>
      </c>
      <c r="O179" s="2">
        <f>N179/M179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M180" s="2">
        <f>H180</f>
        <v>11775</v>
      </c>
      <c r="N180" s="2">
        <f>M180</f>
        <v>11775</v>
      </c>
      <c r="O180" s="2">
        <f>N180/M180</f>
        <v>1</v>
      </c>
    </row>
    <row r="181">
      <c r="C181" s="2" t="str">
        <v>Julmlah II</v>
      </c>
      <c r="H181" s="2">
        <f>SUM(H104:H180)</f>
        <v>911017</v>
      </c>
      <c r="M181" s="2">
        <f>SUM(M104:M180)</f>
        <v>911017</v>
      </c>
      <c r="N181" s="2">
        <f>SUM(N104:N180)</f>
        <v>874638.75</v>
      </c>
      <c r="O181" s="2">
        <f>N181/M181</f>
        <v>0.9600685278101286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K183" s="2" t="str">
        <v>Rangka Baja</v>
      </c>
      <c r="M183" s="2">
        <f>H183</f>
        <v>5655</v>
      </c>
      <c r="N183" s="2">
        <f>M183</f>
        <v>5655</v>
      </c>
      <c r="O183" s="2">
        <f>N183/M183</f>
        <v>1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K184" s="2" t="str">
        <v>Rangka Baja</v>
      </c>
      <c r="M184" s="2">
        <f>H184</f>
        <v>5655</v>
      </c>
      <c r="N184" s="2">
        <f>M184</f>
        <v>5655</v>
      </c>
      <c r="O184" s="2">
        <f>N184/M184</f>
        <v>1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K185" s="2" t="str">
        <v>Rangka Baja</v>
      </c>
      <c r="M185" s="2">
        <f>H185</f>
        <v>9200</v>
      </c>
      <c r="N185" s="2">
        <f>M185</f>
        <v>9200</v>
      </c>
      <c r="O185" s="2">
        <f>N185/M185</f>
        <v>1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K186" s="2" t="str">
        <v>Rangka Baja</v>
      </c>
      <c r="M186" s="2">
        <f>H186</f>
        <v>3400</v>
      </c>
      <c r="N186" s="2">
        <f>M186</f>
        <v>3400</v>
      </c>
      <c r="O186" s="2">
        <f>N186/M186</f>
        <v>1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K187" s="2" t="str">
        <v>Rangka Baja</v>
      </c>
      <c r="M187" s="2">
        <f>H187</f>
        <v>11047.144</v>
      </c>
      <c r="N187" s="2">
        <f>M187</f>
        <v>11047.144</v>
      </c>
      <c r="O187" s="2">
        <f>N187/M187</f>
        <v>1</v>
      </c>
    </row>
    <row r="188">
      <c r="C188" s="2" t="str">
        <v>Julmlah III</v>
      </c>
      <c r="H188" s="2">
        <f>SUM(H183:H187)</f>
        <v>34957.144</v>
      </c>
      <c r="M188" s="2">
        <f>SUM(M183:M187)</f>
        <v>34957.144</v>
      </c>
      <c r="N188" s="2">
        <f>SUM(N183:N187)</f>
        <v>34957.144</v>
      </c>
      <c r="O188" s="2">
        <f>N188/M188</f>
        <v>1</v>
      </c>
    </row>
    <row r="189">
      <c r="B189" s="2" t="str">
        <v>AVAILABILITY FASILITAS PELABUHAN</v>
      </c>
      <c r="O189" s="2">
        <f>AVERAGE(O101,O181,O188)</f>
        <v>0.9863137634779505</v>
      </c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pageMargins left="0.5" right="0.5" top="0.5" bottom="0.5" header="0" footer="0"/>
  <ignoredErrors>
    <ignoredError numberStoredAsText="1" sqref="A1:Y995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Y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SEPTEMBER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Elevasi</v>
      </c>
      <c r="J8" s="2" t="str">
        <v>Daya Dukung/Kapasitas</v>
      </c>
      <c r="K8" s="2" t="str">
        <v xml:space="preserve">Konstruksi </v>
      </c>
      <c r="L8" s="2" t="str">
        <v>Tahun Pembuatan</v>
      </c>
      <c r="M8" s="2" t="str">
        <v>Fasilitas Tersidia</v>
      </c>
      <c r="N8" s="2" t="str">
        <v>Fasilitas Siap Pakai</v>
      </c>
      <c r="O8" s="2" t="str">
        <v>Availability Fasilitas</v>
      </c>
      <c r="P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(mLWS)</v>
      </c>
      <c r="J9" s="2" t="str">
        <v>(Ton/m2/Teus)</v>
      </c>
      <c r="M9" s="2" t="str">
        <v>(m2)</v>
      </c>
      <c r="N9" s="2" t="str">
        <v>(m2)</v>
      </c>
      <c r="O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 t="str">
        <v>7=5x6</v>
      </c>
      <c r="I10" s="2">
        <v>9</v>
      </c>
      <c r="J10" s="2">
        <v>10</v>
      </c>
      <c r="K10" s="2">
        <v>8</v>
      </c>
      <c r="L10" s="2">
        <v>9</v>
      </c>
      <c r="M10" s="2">
        <v>9</v>
      </c>
      <c r="N10" s="2">
        <v>10</v>
      </c>
      <c r="O10" s="2" t="str">
        <v>11 = 10/9</v>
      </c>
      <c r="P10" s="2">
        <v>12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K13" s="2" t="str">
        <v>Beton</v>
      </c>
      <c r="M13" s="2">
        <f>H13</f>
        <v>3400</v>
      </c>
      <c r="N13" s="2">
        <f>M13</f>
        <v>3400</v>
      </c>
      <c r="O13" s="2">
        <f>N13/M13</f>
        <v>1</v>
      </c>
      <c r="P13" s="2" t="str">
        <v>PTP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K14" s="2" t="str">
        <v>Beton</v>
      </c>
      <c r="M14" s="2">
        <f>H14</f>
        <v>2600</v>
      </c>
      <c r="N14" s="2">
        <f>M14</f>
        <v>2600</v>
      </c>
      <c r="O14" s="2">
        <f>N14/M14</f>
        <v>1</v>
      </c>
      <c r="P14" s="2" t="str">
        <v>PTP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K15" s="2" t="str">
        <v>Beton</v>
      </c>
      <c r="M15" s="2">
        <f>H15</f>
        <v>2400</v>
      </c>
      <c r="N15" s="2">
        <f>M15</f>
        <v>2400</v>
      </c>
      <c r="O15" s="2">
        <f>N15/M15</f>
        <v>1</v>
      </c>
      <c r="P15" s="2" t="str">
        <v>PTP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K16" s="2" t="str">
        <v>Beton</v>
      </c>
      <c r="M16" s="2">
        <f>H16</f>
        <v>2800</v>
      </c>
      <c r="N16" s="2">
        <f>M16</f>
        <v>2800</v>
      </c>
      <c r="O16" s="2">
        <f>N16/M16</f>
        <v>1</v>
      </c>
      <c r="P16" s="2" t="str">
        <v>PTP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K17" s="2" t="str">
        <v>Beton</v>
      </c>
      <c r="M17" s="2">
        <f>H17</f>
        <v>5600</v>
      </c>
      <c r="N17" s="2">
        <f>M17</f>
        <v>5600</v>
      </c>
      <c r="O17" s="2">
        <f>N17/M17</f>
        <v>1</v>
      </c>
      <c r="P17" s="2" t="str">
        <v>PTP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K18" s="2" t="str">
        <v>Beton</v>
      </c>
      <c r="M18" s="2">
        <f>H18</f>
        <v>4800</v>
      </c>
      <c r="N18" s="2">
        <f>M18</f>
        <v>4800</v>
      </c>
      <c r="O18" s="2">
        <f>N18/M18</f>
        <v>1</v>
      </c>
      <c r="P18" s="2" t="str">
        <v>PNP SAMUDRA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K19" s="2" t="str">
        <v>Beton</v>
      </c>
      <c r="M19" s="2">
        <f>H19</f>
        <v>3000</v>
      </c>
      <c r="N19" s="2">
        <f>M19</f>
        <v>3000</v>
      </c>
      <c r="O19" s="2">
        <f>N19/M19</f>
        <v>1</v>
      </c>
      <c r="P19" s="2" t="str">
        <v>PTP</v>
      </c>
    </row>
    <row r="20">
      <c r="B20" s="2" t="str">
        <v>B</v>
      </c>
      <c r="C20" s="2" t="str">
        <v>Dermaga Pelabuhan Nusantara II</v>
      </c>
      <c r="M20" s="2">
        <f>H20</f>
        <v>0</v>
      </c>
      <c r="N20" s="2">
        <f>M20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K21" s="2" t="str">
        <v>Beton</v>
      </c>
      <c r="M21" s="2">
        <f>H21</f>
        <v>3400</v>
      </c>
      <c r="N21" s="2">
        <f>M21</f>
        <v>3400</v>
      </c>
      <c r="O21" s="2">
        <f>N21/M21</f>
        <v>1</v>
      </c>
      <c r="P21" s="2" t="str">
        <v>PTP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K22" s="2" t="str">
        <v>Beton</v>
      </c>
      <c r="M22" s="2">
        <f>H22</f>
        <v>3600</v>
      </c>
      <c r="N22" s="2">
        <f>M22</f>
        <v>3600</v>
      </c>
      <c r="O22" s="2">
        <f>N22/M22</f>
        <v>1</v>
      </c>
      <c r="P22" s="2" t="str">
        <v>PTP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K23" s="2" t="str">
        <v>Beton</v>
      </c>
      <c r="M23" s="2">
        <f>H23</f>
        <v>3840</v>
      </c>
      <c r="N23" s="2">
        <f>M23</f>
        <v>3840</v>
      </c>
      <c r="O23" s="2">
        <f>N23/M23</f>
        <v>1</v>
      </c>
      <c r="P23" s="2" t="str">
        <v>PTP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K24" s="2" t="str">
        <v>Beton</v>
      </c>
      <c r="M24" s="2">
        <f>H24</f>
        <v>900</v>
      </c>
      <c r="N24" s="2">
        <f>M24</f>
        <v>900</v>
      </c>
      <c r="O24" s="2">
        <f>N24/M24</f>
        <v>1</v>
      </c>
      <c r="P24" s="2" t="str">
        <v>PTP</v>
      </c>
    </row>
    <row r="25">
      <c r="B25" s="2" t="str">
        <v>C</v>
      </c>
      <c r="C25" s="2" t="str">
        <v>Dermaga Nusantara II Timur</v>
      </c>
      <c r="M25" s="2">
        <f>H25</f>
        <v>0</v>
      </c>
      <c r="N25" s="2">
        <f>M25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K26" s="2" t="str">
        <v>Beton</v>
      </c>
      <c r="M26" s="2">
        <f>H26</f>
        <v>8000</v>
      </c>
      <c r="N26" s="2">
        <f>M26</f>
        <v>8000</v>
      </c>
      <c r="O26" s="2">
        <f>N26/M26</f>
        <v>1</v>
      </c>
      <c r="P26" s="2" t="str">
        <v>TPK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K27" s="2" t="str">
        <v>Beton</v>
      </c>
      <c r="M27" s="2">
        <f>H27</f>
        <v>1700</v>
      </c>
      <c r="N27" s="2">
        <f>M27</f>
        <v>1700</v>
      </c>
      <c r="O27" s="2">
        <f>N27/M27</f>
        <v>1</v>
      </c>
      <c r="P27" s="2" t="str">
        <v>WALIE JAYA</v>
      </c>
    </row>
    <row r="28">
      <c r="B28" s="2" t="str">
        <v>D</v>
      </c>
      <c r="C28" s="2" t="str">
        <v>Dermaga Pelabuhan 1 Barat</v>
      </c>
      <c r="M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K29" s="2" t="str">
        <v>Beton</v>
      </c>
      <c r="M29" s="2">
        <f>H29</f>
        <v>600</v>
      </c>
      <c r="N29" s="2">
        <f>M29</f>
        <v>600</v>
      </c>
      <c r="O29" s="2">
        <f>N29/M29</f>
        <v>1</v>
      </c>
      <c r="P29" s="2" t="str">
        <v>PTP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K30" s="2" t="str">
        <v>Beton</v>
      </c>
      <c r="M30" s="2">
        <f>H30</f>
        <v>5000</v>
      </c>
      <c r="N30" s="2">
        <f>M30</f>
        <v>5000</v>
      </c>
      <c r="O30" s="2">
        <f>N30/M30</f>
        <v>1</v>
      </c>
      <c r="P30" s="2" t="str">
        <v>PTP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K31" s="2" t="str">
        <v>Beton</v>
      </c>
      <c r="M31" s="2">
        <f>H31</f>
        <v>2500</v>
      </c>
      <c r="N31" s="2">
        <f>M31</f>
        <v>2500</v>
      </c>
      <c r="O31" s="2">
        <f>N31/M31</f>
        <v>1</v>
      </c>
      <c r="P31" s="2" t="str">
        <v>PTP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K32" s="2" t="str">
        <v>Beton</v>
      </c>
      <c r="M32" s="2">
        <f>H32</f>
        <v>2500</v>
      </c>
      <c r="N32" s="2">
        <f>M32</f>
        <v>2500</v>
      </c>
      <c r="O32" s="2">
        <f>N32/M32</f>
        <v>1</v>
      </c>
      <c r="P32" s="2" t="str">
        <v>PTP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K33" s="2" t="str">
        <v>Beton</v>
      </c>
      <c r="M33" s="2">
        <f>H33</f>
        <v>3800</v>
      </c>
      <c r="N33" s="2">
        <f>M33</f>
        <v>3800</v>
      </c>
      <c r="O33" s="2">
        <f>N33/M33</f>
        <v>1</v>
      </c>
      <c r="P33" s="2" t="str">
        <v>ADIPURUSA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K34" s="2" t="str">
        <v>Beton</v>
      </c>
      <c r="M34" s="2">
        <f>H34</f>
        <v>2600</v>
      </c>
      <c r="N34" s="2">
        <f>M34</f>
        <v>2600</v>
      </c>
      <c r="O34" s="2">
        <f>N34/M34</f>
        <v>1</v>
      </c>
      <c r="P34" s="2" t="str">
        <v>ADIPURUSA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K35" s="2" t="str">
        <v>Beton</v>
      </c>
      <c r="M35" s="2">
        <f>H35</f>
        <v>3600</v>
      </c>
      <c r="N35" s="2">
        <f>M35</f>
        <v>3600</v>
      </c>
      <c r="O35" s="2">
        <f>N35/M35</f>
        <v>1</v>
      </c>
      <c r="P35" s="2" t="str">
        <v>ADIPURUSA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K36" s="2" t="str">
        <v>Beton</v>
      </c>
      <c r="M36" s="2">
        <f>H36</f>
        <v>3360</v>
      </c>
      <c r="N36" s="2">
        <f>M36</f>
        <v>3360</v>
      </c>
      <c r="O36" s="2">
        <f>N36/M36</f>
        <v>1</v>
      </c>
      <c r="P36" s="2" t="str">
        <v>TERMINAL PENUMPANG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K37" s="2" t="str">
        <v>Beton</v>
      </c>
      <c r="M37" s="2">
        <f>H37</f>
        <v>4240</v>
      </c>
      <c r="N37" s="2">
        <f>M37</f>
        <v>4240</v>
      </c>
      <c r="O37" s="2">
        <f>N37/M37</f>
        <v>1</v>
      </c>
      <c r="P37" s="2" t="str">
        <v>TPK</v>
      </c>
    </row>
    <row r="38">
      <c r="B38" s="2" t="str">
        <v>E</v>
      </c>
      <c r="C38" s="2" t="str">
        <v xml:space="preserve">Dermaga Pelabuhan 1 Selatan </v>
      </c>
      <c r="M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K39" s="2" t="str">
        <v>Beton</v>
      </c>
      <c r="M39" s="2">
        <f>H39</f>
        <v>4760</v>
      </c>
      <c r="N39" s="2">
        <f>M39</f>
        <v>4760</v>
      </c>
      <c r="O39" s="2">
        <f>N39/M39</f>
        <v>1</v>
      </c>
      <c r="P39" s="2" t="str">
        <v>TPK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K40" s="2" t="str">
        <v>Beton</v>
      </c>
      <c r="M40" s="2">
        <f>H40</f>
        <v>3740</v>
      </c>
      <c r="N40" s="2">
        <f>M40</f>
        <v>3740</v>
      </c>
      <c r="O40" s="2">
        <f>N40/M40</f>
        <v>1</v>
      </c>
      <c r="P40" s="2" t="str">
        <v>TPK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K41" s="2" t="str">
        <v>Beton</v>
      </c>
      <c r="M41" s="2">
        <f>H41</f>
        <v>3960</v>
      </c>
      <c r="N41" s="2">
        <f>M41</f>
        <v>3960</v>
      </c>
      <c r="O41" s="2">
        <f>N41/M41</f>
        <v>1</v>
      </c>
      <c r="P41" s="2" t="str">
        <v>TPK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K42" s="2" t="str">
        <v>Beton</v>
      </c>
      <c r="M42" s="2">
        <f>H42</f>
        <v>3520</v>
      </c>
      <c r="N42" s="2">
        <f>M42</f>
        <v>3520</v>
      </c>
      <c r="O42" s="2">
        <f>N42/M42</f>
        <v>1</v>
      </c>
      <c r="P42" s="2" t="str">
        <v>TPK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K43" s="2" t="str">
        <v>Beton</v>
      </c>
      <c r="M43" s="2">
        <f>H43</f>
        <v>3080</v>
      </c>
      <c r="N43" s="2">
        <f>M43</f>
        <v>3080</v>
      </c>
      <c r="O43" s="2">
        <f>N43/M43</f>
        <v>1</v>
      </c>
      <c r="P43" s="2" t="str">
        <v>TPK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K44" s="2" t="str">
        <v>Beton</v>
      </c>
      <c r="M44" s="2">
        <f>H44</f>
        <v>3080</v>
      </c>
      <c r="N44" s="2">
        <f>M44</f>
        <v>3080</v>
      </c>
      <c r="O44" s="2">
        <f>N44/M44</f>
        <v>1</v>
      </c>
      <c r="P44" s="2" t="str">
        <v>TPK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K45" s="2" t="str">
        <v>Beton</v>
      </c>
      <c r="M45" s="2">
        <f>H45</f>
        <v>3900</v>
      </c>
      <c r="N45" s="2">
        <f>M45</f>
        <v>3900</v>
      </c>
      <c r="O45" s="2">
        <f>N45/M45</f>
        <v>1</v>
      </c>
      <c r="P45" s="2" t="str">
        <v>PTP</v>
      </c>
    </row>
    <row r="46">
      <c r="B46" s="2" t="str">
        <v>G</v>
      </c>
      <c r="C46" s="2" t="str">
        <v>Dermaga Pelabuhan 1 Utara</v>
      </c>
      <c r="M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K47" s="2" t="str">
        <v>Beton</v>
      </c>
      <c r="M47" s="2">
        <f>H47</f>
        <v>6250</v>
      </c>
      <c r="N47" s="2">
        <f>M47</f>
        <v>6250</v>
      </c>
      <c r="O47" s="2">
        <f>N47/M47</f>
        <v>1</v>
      </c>
      <c r="P47" s="2" t="str">
        <v>PTP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K48" s="2" t="str">
        <v>Beton</v>
      </c>
      <c r="M48" s="2">
        <f>H48</f>
        <v>3220</v>
      </c>
      <c r="N48" s="2">
        <f>M48</f>
        <v>3220</v>
      </c>
      <c r="O48" s="2">
        <f>N48/M48</f>
        <v>1</v>
      </c>
      <c r="P48" s="2" t="str">
        <v>JAI</v>
      </c>
    </row>
    <row r="49">
      <c r="B49" s="2" t="str">
        <v>H</v>
      </c>
      <c r="C49" s="2" t="str">
        <v>Dermaga Pelabuhan 2 Barat</v>
      </c>
      <c r="M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K50" s="2" t="str">
        <v>Beton</v>
      </c>
      <c r="M50" s="2">
        <f>H50</f>
        <v>2400</v>
      </c>
      <c r="N50" s="2">
        <f>M50</f>
        <v>2400</v>
      </c>
      <c r="O50" s="2">
        <f>N50/M50</f>
        <v>1</v>
      </c>
      <c r="P50" s="2" t="str">
        <v>PTP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K51" s="2" t="str">
        <v>Beton</v>
      </c>
      <c r="M51" s="2">
        <f>H51</f>
        <v>3200</v>
      </c>
      <c r="N51" s="2">
        <f>M51</f>
        <v>3200</v>
      </c>
      <c r="O51" s="2">
        <f>N51/M51</f>
        <v>1</v>
      </c>
      <c r="P51" s="2" t="str">
        <v>PTP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K52" s="2" t="str">
        <v>Beton</v>
      </c>
      <c r="M52" s="2">
        <f>H52</f>
        <v>4200</v>
      </c>
      <c r="N52" s="2">
        <f>M52</f>
        <v>4200</v>
      </c>
      <c r="O52" s="2">
        <f>N52/M52</f>
        <v>1</v>
      </c>
      <c r="P52" s="2" t="str">
        <v>PTP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K53" s="2" t="str">
        <v>Beton</v>
      </c>
      <c r="M53" s="2">
        <f>H53</f>
        <v>10340</v>
      </c>
      <c r="N53" s="2">
        <f>M53</f>
        <v>10340</v>
      </c>
      <c r="O53" s="2">
        <f>N53/M53</f>
        <v>1</v>
      </c>
    </row>
    <row r="54">
      <c r="B54" s="2" t="str">
        <v>I</v>
      </c>
      <c r="C54" s="2" t="str">
        <v>Dermaga Pelabuhan 2 Selatan</v>
      </c>
      <c r="M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K55" s="2" t="str">
        <v>Beton</v>
      </c>
      <c r="M55" s="2">
        <f>H55</f>
        <v>980</v>
      </c>
      <c r="N55" s="2">
        <f>M55</f>
        <v>980</v>
      </c>
      <c r="O55" s="2">
        <f>N55/M55</f>
        <v>1</v>
      </c>
      <c r="P55" s="2" t="str">
        <v>TPK</v>
      </c>
    </row>
    <row r="56">
      <c r="B56" s="2" t="str">
        <v>J</v>
      </c>
      <c r="C56" s="2" t="str">
        <v>Dermaga Pelabuhan 2 Timur</v>
      </c>
      <c r="M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K57" s="2" t="str">
        <v>Beton</v>
      </c>
      <c r="M57" s="2">
        <f>H57</f>
        <v>4900</v>
      </c>
      <c r="N57" s="2">
        <f>M57</f>
        <v>4900</v>
      </c>
      <c r="O57" s="2">
        <f>N57/M57</f>
        <v>1</v>
      </c>
      <c r="P57" s="2" t="str">
        <v>TPK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K58" s="2" t="str">
        <v>Beton</v>
      </c>
      <c r="M58" s="2">
        <f>H58</f>
        <v>4000</v>
      </c>
      <c r="N58" s="2">
        <f>M58</f>
        <v>4000</v>
      </c>
      <c r="O58" s="2">
        <f>N58/M58</f>
        <v>1</v>
      </c>
      <c r="P58" s="2" t="str">
        <v>TPK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K59" s="2" t="str">
        <v>Beton</v>
      </c>
      <c r="M59" s="2">
        <f>H59</f>
        <v>4275</v>
      </c>
      <c r="N59" s="2">
        <f>M59</f>
        <v>4275</v>
      </c>
      <c r="O59" s="2">
        <f>N59/M59</f>
        <v>1</v>
      </c>
      <c r="P59" s="2" t="str">
        <v>TPK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K60" s="2" t="str">
        <v>Beton</v>
      </c>
      <c r="M60" s="2">
        <f>H60</f>
        <v>3000</v>
      </c>
      <c r="N60" s="2">
        <f>M60</f>
        <v>3000</v>
      </c>
      <c r="O60" s="2">
        <f>N60/M60</f>
        <v>1</v>
      </c>
      <c r="P60" s="2" t="str">
        <v>TPK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K61" s="2" t="str">
        <v>Beton</v>
      </c>
      <c r="M61" s="2">
        <f>H61</f>
        <v>3750</v>
      </c>
      <c r="N61" s="2">
        <f>M61</f>
        <v>3750</v>
      </c>
      <c r="O61" s="2">
        <f>N61/M61</f>
        <v>1</v>
      </c>
      <c r="P61" s="2" t="str">
        <v>TPK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K62" s="2" t="str">
        <v>Beton</v>
      </c>
      <c r="M62" s="2">
        <f>H62</f>
        <v>3250</v>
      </c>
      <c r="N62" s="2">
        <f>M62</f>
        <v>3250</v>
      </c>
      <c r="O62" s="2">
        <f>N62/M62</f>
        <v>1</v>
      </c>
      <c r="P62" s="2" t="str">
        <v>TPK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K63" s="2" t="str">
        <v>Beton</v>
      </c>
      <c r="M63" s="2">
        <f>H63</f>
        <v>7500</v>
      </c>
      <c r="N63" s="2">
        <f>M63</f>
        <v>7500</v>
      </c>
      <c r="O63" s="2">
        <f>N63/M63</f>
        <v>1</v>
      </c>
    </row>
    <row r="64">
      <c r="B64" s="2" t="str">
        <v>L</v>
      </c>
      <c r="C64" s="2" t="str">
        <v>Dermaga Pelabuhan 3 Barat</v>
      </c>
      <c r="M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K65" s="2" t="str">
        <v>Beton</v>
      </c>
      <c r="M65" s="2">
        <f>H65</f>
        <v>6000</v>
      </c>
      <c r="N65" s="2">
        <f>M65</f>
        <v>6000</v>
      </c>
      <c r="O65" s="2">
        <f>N65/M65</f>
        <v>1</v>
      </c>
      <c r="P65" s="2" t="str">
        <v>TPK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K66" s="2" t="str">
        <v>Beton</v>
      </c>
      <c r="M66" s="2">
        <f>H66</f>
        <v>3000</v>
      </c>
      <c r="N66" s="2">
        <f>M66</f>
        <v>3000</v>
      </c>
      <c r="O66" s="2">
        <f>N66/M66</f>
        <v>1</v>
      </c>
      <c r="P66" s="2" t="str">
        <v>TPK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K67" s="2" t="str">
        <v>Beton</v>
      </c>
      <c r="M67" s="2">
        <f>H67</f>
        <v>3000</v>
      </c>
      <c r="N67" s="2">
        <f>M67</f>
        <v>3000</v>
      </c>
      <c r="O67" s="2">
        <f>N67/M67</f>
        <v>1</v>
      </c>
      <c r="P67" s="2" t="str">
        <v>TPK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K68" s="2" t="str">
        <v>Beton</v>
      </c>
      <c r="M68" s="2">
        <f>H68</f>
        <v>3000</v>
      </c>
      <c r="N68" s="2">
        <f>M68</f>
        <v>3000</v>
      </c>
      <c r="O68" s="2">
        <f>N68/M68</f>
        <v>1</v>
      </c>
      <c r="P68" s="2" t="str">
        <v>TPK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K69" s="2" t="str">
        <v>Beton</v>
      </c>
      <c r="M69" s="2">
        <f>H69</f>
        <v>3000</v>
      </c>
      <c r="N69" s="2">
        <f>M69</f>
        <v>3000</v>
      </c>
      <c r="O69" s="2">
        <f>N69/M69</f>
        <v>1</v>
      </c>
      <c r="P69" s="2" t="str">
        <v>TPK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K70" s="2" t="str">
        <v>Beton</v>
      </c>
      <c r="M70" s="2">
        <f>H70</f>
        <v>11400</v>
      </c>
      <c r="N70" s="2">
        <f>M70</f>
        <v>11400</v>
      </c>
      <c r="O70" s="2">
        <f>N70/M70</f>
        <v>1</v>
      </c>
      <c r="P70" s="2" t="str">
        <v>TPK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M72" s="2">
        <f>H72</f>
        <v>690</v>
      </c>
      <c r="N72" s="2">
        <f>M72/2</f>
        <v>345</v>
      </c>
      <c r="O72" s="2">
        <f>N72/M72</f>
        <v>0.5</v>
      </c>
      <c r="P72" s="2" t="str">
        <v>JAI</v>
      </c>
      <c r="R72" s="2" t="str">
        <v>Apa faktor availability kurang dari 80% ?</v>
      </c>
    </row>
    <row r="73">
      <c r="B73" s="2" t="str">
        <v>M</v>
      </c>
      <c r="C73" s="2" t="str">
        <v>Dermaga Pelabuhan 3 Timur</v>
      </c>
      <c r="M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K74" s="2" t="str">
        <v>Beton</v>
      </c>
      <c r="M74" s="2">
        <f>H74</f>
        <v>22750</v>
      </c>
      <c r="N74" s="2">
        <f>M74</f>
        <v>22750</v>
      </c>
      <c r="O74" s="2">
        <f>N74/M74</f>
        <v>1</v>
      </c>
      <c r="P74" s="2" t="str">
        <v>JICT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K75" s="2" t="str">
        <v>Beton</v>
      </c>
      <c r="M75" s="2">
        <f>H75</f>
        <v>25480</v>
      </c>
      <c r="N75" s="2">
        <f>M75</f>
        <v>25480</v>
      </c>
      <c r="O75" s="2">
        <f>N75/M75</f>
        <v>1</v>
      </c>
      <c r="P75" s="2" t="str">
        <v>JICT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K76" s="2" t="str">
        <v>Beton</v>
      </c>
      <c r="M76" s="2">
        <f>H76</f>
        <v>22750</v>
      </c>
      <c r="N76" s="2">
        <f>M76</f>
        <v>22750</v>
      </c>
      <c r="O76" s="2">
        <f>N76/M76</f>
        <v>1</v>
      </c>
      <c r="P76" s="2" t="str">
        <v>TPK KOJA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M77" s="2">
        <f>H77</f>
        <v>5000</v>
      </c>
      <c r="N77" s="2">
        <f>M77</f>
        <v>5000</v>
      </c>
      <c r="O77" s="2">
        <f>N77/M77</f>
        <v>1</v>
      </c>
      <c r="P77" s="2" t="str">
        <v>BOGASARI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M78" s="2">
        <f>H78</f>
        <v>4375</v>
      </c>
      <c r="N78" s="2">
        <f>M78</f>
        <v>4375</v>
      </c>
      <c r="O78" s="2">
        <f>N78/M78</f>
        <v>1</v>
      </c>
      <c r="P78" s="2" t="str">
        <v>BOGASARI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M79" s="2">
        <f>H79</f>
        <v>2800</v>
      </c>
      <c r="N79" s="2">
        <f>M79</f>
        <v>2800</v>
      </c>
      <c r="O79" s="2">
        <f>N79/M79</f>
        <v>1</v>
      </c>
      <c r="P79" s="2" t="str">
        <v>DKO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M80" s="2">
        <f>H80</f>
        <v>3950</v>
      </c>
      <c r="N80" s="2">
        <f>M80</f>
        <v>3950</v>
      </c>
      <c r="O80" s="2">
        <f>N80/M80</f>
        <v>1</v>
      </c>
      <c r="P80" s="2" t="str">
        <v>PERTAMINA PMB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M81" s="2">
        <f>H81</f>
        <v>5450</v>
      </c>
      <c r="N81" s="2">
        <f>M81</f>
        <v>5450</v>
      </c>
      <c r="O81" s="2">
        <f>N81/M81</f>
        <v>1</v>
      </c>
      <c r="P81" s="2" t="str">
        <v>IKT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K82" s="2" t="str">
        <v>Beton</v>
      </c>
      <c r="M82" s="2">
        <f>H82</f>
        <v>9240</v>
      </c>
      <c r="N82" s="2">
        <f>M82</f>
        <v>9240</v>
      </c>
      <c r="O82" s="2">
        <f>N82/M82</f>
        <v>1</v>
      </c>
      <c r="P82" s="2" t="str">
        <v>IKT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K83" s="2" t="str">
        <v>Beton</v>
      </c>
      <c r="M83" s="2">
        <f>H83</f>
        <v>4900</v>
      </c>
      <c r="N83" s="2">
        <f>M83</f>
        <v>4900</v>
      </c>
      <c r="O83" s="2">
        <f>N83/M83</f>
        <v>1</v>
      </c>
      <c r="P83" s="2" t="str">
        <v>IKT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K84" s="2" t="str">
        <v>Beton</v>
      </c>
      <c r="M84" s="2">
        <f>H84</f>
        <v>689</v>
      </c>
      <c r="N84" s="2">
        <f>M84</f>
        <v>689</v>
      </c>
      <c r="O84" s="2">
        <f>N84/M84</f>
        <v>1</v>
      </c>
      <c r="P84" s="2" t="str">
        <v>SALIM</v>
      </c>
    </row>
    <row r="85">
      <c r="B85" s="2" t="str">
        <v>II</v>
      </c>
      <c r="C85" s="2" t="str">
        <v>Dermaga Kapal Non Niaga</v>
      </c>
      <c r="M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M86" s="2">
        <f>H86</f>
        <v>950</v>
      </c>
      <c r="N86" s="2">
        <f>M86</f>
        <v>950</v>
      </c>
      <c r="O86" s="2">
        <f>N86/M86</f>
        <v>1</v>
      </c>
      <c r="P86" s="2" t="str">
        <v>KOLINLAMIL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M87" s="2">
        <f>H87</f>
        <v>900</v>
      </c>
      <c r="N87" s="2">
        <f>M87</f>
        <v>900</v>
      </c>
      <c r="O87" s="2">
        <f>N87/M87</f>
        <v>1</v>
      </c>
      <c r="P87" s="2" t="str">
        <v>LANTAMAL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M88" s="2">
        <f>H88</f>
        <v>680</v>
      </c>
      <c r="N88" s="2">
        <f>M88</f>
        <v>680</v>
      </c>
      <c r="O88" s="2">
        <f>N88/M88</f>
        <v>1</v>
      </c>
      <c r="P88" s="2" t="str">
        <v>KPLP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M89" s="2">
        <f>H89</f>
        <v>805</v>
      </c>
      <c r="N89" s="2">
        <f>M89</f>
        <v>805</v>
      </c>
      <c r="O89" s="2">
        <f>N89/M89</f>
        <v>1</v>
      </c>
      <c r="P89" s="2" t="str">
        <v>DISTRIK NAVIGASI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M90" s="2">
        <f>H90</f>
        <v>350</v>
      </c>
      <c r="N90" s="2">
        <f>M90</f>
        <v>350</v>
      </c>
      <c r="O90" s="2">
        <f>N90/M90</f>
        <v>1</v>
      </c>
      <c r="P90" s="2" t="str">
        <v>BTKP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M91" s="2">
        <f>H91</f>
        <v>945</v>
      </c>
      <c r="N91" s="2">
        <f>M91</f>
        <v>945</v>
      </c>
      <c r="O91" s="2">
        <f>N91/M91</f>
        <v>1</v>
      </c>
      <c r="P91" s="2" t="str">
        <v>RUKINDO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M92" s="2">
        <f>H92</f>
        <v>310</v>
      </c>
      <c r="N92" s="2">
        <f>M92</f>
        <v>310</v>
      </c>
      <c r="O92" s="2">
        <f>N92/M92</f>
        <v>1</v>
      </c>
      <c r="P92" s="2" t="str">
        <v>SINDULANG</v>
      </c>
      <c r="R92" s="2">
        <f>D20+D25+D28+D38+D46+D49+D54+1+D64+D71+1+D85+D101</f>
        <v>2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M93" s="2">
        <f>H93</f>
        <v>300</v>
      </c>
      <c r="N93" s="2">
        <f>M93</f>
        <v>300</v>
      </c>
      <c r="O93" s="2">
        <f>N93/M93</f>
        <v>1</v>
      </c>
      <c r="P93" s="2" t="str">
        <v>EKANURI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M94" s="2">
        <f>H94</f>
        <v>600</v>
      </c>
      <c r="N94" s="2">
        <f>M94</f>
        <v>600</v>
      </c>
      <c r="O94" s="2">
        <f>N94/M94</f>
        <v>1</v>
      </c>
      <c r="P94" s="2" t="str">
        <v>BEA CUKAI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M95" s="2">
        <f>H95</f>
        <v>350</v>
      </c>
      <c r="N95" s="2">
        <f>M95</f>
        <v>350</v>
      </c>
      <c r="O95" s="2">
        <f>N95/M95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M96" s="2">
        <f>H96</f>
        <v>8.985</v>
      </c>
      <c r="N96" s="2">
        <f>M96</f>
        <v>8.985</v>
      </c>
      <c r="O96" s="2">
        <f>N96/M96</f>
        <v>1</v>
      </c>
      <c r="P96" s="2" t="str">
        <v>DKB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M97" s="2">
        <f>H97</f>
        <v>225</v>
      </c>
      <c r="N97" s="2">
        <f>M97</f>
        <v>225</v>
      </c>
      <c r="O97" s="2">
        <f>N97/M97</f>
        <v>1</v>
      </c>
      <c r="P97" s="2" t="str">
        <v>METITO</v>
      </c>
    </row>
    <row r="98">
      <c r="B98" s="2">
        <v>13</v>
      </c>
      <c r="D98" s="2" t="str">
        <v>Dermaga Jetty Ex. Arsa</v>
      </c>
      <c r="M98" s="2">
        <f>H98</f>
        <v>0</v>
      </c>
      <c r="N98" s="2">
        <f>M98</f>
        <v>0</v>
      </c>
      <c r="P98" s="2" t="str">
        <v>Jetty sudah tidak ada (dibongkar).</v>
      </c>
      <c r="R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M99" s="2">
        <f>H99</f>
        <v>105</v>
      </c>
      <c r="N99" s="2">
        <f>M99</f>
        <v>105</v>
      </c>
      <c r="O99" s="2">
        <f>N99/M99</f>
        <v>1</v>
      </c>
      <c r="P99" s="2" t="str">
        <v>RF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M100" s="2">
        <f>H100</f>
        <v>510</v>
      </c>
      <c r="N100" s="2">
        <f>M100</f>
        <v>510</v>
      </c>
      <c r="O100" s="2">
        <f>N100/M100</f>
        <v>1</v>
      </c>
      <c r="P100" s="2" t="str">
        <v>KCI</v>
      </c>
    </row>
    <row r="101">
      <c r="C101" s="2" t="str">
        <v>Julmlah I &amp; II</v>
      </c>
      <c r="H101" s="2">
        <f>SUM(H13:H100)</f>
        <v>306057.985</v>
      </c>
      <c r="M101" s="2">
        <f>SUM(M13:M100)</f>
        <v>306057.985</v>
      </c>
      <c r="N101" s="2">
        <f>SUM(N13:N100)</f>
        <v>305712.985</v>
      </c>
      <c r="O101" s="2">
        <f>N101/M101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K104" s="2" t="str">
        <v>Conblock</v>
      </c>
      <c r="M104" s="2">
        <f>H104</f>
        <v>5120</v>
      </c>
      <c r="N104" s="2">
        <f>M104</f>
        <v>5120</v>
      </c>
      <c r="O104" s="2">
        <f>N104/M104</f>
        <v>1</v>
      </c>
      <c r="P104" s="2" t="str">
        <v>PTP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K105" s="2" t="str">
        <v>Conblock</v>
      </c>
      <c r="M105" s="2">
        <f>H105</f>
        <v>5376</v>
      </c>
      <c r="N105" s="2">
        <f>M105</f>
        <v>5376</v>
      </c>
      <c r="O105" s="2">
        <f>N105/M105</f>
        <v>1</v>
      </c>
      <c r="P105" s="2" t="str">
        <v>PTP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K106" s="2" t="str">
        <v>Conblock</v>
      </c>
      <c r="M106" s="2">
        <f>H106</f>
        <v>5120</v>
      </c>
      <c r="N106" s="2">
        <f>M106</f>
        <v>5120</v>
      </c>
      <c r="O106" s="2">
        <f>N106/M106</f>
        <v>1</v>
      </c>
      <c r="P106" s="2" t="str">
        <v>PTP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K107" s="2" t="str">
        <v>Conblock</v>
      </c>
      <c r="M107" s="2">
        <f>H107</f>
        <v>5120</v>
      </c>
      <c r="N107" s="2">
        <f>M107</f>
        <v>5120</v>
      </c>
      <c r="O107" s="2">
        <f>N107/M107</f>
        <v>1</v>
      </c>
      <c r="P107" s="2" t="str">
        <v>PTP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K108" s="2" t="str">
        <v>Beton</v>
      </c>
      <c r="M108" s="2">
        <f>H108</f>
        <v>3916</v>
      </c>
      <c r="N108" s="2">
        <f>M108</f>
        <v>3916</v>
      </c>
      <c r="O108" s="2">
        <f>N108/M108</f>
        <v>1</v>
      </c>
      <c r="P108" s="2" t="str">
        <v>PTP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K109" s="2" t="str">
        <v>Beton</v>
      </c>
      <c r="M109" s="2">
        <f>H109</f>
        <v>960</v>
      </c>
      <c r="N109" s="2">
        <f>M109</f>
        <v>960</v>
      </c>
      <c r="O109" s="2">
        <f>N109/M109</f>
        <v>1</v>
      </c>
      <c r="P109" s="2" t="str">
        <v>PTP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K110" s="2" t="str">
        <v>Beton</v>
      </c>
      <c r="M110" s="2">
        <f>H110</f>
        <v>660</v>
      </c>
      <c r="N110" s="2">
        <f>M110</f>
        <v>660</v>
      </c>
      <c r="O110" s="2">
        <f>N110/M110</f>
        <v>1</v>
      </c>
      <c r="P110" s="2" t="str">
        <v>PTP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K111" s="2" t="str">
        <v>Beton</v>
      </c>
      <c r="M111" s="2">
        <f>H111</f>
        <v>3654</v>
      </c>
      <c r="N111" s="2">
        <f>M111</f>
        <v>3654</v>
      </c>
      <c r="O111" s="2">
        <f>N111/M111</f>
        <v>1</v>
      </c>
      <c r="P111" s="2" t="str">
        <v>PTP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K112" s="2" t="str">
        <v>Beton</v>
      </c>
      <c r="M112" s="2">
        <f>H112</f>
        <v>7000</v>
      </c>
      <c r="N112" s="2">
        <f>M112</f>
        <v>7000</v>
      </c>
      <c r="O112" s="2">
        <f>N112/M112</f>
        <v>1</v>
      </c>
      <c r="P112" s="2" t="str">
        <v>PTP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K113" s="2" t="str">
        <v>Beton</v>
      </c>
      <c r="M113" s="2">
        <f>H113</f>
        <v>9270</v>
      </c>
      <c r="N113" s="2">
        <f>M113</f>
        <v>9270</v>
      </c>
      <c r="O113" s="2">
        <f>N113/M113</f>
        <v>1</v>
      </c>
      <c r="P113" s="2" t="str">
        <v>PTP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K114" s="2" t="str">
        <v>Beton</v>
      </c>
      <c r="M114" s="2">
        <f>H114</f>
        <v>46895</v>
      </c>
      <c r="N114" s="2">
        <f>M114*75%</f>
        <v>35171.25</v>
      </c>
      <c r="O114" s="2">
        <f>N114/M114</f>
        <v>0.75</v>
      </c>
      <c r="P114" s="2" t="str">
        <v>lapangan pavingnya rusak</v>
      </c>
      <c r="R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K115" s="2" t="str">
        <v>Beton</v>
      </c>
      <c r="M115" s="2">
        <f>H115</f>
        <v>0</v>
      </c>
      <c r="P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K116" s="2" t="str">
        <v>Beton</v>
      </c>
      <c r="M116" s="2">
        <f>H116</f>
        <v>9568</v>
      </c>
      <c r="N116" s="2">
        <f>M116*75%</f>
        <v>7176</v>
      </c>
      <c r="O116" s="2">
        <f>N116/M116</f>
        <v>0.75</v>
      </c>
      <c r="P116" s="2" t="str">
        <v>Lapangan turun</v>
      </c>
      <c r="R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K117" s="2" t="str">
        <v>Beton</v>
      </c>
      <c r="M117" s="2">
        <f>H117</f>
        <v>1560</v>
      </c>
      <c r="N117" s="2">
        <f>M117</f>
        <v>1560</v>
      </c>
      <c r="O117" s="2">
        <f>N117/M117</f>
        <v>1</v>
      </c>
    </row>
    <row r="118">
      <c r="B118" s="2" t="str">
        <v>B</v>
      </c>
      <c r="C118" s="2" t="str">
        <v>Lapangan Penumpukan Lini I (TO II)</v>
      </c>
      <c r="M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K119" s="2" t="str">
        <v>Beton</v>
      </c>
      <c r="M119" s="2">
        <f>H119</f>
        <v>6916</v>
      </c>
      <c r="N119" s="2">
        <f>M119</f>
        <v>6916</v>
      </c>
      <c r="O119" s="2">
        <f>N119/M119</f>
        <v>1</v>
      </c>
      <c r="P119" s="2" t="str">
        <v>PTP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K120" s="2" t="str">
        <v>Beton</v>
      </c>
      <c r="M120" s="2">
        <f>H120</f>
        <v>6255</v>
      </c>
      <c r="N120" s="2">
        <f>M120</f>
        <v>6255</v>
      </c>
      <c r="O120" s="2">
        <f>N120/M120</f>
        <v>1</v>
      </c>
      <c r="P120" s="2" t="str">
        <v>PTP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K121" s="2" t="str">
        <v>Beton</v>
      </c>
      <c r="M121" s="2">
        <f>H121</f>
        <v>4841</v>
      </c>
      <c r="N121" s="2">
        <f>M121</f>
        <v>4841</v>
      </c>
      <c r="O121" s="2">
        <f>N121/M121</f>
        <v>1</v>
      </c>
      <c r="P121" s="2" t="str">
        <v>PTP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K122" s="2" t="str">
        <v>Beton</v>
      </c>
      <c r="M122" s="2">
        <f>H122</f>
        <v>5004</v>
      </c>
      <c r="N122" s="2">
        <f>M122</f>
        <v>5004</v>
      </c>
      <c r="O122" s="2">
        <f>N122/M122</f>
        <v>1</v>
      </c>
      <c r="P122" s="2" t="str">
        <v>TPK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K123" s="2" t="str">
        <v>Beton</v>
      </c>
      <c r="M123" s="2">
        <f>H123</f>
        <v>21450</v>
      </c>
      <c r="N123" s="2">
        <f>M123</f>
        <v>21450</v>
      </c>
      <c r="O123" s="2">
        <f>N123/M123</f>
        <v>1</v>
      </c>
      <c r="P123" s="2" t="str">
        <v>TPK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K124" s="2" t="str">
        <v>Beton</v>
      </c>
      <c r="M124" s="2">
        <f>H124</f>
        <v>29280</v>
      </c>
      <c r="N124" s="2">
        <f>M124</f>
        <v>29280</v>
      </c>
      <c r="O124" s="2">
        <f>N124/M124</f>
        <v>1</v>
      </c>
      <c r="P124" s="2" t="str">
        <v>TPK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K125" s="2" t="str">
        <v>Beton</v>
      </c>
      <c r="M125" s="2">
        <f>H125</f>
        <v>36500</v>
      </c>
      <c r="N125" s="2">
        <f>M125</f>
        <v>36500</v>
      </c>
      <c r="O125" s="2">
        <f>N125/M125</f>
        <v>1</v>
      </c>
      <c r="P125" s="2" t="str">
        <v>TPK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K126" s="2" t="str">
        <v>Beton</v>
      </c>
      <c r="M126" s="2">
        <f>H126</f>
        <v>3700</v>
      </c>
      <c r="N126" s="2">
        <f>M126</f>
        <v>3700</v>
      </c>
      <c r="O126" s="2">
        <f>N126/M126</f>
        <v>1</v>
      </c>
      <c r="P126" s="2" t="str">
        <v>TPK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K127" s="2" t="str">
        <v>Beton</v>
      </c>
      <c r="M127" s="2">
        <f>H127</f>
        <v>3840</v>
      </c>
      <c r="N127" s="2">
        <f>M127</f>
        <v>3840</v>
      </c>
      <c r="O127" s="2">
        <f>N127/M127</f>
        <v>1</v>
      </c>
      <c r="P127" s="2" t="str">
        <v>TPK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K128" s="2" t="str">
        <v>Beton</v>
      </c>
      <c r="M128" s="2">
        <f>H128</f>
        <v>6912</v>
      </c>
      <c r="N128" s="2">
        <f>M128</f>
        <v>6912</v>
      </c>
      <c r="O128" s="2">
        <f>N128/M128</f>
        <v>1</v>
      </c>
      <c r="P128" s="2" t="str">
        <v>TPK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K129" s="2" t="str">
        <v>Beton</v>
      </c>
      <c r="M129" s="2">
        <f>H129</f>
        <v>5530</v>
      </c>
      <c r="N129" s="2">
        <f>M129</f>
        <v>5530</v>
      </c>
      <c r="O129" s="2">
        <f>N129/M129</f>
        <v>1</v>
      </c>
      <c r="P129" s="2" t="str">
        <v>TPK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K130" s="2" t="str">
        <v>Beton</v>
      </c>
      <c r="M130" s="2">
        <f>H130</f>
        <v>6300</v>
      </c>
      <c r="N130" s="2">
        <f>M130</f>
        <v>6300</v>
      </c>
      <c r="O130" s="2">
        <f>N130/M130</f>
        <v>1</v>
      </c>
      <c r="P130" s="2" t="str">
        <v>TPK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K131" s="2" t="str">
        <v>Beton</v>
      </c>
      <c r="M131" s="2">
        <f>H131</f>
        <v>3575</v>
      </c>
      <c r="N131" s="2">
        <f>M131</f>
        <v>3575</v>
      </c>
      <c r="O131" s="2">
        <f>N131/M131</f>
        <v>1</v>
      </c>
      <c r="P131" s="2" t="str">
        <v>TPK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K132" s="2" t="str">
        <v>Beton</v>
      </c>
      <c r="M132" s="2">
        <f>H132</f>
        <v>6750</v>
      </c>
      <c r="N132" s="2">
        <f>M132</f>
        <v>6750</v>
      </c>
      <c r="O132" s="2">
        <f>N132/M132</f>
        <v>1</v>
      </c>
      <c r="P132" s="2" t="str">
        <v>PTP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K133" s="2" t="str">
        <v>Beton</v>
      </c>
      <c r="M133" s="2">
        <f>H133</f>
        <v>9900</v>
      </c>
      <c r="N133" s="2">
        <f>M133</f>
        <v>9900</v>
      </c>
      <c r="O133" s="2">
        <f>N133/M133</f>
        <v>1</v>
      </c>
      <c r="P133" s="2" t="str">
        <v>PTP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K134" s="2" t="str">
        <v>Beton</v>
      </c>
      <c r="M134" s="2">
        <f>H134</f>
        <v>6384</v>
      </c>
      <c r="N134" s="2">
        <f>M134</f>
        <v>6384</v>
      </c>
      <c r="O134" s="2">
        <f>N134/M134</f>
        <v>1</v>
      </c>
      <c r="P134" s="2" t="str">
        <v>KEPANDUAN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K135" s="2" t="str">
        <v>Beton</v>
      </c>
      <c r="M135" s="2">
        <f>H135</f>
        <v>7518</v>
      </c>
      <c r="N135" s="2">
        <f>M135</f>
        <v>7518</v>
      </c>
      <c r="O135" s="2">
        <f>N135/M135</f>
        <v>1</v>
      </c>
      <c r="P135" s="2" t="str">
        <v>PTP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K136" s="2" t="str">
        <v>Beton</v>
      </c>
      <c r="M136" s="2">
        <f>H136</f>
        <v>9324</v>
      </c>
      <c r="N136" s="2">
        <f>M136</f>
        <v>9324</v>
      </c>
      <c r="O136" s="2">
        <f>N136/M136</f>
        <v>1</v>
      </c>
      <c r="P136" s="2" t="str">
        <v>PTP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K137" s="2" t="str">
        <v>Beton</v>
      </c>
      <c r="M137" s="2">
        <f>H137</f>
        <v>4200</v>
      </c>
      <c r="N137" s="2">
        <f>M137</f>
        <v>4200</v>
      </c>
      <c r="O137" s="2">
        <f>N137/M137</f>
        <v>1</v>
      </c>
      <c r="P137" s="2" t="str">
        <v>PTP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K138" s="2" t="str">
        <v>Beton</v>
      </c>
      <c r="M138" s="2">
        <f>H138</f>
        <v>1855</v>
      </c>
      <c r="N138" s="2">
        <f>M138</f>
        <v>1855</v>
      </c>
      <c r="O138" s="2">
        <f>N138/M138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K139" s="2" t="str">
        <v>Beton</v>
      </c>
      <c r="M139" s="2">
        <f>H139</f>
        <v>7888</v>
      </c>
      <c r="N139" s="2">
        <f>M139</f>
        <v>7888</v>
      </c>
      <c r="O139" s="2">
        <f>N139/M139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K140" s="2" t="str">
        <v>Beton</v>
      </c>
      <c r="M140" s="2">
        <f>H140</f>
        <v>11100</v>
      </c>
      <c r="N140" s="2">
        <f>M140*80%</f>
        <v>8880</v>
      </c>
      <c r="O140" s="2">
        <f>N140/M140</f>
        <v>0.8</v>
      </c>
      <c r="P140" s="2" t="str">
        <v>IKT</v>
      </c>
    </row>
    <row r="141">
      <c r="B141" s="2" t="str">
        <v>C</v>
      </c>
      <c r="C141" s="2" t="str">
        <v>Lapangan Penumpukan Lini I (TO III)</v>
      </c>
      <c r="M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K142" s="2" t="str">
        <v>Beton</v>
      </c>
      <c r="M142" s="2">
        <f>H142</f>
        <v>1848</v>
      </c>
      <c r="N142" s="2">
        <f>M142</f>
        <v>1848</v>
      </c>
      <c r="O142" s="2">
        <f>N142/M142</f>
        <v>1</v>
      </c>
      <c r="P142" s="2" t="str">
        <v>TPK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K143" s="2" t="str">
        <v>Beton</v>
      </c>
      <c r="M143" s="2">
        <f>H143</f>
        <v>12012</v>
      </c>
      <c r="N143" s="2">
        <f>M143</f>
        <v>12012</v>
      </c>
      <c r="O143" s="2">
        <f>N143/M143</f>
        <v>1</v>
      </c>
      <c r="P143" s="2" t="str">
        <v>TPK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K144" s="2" t="str">
        <v>Beton</v>
      </c>
      <c r="M144" s="2">
        <f>H144</f>
        <v>12180</v>
      </c>
      <c r="N144" s="2">
        <f>M144</f>
        <v>12180</v>
      </c>
      <c r="O144" s="2">
        <f>N144/M144</f>
        <v>1</v>
      </c>
      <c r="P144" s="2" t="str">
        <v>TPK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K145" s="2" t="str">
        <v>Beton</v>
      </c>
      <c r="M145" s="2">
        <f>H145</f>
        <v>25152</v>
      </c>
      <c r="N145" s="2">
        <f>M145</f>
        <v>25152</v>
      </c>
      <c r="O145" s="2">
        <f>N145/M145</f>
        <v>1</v>
      </c>
      <c r="P145" s="2" t="str">
        <v>TPK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K146" s="2" t="str">
        <v>Beton</v>
      </c>
      <c r="M146" s="2">
        <f>H146</f>
        <v>3100</v>
      </c>
      <c r="N146" s="2">
        <f>M146</f>
        <v>3100</v>
      </c>
      <c r="O146" s="2">
        <f>N146/M146</f>
        <v>1</v>
      </c>
      <c r="P146" s="2" t="str">
        <v>TPK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K147" s="2" t="str">
        <v>Beton</v>
      </c>
      <c r="M147" s="2">
        <f>H147</f>
        <v>2844</v>
      </c>
      <c r="N147" s="2">
        <f>M147</f>
        <v>2844</v>
      </c>
      <c r="O147" s="2">
        <f>N147/M147</f>
        <v>1</v>
      </c>
      <c r="P147" s="2" t="str">
        <v>TPK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K148" s="2" t="str">
        <v>Beton</v>
      </c>
      <c r="M148" s="2">
        <f>H148</f>
        <v>2286</v>
      </c>
      <c r="N148" s="2">
        <f>M148</f>
        <v>2286</v>
      </c>
      <c r="O148" s="2">
        <f>N148/M148</f>
        <v>1</v>
      </c>
      <c r="P148" s="2" t="str">
        <v>TPK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K149" s="2" t="str">
        <v>Beton</v>
      </c>
      <c r="M149" s="2">
        <f>H149</f>
        <v>46150</v>
      </c>
      <c r="N149" s="2">
        <f>M149</f>
        <v>46150</v>
      </c>
      <c r="O149" s="2">
        <f>N149/M149</f>
        <v>1</v>
      </c>
      <c r="P149" s="2" t="str">
        <v>MAL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K150" s="2" t="str">
        <v>Beton</v>
      </c>
      <c r="M150" s="2">
        <f>H150</f>
        <v>2400</v>
      </c>
      <c r="N150" s="2">
        <f>M150</f>
        <v>2400</v>
      </c>
      <c r="O150" s="2">
        <f>N150/M150</f>
        <v>1</v>
      </c>
      <c r="P150" s="2" t="str">
        <v>TPK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K151" s="2" t="str">
        <v>Beton</v>
      </c>
      <c r="M151" s="2">
        <f>H151</f>
        <v>5217</v>
      </c>
      <c r="N151" s="2">
        <f>M151</f>
        <v>5217</v>
      </c>
      <c r="O151" s="2">
        <f>N151/M151</f>
        <v>1</v>
      </c>
      <c r="P151" s="2" t="str">
        <v>TPK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K152" s="2" t="str">
        <v>Beton</v>
      </c>
      <c r="M152" s="2">
        <f>H152</f>
        <v>20000</v>
      </c>
      <c r="N152" s="2">
        <f>M152</f>
        <v>20000</v>
      </c>
      <c r="O152" s="2">
        <f>N152/M152</f>
        <v>1</v>
      </c>
      <c r="P152" s="2" t="str">
        <v>TPK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K153" s="2" t="str">
        <v>Beton</v>
      </c>
      <c r="M153" s="2">
        <f>H153</f>
        <v>29100</v>
      </c>
      <c r="N153" s="2">
        <f>M153</f>
        <v>29100</v>
      </c>
      <c r="O153" s="2">
        <f>N153/M153</f>
        <v>1</v>
      </c>
      <c r="P153" s="2" t="str">
        <v>TPK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K154" s="2" t="str">
        <v>Beton</v>
      </c>
      <c r="M154" s="2">
        <f>H154</f>
        <v>20200</v>
      </c>
      <c r="N154" s="2">
        <f>M154</f>
        <v>20200</v>
      </c>
      <c r="O154" s="2">
        <f>N154/M154</f>
        <v>1</v>
      </c>
      <c r="P154" s="2" t="str">
        <v>TPK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K155" s="2" t="str">
        <v>Beton</v>
      </c>
      <c r="M155" s="2">
        <f>H155</f>
        <v>17700</v>
      </c>
      <c r="N155" s="2">
        <f>M155</f>
        <v>17700</v>
      </c>
      <c r="O155" s="2">
        <f>N155/M155</f>
        <v>1</v>
      </c>
      <c r="P155" s="2" t="str">
        <v>TPK</v>
      </c>
    </row>
    <row r="156">
      <c r="B156" s="2" t="str">
        <v>C</v>
      </c>
      <c r="C156" s="2" t="str">
        <v>Lapangan Penumpukan Lini II</v>
      </c>
      <c r="M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K157" s="2" t="str">
        <v>Beton</v>
      </c>
      <c r="M157" s="2">
        <f>H157</f>
        <v>5670</v>
      </c>
      <c r="N157" s="2">
        <f>M157*50%</f>
        <v>2835</v>
      </c>
      <c r="O157" s="2">
        <f>N157/M157</f>
        <v>0.5</v>
      </c>
      <c r="P157" s="2" t="str">
        <v>lapangan rusak</v>
      </c>
      <c r="R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K158" s="2" t="str">
        <v>Beton</v>
      </c>
      <c r="M158" s="2">
        <f>H158</f>
        <v>1225</v>
      </c>
      <c r="N158" s="2">
        <v>1000</v>
      </c>
      <c r="O158" s="2">
        <f>N158/M158</f>
        <v>0.8163265306122449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K159" s="2" t="str">
        <v>Beton</v>
      </c>
      <c r="M159" s="2">
        <f>H159</f>
        <v>6525</v>
      </c>
      <c r="N159" s="2">
        <v>6000</v>
      </c>
      <c r="O159" s="2">
        <f>N159/M159</f>
        <v>0.9195402298850575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K160" s="2" t="str">
        <v>Beton</v>
      </c>
      <c r="M160" s="2">
        <f>H160</f>
        <v>4500</v>
      </c>
      <c r="N160" s="2">
        <v>4000</v>
      </c>
      <c r="O160" s="2">
        <f>N160/M160</f>
        <v>0.8888888888888888</v>
      </c>
      <c r="P160" s="2" t="str">
        <v>lapangan rusak, tapi masih bisa dipakai menumpuk</v>
      </c>
      <c r="R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K161" s="2" t="str">
        <v>Beton</v>
      </c>
      <c r="M161" s="2">
        <f>H161</f>
        <v>5520</v>
      </c>
      <c r="N161" s="2">
        <f>M161</f>
        <v>5520</v>
      </c>
      <c r="O161" s="2">
        <f>N161/M161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K162" s="2" t="str">
        <v>Beton</v>
      </c>
      <c r="M162" s="2">
        <f>H162</f>
        <v>7280</v>
      </c>
      <c r="N162" s="2">
        <f>M162</f>
        <v>7280</v>
      </c>
      <c r="O162" s="2">
        <f>N162/M162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K163" s="2" t="str">
        <v>Beton</v>
      </c>
      <c r="M163" s="2">
        <f>H163</f>
        <v>4606</v>
      </c>
      <c r="N163" s="2">
        <f>M163</f>
        <v>4606</v>
      </c>
      <c r="O163" s="2">
        <f>N163/M163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K164" s="2" t="str">
        <v>Beton</v>
      </c>
      <c r="M164" s="2">
        <f>H164</f>
        <v>1705</v>
      </c>
      <c r="N164" s="2">
        <f>M164</f>
        <v>1705</v>
      </c>
      <c r="O164" s="2">
        <f>N164/M164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K165" s="2" t="str">
        <v>Beton</v>
      </c>
      <c r="M165" s="2">
        <f>H165</f>
        <v>9425</v>
      </c>
      <c r="N165" s="2">
        <f>M165</f>
        <v>9425</v>
      </c>
      <c r="O165" s="2">
        <f>N165/M165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K166" s="2" t="str">
        <v>Beton</v>
      </c>
      <c r="M166" s="2">
        <f>H166</f>
        <v>13770</v>
      </c>
      <c r="N166" s="2">
        <f>M166</f>
        <v>13770</v>
      </c>
      <c r="O166" s="2">
        <f>N166/M166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K167" s="2" t="str">
        <v>Beton</v>
      </c>
      <c r="M167" s="2">
        <f>H167</f>
        <v>16512</v>
      </c>
      <c r="N167" s="2">
        <f>M167</f>
        <v>16512</v>
      </c>
      <c r="O167" s="2">
        <f>N167/M167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K168" s="2" t="str">
        <v>Beton</v>
      </c>
      <c r="M168" s="2">
        <f>H168</f>
        <v>13760</v>
      </c>
      <c r="N168" s="2">
        <f>M168</f>
        <v>13760</v>
      </c>
      <c r="O168" s="2">
        <f>N168/M168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K169" s="2" t="str">
        <v>Beton</v>
      </c>
      <c r="M169" s="2">
        <f>H169</f>
        <v>14534</v>
      </c>
      <c r="N169" s="2">
        <f>M169</f>
        <v>14534</v>
      </c>
      <c r="O169" s="2">
        <f>N169/M169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K170" s="2" t="str">
        <v>Beton</v>
      </c>
      <c r="M170" s="2">
        <f>H170</f>
        <v>9520</v>
      </c>
      <c r="N170" s="2">
        <f>M170</f>
        <v>9520</v>
      </c>
      <c r="O170" s="2">
        <f>N170/M170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K171" s="2" t="str">
        <v>Beton</v>
      </c>
      <c r="M171" s="2">
        <f>H171</f>
        <v>6498</v>
      </c>
      <c r="N171" s="2">
        <f>M171</f>
        <v>6498</v>
      </c>
      <c r="O171" s="2">
        <f>N171/M171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K172" s="2" t="str">
        <v>Beton</v>
      </c>
      <c r="M172" s="2">
        <f>H172</f>
        <v>55278</v>
      </c>
      <c r="N172" s="2">
        <f>M172</f>
        <v>55278</v>
      </c>
      <c r="O172" s="2">
        <f>N172/M172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K173" s="2" t="str">
        <v>Beton</v>
      </c>
      <c r="M173" s="2">
        <f>H173</f>
        <v>22165</v>
      </c>
      <c r="N173" s="2">
        <f>M173*50%</f>
        <v>11082.5</v>
      </c>
      <c r="O173" s="2">
        <f>N173/M173</f>
        <v>0.5</v>
      </c>
      <c r="P173" s="2" t="str">
        <v>permukaan beton turun</v>
      </c>
      <c r="R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K174" s="2" t="str">
        <v>Conblock</v>
      </c>
      <c r="M174" s="2">
        <f>H174</f>
        <v>86620</v>
      </c>
      <c r="N174" s="2">
        <f>M174</f>
        <v>86620</v>
      </c>
      <c r="O174" s="2">
        <f>N174/M174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K175" s="2" t="str">
        <v>Beton</v>
      </c>
      <c r="M175" s="2">
        <f>H175</f>
        <v>7965</v>
      </c>
      <c r="N175" s="2">
        <f>M175</f>
        <v>7965</v>
      </c>
      <c r="O175" s="2">
        <f>N175/M175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K176" s="2" t="str">
        <v>Beton</v>
      </c>
      <c r="M176" s="2">
        <f>H176</f>
        <v>12204</v>
      </c>
      <c r="N176" s="2">
        <f>M176</f>
        <v>12204</v>
      </c>
      <c r="O176" s="2">
        <f>N176/M176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K177" s="2" t="str">
        <v>Beton</v>
      </c>
      <c r="M177" s="2">
        <f>H177</f>
        <v>46345</v>
      </c>
      <c r="N177" s="2">
        <f>M177</f>
        <v>46345</v>
      </c>
      <c r="O177" s="2">
        <f>N177/M177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K178" s="2" t="str">
        <v>Beton</v>
      </c>
      <c r="M178" s="2">
        <f>H178</f>
        <v>4900</v>
      </c>
      <c r="N178" s="2">
        <f>M178</f>
        <v>4900</v>
      </c>
      <c r="O178" s="2">
        <f>N178/M178</f>
        <v>1</v>
      </c>
      <c r="R178" s="2">
        <f>D181+D156+D141+D118</f>
        <v>0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K179" s="2" t="str">
        <v>Conblock</v>
      </c>
      <c r="M179" s="2">
        <f>H179</f>
        <v>33285</v>
      </c>
      <c r="N179" s="2">
        <f>M179</f>
        <v>33285</v>
      </c>
      <c r="O179" s="2">
        <f>N179/M179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M180" s="2">
        <f>H180</f>
        <v>11775</v>
      </c>
      <c r="N180" s="2">
        <f>M180</f>
        <v>11775</v>
      </c>
      <c r="O180" s="2">
        <f>N180/M180</f>
        <v>1</v>
      </c>
    </row>
    <row r="181">
      <c r="C181" s="2" t="str">
        <v>Julmlah II</v>
      </c>
      <c r="H181" s="2">
        <f>SUM(H104:H180)</f>
        <v>911017</v>
      </c>
      <c r="M181" s="2">
        <f>SUM(M104:M180)</f>
        <v>911017</v>
      </c>
      <c r="N181" s="2">
        <f>SUM(N104:N180)</f>
        <v>879513.75</v>
      </c>
      <c r="O181" s="2">
        <f>N181/M181</f>
        <v>0.9654196903021568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K183" s="2" t="str">
        <v>Rangka Baja</v>
      </c>
      <c r="M183" s="2">
        <f>H183</f>
        <v>5655</v>
      </c>
      <c r="N183" s="2">
        <f>M183</f>
        <v>5655</v>
      </c>
      <c r="O183" s="2">
        <f>N183/M183</f>
        <v>1</v>
      </c>
      <c r="P183" s="2" t="str">
        <v>PTP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K184" s="2" t="str">
        <v>Rangka Baja</v>
      </c>
      <c r="M184" s="2">
        <f>H184</f>
        <v>5655</v>
      </c>
      <c r="N184" s="2">
        <f>M184</f>
        <v>5655</v>
      </c>
      <c r="O184" s="2">
        <f>N184/M184</f>
        <v>1</v>
      </c>
      <c r="P184" s="2" t="str">
        <v>PTP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K185" s="2" t="str">
        <v>Rangka Baja</v>
      </c>
      <c r="M185" s="2">
        <f>H185</f>
        <v>9200</v>
      </c>
      <c r="N185" s="2">
        <f>M185</f>
        <v>9200</v>
      </c>
      <c r="O185" s="2">
        <f>N185/M185</f>
        <v>1</v>
      </c>
      <c r="P185" s="2" t="str">
        <v>PTP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K186" s="2" t="str">
        <v>Rangka Baja</v>
      </c>
      <c r="M186" s="2">
        <f>H186</f>
        <v>3400</v>
      </c>
      <c r="N186" s="2">
        <f>M186</f>
        <v>3400</v>
      </c>
      <c r="O186" s="2">
        <f>N186/M186</f>
        <v>1</v>
      </c>
      <c r="P186" s="2" t="str">
        <v>PTP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K187" s="2" t="str">
        <v>Rangka Baja</v>
      </c>
      <c r="M187" s="2">
        <f>H187</f>
        <v>11047.144</v>
      </c>
      <c r="N187" s="2">
        <f>M187</f>
        <v>11047.144</v>
      </c>
      <c r="O187" s="2">
        <f>N187/M187</f>
        <v>1</v>
      </c>
      <c r="P187" s="2" t="str">
        <v>MTI</v>
      </c>
    </row>
    <row r="188">
      <c r="C188" s="2" t="str">
        <v>Julmlah III</v>
      </c>
      <c r="H188" s="2">
        <f>SUM(H183:H187)</f>
        <v>34957.144</v>
      </c>
      <c r="M188" s="2">
        <f>SUM(M183:M187)</f>
        <v>34957.144</v>
      </c>
      <c r="N188" s="2">
        <f>SUM(N183:N187)</f>
        <v>34957.144</v>
      </c>
      <c r="O188" s="2">
        <f>N188/M188</f>
        <v>1</v>
      </c>
    </row>
    <row r="189">
      <c r="B189" s="2" t="str">
        <v>AVAILABILITY FASILITAS PELABUHAN</v>
      </c>
      <c r="O189" s="2">
        <f>AVERAGE(O101,O181,O188)</f>
        <v>0.9880974843086267</v>
      </c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pageMargins left="0.5" right="0.5" top="0.5" bottom="0.5" header="0" footer="0"/>
  <ignoredErrors>
    <ignoredError numberStoredAsText="1" sqref="A1:Y995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Y995"/>
  <sheetViews>
    <sheetView workbookViewId="0" rightToLeft="0"/>
  </sheetViews>
  <sheetData>
    <row r="1">
      <c r="A1" s="2" t="str">
        <v>P</v>
      </c>
    </row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OKTOBER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Elevasi</v>
      </c>
      <c r="J8" s="2" t="str">
        <v>Daya Dukung/Kapasitas</v>
      </c>
      <c r="K8" s="2" t="str">
        <v xml:space="preserve">Konstruksi </v>
      </c>
      <c r="L8" s="2" t="str">
        <v>Tahun Pembuatan</v>
      </c>
      <c r="M8" s="2" t="str">
        <v>Fasilitas Tersidia</v>
      </c>
      <c r="N8" s="2" t="str">
        <v>Fasilitas Siap Pakai</v>
      </c>
      <c r="O8" s="2" t="str">
        <v>Availability Fasilitas</v>
      </c>
      <c r="P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(mLWS)</v>
      </c>
      <c r="J9" s="2" t="str">
        <v>(Ton/m2/Teus)</v>
      </c>
      <c r="M9" s="2" t="str">
        <v>(m2)</v>
      </c>
      <c r="N9" s="2" t="str">
        <v>(m2)</v>
      </c>
      <c r="O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 t="str">
        <v>7=5x6</v>
      </c>
      <c r="I10" s="2">
        <v>9</v>
      </c>
      <c r="J10" s="2">
        <v>10</v>
      </c>
      <c r="K10" s="2">
        <v>8</v>
      </c>
      <c r="L10" s="2">
        <v>9</v>
      </c>
      <c r="M10" s="2">
        <v>9</v>
      </c>
      <c r="N10" s="2">
        <v>10</v>
      </c>
      <c r="O10" s="2" t="str">
        <v>11 = 10/9</v>
      </c>
      <c r="P10" s="2">
        <v>12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K13" s="2" t="str">
        <v>Beton</v>
      </c>
      <c r="M13" s="2">
        <f>H13</f>
        <v>3400</v>
      </c>
      <c r="N13" s="2">
        <f>M13</f>
        <v>3400</v>
      </c>
      <c r="O13" s="2">
        <f>N13/M13</f>
        <v>1</v>
      </c>
      <c r="P13" s="2" t="str">
        <v>PTP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K14" s="2" t="str">
        <v>Beton</v>
      </c>
      <c r="M14" s="2">
        <f>H14</f>
        <v>2600</v>
      </c>
      <c r="N14" s="2">
        <f>M14</f>
        <v>2600</v>
      </c>
      <c r="O14" s="2">
        <f>N14/M14</f>
        <v>1</v>
      </c>
      <c r="P14" s="2" t="str">
        <v>PTP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K15" s="2" t="str">
        <v>Beton</v>
      </c>
      <c r="M15" s="2">
        <f>H15</f>
        <v>2400</v>
      </c>
      <c r="N15" s="2">
        <f>M15</f>
        <v>2400</v>
      </c>
      <c r="O15" s="2">
        <f>N15/M15</f>
        <v>1</v>
      </c>
      <c r="P15" s="2" t="str">
        <v>PTP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K16" s="2" t="str">
        <v>Beton</v>
      </c>
      <c r="M16" s="2">
        <f>H16</f>
        <v>2800</v>
      </c>
      <c r="N16" s="2">
        <f>M16</f>
        <v>2800</v>
      </c>
      <c r="O16" s="2">
        <f>N16/M16</f>
        <v>1</v>
      </c>
      <c r="P16" s="2" t="str">
        <v>PTP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K17" s="2" t="str">
        <v>Beton</v>
      </c>
      <c r="M17" s="2">
        <f>H17</f>
        <v>5600</v>
      </c>
      <c r="N17" s="2">
        <f>M17</f>
        <v>5600</v>
      </c>
      <c r="O17" s="2">
        <f>N17/M17</f>
        <v>1</v>
      </c>
      <c r="P17" s="2" t="str">
        <v>PTP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K18" s="2" t="str">
        <v>Beton</v>
      </c>
      <c r="M18" s="2">
        <f>H18</f>
        <v>4800</v>
      </c>
      <c r="N18" s="2">
        <f>M18</f>
        <v>4800</v>
      </c>
      <c r="O18" s="2">
        <f>N18/M18</f>
        <v>1</v>
      </c>
      <c r="P18" s="2" t="str">
        <v>PNP SAMUDRA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K19" s="2" t="str">
        <v>Beton</v>
      </c>
      <c r="M19" s="2">
        <f>H19</f>
        <v>3000</v>
      </c>
      <c r="N19" s="2">
        <f>M19</f>
        <v>3000</v>
      </c>
      <c r="O19" s="2">
        <f>N19/M19</f>
        <v>1</v>
      </c>
      <c r="P19" s="2" t="str">
        <v>PTP</v>
      </c>
    </row>
    <row r="20">
      <c r="B20" s="2" t="str">
        <v>B</v>
      </c>
      <c r="C20" s="2" t="str">
        <v>Dermaga Pelabuhan Nusantara II</v>
      </c>
      <c r="M20" s="2">
        <f>H20</f>
        <v>0</v>
      </c>
      <c r="N20" s="2">
        <f>M20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K21" s="2" t="str">
        <v>Beton</v>
      </c>
      <c r="M21" s="2">
        <f>H21</f>
        <v>3400</v>
      </c>
      <c r="N21" s="2">
        <f>M21</f>
        <v>3400</v>
      </c>
      <c r="O21" s="2">
        <f>N21/M21</f>
        <v>1</v>
      </c>
      <c r="P21" s="2" t="str">
        <v>PTP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K22" s="2" t="str">
        <v>Beton</v>
      </c>
      <c r="M22" s="2">
        <f>H22</f>
        <v>3600</v>
      </c>
      <c r="N22" s="2">
        <f>M22</f>
        <v>3600</v>
      </c>
      <c r="O22" s="2">
        <f>N22/M22</f>
        <v>1</v>
      </c>
      <c r="P22" s="2" t="str">
        <v>PTP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K23" s="2" t="str">
        <v>Beton</v>
      </c>
      <c r="M23" s="2">
        <f>H23</f>
        <v>3840</v>
      </c>
      <c r="N23" s="2">
        <f>M23</f>
        <v>3840</v>
      </c>
      <c r="O23" s="2">
        <f>N23/M23</f>
        <v>1</v>
      </c>
      <c r="P23" s="2" t="str">
        <v>PTP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K24" s="2" t="str">
        <v>Beton</v>
      </c>
      <c r="M24" s="2">
        <f>H24</f>
        <v>900</v>
      </c>
      <c r="N24" s="2">
        <f>M24</f>
        <v>900</v>
      </c>
      <c r="O24" s="2">
        <f>N24/M24</f>
        <v>1</v>
      </c>
      <c r="P24" s="2" t="str">
        <v>PTP</v>
      </c>
    </row>
    <row r="25">
      <c r="B25" s="2" t="str">
        <v>C</v>
      </c>
      <c r="C25" s="2" t="str">
        <v>Dermaga Nusantara II Timur</v>
      </c>
      <c r="M25" s="2">
        <f>H25</f>
        <v>0</v>
      </c>
      <c r="N25" s="2">
        <f>M25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K26" s="2" t="str">
        <v>Beton</v>
      </c>
      <c r="M26" s="2">
        <f>H26</f>
        <v>8000</v>
      </c>
      <c r="N26" s="2">
        <f>M26</f>
        <v>8000</v>
      </c>
      <c r="O26" s="2">
        <f>N26/M26</f>
        <v>1</v>
      </c>
      <c r="P26" s="2" t="str">
        <v>TPK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K27" s="2" t="str">
        <v>Beton</v>
      </c>
      <c r="M27" s="2">
        <f>H27</f>
        <v>1700</v>
      </c>
      <c r="N27" s="2">
        <f>M27</f>
        <v>1700</v>
      </c>
      <c r="O27" s="2">
        <f>N27/M27</f>
        <v>1</v>
      </c>
      <c r="P27" s="2" t="str">
        <v>WALIE JAYA</v>
      </c>
    </row>
    <row r="28">
      <c r="B28" s="2" t="str">
        <v>D</v>
      </c>
      <c r="C28" s="2" t="str">
        <v>Dermaga Pelabuhan 1 Barat</v>
      </c>
      <c r="M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K29" s="2" t="str">
        <v>Beton</v>
      </c>
      <c r="M29" s="2">
        <f>H29</f>
        <v>600</v>
      </c>
      <c r="N29" s="2">
        <f>M29</f>
        <v>600</v>
      </c>
      <c r="O29" s="2">
        <f>N29/M29</f>
        <v>1</v>
      </c>
      <c r="P29" s="2" t="str">
        <v>PTP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K30" s="2" t="str">
        <v>Beton</v>
      </c>
      <c r="M30" s="2">
        <f>H30</f>
        <v>5000</v>
      </c>
      <c r="N30" s="2">
        <f>M30</f>
        <v>5000</v>
      </c>
      <c r="O30" s="2">
        <f>N30/M30</f>
        <v>1</v>
      </c>
      <c r="P30" s="2" t="str">
        <v>PTP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K31" s="2" t="str">
        <v>Beton</v>
      </c>
      <c r="M31" s="2">
        <f>H31</f>
        <v>2500</v>
      </c>
      <c r="N31" s="2">
        <f>M31</f>
        <v>2500</v>
      </c>
      <c r="O31" s="2">
        <f>N31/M31</f>
        <v>1</v>
      </c>
      <c r="P31" s="2" t="str">
        <v>PTP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K32" s="2" t="str">
        <v>Beton</v>
      </c>
      <c r="M32" s="2">
        <f>H32</f>
        <v>2500</v>
      </c>
      <c r="N32" s="2">
        <f>M32</f>
        <v>2500</v>
      </c>
      <c r="O32" s="2">
        <f>N32/M32</f>
        <v>1</v>
      </c>
      <c r="P32" s="2" t="str">
        <v>PTP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K33" s="2" t="str">
        <v>Beton</v>
      </c>
      <c r="M33" s="2">
        <f>H33</f>
        <v>3800</v>
      </c>
      <c r="N33" s="2">
        <f>M33</f>
        <v>3800</v>
      </c>
      <c r="O33" s="2">
        <f>N33/M33</f>
        <v>1</v>
      </c>
      <c r="P33" s="2" t="str">
        <v>ADIPURUSA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K34" s="2" t="str">
        <v>Beton</v>
      </c>
      <c r="M34" s="2">
        <f>H34</f>
        <v>2600</v>
      </c>
      <c r="N34" s="2">
        <f>M34</f>
        <v>2600</v>
      </c>
      <c r="O34" s="2">
        <f>N34/M34</f>
        <v>1</v>
      </c>
      <c r="P34" s="2" t="str">
        <v>ADIPURUSA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K35" s="2" t="str">
        <v>Beton</v>
      </c>
      <c r="M35" s="2">
        <f>H35</f>
        <v>3600</v>
      </c>
      <c r="N35" s="2">
        <f>M35</f>
        <v>3600</v>
      </c>
      <c r="O35" s="2">
        <f>N35/M35</f>
        <v>1</v>
      </c>
      <c r="P35" s="2" t="str">
        <v>ADIPURUSA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K36" s="2" t="str">
        <v>Beton</v>
      </c>
      <c r="M36" s="2">
        <f>H36</f>
        <v>3360</v>
      </c>
      <c r="N36" s="2">
        <f>M36</f>
        <v>3360</v>
      </c>
      <c r="O36" s="2">
        <f>N36/M36</f>
        <v>1</v>
      </c>
      <c r="P36" s="2" t="str">
        <v>TERMINAL PENUMPANG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K37" s="2" t="str">
        <v>Beton</v>
      </c>
      <c r="M37" s="2">
        <f>H37</f>
        <v>4240</v>
      </c>
      <c r="N37" s="2">
        <f>M37</f>
        <v>4240</v>
      </c>
      <c r="O37" s="2">
        <f>N37/M37</f>
        <v>1</v>
      </c>
      <c r="P37" s="2" t="str">
        <v>TPK</v>
      </c>
    </row>
    <row r="38">
      <c r="B38" s="2" t="str">
        <v>E</v>
      </c>
      <c r="C38" s="2" t="str">
        <v xml:space="preserve">Dermaga Pelabuhan 1 Selatan </v>
      </c>
      <c r="M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K39" s="2" t="str">
        <v>Beton</v>
      </c>
      <c r="M39" s="2">
        <f>H39</f>
        <v>4760</v>
      </c>
      <c r="N39" s="2">
        <f>M39</f>
        <v>4760</v>
      </c>
      <c r="O39" s="2">
        <f>N39/M39</f>
        <v>1</v>
      </c>
      <c r="P39" s="2" t="str">
        <v>TPK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K40" s="2" t="str">
        <v>Beton</v>
      </c>
      <c r="M40" s="2">
        <f>H40</f>
        <v>3740</v>
      </c>
      <c r="N40" s="2">
        <f>M40</f>
        <v>3740</v>
      </c>
      <c r="O40" s="2">
        <f>N40/M40</f>
        <v>1</v>
      </c>
      <c r="P40" s="2" t="str">
        <v>TPK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K41" s="2" t="str">
        <v>Beton</v>
      </c>
      <c r="M41" s="2">
        <f>H41</f>
        <v>3960</v>
      </c>
      <c r="N41" s="2">
        <f>M41</f>
        <v>3960</v>
      </c>
      <c r="O41" s="2">
        <f>N41/M41</f>
        <v>1</v>
      </c>
      <c r="P41" s="2" t="str">
        <v>TPK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K42" s="2" t="str">
        <v>Beton</v>
      </c>
      <c r="M42" s="2">
        <f>H42</f>
        <v>3520</v>
      </c>
      <c r="N42" s="2">
        <f>M42</f>
        <v>3520</v>
      </c>
      <c r="O42" s="2">
        <f>N42/M42</f>
        <v>1</v>
      </c>
      <c r="P42" s="2" t="str">
        <v>TPK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K43" s="2" t="str">
        <v>Beton</v>
      </c>
      <c r="M43" s="2">
        <f>H43</f>
        <v>3080</v>
      </c>
      <c r="N43" s="2">
        <f>M43</f>
        <v>3080</v>
      </c>
      <c r="O43" s="2">
        <f>N43/M43</f>
        <v>1</v>
      </c>
      <c r="P43" s="2" t="str">
        <v>TPK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K44" s="2" t="str">
        <v>Beton</v>
      </c>
      <c r="M44" s="2">
        <f>H44</f>
        <v>3080</v>
      </c>
      <c r="N44" s="2">
        <f>M44</f>
        <v>3080</v>
      </c>
      <c r="O44" s="2">
        <f>N44/M44</f>
        <v>1</v>
      </c>
      <c r="P44" s="2" t="str">
        <v>TPK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K45" s="2" t="str">
        <v>Beton</v>
      </c>
      <c r="M45" s="2">
        <f>H45</f>
        <v>3900</v>
      </c>
      <c r="N45" s="2">
        <f>M45</f>
        <v>3900</v>
      </c>
      <c r="O45" s="2">
        <f>N45/M45</f>
        <v>1</v>
      </c>
      <c r="P45" s="2" t="str">
        <v>PTP</v>
      </c>
    </row>
    <row r="46">
      <c r="B46" s="2" t="str">
        <v>G</v>
      </c>
      <c r="C46" s="2" t="str">
        <v>Dermaga Pelabuhan 1 Utara</v>
      </c>
      <c r="M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K47" s="2" t="str">
        <v>Beton</v>
      </c>
      <c r="M47" s="2">
        <f>H47</f>
        <v>6250</v>
      </c>
      <c r="N47" s="2">
        <f>M47</f>
        <v>6250</v>
      </c>
      <c r="O47" s="2">
        <f>N47/M47</f>
        <v>1</v>
      </c>
      <c r="P47" s="2" t="str">
        <v>PTP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K48" s="2" t="str">
        <v>Beton</v>
      </c>
      <c r="M48" s="2">
        <f>H48</f>
        <v>3220</v>
      </c>
      <c r="N48" s="2">
        <f>M48</f>
        <v>3220</v>
      </c>
      <c r="O48" s="2">
        <f>N48/M48</f>
        <v>1</v>
      </c>
      <c r="P48" s="2" t="str">
        <v>JAI</v>
      </c>
    </row>
    <row r="49">
      <c r="B49" s="2" t="str">
        <v>H</v>
      </c>
      <c r="C49" s="2" t="str">
        <v>Dermaga Pelabuhan 2 Barat</v>
      </c>
      <c r="M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K50" s="2" t="str">
        <v>Beton</v>
      </c>
      <c r="M50" s="2">
        <f>H50</f>
        <v>2400</v>
      </c>
      <c r="N50" s="2">
        <f>M50</f>
        <v>2400</v>
      </c>
      <c r="O50" s="2">
        <f>N50/M50</f>
        <v>1</v>
      </c>
      <c r="P50" s="2" t="str">
        <v>PTP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K51" s="2" t="str">
        <v>Beton</v>
      </c>
      <c r="M51" s="2">
        <f>H51</f>
        <v>3200</v>
      </c>
      <c r="N51" s="2">
        <f>M51</f>
        <v>3200</v>
      </c>
      <c r="O51" s="2">
        <f>N51/M51</f>
        <v>1</v>
      </c>
      <c r="P51" s="2" t="str">
        <v>PTP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K52" s="2" t="str">
        <v>Beton</v>
      </c>
      <c r="M52" s="2">
        <f>H52</f>
        <v>4200</v>
      </c>
      <c r="N52" s="2">
        <f>M52</f>
        <v>4200</v>
      </c>
      <c r="O52" s="2">
        <f>N52/M52</f>
        <v>1</v>
      </c>
      <c r="P52" s="2" t="str">
        <v>PTP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K53" s="2" t="str">
        <v>Beton</v>
      </c>
      <c r="M53" s="2">
        <f>H53</f>
        <v>10340</v>
      </c>
      <c r="N53" s="2">
        <f>M53</f>
        <v>10340</v>
      </c>
      <c r="O53" s="2">
        <f>N53/M53</f>
        <v>1</v>
      </c>
    </row>
    <row r="54">
      <c r="B54" s="2" t="str">
        <v>I</v>
      </c>
      <c r="C54" s="2" t="str">
        <v>Dermaga Pelabuhan 2 Selatan</v>
      </c>
      <c r="M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K55" s="2" t="str">
        <v>Beton</v>
      </c>
      <c r="M55" s="2">
        <f>H55</f>
        <v>980</v>
      </c>
      <c r="N55" s="2">
        <f>M55</f>
        <v>980</v>
      </c>
      <c r="O55" s="2">
        <f>N55/M55</f>
        <v>1</v>
      </c>
      <c r="P55" s="2" t="str">
        <v>TPK</v>
      </c>
    </row>
    <row r="56">
      <c r="B56" s="2" t="str">
        <v>J</v>
      </c>
      <c r="C56" s="2" t="str">
        <v>Dermaga Pelabuhan 2 Timur</v>
      </c>
      <c r="M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K57" s="2" t="str">
        <v>Beton</v>
      </c>
      <c r="M57" s="2">
        <f>H57</f>
        <v>4900</v>
      </c>
      <c r="N57" s="2">
        <f>M57</f>
        <v>4900</v>
      </c>
      <c r="O57" s="2">
        <f>N57/M57</f>
        <v>1</v>
      </c>
      <c r="P57" s="2" t="str">
        <v>TPK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K58" s="2" t="str">
        <v>Beton</v>
      </c>
      <c r="M58" s="2">
        <f>H58</f>
        <v>4000</v>
      </c>
      <c r="N58" s="2">
        <f>M58</f>
        <v>4000</v>
      </c>
      <c r="O58" s="2">
        <f>N58/M58</f>
        <v>1</v>
      </c>
      <c r="P58" s="2" t="str">
        <v>TPK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K59" s="2" t="str">
        <v>Beton</v>
      </c>
      <c r="M59" s="2">
        <f>H59</f>
        <v>4275</v>
      </c>
      <c r="N59" s="2">
        <f>M59</f>
        <v>4275</v>
      </c>
      <c r="O59" s="2">
        <f>N59/M59</f>
        <v>1</v>
      </c>
      <c r="P59" s="2" t="str">
        <v>TPK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K60" s="2" t="str">
        <v>Beton</v>
      </c>
      <c r="M60" s="2">
        <f>H60</f>
        <v>3000</v>
      </c>
      <c r="N60" s="2">
        <f>M60</f>
        <v>3000</v>
      </c>
      <c r="O60" s="2">
        <f>N60/M60</f>
        <v>1</v>
      </c>
      <c r="P60" s="2" t="str">
        <v>TPK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K61" s="2" t="str">
        <v>Beton</v>
      </c>
      <c r="M61" s="2">
        <f>H61</f>
        <v>3750</v>
      </c>
      <c r="N61" s="2">
        <f>M61</f>
        <v>3750</v>
      </c>
      <c r="O61" s="2">
        <f>N61/M61</f>
        <v>1</v>
      </c>
      <c r="P61" s="2" t="str">
        <v>TPK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K62" s="2" t="str">
        <v>Beton</v>
      </c>
      <c r="M62" s="2">
        <f>H62</f>
        <v>3250</v>
      </c>
      <c r="N62" s="2">
        <f>M62</f>
        <v>3250</v>
      </c>
      <c r="O62" s="2">
        <f>N62/M62</f>
        <v>1</v>
      </c>
      <c r="P62" s="2" t="str">
        <v>TPK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K63" s="2" t="str">
        <v>Beton</v>
      </c>
      <c r="M63" s="2">
        <f>H63</f>
        <v>7500</v>
      </c>
      <c r="N63" s="2">
        <f>M63</f>
        <v>7500</v>
      </c>
      <c r="O63" s="2">
        <f>N63/M63</f>
        <v>1</v>
      </c>
    </row>
    <row r="64">
      <c r="B64" s="2" t="str">
        <v>L</v>
      </c>
      <c r="C64" s="2" t="str">
        <v>Dermaga Pelabuhan 3 Barat</v>
      </c>
      <c r="M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K65" s="2" t="str">
        <v>Beton</v>
      </c>
      <c r="M65" s="2">
        <f>H65</f>
        <v>6000</v>
      </c>
      <c r="N65" s="2">
        <f>M65</f>
        <v>6000</v>
      </c>
      <c r="O65" s="2">
        <f>N65/M65</f>
        <v>1</v>
      </c>
      <c r="P65" s="2" t="str">
        <v>TPK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K66" s="2" t="str">
        <v>Beton</v>
      </c>
      <c r="M66" s="2">
        <f>H66</f>
        <v>3000</v>
      </c>
      <c r="N66" s="2">
        <f>M66</f>
        <v>3000</v>
      </c>
      <c r="O66" s="2">
        <f>N66/M66</f>
        <v>1</v>
      </c>
      <c r="P66" s="2" t="str">
        <v>TPK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K67" s="2" t="str">
        <v>Beton</v>
      </c>
      <c r="M67" s="2">
        <f>H67</f>
        <v>3000</v>
      </c>
      <c r="N67" s="2">
        <f>M67</f>
        <v>3000</v>
      </c>
      <c r="O67" s="2">
        <f>N67/M67</f>
        <v>1</v>
      </c>
      <c r="P67" s="2" t="str">
        <v>TPK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K68" s="2" t="str">
        <v>Beton</v>
      </c>
      <c r="M68" s="2">
        <f>H68</f>
        <v>3000</v>
      </c>
      <c r="N68" s="2">
        <f>M68</f>
        <v>3000</v>
      </c>
      <c r="O68" s="2">
        <f>N68/M68</f>
        <v>1</v>
      </c>
      <c r="P68" s="2" t="str">
        <v>TPK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K69" s="2" t="str">
        <v>Beton</v>
      </c>
      <c r="M69" s="2">
        <f>H69</f>
        <v>3000</v>
      </c>
      <c r="N69" s="2">
        <f>M69</f>
        <v>3000</v>
      </c>
      <c r="O69" s="2">
        <f>N69/M69</f>
        <v>1</v>
      </c>
      <c r="P69" s="2" t="str">
        <v>TPK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K70" s="2" t="str">
        <v>Beton</v>
      </c>
      <c r="M70" s="2">
        <f>H70</f>
        <v>11400</v>
      </c>
      <c r="N70" s="2">
        <f>M70</f>
        <v>11400</v>
      </c>
      <c r="O70" s="2">
        <f>N70/M70</f>
        <v>1</v>
      </c>
      <c r="P70" s="2" t="str">
        <v>TPK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M72" s="2">
        <f>H72</f>
        <v>690</v>
      </c>
      <c r="N72" s="2">
        <f>M72/2</f>
        <v>345</v>
      </c>
      <c r="O72" s="2">
        <f>N72/M72</f>
        <v>0.5</v>
      </c>
      <c r="P72" s="2" t="str">
        <v>JAI</v>
      </c>
      <c r="R72" s="2" t="str">
        <v>Apa faktor availability kurang dari 80% ?</v>
      </c>
    </row>
    <row r="73">
      <c r="B73" s="2" t="str">
        <v>M</v>
      </c>
      <c r="C73" s="2" t="str">
        <v>Dermaga Pelabuhan 3 Timur</v>
      </c>
      <c r="M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K74" s="2" t="str">
        <v>Beton</v>
      </c>
      <c r="M74" s="2">
        <f>H74</f>
        <v>22750</v>
      </c>
      <c r="N74" s="2">
        <f>M74</f>
        <v>22750</v>
      </c>
      <c r="O74" s="2">
        <f>N74/M74</f>
        <v>1</v>
      </c>
      <c r="P74" s="2" t="str">
        <v>JICT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K75" s="2" t="str">
        <v>Beton</v>
      </c>
      <c r="M75" s="2">
        <f>H75</f>
        <v>25480</v>
      </c>
      <c r="N75" s="2">
        <f>M75</f>
        <v>25480</v>
      </c>
      <c r="O75" s="2">
        <f>N75/M75</f>
        <v>1</v>
      </c>
      <c r="P75" s="2" t="str">
        <v>JICT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K76" s="2" t="str">
        <v>Beton</v>
      </c>
      <c r="M76" s="2">
        <f>H76</f>
        <v>22750</v>
      </c>
      <c r="N76" s="2">
        <f>M76</f>
        <v>22750</v>
      </c>
      <c r="O76" s="2">
        <f>N76/M76</f>
        <v>1</v>
      </c>
      <c r="P76" s="2" t="str">
        <v>TPK KOJA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M77" s="2">
        <f>H77</f>
        <v>5000</v>
      </c>
      <c r="N77" s="2">
        <f>M77</f>
        <v>5000</v>
      </c>
      <c r="O77" s="2">
        <f>N77/M77</f>
        <v>1</v>
      </c>
      <c r="P77" s="2" t="str">
        <v>BOGASARI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M78" s="2">
        <f>H78</f>
        <v>4375</v>
      </c>
      <c r="N78" s="2">
        <f>M78</f>
        <v>4375</v>
      </c>
      <c r="O78" s="2">
        <f>N78/M78</f>
        <v>1</v>
      </c>
      <c r="P78" s="2" t="str">
        <v>BOGASARI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M79" s="2">
        <f>H79</f>
        <v>2800</v>
      </c>
      <c r="N79" s="2">
        <f>M79</f>
        <v>2800</v>
      </c>
      <c r="O79" s="2">
        <f>N79/M79</f>
        <v>1</v>
      </c>
      <c r="P79" s="2" t="str">
        <v>DKO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M80" s="2">
        <f>H80</f>
        <v>3950</v>
      </c>
      <c r="N80" s="2">
        <f>M80</f>
        <v>3950</v>
      </c>
      <c r="O80" s="2">
        <f>N80/M80</f>
        <v>1</v>
      </c>
      <c r="P80" s="2" t="str">
        <v>PERTAMINA PMB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M81" s="2">
        <f>H81</f>
        <v>5450</v>
      </c>
      <c r="N81" s="2">
        <f>M81</f>
        <v>5450</v>
      </c>
      <c r="O81" s="2">
        <f>N81/M81</f>
        <v>1</v>
      </c>
      <c r="P81" s="2" t="str">
        <v>IKT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K82" s="2" t="str">
        <v>Beton</v>
      </c>
      <c r="M82" s="2">
        <f>H82</f>
        <v>9240</v>
      </c>
      <c r="N82" s="2">
        <f>M82</f>
        <v>9240</v>
      </c>
      <c r="O82" s="2">
        <f>N82/M82</f>
        <v>1</v>
      </c>
      <c r="P82" s="2" t="str">
        <v>IKT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K83" s="2" t="str">
        <v>Beton</v>
      </c>
      <c r="M83" s="2">
        <f>H83</f>
        <v>4900</v>
      </c>
      <c r="N83" s="2">
        <f>M83</f>
        <v>4900</v>
      </c>
      <c r="O83" s="2">
        <f>N83/M83</f>
        <v>1</v>
      </c>
      <c r="P83" s="2" t="str">
        <v>IKT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K84" s="2" t="str">
        <v>Beton</v>
      </c>
      <c r="M84" s="2">
        <f>H84</f>
        <v>689</v>
      </c>
      <c r="N84" s="2">
        <f>M84</f>
        <v>689</v>
      </c>
      <c r="O84" s="2">
        <f>N84/M84</f>
        <v>1</v>
      </c>
      <c r="P84" s="2" t="str">
        <v>SALIM</v>
      </c>
    </row>
    <row r="85">
      <c r="B85" s="2" t="str">
        <v>II</v>
      </c>
      <c r="C85" s="2" t="str">
        <v>Dermaga Kapal Non Niaga</v>
      </c>
      <c r="M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M86" s="2">
        <f>H86</f>
        <v>950</v>
      </c>
      <c r="N86" s="2">
        <f>M86</f>
        <v>950</v>
      </c>
      <c r="O86" s="2">
        <f>N86/M86</f>
        <v>1</v>
      </c>
      <c r="P86" s="2" t="str">
        <v>KOLINLAMIL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M87" s="2">
        <f>H87</f>
        <v>900</v>
      </c>
      <c r="N87" s="2">
        <f>M87</f>
        <v>900</v>
      </c>
      <c r="O87" s="2">
        <f>N87/M87</f>
        <v>1</v>
      </c>
      <c r="P87" s="2" t="str">
        <v>LANTAMAL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M88" s="2">
        <f>H88</f>
        <v>680</v>
      </c>
      <c r="N88" s="2">
        <f>M88</f>
        <v>680</v>
      </c>
      <c r="O88" s="2">
        <f>N88/M88</f>
        <v>1</v>
      </c>
      <c r="P88" s="2" t="str">
        <v>KPLP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M89" s="2">
        <f>H89</f>
        <v>805</v>
      </c>
      <c r="N89" s="2">
        <f>M89</f>
        <v>805</v>
      </c>
      <c r="O89" s="2">
        <f>N89/M89</f>
        <v>1</v>
      </c>
      <c r="P89" s="2" t="str">
        <v>DISTRIK NAVIGASI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M90" s="2">
        <f>H90</f>
        <v>350</v>
      </c>
      <c r="N90" s="2">
        <f>M90</f>
        <v>350</v>
      </c>
      <c r="O90" s="2">
        <f>N90/M90</f>
        <v>1</v>
      </c>
      <c r="P90" s="2" t="str">
        <v>BTKP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M91" s="2">
        <f>H91</f>
        <v>945</v>
      </c>
      <c r="N91" s="2">
        <f>M91</f>
        <v>945</v>
      </c>
      <c r="O91" s="2">
        <f>N91/M91</f>
        <v>1</v>
      </c>
      <c r="P91" s="2" t="str">
        <v>RUKINDO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M92" s="2">
        <f>H92</f>
        <v>310</v>
      </c>
      <c r="N92" s="2">
        <f>M92</f>
        <v>310</v>
      </c>
      <c r="O92" s="2">
        <f>N92/M92</f>
        <v>1</v>
      </c>
      <c r="P92" s="2" t="str">
        <v>SINDULANG</v>
      </c>
      <c r="R92" s="2">
        <f>D20+D25+D28+D38+D46+D49+D54+1+D64+D71+1+D85+D101</f>
        <v>2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M93" s="2">
        <f>H93</f>
        <v>300</v>
      </c>
      <c r="N93" s="2">
        <f>M93</f>
        <v>300</v>
      </c>
      <c r="O93" s="2">
        <f>N93/M93</f>
        <v>1</v>
      </c>
      <c r="P93" s="2" t="str">
        <v>EKANURI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M94" s="2">
        <f>H94</f>
        <v>600</v>
      </c>
      <c r="N94" s="2">
        <f>M94</f>
        <v>600</v>
      </c>
      <c r="O94" s="2">
        <f>N94/M94</f>
        <v>1</v>
      </c>
      <c r="P94" s="2" t="str">
        <v>BEA CUKAI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M95" s="2">
        <f>H95</f>
        <v>350</v>
      </c>
      <c r="N95" s="2">
        <f>M95</f>
        <v>350</v>
      </c>
      <c r="O95" s="2">
        <f>N95/M95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M96" s="2">
        <f>H96</f>
        <v>8.985</v>
      </c>
      <c r="N96" s="2">
        <f>M96</f>
        <v>8.985</v>
      </c>
      <c r="O96" s="2">
        <f>N96/M96</f>
        <v>1</v>
      </c>
      <c r="P96" s="2" t="str">
        <v>DKB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M97" s="2">
        <f>H97</f>
        <v>225</v>
      </c>
      <c r="N97" s="2">
        <f>M97</f>
        <v>225</v>
      </c>
      <c r="O97" s="2">
        <f>N97/M97</f>
        <v>1</v>
      </c>
      <c r="P97" s="2" t="str">
        <v>METITO</v>
      </c>
    </row>
    <row r="98">
      <c r="B98" s="2">
        <v>13</v>
      </c>
      <c r="D98" s="2" t="str">
        <v>Dermaga Jetty Ex. Arsa</v>
      </c>
      <c r="M98" s="2">
        <f>H98</f>
        <v>0</v>
      </c>
      <c r="N98" s="2">
        <f>M98</f>
        <v>0</v>
      </c>
      <c r="P98" s="2" t="str">
        <v>Jetty sudah tidak ada (dibongkar).</v>
      </c>
      <c r="R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M99" s="2">
        <f>H99</f>
        <v>105</v>
      </c>
      <c r="N99" s="2">
        <f>M99</f>
        <v>105</v>
      </c>
      <c r="O99" s="2">
        <f>N99/M99</f>
        <v>1</v>
      </c>
      <c r="P99" s="2" t="str">
        <v>RF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M100" s="2">
        <f>H100</f>
        <v>510</v>
      </c>
      <c r="N100" s="2">
        <f>M100</f>
        <v>510</v>
      </c>
      <c r="O100" s="2">
        <f>N100/M100</f>
        <v>1</v>
      </c>
      <c r="P100" s="2" t="str">
        <v>KCI</v>
      </c>
    </row>
    <row r="101">
      <c r="C101" s="2" t="str">
        <v>Julmlah I &amp; II</v>
      </c>
      <c r="H101" s="2">
        <f>SUM(H13:H100)</f>
        <v>306057.985</v>
      </c>
      <c r="M101" s="2">
        <f>SUM(M13:M100)</f>
        <v>306057.985</v>
      </c>
      <c r="N101" s="2">
        <f>SUM(N13:N100)</f>
        <v>305712.985</v>
      </c>
      <c r="O101" s="2">
        <f>N101/M101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K104" s="2" t="str">
        <v>Conblock</v>
      </c>
      <c r="M104" s="2">
        <f>H104</f>
        <v>5120</v>
      </c>
      <c r="N104" s="2">
        <f>M104</f>
        <v>5120</v>
      </c>
      <c r="O104" s="2">
        <f>N104/M104</f>
        <v>1</v>
      </c>
      <c r="P104" s="2" t="str">
        <v>PTP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K105" s="2" t="str">
        <v>Conblock</v>
      </c>
      <c r="M105" s="2">
        <f>H105</f>
        <v>5376</v>
      </c>
      <c r="N105" s="2">
        <f>M105</f>
        <v>5376</v>
      </c>
      <c r="O105" s="2">
        <f>N105/M105</f>
        <v>1</v>
      </c>
      <c r="P105" s="2" t="str">
        <v>PTP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K106" s="2" t="str">
        <v>Conblock</v>
      </c>
      <c r="M106" s="2">
        <f>H106</f>
        <v>5120</v>
      </c>
      <c r="N106" s="2">
        <f>M106</f>
        <v>5120</v>
      </c>
      <c r="O106" s="2">
        <f>N106/M106</f>
        <v>1</v>
      </c>
      <c r="P106" s="2" t="str">
        <v>PTP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K107" s="2" t="str">
        <v>Conblock</v>
      </c>
      <c r="M107" s="2">
        <f>H107</f>
        <v>5120</v>
      </c>
      <c r="N107" s="2">
        <f>M107</f>
        <v>5120</v>
      </c>
      <c r="O107" s="2">
        <f>N107/M107</f>
        <v>1</v>
      </c>
      <c r="P107" s="2" t="str">
        <v>PTP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K108" s="2" t="str">
        <v>Beton</v>
      </c>
      <c r="M108" s="2">
        <f>H108</f>
        <v>3916</v>
      </c>
      <c r="N108" s="2">
        <f>M108</f>
        <v>3916</v>
      </c>
      <c r="O108" s="2">
        <f>N108/M108</f>
        <v>1</v>
      </c>
      <c r="P108" s="2" t="str">
        <v>PTP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K109" s="2" t="str">
        <v>Beton</v>
      </c>
      <c r="M109" s="2">
        <f>H109</f>
        <v>960</v>
      </c>
      <c r="N109" s="2">
        <f>M109</f>
        <v>960</v>
      </c>
      <c r="O109" s="2">
        <f>N109/M109</f>
        <v>1</v>
      </c>
      <c r="P109" s="2" t="str">
        <v>PTP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K110" s="2" t="str">
        <v>Beton</v>
      </c>
      <c r="M110" s="2">
        <f>H110</f>
        <v>660</v>
      </c>
      <c r="N110" s="2">
        <f>M110</f>
        <v>660</v>
      </c>
      <c r="O110" s="2">
        <f>N110/M110</f>
        <v>1</v>
      </c>
      <c r="P110" s="2" t="str">
        <v>PTP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K111" s="2" t="str">
        <v>Beton</v>
      </c>
      <c r="M111" s="2">
        <f>H111</f>
        <v>3654</v>
      </c>
      <c r="N111" s="2">
        <f>M111</f>
        <v>3654</v>
      </c>
      <c r="O111" s="2">
        <f>N111/M111</f>
        <v>1</v>
      </c>
      <c r="P111" s="2" t="str">
        <v>PTP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K112" s="2" t="str">
        <v>Beton</v>
      </c>
      <c r="M112" s="2">
        <f>H112</f>
        <v>7000</v>
      </c>
      <c r="N112" s="2">
        <f>M112</f>
        <v>7000</v>
      </c>
      <c r="O112" s="2">
        <f>N112/M112</f>
        <v>1</v>
      </c>
      <c r="P112" s="2" t="str">
        <v>PTP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K113" s="2" t="str">
        <v>Beton</v>
      </c>
      <c r="M113" s="2">
        <f>H113</f>
        <v>9270</v>
      </c>
      <c r="N113" s="2">
        <f>M113</f>
        <v>9270</v>
      </c>
      <c r="O113" s="2">
        <f>N113/M113</f>
        <v>1</v>
      </c>
      <c r="P113" s="2" t="str">
        <v>PTP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K114" s="2" t="str">
        <v>Beton</v>
      </c>
      <c r="M114" s="2">
        <f>H114</f>
        <v>46895</v>
      </c>
      <c r="N114" s="2">
        <f>M114*75%</f>
        <v>35171.25</v>
      </c>
      <c r="O114" s="2">
        <f>N114/M114</f>
        <v>0.75</v>
      </c>
      <c r="P114" s="2" t="str">
        <v>lapangan pavingnya rusak</v>
      </c>
      <c r="R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K115" s="2" t="str">
        <v>Beton</v>
      </c>
      <c r="M115" s="2">
        <f>H115</f>
        <v>0</v>
      </c>
      <c r="P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K116" s="2" t="str">
        <v>Beton</v>
      </c>
      <c r="M116" s="2">
        <f>H116</f>
        <v>9568</v>
      </c>
      <c r="N116" s="2">
        <f>M116*75%</f>
        <v>7176</v>
      </c>
      <c r="O116" s="2">
        <f>N116/M116</f>
        <v>0.75</v>
      </c>
      <c r="P116" s="2" t="str">
        <v>Lapangan turun</v>
      </c>
      <c r="R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K117" s="2" t="str">
        <v>Beton</v>
      </c>
      <c r="M117" s="2">
        <f>H117</f>
        <v>1560</v>
      </c>
      <c r="N117" s="2">
        <f>M117</f>
        <v>1560</v>
      </c>
      <c r="O117" s="2">
        <f>N117/M117</f>
        <v>1</v>
      </c>
    </row>
    <row r="118">
      <c r="B118" s="2" t="str">
        <v>B</v>
      </c>
      <c r="C118" s="2" t="str">
        <v>Lapangan Penumpukan Lini I (TO II)</v>
      </c>
      <c r="M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K119" s="2" t="str">
        <v>Beton</v>
      </c>
      <c r="M119" s="2">
        <f>H119</f>
        <v>6916</v>
      </c>
      <c r="N119" s="2">
        <f>M119</f>
        <v>6916</v>
      </c>
      <c r="O119" s="2">
        <f>N119/M119</f>
        <v>1</v>
      </c>
      <c r="P119" s="2" t="str">
        <v>PTP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K120" s="2" t="str">
        <v>Beton</v>
      </c>
      <c r="M120" s="2">
        <f>H120</f>
        <v>6255</v>
      </c>
      <c r="N120" s="2">
        <f>M120</f>
        <v>6255</v>
      </c>
      <c r="O120" s="2">
        <f>N120/M120</f>
        <v>1</v>
      </c>
      <c r="P120" s="2" t="str">
        <v>PTP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K121" s="2" t="str">
        <v>Beton</v>
      </c>
      <c r="M121" s="2">
        <f>H121</f>
        <v>4841</v>
      </c>
      <c r="N121" s="2">
        <f>M121</f>
        <v>4841</v>
      </c>
      <c r="O121" s="2">
        <f>N121/M121</f>
        <v>1</v>
      </c>
      <c r="P121" s="2" t="str">
        <v>PTP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K122" s="2" t="str">
        <v>Beton</v>
      </c>
      <c r="M122" s="2">
        <f>H122</f>
        <v>5004</v>
      </c>
      <c r="N122" s="2">
        <f>M122</f>
        <v>5004</v>
      </c>
      <c r="O122" s="2">
        <f>N122/M122</f>
        <v>1</v>
      </c>
      <c r="P122" s="2" t="str">
        <v>TPK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K123" s="2" t="str">
        <v>Beton</v>
      </c>
      <c r="M123" s="2">
        <f>H123</f>
        <v>21450</v>
      </c>
      <c r="N123" s="2">
        <f>M123</f>
        <v>21450</v>
      </c>
      <c r="O123" s="2">
        <f>N123/M123</f>
        <v>1</v>
      </c>
      <c r="P123" s="2" t="str">
        <v>TPK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K124" s="2" t="str">
        <v>Beton</v>
      </c>
      <c r="M124" s="2">
        <f>H124</f>
        <v>29280</v>
      </c>
      <c r="N124" s="2">
        <f>M124</f>
        <v>29280</v>
      </c>
      <c r="O124" s="2">
        <f>N124/M124</f>
        <v>1</v>
      </c>
      <c r="P124" s="2" t="str">
        <v>TPK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K125" s="2" t="str">
        <v>Beton</v>
      </c>
      <c r="M125" s="2">
        <f>H125</f>
        <v>36500</v>
      </c>
      <c r="N125" s="2">
        <f>M125</f>
        <v>36500</v>
      </c>
      <c r="O125" s="2">
        <f>N125/M125</f>
        <v>1</v>
      </c>
      <c r="P125" s="2" t="str">
        <v>TPK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K126" s="2" t="str">
        <v>Beton</v>
      </c>
      <c r="M126" s="2">
        <f>H126</f>
        <v>3700</v>
      </c>
      <c r="N126" s="2">
        <f>M126</f>
        <v>3700</v>
      </c>
      <c r="O126" s="2">
        <f>N126/M126</f>
        <v>1</v>
      </c>
      <c r="P126" s="2" t="str">
        <v>TPK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K127" s="2" t="str">
        <v>Beton</v>
      </c>
      <c r="M127" s="2">
        <f>H127</f>
        <v>3840</v>
      </c>
      <c r="N127" s="2">
        <f>M127</f>
        <v>3840</v>
      </c>
      <c r="O127" s="2">
        <f>N127/M127</f>
        <v>1</v>
      </c>
      <c r="P127" s="2" t="str">
        <v>TPK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K128" s="2" t="str">
        <v>Beton</v>
      </c>
      <c r="M128" s="2">
        <f>H128</f>
        <v>6912</v>
      </c>
      <c r="N128" s="2">
        <f>M128</f>
        <v>6912</v>
      </c>
      <c r="O128" s="2">
        <f>N128/M128</f>
        <v>1</v>
      </c>
      <c r="P128" s="2" t="str">
        <v>TPK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K129" s="2" t="str">
        <v>Beton</v>
      </c>
      <c r="M129" s="2">
        <f>H129</f>
        <v>5530</v>
      </c>
      <c r="N129" s="2">
        <f>M129</f>
        <v>5530</v>
      </c>
      <c r="O129" s="2">
        <f>N129/M129</f>
        <v>1</v>
      </c>
      <c r="P129" s="2" t="str">
        <v>TPK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K130" s="2" t="str">
        <v>Beton</v>
      </c>
      <c r="M130" s="2">
        <f>H130</f>
        <v>6300</v>
      </c>
      <c r="N130" s="2">
        <f>M130</f>
        <v>6300</v>
      </c>
      <c r="O130" s="2">
        <f>N130/M130</f>
        <v>1</v>
      </c>
      <c r="P130" s="2" t="str">
        <v>TPK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K131" s="2" t="str">
        <v>Beton</v>
      </c>
      <c r="M131" s="2">
        <f>H131</f>
        <v>3575</v>
      </c>
      <c r="N131" s="2">
        <f>M131</f>
        <v>3575</v>
      </c>
      <c r="O131" s="2">
        <f>N131/M131</f>
        <v>1</v>
      </c>
      <c r="P131" s="2" t="str">
        <v>TPK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K132" s="2" t="str">
        <v>Beton</v>
      </c>
      <c r="M132" s="2">
        <f>H132</f>
        <v>6750</v>
      </c>
      <c r="N132" s="2">
        <f>M132</f>
        <v>6750</v>
      </c>
      <c r="O132" s="2">
        <f>N132/M132</f>
        <v>1</v>
      </c>
      <c r="P132" s="2" t="str">
        <v>PTP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K133" s="2" t="str">
        <v>Beton</v>
      </c>
      <c r="M133" s="2">
        <f>H133</f>
        <v>9900</v>
      </c>
      <c r="N133" s="2">
        <f>M133</f>
        <v>9900</v>
      </c>
      <c r="O133" s="2">
        <f>N133/M133</f>
        <v>1</v>
      </c>
      <c r="P133" s="2" t="str">
        <v>PTP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K134" s="2" t="str">
        <v>Beton</v>
      </c>
      <c r="M134" s="2">
        <f>H134</f>
        <v>6384</v>
      </c>
      <c r="N134" s="2">
        <f>M134</f>
        <v>6384</v>
      </c>
      <c r="O134" s="2">
        <f>N134/M134</f>
        <v>1</v>
      </c>
      <c r="P134" s="2" t="str">
        <v>KEPANDUAN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K135" s="2" t="str">
        <v>Beton</v>
      </c>
      <c r="M135" s="2">
        <f>H135</f>
        <v>7518</v>
      </c>
      <c r="N135" s="2">
        <f>M135</f>
        <v>7518</v>
      </c>
      <c r="O135" s="2">
        <f>N135/M135</f>
        <v>1</v>
      </c>
      <c r="P135" s="2" t="str">
        <v>PTP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K136" s="2" t="str">
        <v>Beton</v>
      </c>
      <c r="M136" s="2">
        <f>H136</f>
        <v>9324</v>
      </c>
      <c r="N136" s="2">
        <f>M136</f>
        <v>9324</v>
      </c>
      <c r="O136" s="2">
        <f>N136/M136</f>
        <v>1</v>
      </c>
      <c r="P136" s="2" t="str">
        <v>PTP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K137" s="2" t="str">
        <v>Beton</v>
      </c>
      <c r="M137" s="2">
        <f>H137</f>
        <v>4200</v>
      </c>
      <c r="N137" s="2">
        <f>M137</f>
        <v>4200</v>
      </c>
      <c r="O137" s="2">
        <f>N137/M137</f>
        <v>1</v>
      </c>
      <c r="P137" s="2" t="str">
        <v>PTP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K138" s="2" t="str">
        <v>Beton</v>
      </c>
      <c r="M138" s="2">
        <f>H138</f>
        <v>1855</v>
      </c>
      <c r="N138" s="2">
        <f>M138</f>
        <v>1855</v>
      </c>
      <c r="O138" s="2">
        <f>N138/M138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K139" s="2" t="str">
        <v>Beton</v>
      </c>
      <c r="M139" s="2">
        <f>H139</f>
        <v>7888</v>
      </c>
      <c r="N139" s="2">
        <f>M139</f>
        <v>7888</v>
      </c>
      <c r="O139" s="2">
        <f>N139/M139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K140" s="2" t="str">
        <v>Beton</v>
      </c>
      <c r="M140" s="2">
        <f>H140</f>
        <v>11100</v>
      </c>
      <c r="N140" s="2">
        <f>M140*80%</f>
        <v>8880</v>
      </c>
      <c r="O140" s="2">
        <f>N140/M140</f>
        <v>0.8</v>
      </c>
      <c r="P140" s="2" t="str">
        <v>IKT</v>
      </c>
    </row>
    <row r="141">
      <c r="B141" s="2" t="str">
        <v>C</v>
      </c>
      <c r="C141" s="2" t="str">
        <v>Lapangan Penumpukan Lini I (TO III)</v>
      </c>
      <c r="M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K142" s="2" t="str">
        <v>Beton</v>
      </c>
      <c r="M142" s="2">
        <f>H142</f>
        <v>1848</v>
      </c>
      <c r="N142" s="2">
        <f>M142</f>
        <v>1848</v>
      </c>
      <c r="O142" s="2">
        <f>N142/M142</f>
        <v>1</v>
      </c>
      <c r="P142" s="2" t="str">
        <v>TPK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K143" s="2" t="str">
        <v>Beton</v>
      </c>
      <c r="M143" s="2">
        <f>H143</f>
        <v>12012</v>
      </c>
      <c r="N143" s="2">
        <f>M143</f>
        <v>12012</v>
      </c>
      <c r="O143" s="2">
        <f>N143/M143</f>
        <v>1</v>
      </c>
      <c r="P143" s="2" t="str">
        <v>TPK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K144" s="2" t="str">
        <v>Beton</v>
      </c>
      <c r="M144" s="2">
        <f>H144</f>
        <v>12180</v>
      </c>
      <c r="N144" s="2">
        <f>M144</f>
        <v>12180</v>
      </c>
      <c r="O144" s="2">
        <f>N144/M144</f>
        <v>1</v>
      </c>
      <c r="P144" s="2" t="str">
        <v>TPK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K145" s="2" t="str">
        <v>Beton</v>
      </c>
      <c r="M145" s="2">
        <f>H145</f>
        <v>25152</v>
      </c>
      <c r="N145" s="2">
        <f>M145</f>
        <v>25152</v>
      </c>
      <c r="O145" s="2">
        <f>N145/M145</f>
        <v>1</v>
      </c>
      <c r="P145" s="2" t="str">
        <v>TPK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K146" s="2" t="str">
        <v>Beton</v>
      </c>
      <c r="M146" s="2">
        <f>H146</f>
        <v>3100</v>
      </c>
      <c r="N146" s="2">
        <f>M146</f>
        <v>3100</v>
      </c>
      <c r="O146" s="2">
        <f>N146/M146</f>
        <v>1</v>
      </c>
      <c r="P146" s="2" t="str">
        <v>TPK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K147" s="2" t="str">
        <v>Beton</v>
      </c>
      <c r="M147" s="2">
        <f>H147</f>
        <v>2844</v>
      </c>
      <c r="N147" s="2">
        <f>M147</f>
        <v>2844</v>
      </c>
      <c r="O147" s="2">
        <f>N147/M147</f>
        <v>1</v>
      </c>
      <c r="P147" s="2" t="str">
        <v>TPK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K148" s="2" t="str">
        <v>Beton</v>
      </c>
      <c r="M148" s="2">
        <f>H148</f>
        <v>2286</v>
      </c>
      <c r="N148" s="2">
        <f>M148</f>
        <v>2286</v>
      </c>
      <c r="O148" s="2">
        <f>N148/M148</f>
        <v>1</v>
      </c>
      <c r="P148" s="2" t="str">
        <v>TPK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K149" s="2" t="str">
        <v>Beton</v>
      </c>
      <c r="M149" s="2">
        <f>H149</f>
        <v>46150</v>
      </c>
      <c r="N149" s="2">
        <f>M149</f>
        <v>46150</v>
      </c>
      <c r="O149" s="2">
        <f>N149/M149</f>
        <v>1</v>
      </c>
      <c r="P149" s="2" t="str">
        <v>MAL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K150" s="2" t="str">
        <v>Beton</v>
      </c>
      <c r="M150" s="2">
        <f>H150</f>
        <v>2400</v>
      </c>
      <c r="N150" s="2">
        <f>M150</f>
        <v>2400</v>
      </c>
      <c r="O150" s="2">
        <f>N150/M150</f>
        <v>1</v>
      </c>
      <c r="P150" s="2" t="str">
        <v>TPK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K151" s="2" t="str">
        <v>Beton</v>
      </c>
      <c r="M151" s="2">
        <f>H151</f>
        <v>5217</v>
      </c>
      <c r="N151" s="2">
        <f>M151</f>
        <v>5217</v>
      </c>
      <c r="O151" s="2">
        <f>N151/M151</f>
        <v>1</v>
      </c>
      <c r="P151" s="2" t="str">
        <v>TPK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K152" s="2" t="str">
        <v>Beton</v>
      </c>
      <c r="M152" s="2">
        <f>H152</f>
        <v>20000</v>
      </c>
      <c r="N152" s="2">
        <f>M152</f>
        <v>20000</v>
      </c>
      <c r="O152" s="2">
        <f>N152/M152</f>
        <v>1</v>
      </c>
      <c r="P152" s="2" t="str">
        <v>TPK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K153" s="2" t="str">
        <v>Beton</v>
      </c>
      <c r="M153" s="2">
        <f>H153</f>
        <v>29100</v>
      </c>
      <c r="N153" s="2">
        <f>M153</f>
        <v>29100</v>
      </c>
      <c r="O153" s="2">
        <f>N153/M153</f>
        <v>1</v>
      </c>
      <c r="P153" s="2" t="str">
        <v>TPK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K154" s="2" t="str">
        <v>Beton</v>
      </c>
      <c r="M154" s="2">
        <f>H154</f>
        <v>20200</v>
      </c>
      <c r="N154" s="2">
        <f>M154</f>
        <v>20200</v>
      </c>
      <c r="O154" s="2">
        <f>N154/M154</f>
        <v>1</v>
      </c>
      <c r="P154" s="2" t="str">
        <v>TPK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K155" s="2" t="str">
        <v>Beton</v>
      </c>
      <c r="M155" s="2">
        <f>H155</f>
        <v>17700</v>
      </c>
      <c r="N155" s="2">
        <f>M155</f>
        <v>17700</v>
      </c>
      <c r="O155" s="2">
        <f>N155/M155</f>
        <v>1</v>
      </c>
      <c r="P155" s="2" t="str">
        <v>TPK</v>
      </c>
    </row>
    <row r="156">
      <c r="B156" s="2" t="str">
        <v>C</v>
      </c>
      <c r="C156" s="2" t="str">
        <v>Lapangan Penumpukan Lini II</v>
      </c>
      <c r="M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K157" s="2" t="str">
        <v>Beton</v>
      </c>
      <c r="M157" s="2">
        <f>H157</f>
        <v>5670</v>
      </c>
      <c r="N157" s="2">
        <f>M157*50%</f>
        <v>2835</v>
      </c>
      <c r="O157" s="2">
        <f>N157/M157</f>
        <v>0.5</v>
      </c>
      <c r="P157" s="2" t="str">
        <v>lapangan rusak</v>
      </c>
      <c r="R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K158" s="2" t="str">
        <v>Beton</v>
      </c>
      <c r="M158" s="2">
        <f>H158</f>
        <v>1225</v>
      </c>
      <c r="N158" s="2">
        <v>1000</v>
      </c>
      <c r="O158" s="2">
        <f>N158/M158</f>
        <v>0.8163265306122449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K159" s="2" t="str">
        <v>Beton</v>
      </c>
      <c r="M159" s="2">
        <f>H159</f>
        <v>6525</v>
      </c>
      <c r="N159" s="2">
        <v>6000</v>
      </c>
      <c r="O159" s="2">
        <f>N159/M159</f>
        <v>0.9195402298850575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K160" s="2" t="str">
        <v>Beton</v>
      </c>
      <c r="M160" s="2">
        <f>H160</f>
        <v>4500</v>
      </c>
      <c r="N160" s="2">
        <v>4000</v>
      </c>
      <c r="O160" s="2">
        <f>N160/M160</f>
        <v>0.8888888888888888</v>
      </c>
      <c r="P160" s="2" t="str">
        <v>lapangan rusak, tapi masih bisa dipakai menumpuk</v>
      </c>
      <c r="R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K161" s="2" t="str">
        <v>Beton</v>
      </c>
      <c r="M161" s="2">
        <f>H161</f>
        <v>5520</v>
      </c>
      <c r="N161" s="2">
        <f>M161</f>
        <v>5520</v>
      </c>
      <c r="O161" s="2">
        <f>N161/M161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K162" s="2" t="str">
        <v>Beton</v>
      </c>
      <c r="M162" s="2">
        <f>H162</f>
        <v>7280</v>
      </c>
      <c r="N162" s="2">
        <f>M162</f>
        <v>7280</v>
      </c>
      <c r="O162" s="2">
        <f>N162/M162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K163" s="2" t="str">
        <v>Beton</v>
      </c>
      <c r="M163" s="2">
        <f>H163</f>
        <v>4606</v>
      </c>
      <c r="N163" s="2">
        <f>M163</f>
        <v>4606</v>
      </c>
      <c r="O163" s="2">
        <f>N163/M163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K164" s="2" t="str">
        <v>Beton</v>
      </c>
      <c r="M164" s="2">
        <f>H164</f>
        <v>1705</v>
      </c>
      <c r="N164" s="2">
        <f>M164</f>
        <v>1705</v>
      </c>
      <c r="O164" s="2">
        <f>N164/M164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K165" s="2" t="str">
        <v>Beton</v>
      </c>
      <c r="M165" s="2">
        <f>H165</f>
        <v>9425</v>
      </c>
      <c r="N165" s="2">
        <f>M165</f>
        <v>9425</v>
      </c>
      <c r="O165" s="2">
        <f>N165/M165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K166" s="2" t="str">
        <v>Beton</v>
      </c>
      <c r="M166" s="2">
        <f>H166</f>
        <v>13770</v>
      </c>
      <c r="N166" s="2">
        <f>M166</f>
        <v>13770</v>
      </c>
      <c r="O166" s="2">
        <f>N166/M166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K167" s="2" t="str">
        <v>Beton</v>
      </c>
      <c r="M167" s="2">
        <f>H167</f>
        <v>16512</v>
      </c>
      <c r="N167" s="2">
        <f>M167</f>
        <v>16512</v>
      </c>
      <c r="O167" s="2">
        <f>N167/M167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K168" s="2" t="str">
        <v>Beton</v>
      </c>
      <c r="M168" s="2">
        <f>H168</f>
        <v>13760</v>
      </c>
      <c r="N168" s="2">
        <f>M168</f>
        <v>13760</v>
      </c>
      <c r="O168" s="2">
        <f>N168/M168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K169" s="2" t="str">
        <v>Beton</v>
      </c>
      <c r="M169" s="2">
        <f>H169</f>
        <v>14534</v>
      </c>
      <c r="N169" s="2">
        <f>M169</f>
        <v>14534</v>
      </c>
      <c r="O169" s="2">
        <f>N169/M169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K170" s="2" t="str">
        <v>Beton</v>
      </c>
      <c r="M170" s="2">
        <f>H170</f>
        <v>9520</v>
      </c>
      <c r="N170" s="2">
        <f>M170</f>
        <v>9520</v>
      </c>
      <c r="O170" s="2">
        <f>N170/M170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K171" s="2" t="str">
        <v>Beton</v>
      </c>
      <c r="M171" s="2">
        <f>H171</f>
        <v>6498</v>
      </c>
      <c r="N171" s="2">
        <f>M171</f>
        <v>6498</v>
      </c>
      <c r="O171" s="2">
        <f>N171/M171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K172" s="2" t="str">
        <v>Beton</v>
      </c>
      <c r="M172" s="2">
        <f>H172</f>
        <v>55278</v>
      </c>
      <c r="N172" s="2">
        <f>M172</f>
        <v>55278</v>
      </c>
      <c r="O172" s="2">
        <f>N172/M172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K173" s="2" t="str">
        <v>Beton</v>
      </c>
      <c r="M173" s="2">
        <f>H173</f>
        <v>22165</v>
      </c>
      <c r="N173" s="2">
        <f>M173*50%</f>
        <v>11082.5</v>
      </c>
      <c r="O173" s="2">
        <f>N173/M173</f>
        <v>0.5</v>
      </c>
      <c r="P173" s="2" t="str">
        <v>permukaan beton turun</v>
      </c>
      <c r="R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K174" s="2" t="str">
        <v>Conblock</v>
      </c>
      <c r="M174" s="2">
        <f>H174</f>
        <v>86620</v>
      </c>
      <c r="N174" s="2">
        <f>M174</f>
        <v>86620</v>
      </c>
      <c r="O174" s="2">
        <f>N174/M174</f>
        <v>1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K175" s="2" t="str">
        <v>Beton</v>
      </c>
      <c r="M175" s="2">
        <f>H175</f>
        <v>7965</v>
      </c>
      <c r="N175" s="2">
        <f>M175</f>
        <v>7965</v>
      </c>
      <c r="O175" s="2">
        <f>N175/M175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K176" s="2" t="str">
        <v>Beton</v>
      </c>
      <c r="M176" s="2">
        <f>H176</f>
        <v>12204</v>
      </c>
      <c r="N176" s="2">
        <f>M176</f>
        <v>12204</v>
      </c>
      <c r="O176" s="2">
        <f>N176/M176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K177" s="2" t="str">
        <v>Beton</v>
      </c>
      <c r="M177" s="2">
        <f>H177</f>
        <v>46345</v>
      </c>
      <c r="N177" s="2">
        <f>M177</f>
        <v>46345</v>
      </c>
      <c r="O177" s="2">
        <f>N177/M177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K178" s="2" t="str">
        <v>Beton</v>
      </c>
      <c r="M178" s="2">
        <f>H178</f>
        <v>4900</v>
      </c>
      <c r="N178" s="2">
        <f>M178</f>
        <v>4900</v>
      </c>
      <c r="O178" s="2">
        <f>N178/M178</f>
        <v>1</v>
      </c>
      <c r="R178" s="2">
        <f>D181+D156+D141+D118</f>
        <v>0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K179" s="2" t="str">
        <v>Conblock</v>
      </c>
      <c r="M179" s="2">
        <f>H179</f>
        <v>33285</v>
      </c>
      <c r="N179" s="2">
        <f>M179</f>
        <v>33285</v>
      </c>
      <c r="O179" s="2">
        <f>N179/M179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M180" s="2">
        <f>H180</f>
        <v>11775</v>
      </c>
      <c r="N180" s="2">
        <f>M180</f>
        <v>11775</v>
      </c>
      <c r="O180" s="2">
        <f>N180/M180</f>
        <v>1</v>
      </c>
    </row>
    <row r="181">
      <c r="C181" s="2" t="str">
        <v>Julmlah II</v>
      </c>
      <c r="H181" s="2">
        <f>SUM(H104:H180)</f>
        <v>911017</v>
      </c>
      <c r="M181" s="2">
        <f>SUM(M104:M180)</f>
        <v>911017</v>
      </c>
      <c r="N181" s="2">
        <f>SUM(N104:N180)</f>
        <v>879513.75</v>
      </c>
      <c r="O181" s="2">
        <f>N181/M181</f>
        <v>0.9654196903021568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K183" s="2" t="str">
        <v>Rangka Baja</v>
      </c>
      <c r="M183" s="2">
        <f>H183</f>
        <v>5655</v>
      </c>
      <c r="N183" s="2">
        <f>M183</f>
        <v>5655</v>
      </c>
      <c r="O183" s="2">
        <f>N183/M183</f>
        <v>1</v>
      </c>
      <c r="P183" s="2" t="str">
        <v>PTP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K184" s="2" t="str">
        <v>Rangka Baja</v>
      </c>
      <c r="M184" s="2">
        <f>H184</f>
        <v>5655</v>
      </c>
      <c r="N184" s="2">
        <f>M184</f>
        <v>5655</v>
      </c>
      <c r="O184" s="2">
        <f>N184/M184</f>
        <v>1</v>
      </c>
      <c r="P184" s="2" t="str">
        <v>PTP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K185" s="2" t="str">
        <v>Rangka Baja</v>
      </c>
      <c r="M185" s="2">
        <f>H185</f>
        <v>9200</v>
      </c>
      <c r="N185" s="2">
        <f>M185</f>
        <v>9200</v>
      </c>
      <c r="O185" s="2">
        <f>N185/M185</f>
        <v>1</v>
      </c>
      <c r="P185" s="2" t="str">
        <v>PTP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K186" s="2" t="str">
        <v>Rangka Baja</v>
      </c>
      <c r="M186" s="2">
        <f>H186</f>
        <v>3400</v>
      </c>
      <c r="N186" s="2">
        <f>M186</f>
        <v>3400</v>
      </c>
      <c r="O186" s="2">
        <f>N186/M186</f>
        <v>1</v>
      </c>
      <c r="P186" s="2" t="str">
        <v>PTP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K187" s="2" t="str">
        <v>Rangka Baja</v>
      </c>
      <c r="M187" s="2">
        <f>H187</f>
        <v>11047.144</v>
      </c>
      <c r="N187" s="2">
        <f>M187</f>
        <v>11047.144</v>
      </c>
      <c r="O187" s="2">
        <f>N187/M187</f>
        <v>1</v>
      </c>
      <c r="P187" s="2" t="str">
        <v>MTI</v>
      </c>
    </row>
    <row r="188">
      <c r="C188" s="2" t="str">
        <v>Julmlah III</v>
      </c>
      <c r="H188" s="2">
        <f>SUM(H183:H187)</f>
        <v>34957.144</v>
      </c>
      <c r="M188" s="2">
        <f>SUM(M183:M187)</f>
        <v>34957.144</v>
      </c>
      <c r="N188" s="2">
        <f>SUM(N183:N187)</f>
        <v>34957.144</v>
      </c>
      <c r="O188" s="2">
        <f>N188/M188</f>
        <v>1</v>
      </c>
    </row>
    <row r="189">
      <c r="B189" s="2" t="str">
        <v>AVAILABILITY FASILITAS PELABUHAN</v>
      </c>
      <c r="O189" s="2">
        <f>AVERAGE(O101,O181,O188)</f>
        <v>0.9880974843086267</v>
      </c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pageMargins left="0.5" right="0.5" top="0.5" bottom="0.5" header="0" footer="0"/>
  <ignoredErrors>
    <ignoredError numberStoredAsText="1" sqref="A1:Y995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Y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NOVEMBER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Elevasi</v>
      </c>
      <c r="J8" s="2" t="str">
        <v>Daya Dukung/Kapasitas</v>
      </c>
      <c r="K8" s="2" t="str">
        <v xml:space="preserve">Konstruksi </v>
      </c>
      <c r="L8" s="2" t="str">
        <v>Tahun Pembuatan</v>
      </c>
      <c r="M8" s="2" t="str">
        <v>Fasilitas Tersidia</v>
      </c>
      <c r="N8" s="2" t="str">
        <v>Fasilitas Siap Pakai</v>
      </c>
      <c r="O8" s="2" t="str">
        <v>Availability Fasilitas</v>
      </c>
      <c r="P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(mLWS)</v>
      </c>
      <c r="J9" s="2" t="str">
        <v>(Ton/m2/Teus)</v>
      </c>
      <c r="M9" s="2" t="str">
        <v>(m2)</v>
      </c>
      <c r="N9" s="2" t="str">
        <v>(m2)</v>
      </c>
      <c r="O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 t="str">
        <v>7=5x6</v>
      </c>
      <c r="I10" s="2">
        <v>9</v>
      </c>
      <c r="J10" s="2">
        <v>10</v>
      </c>
      <c r="K10" s="2">
        <v>8</v>
      </c>
      <c r="L10" s="2">
        <v>9</v>
      </c>
      <c r="M10" s="2">
        <v>9</v>
      </c>
      <c r="N10" s="2">
        <v>10</v>
      </c>
      <c r="O10" s="2" t="str">
        <v>11 = 10/9</v>
      </c>
      <c r="P10" s="2">
        <v>12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K13" s="2" t="str">
        <v>Beton</v>
      </c>
      <c r="M13" s="2">
        <f>H13</f>
        <v>3400</v>
      </c>
      <c r="N13" s="2">
        <f>M13</f>
        <v>3400</v>
      </c>
      <c r="O13" s="2">
        <f>N13/M13</f>
        <v>1</v>
      </c>
      <c r="P13" s="2" t="str">
        <v>PTP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K14" s="2" t="str">
        <v>Beton</v>
      </c>
      <c r="M14" s="2">
        <f>H14</f>
        <v>2600</v>
      </c>
      <c r="N14" s="2">
        <f>M14</f>
        <v>2600</v>
      </c>
      <c r="O14" s="2">
        <f>N14/M14</f>
        <v>1</v>
      </c>
      <c r="P14" s="2" t="str">
        <v>PTP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K15" s="2" t="str">
        <v>Beton</v>
      </c>
      <c r="M15" s="2">
        <f>H15</f>
        <v>2400</v>
      </c>
      <c r="N15" s="2">
        <f>M15</f>
        <v>2400</v>
      </c>
      <c r="O15" s="2">
        <f>N15/M15</f>
        <v>1</v>
      </c>
      <c r="P15" s="2" t="str">
        <v>PTP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K16" s="2" t="str">
        <v>Beton</v>
      </c>
      <c r="M16" s="2">
        <f>H16</f>
        <v>2800</v>
      </c>
      <c r="N16" s="2">
        <f>M16</f>
        <v>2800</v>
      </c>
      <c r="O16" s="2">
        <f>N16/M16</f>
        <v>1</v>
      </c>
      <c r="P16" s="2" t="str">
        <v>PTP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K17" s="2" t="str">
        <v>Beton</v>
      </c>
      <c r="M17" s="2">
        <f>H17</f>
        <v>5600</v>
      </c>
      <c r="N17" s="2">
        <f>M17</f>
        <v>5600</v>
      </c>
      <c r="O17" s="2">
        <f>N17/M17</f>
        <v>1</v>
      </c>
      <c r="P17" s="2" t="str">
        <v>PTP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K18" s="2" t="str">
        <v>Beton</v>
      </c>
      <c r="M18" s="2">
        <f>H18</f>
        <v>4800</v>
      </c>
      <c r="N18" s="2">
        <f>M18</f>
        <v>4800</v>
      </c>
      <c r="O18" s="2">
        <f>N18/M18</f>
        <v>1</v>
      </c>
      <c r="P18" s="2" t="str">
        <v>PNP SAMUDRA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K19" s="2" t="str">
        <v>Beton</v>
      </c>
      <c r="M19" s="2">
        <f>H19</f>
        <v>3000</v>
      </c>
      <c r="N19" s="2">
        <f>M19</f>
        <v>3000</v>
      </c>
      <c r="O19" s="2">
        <f>N19/M19</f>
        <v>1</v>
      </c>
      <c r="P19" s="2" t="str">
        <v>PTP</v>
      </c>
    </row>
    <row r="20">
      <c r="B20" s="2" t="str">
        <v>B</v>
      </c>
      <c r="C20" s="2" t="str">
        <v>Dermaga Pelabuhan Nusantara II</v>
      </c>
      <c r="M20" s="2">
        <f>H20</f>
        <v>0</v>
      </c>
      <c r="N20" s="2">
        <f>M20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K21" s="2" t="str">
        <v>Beton</v>
      </c>
      <c r="M21" s="2">
        <f>H21</f>
        <v>3400</v>
      </c>
      <c r="N21" s="2">
        <f>M21</f>
        <v>3400</v>
      </c>
      <c r="O21" s="2">
        <f>N21/M21</f>
        <v>1</v>
      </c>
      <c r="P21" s="2" t="str">
        <v>PTP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K22" s="2" t="str">
        <v>Beton</v>
      </c>
      <c r="M22" s="2">
        <f>H22</f>
        <v>3600</v>
      </c>
      <c r="N22" s="2">
        <f>M22</f>
        <v>3600</v>
      </c>
      <c r="O22" s="2">
        <f>N22/M22</f>
        <v>1</v>
      </c>
      <c r="P22" s="2" t="str">
        <v>PTP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K23" s="2" t="str">
        <v>Beton</v>
      </c>
      <c r="M23" s="2">
        <f>H23</f>
        <v>3840</v>
      </c>
      <c r="N23" s="2">
        <f>M23</f>
        <v>3840</v>
      </c>
      <c r="O23" s="2">
        <f>N23/M23</f>
        <v>1</v>
      </c>
      <c r="P23" s="2" t="str">
        <v>PTP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K24" s="2" t="str">
        <v>Beton</v>
      </c>
      <c r="M24" s="2">
        <f>H24</f>
        <v>900</v>
      </c>
      <c r="N24" s="2">
        <f>M24</f>
        <v>900</v>
      </c>
      <c r="O24" s="2">
        <f>N24/M24</f>
        <v>1</v>
      </c>
      <c r="P24" s="2" t="str">
        <v>PTP</v>
      </c>
    </row>
    <row r="25">
      <c r="B25" s="2" t="str">
        <v>C</v>
      </c>
      <c r="C25" s="2" t="str">
        <v>Dermaga Nusantara II Timur</v>
      </c>
      <c r="M25" s="2">
        <f>H25</f>
        <v>0</v>
      </c>
      <c r="N25" s="2">
        <f>M25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K26" s="2" t="str">
        <v>Beton</v>
      </c>
      <c r="M26" s="2">
        <f>H26</f>
        <v>8000</v>
      </c>
      <c r="N26" s="2">
        <f>M26</f>
        <v>8000</v>
      </c>
      <c r="O26" s="2">
        <f>N26/M26</f>
        <v>1</v>
      </c>
      <c r="P26" s="2" t="str">
        <v>TPK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K27" s="2" t="str">
        <v>Beton</v>
      </c>
      <c r="M27" s="2">
        <f>H27</f>
        <v>1700</v>
      </c>
      <c r="N27" s="2">
        <f>M27</f>
        <v>1700</v>
      </c>
      <c r="O27" s="2">
        <f>N27/M27</f>
        <v>1</v>
      </c>
      <c r="P27" s="2" t="str">
        <v>WALIE JAYA</v>
      </c>
    </row>
    <row r="28">
      <c r="B28" s="2" t="str">
        <v>D</v>
      </c>
      <c r="C28" s="2" t="str">
        <v>Dermaga Pelabuhan 1 Barat</v>
      </c>
      <c r="M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K29" s="2" t="str">
        <v>Beton</v>
      </c>
      <c r="M29" s="2">
        <f>H29</f>
        <v>600</v>
      </c>
      <c r="N29" s="2">
        <f>M29</f>
        <v>600</v>
      </c>
      <c r="O29" s="2">
        <f>N29/M29</f>
        <v>1</v>
      </c>
      <c r="P29" s="2" t="str">
        <v>PTP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K30" s="2" t="str">
        <v>Beton</v>
      </c>
      <c r="M30" s="2">
        <f>H30</f>
        <v>5000</v>
      </c>
      <c r="N30" s="2">
        <f>M30</f>
        <v>5000</v>
      </c>
      <c r="O30" s="2">
        <f>N30/M30</f>
        <v>1</v>
      </c>
      <c r="P30" s="2" t="str">
        <v>PTP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K31" s="2" t="str">
        <v>Beton</v>
      </c>
      <c r="M31" s="2">
        <f>H31</f>
        <v>2500</v>
      </c>
      <c r="N31" s="2">
        <f>M31</f>
        <v>2500</v>
      </c>
      <c r="O31" s="2">
        <f>N31/M31</f>
        <v>1</v>
      </c>
      <c r="P31" s="2" t="str">
        <v>PTP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K32" s="2" t="str">
        <v>Beton</v>
      </c>
      <c r="M32" s="2">
        <f>H32</f>
        <v>2500</v>
      </c>
      <c r="N32" s="2">
        <f>M32</f>
        <v>2500</v>
      </c>
      <c r="O32" s="2">
        <f>N32/M32</f>
        <v>1</v>
      </c>
      <c r="P32" s="2" t="str">
        <v>PTP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K33" s="2" t="str">
        <v>Beton</v>
      </c>
      <c r="M33" s="2">
        <f>H33</f>
        <v>3800</v>
      </c>
      <c r="N33" s="2">
        <f>M33</f>
        <v>3800</v>
      </c>
      <c r="O33" s="2">
        <f>N33/M33</f>
        <v>1</v>
      </c>
      <c r="P33" s="2" t="str">
        <v>ADIPURUSA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K34" s="2" t="str">
        <v>Beton</v>
      </c>
      <c r="M34" s="2">
        <f>H34</f>
        <v>2600</v>
      </c>
      <c r="N34" s="2">
        <f>M34</f>
        <v>2600</v>
      </c>
      <c r="O34" s="2">
        <f>N34/M34</f>
        <v>1</v>
      </c>
      <c r="P34" s="2" t="str">
        <v>ADIPURUSA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K35" s="2" t="str">
        <v>Beton</v>
      </c>
      <c r="M35" s="2">
        <f>H35</f>
        <v>3600</v>
      </c>
      <c r="N35" s="2">
        <f>M35</f>
        <v>3600</v>
      </c>
      <c r="O35" s="2">
        <f>N35/M35</f>
        <v>1</v>
      </c>
      <c r="P35" s="2" t="str">
        <v>ADIPURUSA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K36" s="2" t="str">
        <v>Beton</v>
      </c>
      <c r="M36" s="2">
        <f>H36</f>
        <v>3360</v>
      </c>
      <c r="N36" s="2">
        <f>M36</f>
        <v>3360</v>
      </c>
      <c r="O36" s="2">
        <f>N36/M36</f>
        <v>1</v>
      </c>
      <c r="P36" s="2" t="str">
        <v>TERMINAL PENUMPANG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K37" s="2" t="str">
        <v>Beton</v>
      </c>
      <c r="M37" s="2">
        <f>H37</f>
        <v>4240</v>
      </c>
      <c r="N37" s="2">
        <f>M37</f>
        <v>4240</v>
      </c>
      <c r="O37" s="2">
        <f>N37/M37</f>
        <v>1</v>
      </c>
      <c r="P37" s="2" t="str">
        <v>TPK</v>
      </c>
    </row>
    <row r="38">
      <c r="B38" s="2" t="str">
        <v>E</v>
      </c>
      <c r="C38" s="2" t="str">
        <v xml:space="preserve">Dermaga Pelabuhan 1 Selatan </v>
      </c>
      <c r="M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K39" s="2" t="str">
        <v>Beton</v>
      </c>
      <c r="M39" s="2">
        <f>H39</f>
        <v>4760</v>
      </c>
      <c r="N39" s="2">
        <f>M39</f>
        <v>4760</v>
      </c>
      <c r="O39" s="2">
        <f>N39/M39</f>
        <v>1</v>
      </c>
      <c r="P39" s="2" t="str">
        <v>TPK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K40" s="2" t="str">
        <v>Beton</v>
      </c>
      <c r="M40" s="2">
        <f>H40</f>
        <v>3740</v>
      </c>
      <c r="N40" s="2">
        <f>M40</f>
        <v>3740</v>
      </c>
      <c r="O40" s="2">
        <f>N40/M40</f>
        <v>1</v>
      </c>
      <c r="P40" s="2" t="str">
        <v>TPK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K41" s="2" t="str">
        <v>Beton</v>
      </c>
      <c r="M41" s="2">
        <f>H41</f>
        <v>3960</v>
      </c>
      <c r="N41" s="2">
        <f>M41</f>
        <v>3960</v>
      </c>
      <c r="O41" s="2">
        <f>N41/M41</f>
        <v>1</v>
      </c>
      <c r="P41" s="2" t="str">
        <v>TPK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K42" s="2" t="str">
        <v>Beton</v>
      </c>
      <c r="M42" s="2">
        <f>H42</f>
        <v>3520</v>
      </c>
      <c r="N42" s="2">
        <f>M42</f>
        <v>3520</v>
      </c>
      <c r="O42" s="2">
        <f>N42/M42</f>
        <v>1</v>
      </c>
      <c r="P42" s="2" t="str">
        <v>TPK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K43" s="2" t="str">
        <v>Beton</v>
      </c>
      <c r="M43" s="2">
        <f>H43</f>
        <v>3080</v>
      </c>
      <c r="N43" s="2">
        <f>M43</f>
        <v>3080</v>
      </c>
      <c r="O43" s="2">
        <f>N43/M43</f>
        <v>1</v>
      </c>
      <c r="P43" s="2" t="str">
        <v>TPK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K44" s="2" t="str">
        <v>Beton</v>
      </c>
      <c r="M44" s="2">
        <f>H44</f>
        <v>3080</v>
      </c>
      <c r="N44" s="2">
        <f>M44</f>
        <v>3080</v>
      </c>
      <c r="O44" s="2">
        <f>N44/M44</f>
        <v>1</v>
      </c>
      <c r="P44" s="2" t="str">
        <v>TPK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K45" s="2" t="str">
        <v>Beton</v>
      </c>
      <c r="M45" s="2">
        <f>H45</f>
        <v>3900</v>
      </c>
      <c r="N45" s="2">
        <f>M45</f>
        <v>3900</v>
      </c>
      <c r="O45" s="2">
        <f>N45/M45</f>
        <v>1</v>
      </c>
      <c r="P45" s="2" t="str">
        <v>PTP</v>
      </c>
    </row>
    <row r="46">
      <c r="B46" s="2" t="str">
        <v>G</v>
      </c>
      <c r="C46" s="2" t="str">
        <v>Dermaga Pelabuhan 1 Utara</v>
      </c>
      <c r="M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K47" s="2" t="str">
        <v>Beton</v>
      </c>
      <c r="M47" s="2">
        <f>H47</f>
        <v>6250</v>
      </c>
      <c r="N47" s="2">
        <f>M47</f>
        <v>6250</v>
      </c>
      <c r="O47" s="2">
        <f>N47/M47</f>
        <v>1</v>
      </c>
      <c r="P47" s="2" t="str">
        <v>PTP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K48" s="2" t="str">
        <v>Beton</v>
      </c>
      <c r="M48" s="2">
        <f>H48</f>
        <v>3220</v>
      </c>
      <c r="N48" s="2">
        <f>M48</f>
        <v>3220</v>
      </c>
      <c r="O48" s="2">
        <f>N48/M48</f>
        <v>1</v>
      </c>
      <c r="P48" s="2" t="str">
        <v>JAI</v>
      </c>
    </row>
    <row r="49">
      <c r="B49" s="2" t="str">
        <v>H</v>
      </c>
      <c r="C49" s="2" t="str">
        <v>Dermaga Pelabuhan 2 Barat</v>
      </c>
      <c r="M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K50" s="2" t="str">
        <v>Beton</v>
      </c>
      <c r="M50" s="2">
        <f>H50</f>
        <v>2400</v>
      </c>
      <c r="N50" s="2">
        <f>M50</f>
        <v>2400</v>
      </c>
      <c r="O50" s="2">
        <f>N50/M50</f>
        <v>1</v>
      </c>
      <c r="P50" s="2" t="str">
        <v>PTP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K51" s="2" t="str">
        <v>Beton</v>
      </c>
      <c r="M51" s="2">
        <f>H51</f>
        <v>3200</v>
      </c>
      <c r="N51" s="2">
        <f>M51</f>
        <v>3200</v>
      </c>
      <c r="O51" s="2">
        <f>N51/M51</f>
        <v>1</v>
      </c>
      <c r="P51" s="2" t="str">
        <v>PTP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K52" s="2" t="str">
        <v>Beton</v>
      </c>
      <c r="M52" s="2">
        <f>H52</f>
        <v>4200</v>
      </c>
      <c r="N52" s="2">
        <f>M52</f>
        <v>4200</v>
      </c>
      <c r="O52" s="2">
        <f>N52/M52</f>
        <v>1</v>
      </c>
      <c r="P52" s="2" t="str">
        <v>PTP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K53" s="2" t="str">
        <v>Beton</v>
      </c>
      <c r="M53" s="2">
        <f>H53</f>
        <v>10340</v>
      </c>
      <c r="N53" s="2">
        <f>M53</f>
        <v>10340</v>
      </c>
      <c r="O53" s="2">
        <f>N53/M53</f>
        <v>1</v>
      </c>
    </row>
    <row r="54">
      <c r="B54" s="2" t="str">
        <v>I</v>
      </c>
      <c r="C54" s="2" t="str">
        <v>Dermaga Pelabuhan 2 Selatan</v>
      </c>
      <c r="M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K55" s="2" t="str">
        <v>Beton</v>
      </c>
      <c r="M55" s="2">
        <f>H55</f>
        <v>980</v>
      </c>
      <c r="N55" s="2">
        <f>M55</f>
        <v>980</v>
      </c>
      <c r="O55" s="2">
        <f>N55/M55</f>
        <v>1</v>
      </c>
      <c r="P55" s="2" t="str">
        <v>TPK</v>
      </c>
    </row>
    <row r="56">
      <c r="B56" s="2" t="str">
        <v>J</v>
      </c>
      <c r="C56" s="2" t="str">
        <v>Dermaga Pelabuhan 2 Timur</v>
      </c>
      <c r="M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K57" s="2" t="str">
        <v>Beton</v>
      </c>
      <c r="M57" s="2">
        <f>H57</f>
        <v>4900</v>
      </c>
      <c r="N57" s="2">
        <f>M57</f>
        <v>4900</v>
      </c>
      <c r="O57" s="2">
        <f>N57/M57</f>
        <v>1</v>
      </c>
      <c r="P57" s="2" t="str">
        <v>TPK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K58" s="2" t="str">
        <v>Beton</v>
      </c>
      <c r="M58" s="2">
        <f>H58</f>
        <v>4000</v>
      </c>
      <c r="N58" s="2">
        <f>M58</f>
        <v>4000</v>
      </c>
      <c r="O58" s="2">
        <f>N58/M58</f>
        <v>1</v>
      </c>
      <c r="P58" s="2" t="str">
        <v>TPK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K59" s="2" t="str">
        <v>Beton</v>
      </c>
      <c r="M59" s="2">
        <f>H59</f>
        <v>4275</v>
      </c>
      <c r="N59" s="2">
        <f>M59</f>
        <v>4275</v>
      </c>
      <c r="O59" s="2">
        <f>N59/M59</f>
        <v>1</v>
      </c>
      <c r="P59" s="2" t="str">
        <v>TPK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K60" s="2" t="str">
        <v>Beton</v>
      </c>
      <c r="M60" s="2">
        <f>H60</f>
        <v>3000</v>
      </c>
      <c r="N60" s="2">
        <f>M60</f>
        <v>3000</v>
      </c>
      <c r="O60" s="2">
        <f>N60/M60</f>
        <v>1</v>
      </c>
      <c r="P60" s="2" t="str">
        <v>TPK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K61" s="2" t="str">
        <v>Beton</v>
      </c>
      <c r="M61" s="2">
        <f>H61</f>
        <v>3750</v>
      </c>
      <c r="N61" s="2">
        <f>M61</f>
        <v>3750</v>
      </c>
      <c r="O61" s="2">
        <f>N61/M61</f>
        <v>1</v>
      </c>
      <c r="P61" s="2" t="str">
        <v>TPK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K62" s="2" t="str">
        <v>Beton</v>
      </c>
      <c r="M62" s="2">
        <f>H62</f>
        <v>3250</v>
      </c>
      <c r="N62" s="2">
        <f>M62</f>
        <v>3250</v>
      </c>
      <c r="O62" s="2">
        <f>N62/M62</f>
        <v>1</v>
      </c>
      <c r="P62" s="2" t="str">
        <v>TPK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K63" s="2" t="str">
        <v>Beton</v>
      </c>
      <c r="M63" s="2">
        <f>H63</f>
        <v>7500</v>
      </c>
      <c r="N63" s="2">
        <f>M63</f>
        <v>7500</v>
      </c>
      <c r="O63" s="2">
        <f>N63/M63</f>
        <v>1</v>
      </c>
    </row>
    <row r="64">
      <c r="B64" s="2" t="str">
        <v>L</v>
      </c>
      <c r="C64" s="2" t="str">
        <v>Dermaga Pelabuhan 3 Barat</v>
      </c>
      <c r="M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K65" s="2" t="str">
        <v>Beton</v>
      </c>
      <c r="M65" s="2">
        <f>H65</f>
        <v>6000</v>
      </c>
      <c r="N65" s="2">
        <f>M65</f>
        <v>6000</v>
      </c>
      <c r="O65" s="2">
        <f>N65/M65</f>
        <v>1</v>
      </c>
      <c r="P65" s="2" t="str">
        <v>TPK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K66" s="2" t="str">
        <v>Beton</v>
      </c>
      <c r="M66" s="2">
        <f>H66</f>
        <v>3000</v>
      </c>
      <c r="N66" s="2">
        <f>M66</f>
        <v>3000</v>
      </c>
      <c r="O66" s="2">
        <f>N66/M66</f>
        <v>1</v>
      </c>
      <c r="P66" s="2" t="str">
        <v>TPK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K67" s="2" t="str">
        <v>Beton</v>
      </c>
      <c r="M67" s="2">
        <f>H67</f>
        <v>3000</v>
      </c>
      <c r="N67" s="2">
        <f>M67</f>
        <v>3000</v>
      </c>
      <c r="O67" s="2">
        <f>N67/M67</f>
        <v>1</v>
      </c>
      <c r="P67" s="2" t="str">
        <v>TPK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K68" s="2" t="str">
        <v>Beton</v>
      </c>
      <c r="M68" s="2">
        <f>H68</f>
        <v>3000</v>
      </c>
      <c r="N68" s="2">
        <f>M68</f>
        <v>3000</v>
      </c>
      <c r="O68" s="2">
        <f>N68/M68</f>
        <v>1</v>
      </c>
      <c r="P68" s="2" t="str">
        <v>TPK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K69" s="2" t="str">
        <v>Beton</v>
      </c>
      <c r="M69" s="2">
        <f>H69</f>
        <v>3000</v>
      </c>
      <c r="N69" s="2">
        <f>M69</f>
        <v>3000</v>
      </c>
      <c r="O69" s="2">
        <f>N69/M69</f>
        <v>1</v>
      </c>
      <c r="P69" s="2" t="str">
        <v>TPK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K70" s="2" t="str">
        <v>Beton</v>
      </c>
      <c r="M70" s="2">
        <f>H70</f>
        <v>11400</v>
      </c>
      <c r="N70" s="2">
        <f>M70</f>
        <v>11400</v>
      </c>
      <c r="O70" s="2">
        <f>N70/M70</f>
        <v>1</v>
      </c>
      <c r="P70" s="2" t="str">
        <v>TPK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M72" s="2">
        <f>H72</f>
        <v>690</v>
      </c>
      <c r="N72" s="2">
        <f>M72/2</f>
        <v>345</v>
      </c>
      <c r="O72" s="2">
        <f>N72/M72</f>
        <v>0.5</v>
      </c>
      <c r="P72" s="2" t="str">
        <v>JAI</v>
      </c>
      <c r="R72" s="2" t="str">
        <v>Apa faktor availability kurang dari 80% ?</v>
      </c>
    </row>
    <row r="73">
      <c r="B73" s="2" t="str">
        <v>M</v>
      </c>
      <c r="C73" s="2" t="str">
        <v>Dermaga Pelabuhan 3 Timur</v>
      </c>
      <c r="M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K74" s="2" t="str">
        <v>Beton</v>
      </c>
      <c r="M74" s="2">
        <f>H74</f>
        <v>22750</v>
      </c>
      <c r="N74" s="2">
        <f>M74</f>
        <v>22750</v>
      </c>
      <c r="O74" s="2">
        <f>N74/M74</f>
        <v>1</v>
      </c>
      <c r="P74" s="2" t="str">
        <v>JICT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K75" s="2" t="str">
        <v>Beton</v>
      </c>
      <c r="M75" s="2">
        <f>H75</f>
        <v>25480</v>
      </c>
      <c r="N75" s="2">
        <f>M75</f>
        <v>25480</v>
      </c>
      <c r="O75" s="2">
        <f>N75/M75</f>
        <v>1</v>
      </c>
      <c r="P75" s="2" t="str">
        <v>JICT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K76" s="2" t="str">
        <v>Beton</v>
      </c>
      <c r="M76" s="2">
        <f>H76</f>
        <v>22750</v>
      </c>
      <c r="N76" s="2">
        <f>M76</f>
        <v>22750</v>
      </c>
      <c r="O76" s="2">
        <f>N76/M76</f>
        <v>1</v>
      </c>
      <c r="P76" s="2" t="str">
        <v>TPK KOJA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M77" s="2">
        <f>H77</f>
        <v>5000</v>
      </c>
      <c r="N77" s="2">
        <f>M77</f>
        <v>5000</v>
      </c>
      <c r="O77" s="2">
        <f>N77/M77</f>
        <v>1</v>
      </c>
      <c r="P77" s="2" t="str">
        <v>BOGASARI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M78" s="2">
        <f>H78</f>
        <v>4375</v>
      </c>
      <c r="N78" s="2">
        <f>M78</f>
        <v>4375</v>
      </c>
      <c r="O78" s="2">
        <f>N78/M78</f>
        <v>1</v>
      </c>
      <c r="P78" s="2" t="str">
        <v>BOGASARI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M79" s="2">
        <f>H79</f>
        <v>2800</v>
      </c>
      <c r="N79" s="2">
        <f>M79</f>
        <v>2800</v>
      </c>
      <c r="O79" s="2">
        <f>N79/M79</f>
        <v>1</v>
      </c>
      <c r="P79" s="2" t="str">
        <v>DKO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M80" s="2">
        <f>H80</f>
        <v>3950</v>
      </c>
      <c r="N80" s="2">
        <f>M80</f>
        <v>3950</v>
      </c>
      <c r="O80" s="2">
        <f>N80/M80</f>
        <v>1</v>
      </c>
      <c r="P80" s="2" t="str">
        <v>PERTAMINA PMB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M81" s="2">
        <f>H81</f>
        <v>5450</v>
      </c>
      <c r="N81" s="2">
        <f>M81</f>
        <v>5450</v>
      </c>
      <c r="O81" s="2">
        <f>N81/M81</f>
        <v>1</v>
      </c>
      <c r="P81" s="2" t="str">
        <v>IKT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K82" s="2" t="str">
        <v>Beton</v>
      </c>
      <c r="M82" s="2">
        <f>H82</f>
        <v>9240</v>
      </c>
      <c r="N82" s="2">
        <f>M82</f>
        <v>9240</v>
      </c>
      <c r="O82" s="2">
        <f>N82/M82</f>
        <v>1</v>
      </c>
      <c r="P82" s="2" t="str">
        <v>IKT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K83" s="2" t="str">
        <v>Beton</v>
      </c>
      <c r="M83" s="2">
        <f>H83</f>
        <v>4900</v>
      </c>
      <c r="N83" s="2">
        <f>M83</f>
        <v>4900</v>
      </c>
      <c r="O83" s="2">
        <f>N83/M83</f>
        <v>1</v>
      </c>
      <c r="P83" s="2" t="str">
        <v>IKT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K84" s="2" t="str">
        <v>Beton</v>
      </c>
      <c r="M84" s="2">
        <f>H84</f>
        <v>689</v>
      </c>
      <c r="N84" s="2">
        <f>M84</f>
        <v>689</v>
      </c>
      <c r="O84" s="2">
        <f>N84/M84</f>
        <v>1</v>
      </c>
      <c r="P84" s="2" t="str">
        <v>SALIM</v>
      </c>
    </row>
    <row r="85">
      <c r="B85" s="2" t="str">
        <v>II</v>
      </c>
      <c r="C85" s="2" t="str">
        <v>Dermaga Kapal Non Niaga</v>
      </c>
      <c r="M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M86" s="2">
        <f>H86</f>
        <v>950</v>
      </c>
      <c r="N86" s="2">
        <f>M86</f>
        <v>950</v>
      </c>
      <c r="O86" s="2">
        <f>N86/M86</f>
        <v>1</v>
      </c>
      <c r="P86" s="2" t="str">
        <v>KOLINLAMIL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M87" s="2">
        <f>H87</f>
        <v>900</v>
      </c>
      <c r="N87" s="2">
        <f>M87</f>
        <v>900</v>
      </c>
      <c r="O87" s="2">
        <f>N87/M87</f>
        <v>1</v>
      </c>
      <c r="P87" s="2" t="str">
        <v>LANTAMAL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M88" s="2">
        <f>H88</f>
        <v>680</v>
      </c>
      <c r="N88" s="2">
        <f>M88</f>
        <v>680</v>
      </c>
      <c r="O88" s="2">
        <f>N88/M88</f>
        <v>1</v>
      </c>
      <c r="P88" s="2" t="str">
        <v>KPLP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M89" s="2">
        <f>H89</f>
        <v>805</v>
      </c>
      <c r="N89" s="2">
        <f>M89</f>
        <v>805</v>
      </c>
      <c r="O89" s="2">
        <f>N89/M89</f>
        <v>1</v>
      </c>
      <c r="P89" s="2" t="str">
        <v>DISTRIK NAVIGASI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M90" s="2">
        <f>H90</f>
        <v>350</v>
      </c>
      <c r="N90" s="2">
        <f>M90</f>
        <v>350</v>
      </c>
      <c r="O90" s="2">
        <f>N90/M90</f>
        <v>1</v>
      </c>
      <c r="P90" s="2" t="str">
        <v>BTKP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M91" s="2">
        <f>H91</f>
        <v>945</v>
      </c>
      <c r="N91" s="2">
        <f>M91</f>
        <v>945</v>
      </c>
      <c r="O91" s="2">
        <f>N91/M91</f>
        <v>1</v>
      </c>
      <c r="P91" s="2" t="str">
        <v>RUKINDO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M92" s="2">
        <f>H92</f>
        <v>310</v>
      </c>
      <c r="N92" s="2">
        <f>M92</f>
        <v>310</v>
      </c>
      <c r="O92" s="2">
        <f>N92/M92</f>
        <v>1</v>
      </c>
      <c r="P92" s="2" t="str">
        <v>SINDULANG</v>
      </c>
      <c r="R92" s="2">
        <f>D20+D25+D28+D38+D46+D49+D54+1+D64+D71+1+D85+D101</f>
        <v>2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M93" s="2">
        <f>H93</f>
        <v>300</v>
      </c>
      <c r="N93" s="2">
        <f>M93</f>
        <v>300</v>
      </c>
      <c r="O93" s="2">
        <f>N93/M93</f>
        <v>1</v>
      </c>
      <c r="P93" s="2" t="str">
        <v>EKANURI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M94" s="2">
        <f>H94</f>
        <v>600</v>
      </c>
      <c r="N94" s="2">
        <f>M94</f>
        <v>600</v>
      </c>
      <c r="O94" s="2">
        <f>N94/M94</f>
        <v>1</v>
      </c>
      <c r="P94" s="2" t="str">
        <v>BEA CUKAI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M95" s="2">
        <f>H95</f>
        <v>350</v>
      </c>
      <c r="N95" s="2">
        <f>M95</f>
        <v>350</v>
      </c>
      <c r="O95" s="2">
        <f>N95/M95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M96" s="2">
        <f>H96</f>
        <v>8.985</v>
      </c>
      <c r="N96" s="2">
        <f>M96</f>
        <v>8.985</v>
      </c>
      <c r="O96" s="2">
        <f>N96/M96</f>
        <v>1</v>
      </c>
      <c r="P96" s="2" t="str">
        <v>DKB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M97" s="2">
        <f>H97</f>
        <v>225</v>
      </c>
      <c r="N97" s="2">
        <f>M97</f>
        <v>225</v>
      </c>
      <c r="O97" s="2">
        <f>N97/M97</f>
        <v>1</v>
      </c>
      <c r="P97" s="2" t="str">
        <v>METITO</v>
      </c>
    </row>
    <row r="98">
      <c r="B98" s="2">
        <v>13</v>
      </c>
      <c r="D98" s="2" t="str">
        <v>Dermaga Jetty Ex. Arsa</v>
      </c>
      <c r="M98" s="2">
        <f>H98</f>
        <v>0</v>
      </c>
      <c r="N98" s="2">
        <f>M98</f>
        <v>0</v>
      </c>
      <c r="P98" s="2" t="str">
        <v>Jetty sudah tidak ada (dibongkar).</v>
      </c>
      <c r="R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M99" s="2">
        <f>H99</f>
        <v>105</v>
      </c>
      <c r="N99" s="2">
        <f>M99</f>
        <v>105</v>
      </c>
      <c r="O99" s="2">
        <f>N99/M99</f>
        <v>1</v>
      </c>
      <c r="P99" s="2" t="str">
        <v>RF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M100" s="2">
        <f>H100</f>
        <v>510</v>
      </c>
      <c r="N100" s="2">
        <f>M100</f>
        <v>510</v>
      </c>
      <c r="O100" s="2">
        <f>N100/M100</f>
        <v>1</v>
      </c>
      <c r="P100" s="2" t="str">
        <v>KCI</v>
      </c>
    </row>
    <row r="101">
      <c r="C101" s="2" t="str">
        <v>Julmlah I &amp; II</v>
      </c>
      <c r="H101" s="2">
        <f>SUM(H13:H100)</f>
        <v>306057.985</v>
      </c>
      <c r="M101" s="2">
        <f>SUM(M13:M100)</f>
        <v>306057.985</v>
      </c>
      <c r="N101" s="2">
        <f>SUM(N13:N100)</f>
        <v>305712.985</v>
      </c>
      <c r="O101" s="2">
        <f>N101/M101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K104" s="2" t="str">
        <v>Conblock</v>
      </c>
      <c r="M104" s="2">
        <f>H104</f>
        <v>5120</v>
      </c>
      <c r="N104" s="2">
        <f>M104</f>
        <v>5120</v>
      </c>
      <c r="O104" s="2">
        <f>N104/M104</f>
        <v>1</v>
      </c>
      <c r="P104" s="2" t="str">
        <v>PTP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K105" s="2" t="str">
        <v>Conblock</v>
      </c>
      <c r="M105" s="2">
        <f>H105</f>
        <v>5376</v>
      </c>
      <c r="N105" s="2">
        <f>M105</f>
        <v>5376</v>
      </c>
      <c r="O105" s="2">
        <f>N105/M105</f>
        <v>1</v>
      </c>
      <c r="P105" s="2" t="str">
        <v>PTP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K106" s="2" t="str">
        <v>Conblock</v>
      </c>
      <c r="M106" s="2">
        <f>H106</f>
        <v>5120</v>
      </c>
      <c r="N106" s="2">
        <f>M106</f>
        <v>5120</v>
      </c>
      <c r="O106" s="2">
        <f>N106/M106</f>
        <v>1</v>
      </c>
      <c r="P106" s="2" t="str">
        <v>PTP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K107" s="2" t="str">
        <v>Conblock</v>
      </c>
      <c r="M107" s="2">
        <f>H107</f>
        <v>5120</v>
      </c>
      <c r="N107" s="2">
        <f>M107</f>
        <v>5120</v>
      </c>
      <c r="O107" s="2">
        <f>N107/M107</f>
        <v>1</v>
      </c>
      <c r="P107" s="2" t="str">
        <v>PTP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K108" s="2" t="str">
        <v>Beton</v>
      </c>
      <c r="M108" s="2">
        <f>H108</f>
        <v>3916</v>
      </c>
      <c r="N108" s="2">
        <f>M108</f>
        <v>3916</v>
      </c>
      <c r="O108" s="2">
        <f>N108/M108</f>
        <v>1</v>
      </c>
      <c r="P108" s="2" t="str">
        <v>PTP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K109" s="2" t="str">
        <v>Beton</v>
      </c>
      <c r="M109" s="2">
        <f>H109</f>
        <v>960</v>
      </c>
      <c r="N109" s="2">
        <f>M109</f>
        <v>960</v>
      </c>
      <c r="O109" s="2">
        <f>N109/M109</f>
        <v>1</v>
      </c>
      <c r="P109" s="2" t="str">
        <v>PTP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K110" s="2" t="str">
        <v>Beton</v>
      </c>
      <c r="M110" s="2">
        <f>H110</f>
        <v>660</v>
      </c>
      <c r="N110" s="2">
        <f>M110</f>
        <v>660</v>
      </c>
      <c r="O110" s="2">
        <f>N110/M110</f>
        <v>1</v>
      </c>
      <c r="P110" s="2" t="str">
        <v>PTP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K111" s="2" t="str">
        <v>Beton</v>
      </c>
      <c r="M111" s="2">
        <f>H111</f>
        <v>3654</v>
      </c>
      <c r="N111" s="2">
        <f>M111</f>
        <v>3654</v>
      </c>
      <c r="O111" s="2">
        <f>N111/M111</f>
        <v>1</v>
      </c>
      <c r="P111" s="2" t="str">
        <v>PTP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K112" s="2" t="str">
        <v>Beton</v>
      </c>
      <c r="M112" s="2">
        <f>H112</f>
        <v>7000</v>
      </c>
      <c r="N112" s="2">
        <f>M112</f>
        <v>7000</v>
      </c>
      <c r="O112" s="2">
        <f>N112/M112</f>
        <v>1</v>
      </c>
      <c r="P112" s="2" t="str">
        <v>PTP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K113" s="2" t="str">
        <v>Beton</v>
      </c>
      <c r="M113" s="2">
        <f>H113</f>
        <v>9270</v>
      </c>
      <c r="N113" s="2">
        <f>M113</f>
        <v>9270</v>
      </c>
      <c r="O113" s="2">
        <f>N113/M113</f>
        <v>1</v>
      </c>
      <c r="P113" s="2" t="str">
        <v>PTP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K114" s="2" t="str">
        <v>Beton</v>
      </c>
      <c r="M114" s="2">
        <f>H114</f>
        <v>46895</v>
      </c>
      <c r="N114" s="2">
        <f>M114*75%</f>
        <v>35171.25</v>
      </c>
      <c r="O114" s="2">
        <f>N114/M114</f>
        <v>0.75</v>
      </c>
      <c r="P114" s="2" t="str">
        <v>lapangan pavingnya rusak</v>
      </c>
      <c r="R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K115" s="2" t="str">
        <v>Beton</v>
      </c>
      <c r="M115" s="2">
        <f>H115</f>
        <v>0</v>
      </c>
      <c r="P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K116" s="2" t="str">
        <v>Beton</v>
      </c>
      <c r="M116" s="2">
        <f>H116</f>
        <v>9568</v>
      </c>
      <c r="N116" s="2">
        <f>M116*75%</f>
        <v>7176</v>
      </c>
      <c r="O116" s="2">
        <f>N116/M116</f>
        <v>0.75</v>
      </c>
      <c r="P116" s="2" t="str">
        <v>Lapangan turun</v>
      </c>
      <c r="R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K117" s="2" t="str">
        <v>Beton</v>
      </c>
      <c r="M117" s="2">
        <f>H117</f>
        <v>1560</v>
      </c>
      <c r="N117" s="2">
        <f>M117</f>
        <v>1560</v>
      </c>
      <c r="O117" s="2">
        <f>N117/M117</f>
        <v>1</v>
      </c>
    </row>
    <row r="118">
      <c r="B118" s="2" t="str">
        <v>B</v>
      </c>
      <c r="C118" s="2" t="str">
        <v>Lapangan Penumpukan Lini I (TO II)</v>
      </c>
      <c r="M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K119" s="2" t="str">
        <v>Beton</v>
      </c>
      <c r="M119" s="2">
        <f>H119</f>
        <v>6916</v>
      </c>
      <c r="N119" s="2">
        <f>M119</f>
        <v>6916</v>
      </c>
      <c r="O119" s="2">
        <f>N119/M119</f>
        <v>1</v>
      </c>
      <c r="P119" s="2" t="str">
        <v>PTP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K120" s="2" t="str">
        <v>Beton</v>
      </c>
      <c r="M120" s="2">
        <f>H120</f>
        <v>6255</v>
      </c>
      <c r="N120" s="2">
        <f>M120</f>
        <v>6255</v>
      </c>
      <c r="O120" s="2">
        <f>N120/M120</f>
        <v>1</v>
      </c>
      <c r="P120" s="2" t="str">
        <v>PTP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K121" s="2" t="str">
        <v>Beton</v>
      </c>
      <c r="M121" s="2">
        <f>H121</f>
        <v>4841</v>
      </c>
      <c r="N121" s="2">
        <f>M121</f>
        <v>4841</v>
      </c>
      <c r="O121" s="2">
        <f>N121/M121</f>
        <v>1</v>
      </c>
      <c r="P121" s="2" t="str">
        <v>PTP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K122" s="2" t="str">
        <v>Beton</v>
      </c>
      <c r="M122" s="2">
        <f>H122</f>
        <v>5004</v>
      </c>
      <c r="N122" s="2">
        <f>M122</f>
        <v>5004</v>
      </c>
      <c r="O122" s="2">
        <f>N122/M122</f>
        <v>1</v>
      </c>
      <c r="P122" s="2" t="str">
        <v>TPK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K123" s="2" t="str">
        <v>Beton</v>
      </c>
      <c r="M123" s="2">
        <f>H123</f>
        <v>21450</v>
      </c>
      <c r="N123" s="2">
        <f>M123</f>
        <v>21450</v>
      </c>
      <c r="O123" s="2">
        <f>N123/M123</f>
        <v>1</v>
      </c>
      <c r="P123" s="2" t="str">
        <v>TPK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K124" s="2" t="str">
        <v>Beton</v>
      </c>
      <c r="M124" s="2">
        <f>H124</f>
        <v>29280</v>
      </c>
      <c r="N124" s="2">
        <f>M124</f>
        <v>29280</v>
      </c>
      <c r="O124" s="2">
        <f>N124/M124</f>
        <v>1</v>
      </c>
      <c r="P124" s="2" t="str">
        <v>TPK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K125" s="2" t="str">
        <v>Beton</v>
      </c>
      <c r="M125" s="2">
        <f>H125</f>
        <v>36500</v>
      </c>
      <c r="N125" s="2">
        <f>M125</f>
        <v>36500</v>
      </c>
      <c r="O125" s="2">
        <f>N125/M125</f>
        <v>1</v>
      </c>
      <c r="P125" s="2" t="str">
        <v>TPK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K126" s="2" t="str">
        <v>Beton</v>
      </c>
      <c r="M126" s="2">
        <f>H126</f>
        <v>3700</v>
      </c>
      <c r="N126" s="2">
        <f>M126</f>
        <v>3700</v>
      </c>
      <c r="O126" s="2">
        <f>N126/M126</f>
        <v>1</v>
      </c>
      <c r="P126" s="2" t="str">
        <v>TPK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K127" s="2" t="str">
        <v>Beton</v>
      </c>
      <c r="M127" s="2">
        <f>H127</f>
        <v>3840</v>
      </c>
      <c r="N127" s="2">
        <f>M127</f>
        <v>3840</v>
      </c>
      <c r="O127" s="2">
        <f>N127/M127</f>
        <v>1</v>
      </c>
      <c r="P127" s="2" t="str">
        <v>TPK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K128" s="2" t="str">
        <v>Beton</v>
      </c>
      <c r="M128" s="2">
        <f>H128</f>
        <v>6912</v>
      </c>
      <c r="N128" s="2">
        <f>M128</f>
        <v>6912</v>
      </c>
      <c r="O128" s="2">
        <f>N128/M128</f>
        <v>1</v>
      </c>
      <c r="P128" s="2" t="str">
        <v>TPK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K129" s="2" t="str">
        <v>Beton</v>
      </c>
      <c r="M129" s="2">
        <f>H129</f>
        <v>5530</v>
      </c>
      <c r="N129" s="2">
        <f>M129</f>
        <v>5530</v>
      </c>
      <c r="O129" s="2">
        <f>N129/M129</f>
        <v>1</v>
      </c>
      <c r="P129" s="2" t="str">
        <v>TPK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K130" s="2" t="str">
        <v>Beton</v>
      </c>
      <c r="M130" s="2">
        <f>H130</f>
        <v>6300</v>
      </c>
      <c r="N130" s="2">
        <f>M130</f>
        <v>6300</v>
      </c>
      <c r="O130" s="2">
        <f>N130/M130</f>
        <v>1</v>
      </c>
      <c r="P130" s="2" t="str">
        <v>TPK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K131" s="2" t="str">
        <v>Beton</v>
      </c>
      <c r="M131" s="2">
        <f>H131</f>
        <v>3575</v>
      </c>
      <c r="N131" s="2">
        <f>M131</f>
        <v>3575</v>
      </c>
      <c r="O131" s="2">
        <f>N131/M131</f>
        <v>1</v>
      </c>
      <c r="P131" s="2" t="str">
        <v>TPK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K132" s="2" t="str">
        <v>Beton</v>
      </c>
      <c r="M132" s="2">
        <f>H132</f>
        <v>6750</v>
      </c>
      <c r="N132" s="2">
        <f>M132</f>
        <v>6750</v>
      </c>
      <c r="O132" s="2">
        <f>N132/M132</f>
        <v>1</v>
      </c>
      <c r="P132" s="2" t="str">
        <v>PTP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K133" s="2" t="str">
        <v>Beton</v>
      </c>
      <c r="M133" s="2">
        <f>H133</f>
        <v>9900</v>
      </c>
      <c r="N133" s="2">
        <f>M133</f>
        <v>9900</v>
      </c>
      <c r="O133" s="2">
        <f>N133/M133</f>
        <v>1</v>
      </c>
      <c r="P133" s="2" t="str">
        <v>PTP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K134" s="2" t="str">
        <v>Beton</v>
      </c>
      <c r="M134" s="2">
        <f>H134</f>
        <v>6384</v>
      </c>
      <c r="N134" s="2">
        <f>M134</f>
        <v>6384</v>
      </c>
      <c r="O134" s="2">
        <f>N134/M134</f>
        <v>1</v>
      </c>
      <c r="P134" s="2" t="str">
        <v>KEPANDUAN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K135" s="2" t="str">
        <v>Beton</v>
      </c>
      <c r="M135" s="2">
        <f>H135</f>
        <v>7518</v>
      </c>
      <c r="N135" s="2">
        <f>M135</f>
        <v>7518</v>
      </c>
      <c r="O135" s="2">
        <f>N135/M135</f>
        <v>1</v>
      </c>
      <c r="P135" s="2" t="str">
        <v>PTP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K136" s="2" t="str">
        <v>Beton</v>
      </c>
      <c r="M136" s="2">
        <f>H136</f>
        <v>9324</v>
      </c>
      <c r="N136" s="2">
        <f>M136</f>
        <v>9324</v>
      </c>
      <c r="O136" s="2">
        <f>N136/M136</f>
        <v>1</v>
      </c>
      <c r="P136" s="2" t="str">
        <v>PTP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K137" s="2" t="str">
        <v>Beton</v>
      </c>
      <c r="M137" s="2">
        <f>H137</f>
        <v>4200</v>
      </c>
      <c r="N137" s="2">
        <f>M137</f>
        <v>4200</v>
      </c>
      <c r="O137" s="2">
        <f>N137/M137</f>
        <v>1</v>
      </c>
      <c r="P137" s="2" t="str">
        <v>PTP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K138" s="2" t="str">
        <v>Beton</v>
      </c>
      <c r="M138" s="2">
        <f>H138</f>
        <v>1855</v>
      </c>
      <c r="N138" s="2">
        <f>M138</f>
        <v>1855</v>
      </c>
      <c r="O138" s="2">
        <f>N138/M138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K139" s="2" t="str">
        <v>Beton</v>
      </c>
      <c r="M139" s="2">
        <f>H139</f>
        <v>7888</v>
      </c>
      <c r="N139" s="2">
        <f>M139</f>
        <v>7888</v>
      </c>
      <c r="O139" s="2">
        <f>N139/M139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K140" s="2" t="str">
        <v>Beton</v>
      </c>
      <c r="M140" s="2">
        <f>H140</f>
        <v>11100</v>
      </c>
      <c r="N140" s="2">
        <f>M140*80%</f>
        <v>8880</v>
      </c>
      <c r="O140" s="2">
        <f>N140/M140</f>
        <v>0.8</v>
      </c>
      <c r="P140" s="2" t="str">
        <v>IKT</v>
      </c>
    </row>
    <row r="141">
      <c r="B141" s="2" t="str">
        <v>C</v>
      </c>
      <c r="C141" s="2" t="str">
        <v>Lapangan Penumpukan Lini I (TO III)</v>
      </c>
      <c r="M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K142" s="2" t="str">
        <v>Beton</v>
      </c>
      <c r="M142" s="2">
        <f>H142</f>
        <v>1848</v>
      </c>
      <c r="N142" s="2">
        <f>M142</f>
        <v>1848</v>
      </c>
      <c r="O142" s="2">
        <f>N142/M142</f>
        <v>1</v>
      </c>
      <c r="P142" s="2" t="str">
        <v>TPK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K143" s="2" t="str">
        <v>Beton</v>
      </c>
      <c r="M143" s="2">
        <f>H143</f>
        <v>12012</v>
      </c>
      <c r="N143" s="2">
        <f>M143</f>
        <v>12012</v>
      </c>
      <c r="O143" s="2">
        <f>N143/M143</f>
        <v>1</v>
      </c>
      <c r="P143" s="2" t="str">
        <v>TPK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K144" s="2" t="str">
        <v>Beton</v>
      </c>
      <c r="M144" s="2">
        <f>H144</f>
        <v>12180</v>
      </c>
      <c r="N144" s="2">
        <f>M144</f>
        <v>12180</v>
      </c>
      <c r="O144" s="2">
        <f>N144/M144</f>
        <v>1</v>
      </c>
      <c r="P144" s="2" t="str">
        <v>TPK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K145" s="2" t="str">
        <v>Beton</v>
      </c>
      <c r="M145" s="2">
        <f>H145</f>
        <v>25152</v>
      </c>
      <c r="N145" s="2">
        <f>M145</f>
        <v>25152</v>
      </c>
      <c r="O145" s="2">
        <f>N145/M145</f>
        <v>1</v>
      </c>
      <c r="P145" s="2" t="str">
        <v>TPK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K146" s="2" t="str">
        <v>Beton</v>
      </c>
      <c r="M146" s="2">
        <f>H146</f>
        <v>3100</v>
      </c>
      <c r="N146" s="2">
        <f>M146</f>
        <v>3100</v>
      </c>
      <c r="O146" s="2">
        <f>N146/M146</f>
        <v>1</v>
      </c>
      <c r="P146" s="2" t="str">
        <v>TPK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K147" s="2" t="str">
        <v>Beton</v>
      </c>
      <c r="M147" s="2">
        <f>H147</f>
        <v>2844</v>
      </c>
      <c r="N147" s="2">
        <f>M147</f>
        <v>2844</v>
      </c>
      <c r="O147" s="2">
        <f>N147/M147</f>
        <v>1</v>
      </c>
      <c r="P147" s="2" t="str">
        <v>TPK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K148" s="2" t="str">
        <v>Beton</v>
      </c>
      <c r="M148" s="2">
        <f>H148</f>
        <v>2286</v>
      </c>
      <c r="N148" s="2">
        <f>M148</f>
        <v>2286</v>
      </c>
      <c r="O148" s="2">
        <f>N148/M148</f>
        <v>1</v>
      </c>
      <c r="P148" s="2" t="str">
        <v>TPK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K149" s="2" t="str">
        <v>Beton</v>
      </c>
      <c r="M149" s="2">
        <f>H149</f>
        <v>46150</v>
      </c>
      <c r="N149" s="2">
        <f>M149</f>
        <v>46150</v>
      </c>
      <c r="O149" s="2">
        <f>N149/M149</f>
        <v>1</v>
      </c>
      <c r="P149" s="2" t="str">
        <v>MAL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K150" s="2" t="str">
        <v>Beton</v>
      </c>
      <c r="M150" s="2">
        <f>H150</f>
        <v>2400</v>
      </c>
      <c r="N150" s="2">
        <f>M150</f>
        <v>2400</v>
      </c>
      <c r="O150" s="2">
        <f>N150/M150</f>
        <v>1</v>
      </c>
      <c r="P150" s="2" t="str">
        <v>TPK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K151" s="2" t="str">
        <v>Beton</v>
      </c>
      <c r="M151" s="2">
        <f>H151</f>
        <v>5217</v>
      </c>
      <c r="N151" s="2">
        <f>M151</f>
        <v>5217</v>
      </c>
      <c r="O151" s="2">
        <f>N151/M151</f>
        <v>1</v>
      </c>
      <c r="P151" s="2" t="str">
        <v>TPK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K152" s="2" t="str">
        <v>Beton</v>
      </c>
      <c r="M152" s="2">
        <f>H152</f>
        <v>20000</v>
      </c>
      <c r="N152" s="2">
        <f>M152</f>
        <v>20000</v>
      </c>
      <c r="O152" s="2">
        <f>N152/M152</f>
        <v>1</v>
      </c>
      <c r="P152" s="2" t="str">
        <v>TPK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K153" s="2" t="str">
        <v>Beton</v>
      </c>
      <c r="M153" s="2">
        <f>H153</f>
        <v>29100</v>
      </c>
      <c r="N153" s="2">
        <f>M153</f>
        <v>29100</v>
      </c>
      <c r="O153" s="2">
        <f>N153/M153</f>
        <v>1</v>
      </c>
      <c r="P153" s="2" t="str">
        <v>TPK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K154" s="2" t="str">
        <v>Beton</v>
      </c>
      <c r="M154" s="2">
        <f>H154</f>
        <v>20200</v>
      </c>
      <c r="N154" s="2">
        <f>M154</f>
        <v>20200</v>
      </c>
      <c r="O154" s="2">
        <f>N154/M154</f>
        <v>1</v>
      </c>
      <c r="P154" s="2" t="str">
        <v>TPK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K155" s="2" t="str">
        <v>Beton</v>
      </c>
      <c r="M155" s="2">
        <f>H155</f>
        <v>17700</v>
      </c>
      <c r="N155" s="2">
        <f>M155</f>
        <v>17700</v>
      </c>
      <c r="O155" s="2">
        <f>N155/M155</f>
        <v>1</v>
      </c>
      <c r="P155" s="2" t="str">
        <v>TPK</v>
      </c>
    </row>
    <row r="156">
      <c r="B156" s="2" t="str">
        <v>C</v>
      </c>
      <c r="C156" s="2" t="str">
        <v>Lapangan Penumpukan Lini II</v>
      </c>
      <c r="M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K157" s="2" t="str">
        <v>Beton</v>
      </c>
      <c r="M157" s="2">
        <f>H157</f>
        <v>5670</v>
      </c>
      <c r="N157" s="2">
        <f>M157*50%</f>
        <v>2835</v>
      </c>
      <c r="O157" s="2">
        <f>N157/M157</f>
        <v>0.5</v>
      </c>
      <c r="P157" s="2" t="str">
        <v>lapangan rusak</v>
      </c>
      <c r="R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K158" s="2" t="str">
        <v>Beton</v>
      </c>
      <c r="M158" s="2">
        <f>H158</f>
        <v>1225</v>
      </c>
      <c r="N158" s="2">
        <v>1000</v>
      </c>
      <c r="O158" s="2">
        <f>N158/M158</f>
        <v>0.8163265306122449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K159" s="2" t="str">
        <v>Beton</v>
      </c>
      <c r="M159" s="2">
        <f>H159</f>
        <v>6525</v>
      </c>
      <c r="N159" s="2">
        <v>6000</v>
      </c>
      <c r="O159" s="2">
        <f>N159/M159</f>
        <v>0.9195402298850575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K160" s="2" t="str">
        <v>Beton</v>
      </c>
      <c r="M160" s="2">
        <f>H160</f>
        <v>4500</v>
      </c>
      <c r="N160" s="2">
        <v>4000</v>
      </c>
      <c r="O160" s="2">
        <f>N160/M160</f>
        <v>0.8888888888888888</v>
      </c>
      <c r="P160" s="2" t="str">
        <v>lapangan rusak, tapi masih bisa dipakai menumpuk</v>
      </c>
      <c r="R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K161" s="2" t="str">
        <v>Beton</v>
      </c>
      <c r="M161" s="2">
        <f>H161</f>
        <v>5520</v>
      </c>
      <c r="N161" s="2">
        <f>M161</f>
        <v>5520</v>
      </c>
      <c r="O161" s="2">
        <f>N161/M161</f>
        <v>1</v>
      </c>
      <c r="P161" s="2" t="str">
        <v>TPK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K162" s="2" t="str">
        <v>Beton</v>
      </c>
      <c r="M162" s="2">
        <f>H162</f>
        <v>7280</v>
      </c>
      <c r="N162" s="2">
        <f>M162</f>
        <v>7280</v>
      </c>
      <c r="O162" s="2">
        <f>N162/M162</f>
        <v>1</v>
      </c>
      <c r="P162" s="2" t="str">
        <v>TPK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K163" s="2" t="str">
        <v>Beton</v>
      </c>
      <c r="M163" s="2">
        <f>H163</f>
        <v>4606</v>
      </c>
      <c r="N163" s="2">
        <f>M163</f>
        <v>4606</v>
      </c>
      <c r="O163" s="2">
        <f>N163/M163</f>
        <v>1</v>
      </c>
      <c r="P163" s="2" t="str">
        <v>TPK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K164" s="2" t="str">
        <v>Beton</v>
      </c>
      <c r="M164" s="2">
        <f>H164</f>
        <v>1705</v>
      </c>
      <c r="N164" s="2">
        <f>M164</f>
        <v>1705</v>
      </c>
      <c r="O164" s="2">
        <f>N164/M164</f>
        <v>1</v>
      </c>
      <c r="P164" s="2" t="str">
        <v>TPK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K165" s="2" t="str">
        <v>Beton</v>
      </c>
      <c r="M165" s="2">
        <f>H165</f>
        <v>9425</v>
      </c>
      <c r="N165" s="2">
        <f>M165</f>
        <v>9425</v>
      </c>
      <c r="O165" s="2">
        <f>N165/M165</f>
        <v>1</v>
      </c>
      <c r="P165" s="2" t="str">
        <v>TPK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K166" s="2" t="str">
        <v>Beton</v>
      </c>
      <c r="M166" s="2">
        <f>H166</f>
        <v>13770</v>
      </c>
      <c r="N166" s="2">
        <f>M166</f>
        <v>13770</v>
      </c>
      <c r="O166" s="2">
        <f>N166/M166</f>
        <v>1</v>
      </c>
      <c r="P166" s="2" t="str">
        <v>TPK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K167" s="2" t="str">
        <v>Beton</v>
      </c>
      <c r="M167" s="2">
        <f>H167</f>
        <v>16512</v>
      </c>
      <c r="N167" s="2">
        <f>M167</f>
        <v>16512</v>
      </c>
      <c r="O167" s="2">
        <f>N167/M167</f>
        <v>1</v>
      </c>
      <c r="P167" s="2" t="str">
        <v>TPK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K168" s="2" t="str">
        <v>Beton</v>
      </c>
      <c r="M168" s="2">
        <f>H168</f>
        <v>13760</v>
      </c>
      <c r="N168" s="2">
        <f>M168</f>
        <v>13760</v>
      </c>
      <c r="O168" s="2">
        <f>N168/M168</f>
        <v>1</v>
      </c>
      <c r="P168" s="2" t="str">
        <v>TPK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K169" s="2" t="str">
        <v>Beton</v>
      </c>
      <c r="M169" s="2">
        <f>H169</f>
        <v>14534</v>
      </c>
      <c r="N169" s="2">
        <f>M169</f>
        <v>14534</v>
      </c>
      <c r="O169" s="2">
        <f>N169/M169</f>
        <v>1</v>
      </c>
      <c r="P169" s="2" t="str">
        <v>TPK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K170" s="2" t="str">
        <v>Beton</v>
      </c>
      <c r="M170" s="2">
        <f>H170</f>
        <v>9520</v>
      </c>
      <c r="N170" s="2">
        <f>M170</f>
        <v>9520</v>
      </c>
      <c r="O170" s="2">
        <f>N170/M170</f>
        <v>1</v>
      </c>
      <c r="P170" s="2" t="str">
        <v>TPK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K171" s="2" t="str">
        <v>Beton</v>
      </c>
      <c r="M171" s="2">
        <f>H171</f>
        <v>6498</v>
      </c>
      <c r="N171" s="2">
        <f>M171</f>
        <v>6498</v>
      </c>
      <c r="O171" s="2">
        <f>N171/M171</f>
        <v>1</v>
      </c>
      <c r="P171" s="2" t="str">
        <v>MTI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K172" s="2" t="str">
        <v>Beton</v>
      </c>
      <c r="M172" s="2">
        <f>H172</f>
        <v>55278</v>
      </c>
      <c r="N172" s="2">
        <f>M172</f>
        <v>55278</v>
      </c>
      <c r="O172" s="2">
        <f>N172/M172</f>
        <v>1</v>
      </c>
      <c r="P172" s="2" t="str">
        <v>MTI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K173" s="2" t="str">
        <v>Beton</v>
      </c>
      <c r="M173" s="2">
        <f>H173</f>
        <v>22165</v>
      </c>
      <c r="N173" s="2">
        <f>M173*50%</f>
        <v>11082.5</v>
      </c>
      <c r="O173" s="2">
        <f>N173/M173</f>
        <v>0.5</v>
      </c>
      <c r="P173" s="2" t="str">
        <v>permukaan beton turun</v>
      </c>
      <c r="R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K174" s="2" t="str">
        <v>Conblock</v>
      </c>
      <c r="M174" s="2">
        <f>H174</f>
        <v>86620</v>
      </c>
      <c r="N174" s="2">
        <f>M174</f>
        <v>86620</v>
      </c>
      <c r="O174" s="2">
        <f>N174/M174</f>
        <v>1</v>
      </c>
      <c r="P174" s="2" t="str">
        <v>PTP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K175" s="2" t="str">
        <v>Beton</v>
      </c>
      <c r="M175" s="2">
        <f>H175</f>
        <v>7965</v>
      </c>
      <c r="N175" s="2">
        <f>M175</f>
        <v>7965</v>
      </c>
      <c r="O175" s="2">
        <f>N175/M175</f>
        <v>1</v>
      </c>
      <c r="P175" s="2" t="str">
        <v>CABANG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K176" s="2" t="str">
        <v>Beton</v>
      </c>
      <c r="M176" s="2">
        <f>H176</f>
        <v>12204</v>
      </c>
      <c r="N176" s="2">
        <f>M176</f>
        <v>12204</v>
      </c>
      <c r="O176" s="2">
        <f>N176/M176</f>
        <v>1</v>
      </c>
      <c r="P176" s="2" t="str">
        <v>PTP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K177" s="2" t="str">
        <v>Beton</v>
      </c>
      <c r="M177" s="2">
        <f>H177</f>
        <v>46345</v>
      </c>
      <c r="N177" s="2">
        <f>M177</f>
        <v>46345</v>
      </c>
      <c r="O177" s="2">
        <f>N177/M177</f>
        <v>1</v>
      </c>
      <c r="P177" s="2" t="str">
        <v>CABANG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K178" s="2" t="str">
        <v>Beton</v>
      </c>
      <c r="M178" s="2">
        <f>H178</f>
        <v>4900</v>
      </c>
      <c r="N178" s="2">
        <f>M178</f>
        <v>4900</v>
      </c>
      <c r="O178" s="2">
        <f>N178/M178</f>
        <v>1</v>
      </c>
      <c r="P178" s="2" t="str">
        <v>CABANG</v>
      </c>
      <c r="R178" s="2">
        <f>D181+D156+D141+D118</f>
        <v>0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K179" s="2" t="str">
        <v>Conblock</v>
      </c>
      <c r="M179" s="2">
        <f>H179</f>
        <v>33285</v>
      </c>
      <c r="N179" s="2">
        <f>M179</f>
        <v>33285</v>
      </c>
      <c r="O179" s="2">
        <f>N179/M179</f>
        <v>1</v>
      </c>
      <c r="P179" s="2" t="str">
        <v>CABANG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M180" s="2">
        <f>H180</f>
        <v>11775</v>
      </c>
      <c r="N180" s="2">
        <f>M180</f>
        <v>11775</v>
      </c>
      <c r="O180" s="2">
        <f>N180/M180</f>
        <v>1</v>
      </c>
      <c r="P180" s="2" t="str">
        <v>MTI</v>
      </c>
    </row>
    <row r="181">
      <c r="C181" s="2" t="str">
        <v>Julmlah II</v>
      </c>
      <c r="H181" s="2">
        <f>SUM(H104:H180)</f>
        <v>911017</v>
      </c>
      <c r="M181" s="2">
        <f>SUM(M104:M180)</f>
        <v>911017</v>
      </c>
      <c r="N181" s="2">
        <f>SUM(N104:N180)</f>
        <v>879513.75</v>
      </c>
      <c r="O181" s="2">
        <f>N181/M181</f>
        <v>0.9654196903021568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K183" s="2" t="str">
        <v>Rangka Baja</v>
      </c>
      <c r="M183" s="2">
        <f>H183</f>
        <v>5655</v>
      </c>
      <c r="N183" s="2">
        <f>M183</f>
        <v>5655</v>
      </c>
      <c r="O183" s="2">
        <f>N183/M183</f>
        <v>1</v>
      </c>
      <c r="P183" s="2" t="str">
        <v>PTP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K184" s="2" t="str">
        <v>Rangka Baja</v>
      </c>
      <c r="M184" s="2">
        <f>H184</f>
        <v>5655</v>
      </c>
      <c r="N184" s="2">
        <f>M184</f>
        <v>5655</v>
      </c>
      <c r="O184" s="2">
        <f>N184/M184</f>
        <v>1</v>
      </c>
      <c r="P184" s="2" t="str">
        <v>PTP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K185" s="2" t="str">
        <v>Rangka Baja</v>
      </c>
      <c r="M185" s="2">
        <f>H185</f>
        <v>9200</v>
      </c>
      <c r="N185" s="2">
        <f>M185</f>
        <v>9200</v>
      </c>
      <c r="O185" s="2">
        <f>N185/M185</f>
        <v>1</v>
      </c>
      <c r="P185" s="2" t="str">
        <v>PTP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K186" s="2" t="str">
        <v>Rangka Baja</v>
      </c>
      <c r="M186" s="2">
        <f>H186</f>
        <v>3400</v>
      </c>
      <c r="N186" s="2">
        <f>M186</f>
        <v>3400</v>
      </c>
      <c r="O186" s="2">
        <f>N186/M186</f>
        <v>1</v>
      </c>
      <c r="P186" s="2" t="str">
        <v>PTP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K187" s="2" t="str">
        <v>Rangka Baja</v>
      </c>
      <c r="M187" s="2">
        <f>H187</f>
        <v>11047.144</v>
      </c>
      <c r="N187" s="2">
        <f>M187</f>
        <v>11047.144</v>
      </c>
      <c r="O187" s="2">
        <f>N187/M187</f>
        <v>1</v>
      </c>
      <c r="P187" s="2" t="str">
        <v>MTI</v>
      </c>
    </row>
    <row r="188">
      <c r="C188" s="2" t="str">
        <v>Julmlah III</v>
      </c>
      <c r="H188" s="2">
        <f>SUM(H183:H187)</f>
        <v>34957.144</v>
      </c>
      <c r="M188" s="2">
        <f>SUM(M183:M187)</f>
        <v>34957.144</v>
      </c>
      <c r="N188" s="2">
        <f>SUM(N183:N187)</f>
        <v>34957.144</v>
      </c>
      <c r="O188" s="2">
        <f>N188/M188</f>
        <v>1</v>
      </c>
    </row>
    <row r="189">
      <c r="B189" s="2" t="str">
        <v>AVAILABILITY FASILITAS PELABUHAN</v>
      </c>
      <c r="O189" s="2">
        <f>AVERAGE(O101,O181,O188)</f>
        <v>0.9880974843086267</v>
      </c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pageMargins left="0.5" right="0.5" top="0.5" bottom="0.5" header="0" footer="0"/>
  <ignoredErrors>
    <ignoredError numberStoredAsText="1" sqref="A1:Y99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Z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II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OKTOBER</v>
      </c>
    </row>
    <row r="6">
      <c r="B6" s="2" t="str">
        <v xml:space="preserve">TAHUN </v>
      </c>
      <c r="D6" s="2" t="str">
        <v>: 2023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>Elevasi</v>
      </c>
      <c r="K8" s="2" t="str">
        <v>Daya Dukung/Kapasitas</v>
      </c>
      <c r="L8" s="2" t="str">
        <v xml:space="preserve">Konstruksi </v>
      </c>
      <c r="M8" s="2" t="str">
        <v>Tahun Pembuatan</v>
      </c>
      <c r="N8" s="2" t="str">
        <v>Fasilitas Tersidia</v>
      </c>
      <c r="O8" s="2" t="str">
        <v>Fasilitas Siap Pakai</v>
      </c>
      <c r="P8" s="2" t="str">
        <v>Availability Fasilitas</v>
      </c>
      <c r="Q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(buah)</v>
      </c>
      <c r="J9" s="2" t="str">
        <v>(mLWS)</v>
      </c>
      <c r="K9" s="2" t="str">
        <v>(Ton/m2/Teus)</v>
      </c>
      <c r="N9" s="2" t="str">
        <v>(m2)</v>
      </c>
      <c r="O9" s="2" t="str">
        <v>(m2)</v>
      </c>
      <c r="P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 t="str">
        <v>15 = 14/13</v>
      </c>
      <c r="Q10" s="2">
        <v>16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F13" s="2">
        <v>170</v>
      </c>
      <c r="G13" s="2">
        <v>20</v>
      </c>
      <c r="H13" s="2">
        <f>F13*G13</f>
        <v>3400</v>
      </c>
      <c r="N13" s="2">
        <f>H13</f>
        <v>3400</v>
      </c>
      <c r="O13" s="2">
        <f>N13</f>
        <v>3400</v>
      </c>
      <c r="P13" s="2">
        <f>O13/N13</f>
        <v>1</v>
      </c>
    </row>
    <row r="14">
      <c r="D14" s="2" t="str">
        <v>Dermaga 002</v>
      </c>
      <c r="F14" s="2">
        <v>130</v>
      </c>
      <c r="G14" s="2">
        <v>20</v>
      </c>
      <c r="H14" s="2">
        <f>F14*G14</f>
        <v>2600</v>
      </c>
      <c r="N14" s="2">
        <f>H14</f>
        <v>2600</v>
      </c>
      <c r="O14" s="2">
        <f>N14</f>
        <v>2600</v>
      </c>
      <c r="P14" s="2">
        <f>O14/N14</f>
        <v>1</v>
      </c>
    </row>
    <row r="15">
      <c r="B15" s="2">
        <v>1</v>
      </c>
      <c r="D15" s="2" t="str">
        <v>Dermaga 003</v>
      </c>
      <c r="F15" s="2">
        <v>120</v>
      </c>
      <c r="G15" s="2">
        <v>20</v>
      </c>
      <c r="H15" s="2">
        <f>F15*G15</f>
        <v>2400</v>
      </c>
      <c r="L15" s="2" t="str">
        <v>Beton</v>
      </c>
      <c r="N15" s="2">
        <f>H15</f>
        <v>2400</v>
      </c>
      <c r="O15" s="2">
        <f>N15</f>
        <v>2400</v>
      </c>
      <c r="P15" s="2">
        <f>O15/N15</f>
        <v>1</v>
      </c>
    </row>
    <row r="16">
      <c r="B16" s="2">
        <v>2</v>
      </c>
      <c r="D16" s="2" t="str">
        <v>Dermaga 004</v>
      </c>
      <c r="F16" s="2">
        <v>140</v>
      </c>
      <c r="G16" s="2">
        <v>20</v>
      </c>
      <c r="H16" s="2">
        <f>F16*G16</f>
        <v>2800</v>
      </c>
      <c r="L16" s="2" t="str">
        <v>Beton</v>
      </c>
      <c r="N16" s="2">
        <f>H16</f>
        <v>2800</v>
      </c>
      <c r="O16" s="2">
        <f>N16</f>
        <v>2800</v>
      </c>
      <c r="P16" s="2">
        <f>O16/N16</f>
        <v>1</v>
      </c>
    </row>
    <row r="17">
      <c r="B17" s="2">
        <v>3</v>
      </c>
      <c r="D17" s="2" t="str">
        <v>Dermaga 004 Utara</v>
      </c>
      <c r="F17" s="2">
        <v>280</v>
      </c>
      <c r="G17" s="2">
        <v>20</v>
      </c>
      <c r="H17" s="2">
        <f>F17*G17</f>
        <v>5600</v>
      </c>
      <c r="L17" s="2" t="str">
        <v>Beton</v>
      </c>
      <c r="N17" s="2">
        <f>H17</f>
        <v>5600</v>
      </c>
      <c r="O17" s="2">
        <f>N17</f>
        <v>5600</v>
      </c>
      <c r="P17" s="2">
        <f>O17/N17</f>
        <v>1</v>
      </c>
    </row>
    <row r="18">
      <c r="B18" s="2">
        <v>4</v>
      </c>
      <c r="D18" s="2" t="str">
        <v>Dermaga Serbaguna (PNP)</v>
      </c>
      <c r="F18" s="2">
        <v>240</v>
      </c>
      <c r="G18" s="2">
        <v>20</v>
      </c>
      <c r="H18" s="2">
        <f>F18*G18</f>
        <v>4800</v>
      </c>
      <c r="L18" s="2" t="str">
        <v>Batu Kali</v>
      </c>
      <c r="N18" s="2">
        <f>H18</f>
        <v>4800</v>
      </c>
      <c r="O18" s="2">
        <f>N18</f>
        <v>4800</v>
      </c>
    </row>
    <row r="19">
      <c r="B19" s="2">
        <v>5</v>
      </c>
      <c r="D19" s="2" t="str">
        <v>Dermaga Inggom</v>
      </c>
      <c r="F19" s="2">
        <v>200</v>
      </c>
      <c r="G19" s="2">
        <v>15</v>
      </c>
      <c r="H19" s="2">
        <f>F19*G19</f>
        <v>3000</v>
      </c>
      <c r="L19" s="2" t="str">
        <v>Beton</v>
      </c>
      <c r="N19" s="2">
        <f>H19</f>
        <v>3000</v>
      </c>
      <c r="O19" s="2">
        <f>N19</f>
        <v>3000</v>
      </c>
      <c r="P19" s="2">
        <f>O18/N18</f>
        <v>1</v>
      </c>
    </row>
    <row r="20">
      <c r="B20" s="2" t="str">
        <v>B</v>
      </c>
      <c r="C20" s="2" t="str">
        <v>Dermaga Pelabuhan Nusantara II</v>
      </c>
      <c r="N20" s="2">
        <f>H20</f>
        <v>0</v>
      </c>
      <c r="O20" s="2">
        <f>N20</f>
        <v>0</v>
      </c>
    </row>
    <row r="21">
      <c r="D21" s="2" t="str">
        <v>Dermaga 005</v>
      </c>
      <c r="F21" s="2">
        <v>170</v>
      </c>
      <c r="G21" s="2">
        <v>20</v>
      </c>
      <c r="H21" s="2">
        <f>F21*G21</f>
        <v>3400</v>
      </c>
      <c r="N21" s="2">
        <f>H21</f>
        <v>3400</v>
      </c>
      <c r="O21" s="2">
        <f>N21</f>
        <v>3400</v>
      </c>
      <c r="P21" s="2">
        <f>O21/N21</f>
        <v>1</v>
      </c>
    </row>
    <row r="22">
      <c r="D22" s="2" t="str">
        <v>Dermaga 006</v>
      </c>
      <c r="F22" s="2">
        <v>180</v>
      </c>
      <c r="G22" s="2">
        <v>20</v>
      </c>
      <c r="H22" s="2">
        <f>F22*G22</f>
        <v>3600</v>
      </c>
      <c r="N22" s="2">
        <f>H22</f>
        <v>3600</v>
      </c>
      <c r="O22" s="2">
        <f>N22</f>
        <v>3600</v>
      </c>
      <c r="P22" s="2">
        <f>O22/N22</f>
        <v>1</v>
      </c>
    </row>
    <row r="23">
      <c r="B23" s="2">
        <v>1</v>
      </c>
      <c r="D23" s="2" t="str">
        <v>Dermaga 007</v>
      </c>
      <c r="F23" s="2">
        <v>192</v>
      </c>
      <c r="G23" s="2">
        <v>20</v>
      </c>
      <c r="H23" s="2">
        <f>F23*G23</f>
        <v>3840</v>
      </c>
      <c r="L23" s="2" t="str">
        <v>Beton</v>
      </c>
      <c r="N23" s="2">
        <f>H23</f>
        <v>3840</v>
      </c>
      <c r="O23" s="2">
        <f>N23</f>
        <v>3840</v>
      </c>
      <c r="P23" s="2">
        <f>O23/N23</f>
        <v>1</v>
      </c>
    </row>
    <row r="24">
      <c r="B24" s="2">
        <v>2</v>
      </c>
      <c r="D24" s="2" t="str">
        <v>Dermaga 007 Utara</v>
      </c>
      <c r="F24" s="2">
        <v>75</v>
      </c>
      <c r="G24" s="2">
        <v>12</v>
      </c>
      <c r="H24" s="2">
        <f>F24*G24</f>
        <v>900</v>
      </c>
      <c r="L24" s="2" t="str">
        <v>Beton</v>
      </c>
      <c r="N24" s="2">
        <f>H24</f>
        <v>900</v>
      </c>
      <c r="O24" s="2">
        <f>N24</f>
        <v>900</v>
      </c>
      <c r="P24" s="2">
        <f>O24/N24</f>
        <v>1</v>
      </c>
    </row>
    <row r="25">
      <c r="B25" s="2" t="str">
        <v>C</v>
      </c>
      <c r="C25" s="2" t="str">
        <v>Dermaga Nusantara II Timur</v>
      </c>
      <c r="N25" s="2">
        <f>H25</f>
        <v>0</v>
      </c>
      <c r="O25" s="2">
        <f>N25</f>
        <v>0</v>
      </c>
    </row>
    <row r="26">
      <c r="B26" s="2">
        <v>1</v>
      </c>
      <c r="D26" s="2" t="str">
        <v>Dermaga 009</v>
      </c>
      <c r="F26" s="2">
        <v>400</v>
      </c>
      <c r="G26" s="2">
        <v>20</v>
      </c>
      <c r="H26" s="2">
        <f>F26*G26</f>
        <v>8000</v>
      </c>
      <c r="L26" s="2" t="str">
        <v>Beton</v>
      </c>
      <c r="N26" s="2">
        <f>H26</f>
        <v>8000</v>
      </c>
      <c r="O26" s="2">
        <f>N26</f>
        <v>8000</v>
      </c>
      <c r="P26" s="2">
        <f>O26/N26</f>
        <v>1</v>
      </c>
    </row>
    <row r="27">
      <c r="B27" s="2">
        <v>2</v>
      </c>
      <c r="D27" s="2" t="str">
        <v>Dermaga Walie Jaya</v>
      </c>
      <c r="F27" s="2">
        <v>170</v>
      </c>
      <c r="G27" s="2">
        <v>10</v>
      </c>
      <c r="H27" s="2">
        <f>F27*G27</f>
        <v>1700</v>
      </c>
      <c r="L27" s="2" t="str">
        <v>Beton</v>
      </c>
      <c r="N27" s="2">
        <f>H27</f>
        <v>1700</v>
      </c>
      <c r="O27" s="2">
        <f>N27</f>
        <v>1700</v>
      </c>
      <c r="P27" s="2">
        <f>O27/N27</f>
        <v>1</v>
      </c>
    </row>
    <row r="28">
      <c r="B28" s="2" t="str">
        <v>D</v>
      </c>
      <c r="C28" s="2" t="str">
        <v>Dermaga Pelabuhan 1 Barat</v>
      </c>
      <c r="N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N29" s="2">
        <f>H29</f>
        <v>600</v>
      </c>
      <c r="O29" s="2">
        <f>N29</f>
        <v>600</v>
      </c>
      <c r="P29" s="2">
        <f>O29/N29</f>
        <v>1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N30" s="2">
        <f>H30</f>
        <v>5000</v>
      </c>
      <c r="O30" s="2">
        <f>N30</f>
        <v>5000</v>
      </c>
      <c r="P30" s="2">
        <f>O30/N30</f>
        <v>1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N31" s="2">
        <f>H31</f>
        <v>2500</v>
      </c>
      <c r="O31" s="2">
        <f>N31</f>
        <v>2500</v>
      </c>
      <c r="P31" s="2">
        <f>O31/N31</f>
        <v>1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L32" s="2" t="str">
        <v>Beton</v>
      </c>
      <c r="N32" s="2">
        <f>H32</f>
        <v>2500</v>
      </c>
      <c r="O32" s="2">
        <f>N32</f>
        <v>2500</v>
      </c>
      <c r="P32" s="2">
        <f>O32/N32</f>
        <v>1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L33" s="2" t="str">
        <v>Beton</v>
      </c>
      <c r="N33" s="2">
        <f>H33</f>
        <v>3800</v>
      </c>
      <c r="O33" s="2">
        <f>N33</f>
        <v>3800</v>
      </c>
      <c r="P33" s="2">
        <f>O33/N33</f>
        <v>1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L34" s="2" t="str">
        <v>Beton</v>
      </c>
      <c r="N34" s="2">
        <f>H34</f>
        <v>2600</v>
      </c>
      <c r="O34" s="2">
        <f>N34</f>
        <v>2600</v>
      </c>
      <c r="P34" s="2">
        <f>O34/N34</f>
        <v>1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L35" s="2" t="str">
        <v>Beton</v>
      </c>
      <c r="N35" s="2">
        <f>H35</f>
        <v>3600</v>
      </c>
      <c r="O35" s="2">
        <f>N35</f>
        <v>3600</v>
      </c>
      <c r="P35" s="2">
        <f>O35/N35</f>
        <v>1</v>
      </c>
    </row>
    <row r="36">
      <c r="B36" s="2">
        <v>5</v>
      </c>
      <c r="D36" s="2" t="str">
        <v>Dermaga 106</v>
      </c>
      <c r="F36" s="2">
        <v>168</v>
      </c>
      <c r="G36" s="2">
        <v>20</v>
      </c>
      <c r="H36" s="2">
        <f>F36*G36</f>
        <v>3360</v>
      </c>
      <c r="L36" s="2" t="str">
        <v>Beton</v>
      </c>
      <c r="N36" s="2">
        <f>H36</f>
        <v>3360</v>
      </c>
      <c r="O36" s="2">
        <f>N36</f>
        <v>3360</v>
      </c>
      <c r="P36" s="2">
        <f>O36/N36</f>
        <v>1</v>
      </c>
    </row>
    <row r="37">
      <c r="B37" s="2">
        <v>6</v>
      </c>
      <c r="D37" s="2" t="str">
        <v>Dermaga 107</v>
      </c>
      <c r="F37" s="2">
        <v>212</v>
      </c>
      <c r="G37" s="2">
        <v>20</v>
      </c>
      <c r="H37" s="2">
        <f>F37*G37</f>
        <v>4240</v>
      </c>
      <c r="L37" s="2" t="str">
        <v>Beton</v>
      </c>
      <c r="N37" s="2">
        <f>H37</f>
        <v>4240</v>
      </c>
      <c r="O37" s="2">
        <f>N37</f>
        <v>4240</v>
      </c>
      <c r="P37" s="2">
        <f>O37/N37</f>
        <v>1</v>
      </c>
    </row>
    <row r="38">
      <c r="B38" s="2" t="str">
        <v>E</v>
      </c>
      <c r="C38" s="2" t="str">
        <v xml:space="preserve">Dermaga Pelabuhan 1 Selatan </v>
      </c>
      <c r="N38" s="2">
        <f>H38</f>
        <v>0</v>
      </c>
    </row>
    <row r="39">
      <c r="B39" s="2">
        <v>1</v>
      </c>
      <c r="D39" s="2" t="str">
        <v>Dermaga 108</v>
      </c>
      <c r="F39" s="2">
        <v>170</v>
      </c>
      <c r="G39" s="2">
        <v>28</v>
      </c>
      <c r="H39" s="2">
        <f>F39*G39</f>
        <v>4760</v>
      </c>
      <c r="L39" s="2" t="str">
        <v>Beton</v>
      </c>
      <c r="N39" s="2">
        <f>H39</f>
        <v>4760</v>
      </c>
      <c r="O39" s="2">
        <f>N39</f>
        <v>4760</v>
      </c>
      <c r="P39" s="2">
        <f>O39/N39</f>
        <v>1</v>
      </c>
    </row>
    <row r="40">
      <c r="B40" s="2">
        <v>1</v>
      </c>
      <c r="D40" s="2" t="str">
        <v>Dermaga 109</v>
      </c>
      <c r="F40" s="2">
        <v>170</v>
      </c>
      <c r="G40" s="2">
        <v>22</v>
      </c>
      <c r="H40" s="2">
        <f>F40*G40</f>
        <v>3740</v>
      </c>
      <c r="L40" s="2" t="str">
        <v>Beton</v>
      </c>
      <c r="N40" s="2">
        <f>H40</f>
        <v>3740</v>
      </c>
      <c r="O40" s="2">
        <f>N40</f>
        <v>3740</v>
      </c>
      <c r="P40" s="2">
        <f>O40/N40</f>
        <v>1</v>
      </c>
    </row>
    <row r="41">
      <c r="D41" s="2" t="str">
        <v>Dermaga 110</v>
      </c>
      <c r="F41" s="2">
        <v>180</v>
      </c>
      <c r="G41" s="2">
        <v>22</v>
      </c>
      <c r="H41" s="2">
        <f>F41*G41</f>
        <v>3960</v>
      </c>
      <c r="N41" s="2">
        <f>H41</f>
        <v>3960</v>
      </c>
      <c r="O41" s="2">
        <f>N41</f>
        <v>3960</v>
      </c>
      <c r="P41" s="2">
        <f>O41/N41</f>
        <v>1</v>
      </c>
    </row>
    <row r="42">
      <c r="B42" s="2">
        <v>2</v>
      </c>
      <c r="D42" s="2" t="str">
        <v>Dermaga 111</v>
      </c>
      <c r="F42" s="2">
        <v>160</v>
      </c>
      <c r="G42" s="2">
        <v>22</v>
      </c>
      <c r="H42" s="2">
        <f>F42*G42</f>
        <v>3520</v>
      </c>
      <c r="L42" s="2" t="str">
        <v>Beton</v>
      </c>
      <c r="N42" s="2">
        <f>H42</f>
        <v>3520</v>
      </c>
      <c r="O42" s="2">
        <f>N42</f>
        <v>3520</v>
      </c>
      <c r="P42" s="2">
        <f>O42/N42</f>
        <v>1</v>
      </c>
    </row>
    <row r="43">
      <c r="B43" s="2">
        <v>3</v>
      </c>
      <c r="D43" s="2" t="str">
        <v>Dermaga 112</v>
      </c>
      <c r="F43" s="2">
        <v>140</v>
      </c>
      <c r="G43" s="2">
        <v>22</v>
      </c>
      <c r="H43" s="2">
        <f>F43*G43</f>
        <v>3080</v>
      </c>
      <c r="L43" s="2" t="str">
        <v>Beton</v>
      </c>
      <c r="N43" s="2">
        <f>H43</f>
        <v>3080</v>
      </c>
      <c r="O43" s="2">
        <f>N43</f>
        <v>3080</v>
      </c>
      <c r="P43" s="2">
        <f>O43/N43</f>
        <v>1</v>
      </c>
    </row>
    <row r="44">
      <c r="D44" s="2" t="str">
        <v>Dermaga 113</v>
      </c>
      <c r="F44" s="2">
        <v>140</v>
      </c>
      <c r="G44" s="2">
        <v>22</v>
      </c>
      <c r="H44" s="2">
        <f>F44*G44</f>
        <v>3080</v>
      </c>
      <c r="N44" s="2">
        <f>H44</f>
        <v>3080</v>
      </c>
      <c r="O44" s="2">
        <f>N44</f>
        <v>3080</v>
      </c>
      <c r="P44" s="2">
        <f>O44/N44</f>
        <v>1</v>
      </c>
    </row>
    <row r="45">
      <c r="B45" s="2">
        <v>4</v>
      </c>
      <c r="D45" s="2" t="str">
        <v>Dermaga 114</v>
      </c>
      <c r="F45" s="2">
        <v>260</v>
      </c>
      <c r="G45" s="2">
        <v>15</v>
      </c>
      <c r="H45" s="2">
        <f>F45*G45</f>
        <v>3900</v>
      </c>
      <c r="L45" s="2" t="str">
        <v>Beton</v>
      </c>
      <c r="N45" s="2">
        <f>H45</f>
        <v>3900</v>
      </c>
      <c r="O45" s="2">
        <f>N45</f>
        <v>3900</v>
      </c>
      <c r="P45" s="2">
        <f>O45/N45</f>
        <v>1</v>
      </c>
    </row>
    <row r="46">
      <c r="B46" s="2" t="str">
        <v>G</v>
      </c>
      <c r="C46" s="2" t="str">
        <v>Dermaga Pelabuhan 1 Utara</v>
      </c>
      <c r="N46" s="2">
        <f>H46</f>
        <v>0</v>
      </c>
    </row>
    <row r="47">
      <c r="B47" s="2">
        <v>1</v>
      </c>
      <c r="D47" s="2" t="str">
        <v xml:space="preserve">Dermaga 115 </v>
      </c>
      <c r="F47" s="2">
        <v>250</v>
      </c>
      <c r="G47" s="2">
        <v>25</v>
      </c>
      <c r="H47" s="2">
        <f>F47*G47</f>
        <v>6250</v>
      </c>
      <c r="L47" s="2" t="str">
        <v>Beton</v>
      </c>
      <c r="N47" s="2">
        <f>H47</f>
        <v>6250</v>
      </c>
      <c r="O47" s="2">
        <f>N47</f>
        <v>6250</v>
      </c>
      <c r="P47" s="2">
        <f>O47/N47</f>
        <v>1</v>
      </c>
    </row>
    <row r="48">
      <c r="B48" s="2">
        <v>2</v>
      </c>
      <c r="D48" s="2" t="str">
        <v>Dermaga 200</v>
      </c>
      <c r="F48" s="2">
        <v>161</v>
      </c>
      <c r="G48" s="2">
        <v>20</v>
      </c>
      <c r="H48" s="2">
        <f>F48*G48</f>
        <v>3220</v>
      </c>
      <c r="L48" s="2" t="str">
        <v>Beton</v>
      </c>
      <c r="N48" s="2">
        <f>H48</f>
        <v>3220</v>
      </c>
      <c r="O48" s="2">
        <f>N48</f>
        <v>3220</v>
      </c>
      <c r="P48" s="2">
        <f>O48/N48</f>
        <v>1</v>
      </c>
    </row>
    <row r="49">
      <c r="B49" s="2" t="str">
        <v>H</v>
      </c>
      <c r="C49" s="2" t="str">
        <v>Dermaga Pelabuhan 2 Barat</v>
      </c>
      <c r="N49" s="2">
        <f>H49</f>
        <v>0</v>
      </c>
    </row>
    <row r="50">
      <c r="D50" s="2" t="str">
        <v>Dermaga 201</v>
      </c>
      <c r="F50" s="2">
        <v>120</v>
      </c>
      <c r="G50" s="2">
        <v>20</v>
      </c>
      <c r="H50" s="2">
        <f>F50*G50</f>
        <v>2400</v>
      </c>
      <c r="N50" s="2">
        <f>H50</f>
        <v>2400</v>
      </c>
      <c r="O50" s="2">
        <f>N50</f>
        <v>2400</v>
      </c>
      <c r="P50" s="2">
        <f>O50/N50</f>
        <v>1</v>
      </c>
    </row>
    <row r="51">
      <c r="B51" s="2">
        <v>1</v>
      </c>
      <c r="D51" s="2" t="str">
        <v>Dermaga 202</v>
      </c>
      <c r="F51" s="2">
        <v>160</v>
      </c>
      <c r="G51" s="2">
        <v>20</v>
      </c>
      <c r="H51" s="2">
        <f>F51*G51</f>
        <v>3200</v>
      </c>
      <c r="L51" s="2" t="str">
        <v>Beton</v>
      </c>
      <c r="N51" s="2">
        <f>H51</f>
        <v>3200</v>
      </c>
      <c r="O51" s="2">
        <f>N51</f>
        <v>3200</v>
      </c>
      <c r="P51" s="2">
        <f>O51/N51</f>
        <v>1</v>
      </c>
    </row>
    <row r="52">
      <c r="B52" s="2">
        <v>2</v>
      </c>
      <c r="D52" s="2" t="str">
        <v>Dermaga 203</v>
      </c>
      <c r="F52" s="2">
        <v>210</v>
      </c>
      <c r="G52" s="2">
        <v>20</v>
      </c>
      <c r="H52" s="2">
        <f>F52*G52</f>
        <v>4200</v>
      </c>
      <c r="L52" s="2" t="str">
        <v>Beton</v>
      </c>
      <c r="N52" s="2">
        <f>H52</f>
        <v>4200</v>
      </c>
      <c r="O52" s="2">
        <f>N52</f>
        <v>4200</v>
      </c>
      <c r="P52" s="2">
        <f>O52/N52</f>
        <v>1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L53" s="2" t="str">
        <v>Beton</v>
      </c>
      <c r="N53" s="2">
        <f>H53</f>
        <v>10340</v>
      </c>
      <c r="O53" s="2">
        <f>N53</f>
        <v>10340</v>
      </c>
      <c r="P53" s="2">
        <f>O53/N53</f>
        <v>1</v>
      </c>
    </row>
    <row r="54">
      <c r="B54" s="2" t="str">
        <v>I</v>
      </c>
      <c r="C54" s="2" t="str">
        <v>Dermaga Pelabuhan 2 Selatan</v>
      </c>
      <c r="N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L55" s="2" t="str">
        <v>Beton</v>
      </c>
      <c r="N55" s="2">
        <f>H55</f>
        <v>980</v>
      </c>
      <c r="O55" s="2">
        <f>N55</f>
        <v>980</v>
      </c>
      <c r="P55" s="2">
        <f>O55/N55</f>
        <v>1</v>
      </c>
    </row>
    <row r="56">
      <c r="B56" s="2" t="str">
        <v>J</v>
      </c>
      <c r="C56" s="2" t="str">
        <v>Dermaga Pelabuhan 2 Timur</v>
      </c>
      <c r="N56" s="2">
        <f>H56</f>
        <v>0</v>
      </c>
    </row>
    <row r="57">
      <c r="D57" s="2" t="str">
        <v>Dermaga 208</v>
      </c>
      <c r="F57" s="2">
        <v>196</v>
      </c>
      <c r="G57" s="2">
        <v>25</v>
      </c>
      <c r="H57" s="2">
        <f>F57*G57</f>
        <v>4900</v>
      </c>
      <c r="N57" s="2">
        <f>H57</f>
        <v>4900</v>
      </c>
      <c r="O57" s="2">
        <f>N57</f>
        <v>4900</v>
      </c>
      <c r="P57" s="2">
        <f>O57/N57</f>
        <v>1</v>
      </c>
    </row>
    <row r="58">
      <c r="D58" s="2" t="str">
        <v>Dermaga 209</v>
      </c>
      <c r="F58" s="2">
        <v>160</v>
      </c>
      <c r="G58" s="2">
        <v>25</v>
      </c>
      <c r="H58" s="2">
        <f>F58*G58</f>
        <v>4000</v>
      </c>
      <c r="N58" s="2">
        <f>H58</f>
        <v>4000</v>
      </c>
      <c r="O58" s="2">
        <f>N58</f>
        <v>4000</v>
      </c>
      <c r="P58" s="2">
        <f>O58/N58</f>
        <v>1</v>
      </c>
    </row>
    <row r="59">
      <c r="D59" s="2" t="str">
        <v>Dermaga 210</v>
      </c>
      <c r="F59" s="2">
        <v>171</v>
      </c>
      <c r="G59" s="2">
        <v>25</v>
      </c>
      <c r="H59" s="2">
        <f>F59*G59</f>
        <v>4275</v>
      </c>
      <c r="N59" s="2">
        <f>H59</f>
        <v>4275</v>
      </c>
      <c r="O59" s="2">
        <f>N59</f>
        <v>4275</v>
      </c>
      <c r="P59" s="2">
        <f>O59/N59</f>
        <v>1</v>
      </c>
    </row>
    <row r="60">
      <c r="D60" s="2" t="str">
        <v>Dermaga 211</v>
      </c>
      <c r="F60" s="2">
        <v>120</v>
      </c>
      <c r="G60" s="2">
        <v>25</v>
      </c>
      <c r="H60" s="2">
        <f>F60*G60</f>
        <v>3000</v>
      </c>
      <c r="N60" s="2">
        <f>H60</f>
        <v>3000</v>
      </c>
      <c r="O60" s="2">
        <f>N60</f>
        <v>3000</v>
      </c>
      <c r="P60" s="2">
        <f>O60/N60</f>
        <v>1</v>
      </c>
    </row>
    <row r="61">
      <c r="D61" s="2" t="str">
        <v>Dermaga 212</v>
      </c>
      <c r="F61" s="2">
        <v>150</v>
      </c>
      <c r="G61" s="2">
        <v>25</v>
      </c>
      <c r="H61" s="2">
        <f>F61*G61</f>
        <v>3750</v>
      </c>
      <c r="N61" s="2">
        <f>H61</f>
        <v>3750</v>
      </c>
      <c r="O61" s="2">
        <f>N61</f>
        <v>3750</v>
      </c>
      <c r="P61" s="2">
        <f>O61/N61</f>
        <v>1</v>
      </c>
    </row>
    <row r="62">
      <c r="D62" s="2" t="str">
        <v>Dermaga 213</v>
      </c>
      <c r="F62" s="2">
        <v>130</v>
      </c>
      <c r="G62" s="2">
        <v>25</v>
      </c>
      <c r="H62" s="2">
        <f>F62*G62</f>
        <v>3250</v>
      </c>
      <c r="N62" s="2">
        <f>H62</f>
        <v>3250</v>
      </c>
      <c r="O62" s="2">
        <f>N62</f>
        <v>3250</v>
      </c>
      <c r="P62" s="2">
        <f>O62/N62</f>
        <v>1</v>
      </c>
    </row>
    <row r="63">
      <c r="B63" s="2">
        <v>1</v>
      </c>
      <c r="D63" s="2" t="str">
        <v>Dermaga 214 (MAL)</v>
      </c>
      <c r="F63" s="2">
        <v>300</v>
      </c>
      <c r="G63" s="2">
        <v>25</v>
      </c>
      <c r="H63" s="2">
        <f>F63*G63</f>
        <v>7500</v>
      </c>
      <c r="L63" s="2" t="str">
        <v>Beton</v>
      </c>
      <c r="N63" s="2">
        <f>H63</f>
        <v>7500</v>
      </c>
      <c r="O63" s="2">
        <f>N63</f>
        <v>7500</v>
      </c>
      <c r="P63" s="2">
        <f>O63/N63</f>
        <v>1</v>
      </c>
    </row>
    <row r="64">
      <c r="B64" s="2" t="str">
        <v>L</v>
      </c>
      <c r="C64" s="2" t="str">
        <v>Dermaga Pelabuhan 3 Barat</v>
      </c>
      <c r="N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N65" s="2">
        <f>H65</f>
        <v>6000</v>
      </c>
      <c r="O65" s="2">
        <f>N65</f>
        <v>6000</v>
      </c>
      <c r="P65" s="2">
        <f>O65/N65</f>
        <v>1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N66" s="2">
        <f>H66</f>
        <v>3000</v>
      </c>
      <c r="O66" s="2">
        <f>N66</f>
        <v>3000</v>
      </c>
      <c r="P66" s="2">
        <f>O66/N66</f>
        <v>1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N67" s="2">
        <f>H67</f>
        <v>3000</v>
      </c>
      <c r="O67" s="2">
        <f>N67</f>
        <v>3000</v>
      </c>
      <c r="P67" s="2">
        <f>O67/N67</f>
        <v>1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N68" s="2">
        <f>H68</f>
        <v>3000</v>
      </c>
      <c r="O68" s="2">
        <f>N68</f>
        <v>3000</v>
      </c>
      <c r="P68" s="2">
        <f>O68/N68</f>
        <v>1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N69" s="2">
        <f>H69</f>
        <v>3000</v>
      </c>
      <c r="O69" s="2">
        <f>N69</f>
        <v>3000</v>
      </c>
      <c r="P69" s="2">
        <f>O69/N69</f>
        <v>1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L70" s="2" t="str">
        <v>Beton</v>
      </c>
      <c r="N70" s="2">
        <f>H70</f>
        <v>11400</v>
      </c>
      <c r="O70" s="2">
        <f>N70</f>
        <v>11400</v>
      </c>
      <c r="P70" s="2">
        <f>O70/N70</f>
        <v>1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N72" s="2">
        <f>H72</f>
        <v>690</v>
      </c>
      <c r="O72" s="2">
        <f>N72/2</f>
        <v>345</v>
      </c>
      <c r="P72" s="2">
        <f>O72/N72</f>
        <v>0.5</v>
      </c>
    </row>
    <row r="73">
      <c r="B73" s="2" t="str">
        <v>M</v>
      </c>
      <c r="C73" s="2" t="str">
        <v>Dermaga Pelabuhan 3 Timur</v>
      </c>
      <c r="N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N74" s="2">
        <f>H74</f>
        <v>22750</v>
      </c>
      <c r="O74" s="2">
        <f>N74</f>
        <v>22750</v>
      </c>
      <c r="P74" s="2">
        <f>O74/N74</f>
        <v>1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N75" s="2">
        <f>H75</f>
        <v>25480</v>
      </c>
      <c r="O75" s="2">
        <f>N75</f>
        <v>25480</v>
      </c>
      <c r="P75" s="2">
        <f>O75/N75</f>
        <v>1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N76" s="2">
        <f>H76</f>
        <v>22750</v>
      </c>
      <c r="O76" s="2">
        <f>N76</f>
        <v>22750</v>
      </c>
      <c r="P76" s="2">
        <f>O76/N76</f>
        <v>1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N77" s="2">
        <f>H77</f>
        <v>5000</v>
      </c>
      <c r="O77" s="2">
        <f>N77</f>
        <v>5000</v>
      </c>
      <c r="P77" s="2">
        <f>O77/N77</f>
        <v>1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N78" s="2">
        <f>H78</f>
        <v>4375</v>
      </c>
      <c r="O78" s="2">
        <f>N78</f>
        <v>4375</v>
      </c>
      <c r="P78" s="2">
        <f>O78/N78</f>
        <v>1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N79" s="2">
        <f>H79</f>
        <v>2800</v>
      </c>
      <c r="O79" s="2">
        <f>N79</f>
        <v>2800</v>
      </c>
      <c r="P79" s="2">
        <f>O79/N79</f>
        <v>1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N80" s="2">
        <f>H80</f>
        <v>3950</v>
      </c>
      <c r="O80" s="2">
        <f>N80</f>
        <v>3950</v>
      </c>
      <c r="P80" s="2">
        <f>O80/N80</f>
        <v>1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N81" s="2">
        <f>H81</f>
        <v>5450</v>
      </c>
      <c r="O81" s="2">
        <f>N81</f>
        <v>5450</v>
      </c>
      <c r="P81" s="2">
        <f>O81/N81</f>
        <v>1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L82" s="2" t="str">
        <v>Beton</v>
      </c>
      <c r="N82" s="2">
        <f>H82</f>
        <v>9240</v>
      </c>
      <c r="O82" s="2">
        <f>N82</f>
        <v>9240</v>
      </c>
      <c r="P82" s="2">
        <f>O82/N82</f>
        <v>1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L83" s="2" t="str">
        <v>Beton</v>
      </c>
      <c r="N83" s="2">
        <f>H83</f>
        <v>4900</v>
      </c>
      <c r="O83" s="2">
        <f>N83</f>
        <v>4900</v>
      </c>
      <c r="P83" s="2">
        <f>O83/N83</f>
        <v>1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L84" s="2" t="str">
        <v>Beton</v>
      </c>
      <c r="N84" s="2">
        <f>H84</f>
        <v>689</v>
      </c>
      <c r="O84" s="2">
        <f>N84</f>
        <v>689</v>
      </c>
      <c r="P84" s="2">
        <f>O84/N84</f>
        <v>1</v>
      </c>
    </row>
    <row r="85">
      <c r="B85" s="2" t="str">
        <v>II</v>
      </c>
      <c r="C85" s="2" t="str">
        <v>Dermaga Kapal Non Niaga</v>
      </c>
      <c r="N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N86" s="2">
        <f>H86</f>
        <v>950</v>
      </c>
      <c r="O86" s="2">
        <f>N86</f>
        <v>950</v>
      </c>
      <c r="P86" s="2">
        <f>O86/N86</f>
        <v>1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N87" s="2">
        <f>H87</f>
        <v>900</v>
      </c>
      <c r="O87" s="2">
        <f>N87</f>
        <v>900</v>
      </c>
      <c r="P87" s="2">
        <f>O87/N87</f>
        <v>1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N88" s="2">
        <f>H88</f>
        <v>680</v>
      </c>
      <c r="O88" s="2">
        <f>N88</f>
        <v>680</v>
      </c>
      <c r="P88" s="2">
        <f>O88/N88</f>
        <v>1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N89" s="2">
        <f>H89</f>
        <v>805</v>
      </c>
      <c r="O89" s="2">
        <f>N89</f>
        <v>805</v>
      </c>
      <c r="P89" s="2">
        <f>O89/N89</f>
        <v>1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N90" s="2">
        <f>H90</f>
        <v>350</v>
      </c>
      <c r="O90" s="2">
        <f>N90</f>
        <v>350</v>
      </c>
      <c r="P90" s="2">
        <f>O90/N90</f>
        <v>1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N91" s="2">
        <f>H91</f>
        <v>945</v>
      </c>
      <c r="O91" s="2">
        <f>N91</f>
        <v>945</v>
      </c>
      <c r="P91" s="2">
        <f>O91/N91</f>
        <v>1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N92" s="2">
        <f>H92</f>
        <v>310</v>
      </c>
      <c r="O92" s="2">
        <f>N92</f>
        <v>310</v>
      </c>
      <c r="P92" s="2">
        <f>O92/N92</f>
        <v>1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N93" s="2">
        <f>H93</f>
        <v>300</v>
      </c>
      <c r="O93" s="2">
        <f>N93</f>
        <v>300</v>
      </c>
      <c r="P93" s="2">
        <f>O93/N93</f>
        <v>1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N94" s="2">
        <f>H94</f>
        <v>600</v>
      </c>
      <c r="O94" s="2">
        <f>N94</f>
        <v>600</v>
      </c>
      <c r="P94" s="2">
        <f>O94/N94</f>
        <v>1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N95" s="2">
        <f>H95</f>
        <v>350</v>
      </c>
      <c r="O95" s="2">
        <f>N95</f>
        <v>350</v>
      </c>
      <c r="P95" s="2">
        <f>O95/N95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N96" s="2">
        <f>H96</f>
        <v>8.985</v>
      </c>
      <c r="O96" s="2">
        <f>N96</f>
        <v>8.985</v>
      </c>
      <c r="P96" s="2">
        <f>O96/N96</f>
        <v>1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N97" s="2">
        <f>H97</f>
        <v>225</v>
      </c>
      <c r="O97" s="2">
        <f>N97</f>
        <v>225</v>
      </c>
      <c r="P97" s="2">
        <f>O97/N97</f>
        <v>1</v>
      </c>
    </row>
    <row r="98">
      <c r="B98" s="2">
        <v>13</v>
      </c>
      <c r="D98" s="2" t="str">
        <v>Dermaga Jetty Ex. Arsa</v>
      </c>
      <c r="F98" s="2">
        <v>36</v>
      </c>
      <c r="H98" s="2">
        <f>F98*G98</f>
        <v>0</v>
      </c>
      <c r="N98" s="2">
        <f>H98</f>
        <v>0</v>
      </c>
      <c r="O98" s="2">
        <f>N98</f>
        <v>0</v>
      </c>
      <c r="P98" s="2" t="e">
        <f>O98/N98</f>
        <v>#DIV/0!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N99" s="2">
        <f>H99</f>
        <v>105</v>
      </c>
      <c r="O99" s="2">
        <f>N99</f>
        <v>105</v>
      </c>
      <c r="P99" s="2">
        <f>O99/N99</f>
        <v>1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N100" s="2">
        <f>H100</f>
        <v>510</v>
      </c>
      <c r="O100" s="2">
        <f>N100</f>
        <v>510</v>
      </c>
      <c r="P100" s="2">
        <f>O100/N100</f>
        <v>1</v>
      </c>
    </row>
    <row r="101">
      <c r="C101" s="2" t="str">
        <v>Julmlah I &amp; II</v>
      </c>
      <c r="H101" s="2">
        <f>SUM(H13:H100)</f>
        <v>306057.985</v>
      </c>
      <c r="N101" s="2">
        <f>SUM(N13:N100)</f>
        <v>306057.985</v>
      </c>
      <c r="O101" s="2">
        <f>SUM(O13:O100)</f>
        <v>305712.985</v>
      </c>
      <c r="P101" s="2">
        <f>O101/N101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F104" s="2">
        <v>128</v>
      </c>
      <c r="G104" s="2">
        <v>40</v>
      </c>
      <c r="H104" s="2">
        <f>F104*G104</f>
        <v>5120</v>
      </c>
      <c r="N104" s="2">
        <f>H104</f>
        <v>5120</v>
      </c>
      <c r="O104" s="2">
        <f>N104</f>
        <v>5120</v>
      </c>
      <c r="P104" s="2">
        <f>O104/N104</f>
        <v>1</v>
      </c>
    </row>
    <row r="105">
      <c r="B105" s="2">
        <v>2</v>
      </c>
      <c r="D105" s="2" t="str">
        <v>Lapangan 002</v>
      </c>
      <c r="F105" s="2">
        <v>128</v>
      </c>
      <c r="G105" s="2">
        <v>42</v>
      </c>
      <c r="H105" s="2">
        <f>F105*G105</f>
        <v>5376</v>
      </c>
      <c r="L105" s="2" t="str">
        <v>Beton</v>
      </c>
      <c r="N105" s="2">
        <f>H105</f>
        <v>5376</v>
      </c>
      <c r="O105" s="2">
        <f>N105</f>
        <v>5376</v>
      </c>
      <c r="P105" s="2">
        <f>O105/N105</f>
        <v>1</v>
      </c>
    </row>
    <row r="106">
      <c r="B106" s="2">
        <v>3</v>
      </c>
      <c r="D106" s="2" t="str">
        <v>Lapangan 003</v>
      </c>
      <c r="F106" s="2">
        <v>128</v>
      </c>
      <c r="G106" s="2">
        <v>40</v>
      </c>
      <c r="H106" s="2">
        <f>F106*G106</f>
        <v>5120</v>
      </c>
      <c r="N106" s="2">
        <f>H106</f>
        <v>5120</v>
      </c>
      <c r="O106" s="2">
        <f>N106</f>
        <v>5120</v>
      </c>
      <c r="P106" s="2">
        <f>O106/N106</f>
        <v>1</v>
      </c>
    </row>
    <row r="107">
      <c r="B107" s="2">
        <v>4</v>
      </c>
      <c r="D107" s="2" t="str">
        <v>Lapangan 004</v>
      </c>
      <c r="F107" s="2">
        <v>128</v>
      </c>
      <c r="G107" s="2">
        <v>40</v>
      </c>
      <c r="H107" s="2">
        <f>F107*G107</f>
        <v>5120</v>
      </c>
      <c r="N107" s="2">
        <f>H107</f>
        <v>5120</v>
      </c>
      <c r="O107" s="2">
        <f>N107</f>
        <v>5120</v>
      </c>
      <c r="P107" s="2">
        <f>O107/N107</f>
        <v>1</v>
      </c>
    </row>
    <row r="108">
      <c r="B108" s="2">
        <v>5</v>
      </c>
      <c r="D108" s="2" t="str">
        <v>Lapangan 004 Utara</v>
      </c>
      <c r="F108" s="2">
        <v>178</v>
      </c>
      <c r="G108" s="2">
        <v>22</v>
      </c>
      <c r="H108" s="2">
        <f>F108*G108</f>
        <v>3916</v>
      </c>
      <c r="N108" s="2">
        <f>H108</f>
        <v>3916</v>
      </c>
      <c r="O108" s="2">
        <f>N108</f>
        <v>3916</v>
      </c>
      <c r="P108" s="2">
        <f>O108/N108</f>
        <v>1</v>
      </c>
    </row>
    <row r="109">
      <c r="B109" s="2">
        <v>6</v>
      </c>
      <c r="D109" s="2" t="str">
        <v>Lapangan 007 Utara</v>
      </c>
      <c r="F109" s="2">
        <v>60</v>
      </c>
      <c r="G109" s="2">
        <v>16</v>
      </c>
      <c r="H109" s="2">
        <f>F109*G109</f>
        <v>960</v>
      </c>
      <c r="L109" s="2" t="str">
        <v>Beton</v>
      </c>
      <c r="N109" s="2">
        <f>H109</f>
        <v>960</v>
      </c>
      <c r="O109" s="2">
        <f>N109</f>
        <v>960</v>
      </c>
      <c r="P109" s="2">
        <f>O109/N109</f>
        <v>1</v>
      </c>
    </row>
    <row r="110">
      <c r="B110" s="2">
        <v>7</v>
      </c>
      <c r="D110" s="2" t="str">
        <v>Lapangan Utara Gudang 007</v>
      </c>
      <c r="F110" s="2">
        <v>55</v>
      </c>
      <c r="G110" s="2">
        <v>12</v>
      </c>
      <c r="H110" s="2">
        <f>F110*G110</f>
        <v>660</v>
      </c>
      <c r="L110" s="2" t="str">
        <v>Beton</v>
      </c>
      <c r="N110" s="2">
        <f>H110</f>
        <v>660</v>
      </c>
      <c r="O110" s="2">
        <f>N110</f>
        <v>660</v>
      </c>
      <c r="P110" s="2">
        <f>O110/N110</f>
        <v>1</v>
      </c>
    </row>
    <row r="111">
      <c r="B111" s="2">
        <v>8</v>
      </c>
      <c r="D111" s="2" t="str">
        <v>Lapangan Utara Gudang 006</v>
      </c>
      <c r="F111" s="2">
        <v>63</v>
      </c>
      <c r="G111" s="2">
        <v>58</v>
      </c>
      <c r="H111" s="2">
        <f>F111*G111</f>
        <v>3654</v>
      </c>
      <c r="N111" s="2">
        <f>H111</f>
        <v>3654</v>
      </c>
      <c r="O111" s="2">
        <f>N111</f>
        <v>3654</v>
      </c>
      <c r="P111" s="2">
        <f>O111/N111</f>
        <v>1</v>
      </c>
    </row>
    <row r="112">
      <c r="B112" s="2">
        <v>9</v>
      </c>
      <c r="D112" s="2" t="str">
        <v>Lapangan 005</v>
      </c>
      <c r="F112" s="2">
        <v>140</v>
      </c>
      <c r="G112" s="2">
        <v>50</v>
      </c>
      <c r="H112" s="2">
        <f>F112*G112</f>
        <v>7000</v>
      </c>
      <c r="N112" s="2">
        <f>H112</f>
        <v>7000</v>
      </c>
      <c r="O112" s="2">
        <f>N112</f>
        <v>7000</v>
      </c>
      <c r="P112" s="2">
        <f>O112/N112</f>
        <v>1</v>
      </c>
    </row>
    <row r="113">
      <c r="B113" s="2">
        <v>10</v>
      </c>
      <c r="D113" s="2" t="str">
        <v>Lapangan 005 Selatan</v>
      </c>
      <c r="F113" s="2">
        <v>103</v>
      </c>
      <c r="G113" s="2">
        <v>90</v>
      </c>
      <c r="H113" s="2">
        <f>F113*G113</f>
        <v>9270</v>
      </c>
      <c r="L113" s="2" t="str">
        <v>Beton</v>
      </c>
      <c r="N113" s="2">
        <f>H113</f>
        <v>9270</v>
      </c>
      <c r="O113" s="2">
        <f>N113</f>
        <v>9270</v>
      </c>
      <c r="P113" s="2">
        <f>O113/N113</f>
        <v>1</v>
      </c>
    </row>
    <row r="114">
      <c r="B114" s="2">
        <v>11</v>
      </c>
      <c r="D114" s="2" t="str">
        <v>Lapangan EX PERCA/CFS. NUSS II</v>
      </c>
      <c r="F114" s="2">
        <v>415</v>
      </c>
      <c r="G114" s="2">
        <v>113</v>
      </c>
      <c r="H114" s="2">
        <f>F114*G114</f>
        <v>46895</v>
      </c>
      <c r="L114" s="2" t="str">
        <v>Beton</v>
      </c>
      <c r="N114" s="2">
        <f>H114</f>
        <v>46895</v>
      </c>
      <c r="O114" s="2">
        <f>N114*75%</f>
        <v>35171.25</v>
      </c>
      <c r="P114" s="2">
        <f>O114/N114</f>
        <v>0.75</v>
      </c>
    </row>
    <row r="115">
      <c r="B115" s="2">
        <v>12</v>
      </c>
      <c r="D115" s="2" t="str">
        <v>Lapangan Ex Glorious Trisari</v>
      </c>
      <c r="L115" s="2" t="str">
        <v>Beton</v>
      </c>
      <c r="N115" s="2">
        <f>H115</f>
        <v>0</v>
      </c>
    </row>
    <row r="116">
      <c r="B116" s="2">
        <v>13</v>
      </c>
      <c r="D116" s="2" t="str">
        <v>Lapangan Sisi Barat Pos 1</v>
      </c>
      <c r="F116" s="2">
        <v>184</v>
      </c>
      <c r="G116" s="2">
        <v>52</v>
      </c>
      <c r="H116" s="2">
        <f>F116*G116</f>
        <v>9568</v>
      </c>
      <c r="L116" s="2" t="str">
        <v>Beton</v>
      </c>
      <c r="N116" s="2">
        <f>H116</f>
        <v>9568</v>
      </c>
      <c r="O116" s="2">
        <f>N116*75%</f>
        <v>7176</v>
      </c>
      <c r="P116" s="2">
        <f>O116/N116</f>
        <v>0.75</v>
      </c>
    </row>
    <row r="117">
      <c r="B117" s="2">
        <v>14</v>
      </c>
      <c r="D117" s="2" t="str">
        <v>Lapangan Sisi Utara Jalan Tembus</v>
      </c>
      <c r="F117" s="2">
        <v>52</v>
      </c>
      <c r="G117" s="2">
        <v>30</v>
      </c>
      <c r="H117" s="2">
        <f>F117*G117</f>
        <v>1560</v>
      </c>
      <c r="N117" s="2">
        <f>H117</f>
        <v>1560</v>
      </c>
      <c r="O117" s="2">
        <f>N117</f>
        <v>1560</v>
      </c>
      <c r="P117" s="2">
        <f>O117/N117</f>
        <v>1</v>
      </c>
    </row>
    <row r="118">
      <c r="B118" s="2" t="str">
        <v>B</v>
      </c>
      <c r="C118" s="2" t="str">
        <v>Lapangan Penumpukan Lini I (TO II)</v>
      </c>
      <c r="N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L119" s="2" t="str">
        <v>Beton</v>
      </c>
      <c r="N119" s="2">
        <f>H119</f>
        <v>6916</v>
      </c>
      <c r="O119" s="2">
        <f>N119</f>
        <v>6916</v>
      </c>
      <c r="P119" s="2">
        <f>O119/N119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L120" s="2" t="str">
        <v>Beton</v>
      </c>
      <c r="N120" s="2">
        <f>H120</f>
        <v>6255</v>
      </c>
      <c r="O120" s="2">
        <f>N120</f>
        <v>6255</v>
      </c>
      <c r="P120" s="2">
        <f>O120/N120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L121" s="2" t="str">
        <v>Beton</v>
      </c>
      <c r="N121" s="2">
        <f>H121</f>
        <v>4841</v>
      </c>
      <c r="O121" s="2">
        <f>N121</f>
        <v>4841</v>
      </c>
      <c r="P121" s="2">
        <f>O121/N121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L122" s="2" t="str">
        <v>Beton</v>
      </c>
      <c r="N122" s="2">
        <f>H122</f>
        <v>5004</v>
      </c>
      <c r="O122" s="2">
        <f>N122</f>
        <v>5004</v>
      </c>
      <c r="P122" s="2">
        <f>O122/N122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L123" s="2" t="str">
        <v>Beton</v>
      </c>
      <c r="N123" s="2">
        <f>H123</f>
        <v>21450</v>
      </c>
      <c r="O123" s="2">
        <f>N123</f>
        <v>21450</v>
      </c>
      <c r="P123" s="2">
        <f>O123/N123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L124" s="2" t="str">
        <v>Beton</v>
      </c>
      <c r="N124" s="2">
        <f>H124</f>
        <v>29280</v>
      </c>
      <c r="O124" s="2">
        <f>N124</f>
        <v>29280</v>
      </c>
      <c r="P124" s="2">
        <f>O124/N124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L125" s="2" t="str">
        <v>Beton</v>
      </c>
      <c r="N125" s="2">
        <f>H125</f>
        <v>36500</v>
      </c>
      <c r="O125" s="2">
        <f>N125</f>
        <v>36500</v>
      </c>
      <c r="P125" s="2">
        <f>O125/N125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L126" s="2" t="str">
        <v>Beton</v>
      </c>
      <c r="N126" s="2">
        <f>H126</f>
        <v>3700</v>
      </c>
      <c r="O126" s="2">
        <f>N126</f>
        <v>3700</v>
      </c>
      <c r="P126" s="2">
        <f>O126/N126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L127" s="2" t="str">
        <v>Beton</v>
      </c>
      <c r="N127" s="2">
        <f>H127</f>
        <v>3840</v>
      </c>
      <c r="O127" s="2">
        <f>N127</f>
        <v>3840</v>
      </c>
      <c r="P127" s="2">
        <f>O127/N127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L128" s="2" t="str">
        <v>Beton</v>
      </c>
      <c r="N128" s="2">
        <f>H128</f>
        <v>6912</v>
      </c>
      <c r="O128" s="2">
        <f>N128</f>
        <v>6912</v>
      </c>
      <c r="P128" s="2">
        <f>O128/N128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L129" s="2" t="str">
        <v>Beton</v>
      </c>
      <c r="N129" s="2">
        <f>H129</f>
        <v>5530</v>
      </c>
      <c r="O129" s="2">
        <f>N129</f>
        <v>5530</v>
      </c>
      <c r="P129" s="2">
        <f>O129/N129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L130" s="2" t="str">
        <v>Beton</v>
      </c>
      <c r="N130" s="2">
        <f>H130</f>
        <v>6300</v>
      </c>
      <c r="O130" s="2">
        <f>N130</f>
        <v>6300</v>
      </c>
      <c r="P130" s="2">
        <f>O130/N130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L131" s="2" t="str">
        <v>Beton</v>
      </c>
      <c r="N131" s="2">
        <f>H131</f>
        <v>3575</v>
      </c>
      <c r="O131" s="2">
        <f>N131</f>
        <v>3575</v>
      </c>
      <c r="P131" s="2">
        <f>O131/N131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L132" s="2" t="str">
        <v>Beton</v>
      </c>
      <c r="N132" s="2">
        <f>H132</f>
        <v>6750</v>
      </c>
      <c r="O132" s="2">
        <f>N132</f>
        <v>6750</v>
      </c>
      <c r="P132" s="2">
        <f>O132/N132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L133" s="2" t="str">
        <v>Beton</v>
      </c>
      <c r="N133" s="2">
        <f>H133</f>
        <v>9900</v>
      </c>
      <c r="O133" s="2">
        <f>N133</f>
        <v>9900</v>
      </c>
      <c r="P133" s="2">
        <f>O133/N133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L134" s="2" t="str">
        <v>Beton</v>
      </c>
      <c r="N134" s="2">
        <f>H134</f>
        <v>6384</v>
      </c>
      <c r="O134" s="2">
        <f>N134</f>
        <v>6384</v>
      </c>
      <c r="P134" s="2">
        <f>O134/N134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L135" s="2" t="str">
        <v>Beton</v>
      </c>
      <c r="N135" s="2">
        <f>H135</f>
        <v>7518</v>
      </c>
      <c r="O135" s="2">
        <f>N135</f>
        <v>7518</v>
      </c>
      <c r="P135" s="2">
        <f>O135/N135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L136" s="2" t="str">
        <v>Beton</v>
      </c>
      <c r="N136" s="2">
        <f>H136</f>
        <v>9324</v>
      </c>
      <c r="O136" s="2">
        <f>N136</f>
        <v>9324</v>
      </c>
      <c r="P136" s="2">
        <f>O136/N136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L137" s="2" t="str">
        <v>Beton</v>
      </c>
      <c r="N137" s="2">
        <f>H137</f>
        <v>4200</v>
      </c>
      <c r="O137" s="2">
        <f>N137</f>
        <v>4200</v>
      </c>
      <c r="P137" s="2">
        <f>O137/N137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L138" s="2" t="str">
        <v>Beton</v>
      </c>
      <c r="N138" s="2">
        <f>H138</f>
        <v>1855</v>
      </c>
      <c r="O138" s="2">
        <f>N138</f>
        <v>1855</v>
      </c>
      <c r="P138" s="2">
        <f>O138/N138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L139" s="2" t="str">
        <v>Beton</v>
      </c>
      <c r="N139" s="2">
        <f>H139</f>
        <v>7888</v>
      </c>
      <c r="O139" s="2">
        <f>N139</f>
        <v>7888</v>
      </c>
      <c r="P139" s="2">
        <f>O139/N139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L140" s="2" t="str">
        <v>Beton</v>
      </c>
      <c r="N140" s="2">
        <f>H140</f>
        <v>11100</v>
      </c>
      <c r="O140" s="2">
        <f>N140*80%</f>
        <v>8880</v>
      </c>
      <c r="P140" s="2">
        <f>O140/N140</f>
        <v>0.8</v>
      </c>
    </row>
    <row r="141">
      <c r="B141" s="2" t="str">
        <v>C</v>
      </c>
      <c r="C141" s="2" t="str">
        <v>Lapangan Penumpukan Lini I (TO III)</v>
      </c>
      <c r="N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L142" s="2" t="str">
        <v>Beton</v>
      </c>
      <c r="N142" s="2">
        <f>H142</f>
        <v>1848</v>
      </c>
      <c r="O142" s="2">
        <f>N142</f>
        <v>1848</v>
      </c>
      <c r="P142" s="2">
        <f>O142/N142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L143" s="2" t="str">
        <v>Beton</v>
      </c>
      <c r="N143" s="2">
        <f>H143</f>
        <v>12012</v>
      </c>
      <c r="O143" s="2">
        <f>N143</f>
        <v>12012</v>
      </c>
      <c r="P143" s="2">
        <f>O143/N143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L144" s="2" t="str">
        <v>Beton</v>
      </c>
      <c r="N144" s="2">
        <f>H144</f>
        <v>12180</v>
      </c>
      <c r="O144" s="2">
        <f>N144</f>
        <v>12180</v>
      </c>
      <c r="P144" s="2">
        <f>O144/N144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L145" s="2" t="str">
        <v>Beton</v>
      </c>
      <c r="N145" s="2">
        <f>H145</f>
        <v>25152</v>
      </c>
      <c r="O145" s="2">
        <f>N145</f>
        <v>25152</v>
      </c>
      <c r="P145" s="2">
        <f>O145/N145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L146" s="2" t="str">
        <v>Beton</v>
      </c>
      <c r="N146" s="2">
        <f>H146</f>
        <v>3100</v>
      </c>
      <c r="O146" s="2">
        <f>N146</f>
        <v>3100</v>
      </c>
      <c r="P146" s="2">
        <f>O146/N146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L147" s="2" t="str">
        <v>Beton</v>
      </c>
      <c r="N147" s="2">
        <f>H147</f>
        <v>2844</v>
      </c>
      <c r="O147" s="2">
        <f>N147</f>
        <v>2844</v>
      </c>
      <c r="P147" s="2">
        <f>O147/N147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L148" s="2" t="str">
        <v>Beton</v>
      </c>
      <c r="N148" s="2">
        <f>H148</f>
        <v>2286</v>
      </c>
      <c r="O148" s="2">
        <f>N148</f>
        <v>2286</v>
      </c>
      <c r="P148" s="2">
        <f>O148/N148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L149" s="2" t="str">
        <v>Beton</v>
      </c>
      <c r="N149" s="2">
        <f>H149</f>
        <v>46150</v>
      </c>
      <c r="O149" s="2">
        <f>N149</f>
        <v>46150</v>
      </c>
      <c r="P149" s="2">
        <f>O149/N149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L150" s="2" t="str">
        <v>Beton</v>
      </c>
      <c r="N150" s="2">
        <f>H150</f>
        <v>2400</v>
      </c>
      <c r="O150" s="2">
        <f>N150</f>
        <v>2400</v>
      </c>
      <c r="P150" s="2">
        <f>O150/N150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L151" s="2" t="str">
        <v>Beton</v>
      </c>
      <c r="N151" s="2">
        <f>H151</f>
        <v>5217</v>
      </c>
      <c r="O151" s="2">
        <f>N151</f>
        <v>5217</v>
      </c>
      <c r="P151" s="2">
        <f>O151/N151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L152" s="2" t="str">
        <v>Beton</v>
      </c>
      <c r="N152" s="2">
        <f>H152</f>
        <v>20000</v>
      </c>
      <c r="O152" s="2">
        <f>N152</f>
        <v>20000</v>
      </c>
      <c r="P152" s="2">
        <f>O152/N152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L153" s="2" t="str">
        <v>Beton</v>
      </c>
      <c r="N153" s="2">
        <f>H153</f>
        <v>29100</v>
      </c>
      <c r="O153" s="2">
        <f>N153</f>
        <v>29100</v>
      </c>
      <c r="P153" s="2">
        <f>O153/N153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L154" s="2" t="str">
        <v>Beton</v>
      </c>
      <c r="N154" s="2">
        <f>H154</f>
        <v>20200</v>
      </c>
      <c r="O154" s="2">
        <f>N154</f>
        <v>20200</v>
      </c>
      <c r="P154" s="2">
        <f>O154/N154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L155" s="2" t="str">
        <v>Beton</v>
      </c>
      <c r="N155" s="2">
        <f>H155</f>
        <v>17700</v>
      </c>
      <c r="O155" s="2">
        <f>N155</f>
        <v>17700</v>
      </c>
      <c r="P155" s="2">
        <f>O155/N155</f>
        <v>1</v>
      </c>
    </row>
    <row r="156">
      <c r="B156" s="2" t="str">
        <v>C</v>
      </c>
      <c r="C156" s="2" t="str">
        <v>Lapangan Penumpukan Lini II</v>
      </c>
      <c r="N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L157" s="2" t="str">
        <v>Beton</v>
      </c>
      <c r="N157" s="2">
        <f>H157</f>
        <v>5670</v>
      </c>
      <c r="O157" s="2">
        <f>N157*50%</f>
        <v>2835</v>
      </c>
      <c r="P157" s="2">
        <f>O157/N157</f>
        <v>0.5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L158" s="2" t="str">
        <v>Beton</v>
      </c>
      <c r="N158" s="2">
        <f>H158</f>
        <v>1225</v>
      </c>
      <c r="O158" s="2">
        <f>N158*50%</f>
        <v>612.5</v>
      </c>
      <c r="P158" s="2">
        <f>O158/N158</f>
        <v>0.5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L159" s="2" t="str">
        <v>Beton</v>
      </c>
      <c r="N159" s="2">
        <f>H159</f>
        <v>6525</v>
      </c>
      <c r="O159" s="2">
        <f>N159*50%</f>
        <v>3262.5</v>
      </c>
      <c r="P159" s="2">
        <f>O159/N159</f>
        <v>0.5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L160" s="2" t="str">
        <v>Beton</v>
      </c>
      <c r="N160" s="2">
        <f>H160</f>
        <v>4500</v>
      </c>
      <c r="O160" s="2">
        <f>N160*50%</f>
        <v>2250</v>
      </c>
      <c r="P160" s="2">
        <f>O160/N160</f>
        <v>0.5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L161" s="2" t="str">
        <v>Beton</v>
      </c>
      <c r="N161" s="2">
        <f>H161</f>
        <v>5520</v>
      </c>
      <c r="O161" s="2">
        <f>N161</f>
        <v>5520</v>
      </c>
      <c r="P161" s="2">
        <f>O161/N161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L162" s="2" t="str">
        <v>Beton</v>
      </c>
      <c r="N162" s="2">
        <f>H162</f>
        <v>7280</v>
      </c>
      <c r="O162" s="2">
        <f>N162</f>
        <v>7280</v>
      </c>
      <c r="P162" s="2">
        <f>O162/N162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L163" s="2" t="str">
        <v>Beton</v>
      </c>
      <c r="N163" s="2">
        <f>H163</f>
        <v>4606</v>
      </c>
      <c r="O163" s="2">
        <f>N163</f>
        <v>4606</v>
      </c>
      <c r="P163" s="2">
        <f>O163/N163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L164" s="2" t="str">
        <v>Beton</v>
      </c>
      <c r="N164" s="2">
        <f>H164</f>
        <v>1705</v>
      </c>
      <c r="O164" s="2">
        <f>N164</f>
        <v>1705</v>
      </c>
      <c r="P164" s="2">
        <f>O164/N164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L165" s="2" t="str">
        <v>Beton</v>
      </c>
      <c r="N165" s="2">
        <f>H165</f>
        <v>9425</v>
      </c>
      <c r="O165" s="2">
        <f>N165</f>
        <v>9425</v>
      </c>
      <c r="P165" s="2">
        <f>O165/N165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L166" s="2" t="str">
        <v>Beton</v>
      </c>
      <c r="N166" s="2">
        <f>H166</f>
        <v>13770</v>
      </c>
      <c r="O166" s="2">
        <f>N166</f>
        <v>13770</v>
      </c>
      <c r="P166" s="2">
        <f>O166/N166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L167" s="2" t="str">
        <v>Beton</v>
      </c>
      <c r="N167" s="2">
        <f>H167</f>
        <v>16512</v>
      </c>
      <c r="O167" s="2">
        <f>N167</f>
        <v>16512</v>
      </c>
      <c r="P167" s="2">
        <f>O167/N167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L168" s="2" t="str">
        <v>Beton</v>
      </c>
      <c r="N168" s="2">
        <f>H168</f>
        <v>13760</v>
      </c>
      <c r="O168" s="2">
        <f>N168</f>
        <v>13760</v>
      </c>
      <c r="P168" s="2">
        <f>O168/N168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L169" s="2" t="str">
        <v>Beton</v>
      </c>
      <c r="N169" s="2">
        <f>H169</f>
        <v>14534</v>
      </c>
      <c r="O169" s="2">
        <f>N169</f>
        <v>14534</v>
      </c>
      <c r="P169" s="2">
        <f>O169/N169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L170" s="2" t="str">
        <v>Beton</v>
      </c>
      <c r="N170" s="2">
        <f>H170</f>
        <v>9520</v>
      </c>
      <c r="O170" s="2">
        <f>N170</f>
        <v>9520</v>
      </c>
      <c r="P170" s="2">
        <f>O170/N170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L171" s="2" t="str">
        <v>Beton</v>
      </c>
      <c r="N171" s="2">
        <f>H171</f>
        <v>6498</v>
      </c>
      <c r="O171" s="2">
        <f>N171</f>
        <v>6498</v>
      </c>
      <c r="P171" s="2">
        <f>O171/N171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L172" s="2" t="str">
        <v>Beton</v>
      </c>
      <c r="N172" s="2">
        <f>H172</f>
        <v>55278</v>
      </c>
      <c r="O172" s="2">
        <f>N172</f>
        <v>55278</v>
      </c>
      <c r="P172" s="2">
        <f>O172/N172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L173" s="2" t="str">
        <v>Beton</v>
      </c>
      <c r="N173" s="2">
        <f>H173</f>
        <v>22165</v>
      </c>
      <c r="O173" s="2">
        <f>N173*50%</f>
        <v>11082.5</v>
      </c>
      <c r="P173" s="2">
        <f>O173/N173</f>
        <v>0.5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L174" s="2" t="str">
        <v>Conblock</v>
      </c>
      <c r="N174" s="2">
        <f>H174</f>
        <v>86620</v>
      </c>
      <c r="O174" s="2">
        <f>N174*50%</f>
        <v>43310</v>
      </c>
      <c r="P174" s="2">
        <f>O174/N174</f>
        <v>0.5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L175" s="2" t="str">
        <v>Beton</v>
      </c>
      <c r="N175" s="2">
        <f>H175</f>
        <v>7965</v>
      </c>
      <c r="O175" s="2">
        <f>N175</f>
        <v>7965</v>
      </c>
      <c r="P175" s="2">
        <f>O175/N175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L176" s="2" t="str">
        <v>Beton</v>
      </c>
      <c r="N176" s="2">
        <f>H176</f>
        <v>12204</v>
      </c>
      <c r="O176" s="2">
        <f>N176</f>
        <v>12204</v>
      </c>
      <c r="P176" s="2">
        <f>O176/N176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L177" s="2" t="str">
        <v>Beton</v>
      </c>
      <c r="N177" s="2">
        <f>H177</f>
        <v>46345</v>
      </c>
      <c r="O177" s="2">
        <f>N177</f>
        <v>46345</v>
      </c>
      <c r="P177" s="2">
        <f>O177/N177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L178" s="2" t="str">
        <v>Beton</v>
      </c>
      <c r="N178" s="2">
        <f>H178</f>
        <v>4900</v>
      </c>
      <c r="O178" s="2">
        <f>N178</f>
        <v>4900</v>
      </c>
      <c r="P178" s="2">
        <f>O178/N178</f>
        <v>1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N179" s="2">
        <f>H179</f>
        <v>33285</v>
      </c>
      <c r="O179" s="2">
        <f>N179</f>
        <v>33285</v>
      </c>
      <c r="P179" s="2">
        <f>O179/N179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N180" s="2">
        <f>H180</f>
        <v>11775</v>
      </c>
      <c r="O180" s="2">
        <f>N180</f>
        <v>11775</v>
      </c>
      <c r="P180" s="2">
        <f>O180/N180</f>
        <v>1</v>
      </c>
    </row>
    <row r="181">
      <c r="C181" s="2" t="str">
        <v>Julmlah II</v>
      </c>
      <c r="H181" s="2">
        <f>SUM(H104:H180)</f>
        <v>911017</v>
      </c>
      <c r="N181" s="2">
        <f>SUM(N104:N180)</f>
        <v>911017</v>
      </c>
      <c r="O181" s="2">
        <f>SUM(O104:O180)</f>
        <v>831328.75</v>
      </c>
      <c r="P181" s="2">
        <f>O181/N181</f>
        <v>0.912528251393772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F183" s="2">
        <v>113.1</v>
      </c>
      <c r="G183" s="2">
        <v>50</v>
      </c>
      <c r="H183" s="2">
        <f>F183*G183</f>
        <v>5655</v>
      </c>
      <c r="L183" s="2" t="str">
        <v>Rangka Baja</v>
      </c>
      <c r="N183" s="2">
        <f>H183</f>
        <v>5655</v>
      </c>
      <c r="O183" s="2">
        <f>N183</f>
        <v>5655</v>
      </c>
      <c r="P183" s="2">
        <f>O183/N183</f>
        <v>1</v>
      </c>
    </row>
    <row r="184">
      <c r="B184" s="2">
        <v>2</v>
      </c>
      <c r="D184" s="2" t="str">
        <v>Gudang 007</v>
      </c>
      <c r="F184" s="2">
        <v>113.1</v>
      </c>
      <c r="G184" s="2">
        <v>50</v>
      </c>
      <c r="H184" s="2">
        <f>F184*G184</f>
        <v>5655</v>
      </c>
      <c r="L184" s="2" t="str">
        <v>Rangka Baja</v>
      </c>
      <c r="N184" s="2">
        <f>H184</f>
        <v>5655</v>
      </c>
      <c r="O184" s="2">
        <f>N184</f>
        <v>5655</v>
      </c>
      <c r="P184" s="2">
        <f>O184/N184</f>
        <v>1</v>
      </c>
    </row>
    <row r="185">
      <c r="B185" s="2">
        <v>3</v>
      </c>
      <c r="D185" s="2" t="str">
        <v>Gudang Ambon</v>
      </c>
      <c r="F185" s="2">
        <v>230</v>
      </c>
      <c r="G185" s="2">
        <v>40</v>
      </c>
      <c r="H185" s="2">
        <f>F185*G185</f>
        <v>9200</v>
      </c>
      <c r="L185" s="2" t="str">
        <v>Rangka Baja</v>
      </c>
      <c r="N185" s="2">
        <f>H185</f>
        <v>9200</v>
      </c>
      <c r="O185" s="2">
        <f>N185</f>
        <v>9200</v>
      </c>
      <c r="P185" s="2">
        <f>O185/N185</f>
        <v>1</v>
      </c>
    </row>
    <row r="186">
      <c r="B186" s="2">
        <v>4</v>
      </c>
      <c r="D186" s="2" t="str">
        <v>Gudang Pombo</v>
      </c>
      <c r="F186" s="2">
        <v>85</v>
      </c>
      <c r="G186" s="2">
        <v>40</v>
      </c>
      <c r="H186" s="2">
        <f>F186*G186</f>
        <v>3400</v>
      </c>
      <c r="L186" s="2" t="str">
        <v>Rangka Baja</v>
      </c>
      <c r="N186" s="2">
        <f>H186</f>
        <v>3400</v>
      </c>
      <c r="O186" s="2">
        <f>N186</f>
        <v>3400</v>
      </c>
      <c r="P186" s="2">
        <f>O186/N186</f>
        <v>1</v>
      </c>
    </row>
    <row r="187">
      <c r="B187" s="2">
        <v>5</v>
      </c>
      <c r="D187" s="2" t="str">
        <v>Gudang CDC</v>
      </c>
      <c r="F187" s="2">
        <v>224.08</v>
      </c>
      <c r="G187" s="2">
        <v>49.3</v>
      </c>
      <c r="H187" s="2">
        <f>F187*G187</f>
        <v>11047.144</v>
      </c>
      <c r="L187" s="2" t="str">
        <v>Rangka Baja</v>
      </c>
      <c r="N187" s="2">
        <f>H187</f>
        <v>11047.144</v>
      </c>
      <c r="O187" s="2">
        <f>N187</f>
        <v>11047.144</v>
      </c>
      <c r="P187" s="2">
        <f>O187/N187</f>
        <v>1</v>
      </c>
    </row>
    <row r="188">
      <c r="C188" s="2" t="str">
        <v>Julmlah III</v>
      </c>
      <c r="H188" s="2">
        <f>SUM(H183:H187)</f>
        <v>34957.144</v>
      </c>
      <c r="N188" s="2">
        <f>SUM(N183:N187)</f>
        <v>34957.144</v>
      </c>
      <c r="O188" s="2">
        <f>SUM(O183:O187)</f>
        <v>34957.144</v>
      </c>
      <c r="P188" s="2">
        <f>O188/N188</f>
        <v>1</v>
      </c>
    </row>
    <row r="189">
      <c r="B189" s="2" t="str">
        <v>AVAILABILITY FASILITAS PELABUHAN</v>
      </c>
      <c r="P189" s="2">
        <f>AVERAGE(P101,P181,P188)</f>
        <v>0.9704670046724985</v>
      </c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ageMargins left="0.5" right="0.5" top="0.5" bottom="0.5" header="0" footer="0"/>
  <ignoredErrors>
    <ignoredError numberStoredAsText="1" sqref="A1:Z995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Y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DESEMBER</v>
      </c>
    </row>
    <row r="6">
      <c r="B6" s="2" t="str">
        <v xml:space="preserve">TAHUN </v>
      </c>
      <c r="D6" s="2" t="str">
        <v>: 2024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Elevasi</v>
      </c>
      <c r="J8" s="2" t="str">
        <v>Daya Dukung/Kapasitas</v>
      </c>
      <c r="K8" s="2" t="str">
        <v xml:space="preserve">Konstruksi </v>
      </c>
      <c r="L8" s="2" t="str">
        <v>Tahun Pembuatan</v>
      </c>
      <c r="M8" s="2" t="str">
        <v>Fasilitas Tersidia</v>
      </c>
      <c r="N8" s="2" t="str">
        <v>Fasilitas Siap Pakai</v>
      </c>
      <c r="O8" s="2" t="str">
        <v>Availability Fasilitas</v>
      </c>
      <c r="P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(mLWS)</v>
      </c>
      <c r="J9" s="2" t="str">
        <v>(Ton/m2/Teus)</v>
      </c>
      <c r="M9" s="2" t="str">
        <v>(m2)</v>
      </c>
      <c r="N9" s="2" t="str">
        <v>(m2)</v>
      </c>
      <c r="O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 t="str">
        <v>7=5x6</v>
      </c>
      <c r="I10" s="2">
        <v>9</v>
      </c>
      <c r="J10" s="2">
        <v>10</v>
      </c>
      <c r="K10" s="2">
        <v>8</v>
      </c>
      <c r="L10" s="2">
        <v>9</v>
      </c>
      <c r="M10" s="2">
        <v>9</v>
      </c>
      <c r="N10" s="2">
        <v>10</v>
      </c>
      <c r="O10" s="2" t="str">
        <v>11 = 10/9</v>
      </c>
      <c r="P10" s="2">
        <v>12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E13" s="2" t="str">
        <v>Jalan Nusantara</v>
      </c>
      <c r="F13" s="2">
        <v>170</v>
      </c>
      <c r="G13" s="2">
        <v>20</v>
      </c>
      <c r="H13" s="2">
        <f>F13*G13</f>
        <v>3400</v>
      </c>
      <c r="K13" s="2" t="str">
        <v>Beton</v>
      </c>
      <c r="M13" s="2">
        <f>H13</f>
        <v>3400</v>
      </c>
      <c r="N13" s="2">
        <f>M13</f>
        <v>3400</v>
      </c>
      <c r="O13" s="2">
        <f>N13/M13</f>
        <v>1</v>
      </c>
      <c r="P13" s="2" t="str">
        <v>PTP</v>
      </c>
    </row>
    <row r="14">
      <c r="D14" s="2" t="str">
        <v>Dermaga 002</v>
      </c>
      <c r="E14" s="2" t="str">
        <v>Jalan Nusantara</v>
      </c>
      <c r="F14" s="2">
        <v>130</v>
      </c>
      <c r="G14" s="2">
        <v>20</v>
      </c>
      <c r="H14" s="2">
        <f>F14*G14</f>
        <v>2600</v>
      </c>
      <c r="K14" s="2" t="str">
        <v>Beton</v>
      </c>
      <c r="M14" s="2">
        <f>H14</f>
        <v>2600</v>
      </c>
      <c r="N14" s="2">
        <f>M14</f>
        <v>2600</v>
      </c>
      <c r="O14" s="2">
        <f>N14/M14</f>
        <v>1</v>
      </c>
      <c r="P14" s="2" t="str">
        <v>PTP</v>
      </c>
    </row>
    <row r="15">
      <c r="B15" s="2">
        <v>1</v>
      </c>
      <c r="D15" s="2" t="str">
        <v>Dermaga 003</v>
      </c>
      <c r="E15" s="2" t="str">
        <v>Jalan Nusantara</v>
      </c>
      <c r="F15" s="2">
        <v>120</v>
      </c>
      <c r="G15" s="2">
        <v>20</v>
      </c>
      <c r="H15" s="2">
        <f>F15*G15</f>
        <v>2400</v>
      </c>
      <c r="K15" s="2" t="str">
        <v>Beton</v>
      </c>
      <c r="M15" s="2">
        <f>H15</f>
        <v>2400</v>
      </c>
      <c r="N15" s="2">
        <f>M15</f>
        <v>2400</v>
      </c>
      <c r="O15" s="2">
        <f>N15/M15</f>
        <v>1</v>
      </c>
      <c r="P15" s="2" t="str">
        <v>PTP</v>
      </c>
    </row>
    <row r="16">
      <c r="B16" s="2">
        <v>2</v>
      </c>
      <c r="D16" s="2" t="str">
        <v>Dermaga 004</v>
      </c>
      <c r="E16" s="2" t="str">
        <v>Jalan Nusantara</v>
      </c>
      <c r="F16" s="2">
        <v>140</v>
      </c>
      <c r="G16" s="2">
        <v>20</v>
      </c>
      <c r="H16" s="2">
        <f>F16*G16</f>
        <v>2800</v>
      </c>
      <c r="K16" s="2" t="str">
        <v>Beton</v>
      </c>
      <c r="M16" s="2">
        <f>H16</f>
        <v>2800</v>
      </c>
      <c r="N16" s="2">
        <f>M16</f>
        <v>2800</v>
      </c>
      <c r="O16" s="2">
        <f>N16/M16</f>
        <v>1</v>
      </c>
      <c r="P16" s="2" t="str">
        <v>PTP</v>
      </c>
    </row>
    <row r="17">
      <c r="B17" s="2">
        <v>3</v>
      </c>
      <c r="D17" s="2" t="str">
        <v>Dermaga 004 Utara</v>
      </c>
      <c r="E17" s="2" t="str">
        <v>Jalan Nusantara</v>
      </c>
      <c r="F17" s="2">
        <v>280</v>
      </c>
      <c r="G17" s="2">
        <v>20</v>
      </c>
      <c r="H17" s="2">
        <f>F17*G17</f>
        <v>5600</v>
      </c>
      <c r="K17" s="2" t="str">
        <v>Beton</v>
      </c>
      <c r="M17" s="2">
        <f>H17</f>
        <v>5600</v>
      </c>
      <c r="N17" s="2">
        <f>M17</f>
        <v>5600</v>
      </c>
      <c r="O17" s="2">
        <f>N17/M17</f>
        <v>1</v>
      </c>
      <c r="P17" s="2" t="str">
        <v>PTP</v>
      </c>
    </row>
    <row r="18">
      <c r="B18" s="2">
        <v>4</v>
      </c>
      <c r="D18" s="2" t="str">
        <v>Dermaga Serbaguna (PNP)</v>
      </c>
      <c r="E18" s="2" t="str">
        <v>Jalan Nusantara</v>
      </c>
      <c r="F18" s="2">
        <v>240</v>
      </c>
      <c r="G18" s="2">
        <v>20</v>
      </c>
      <c r="H18" s="2">
        <f>F18*G18</f>
        <v>4800</v>
      </c>
      <c r="K18" s="2" t="str">
        <v>Beton</v>
      </c>
      <c r="M18" s="2">
        <f>H18</f>
        <v>4800</v>
      </c>
      <c r="N18" s="2">
        <f>M18</f>
        <v>4800</v>
      </c>
      <c r="O18" s="2">
        <f>N18/M18</f>
        <v>1</v>
      </c>
      <c r="P18" s="2" t="str">
        <v>PNP SAMUDRA</v>
      </c>
    </row>
    <row r="19">
      <c r="B19" s="2">
        <v>5</v>
      </c>
      <c r="D19" s="2" t="str">
        <v>Dermaga Inggom</v>
      </c>
      <c r="E19" s="2" t="str">
        <v>Jalan Industri 1</v>
      </c>
      <c r="F19" s="2">
        <v>200</v>
      </c>
      <c r="G19" s="2">
        <v>15</v>
      </c>
      <c r="H19" s="2">
        <f>F19*G19</f>
        <v>3000</v>
      </c>
      <c r="K19" s="2" t="str">
        <v>Beton</v>
      </c>
      <c r="M19" s="2">
        <f>H19</f>
        <v>3000</v>
      </c>
      <c r="N19" s="2">
        <f>M19</f>
        <v>3000</v>
      </c>
      <c r="O19" s="2">
        <f>N19/M19</f>
        <v>1</v>
      </c>
      <c r="P19" s="2" t="str">
        <v>PTP</v>
      </c>
    </row>
    <row r="20">
      <c r="B20" s="2" t="str">
        <v>B</v>
      </c>
      <c r="C20" s="2" t="str">
        <v>Dermaga Pelabuhan Nusantara II</v>
      </c>
      <c r="M20" s="2">
        <f>H20</f>
        <v>0</v>
      </c>
      <c r="N20" s="2">
        <f>M20</f>
        <v>0</v>
      </c>
    </row>
    <row r="21">
      <c r="D21" s="2" t="str">
        <v>Dermaga 005</v>
      </c>
      <c r="E21" s="2" t="str">
        <v>Jalan Nusantara</v>
      </c>
      <c r="F21" s="2">
        <v>170</v>
      </c>
      <c r="G21" s="2">
        <v>20</v>
      </c>
      <c r="H21" s="2">
        <f>F21*G21</f>
        <v>3400</v>
      </c>
      <c r="K21" s="2" t="str">
        <v>Beton</v>
      </c>
      <c r="M21" s="2">
        <f>H21</f>
        <v>3400</v>
      </c>
      <c r="N21" s="2">
        <f>M21</f>
        <v>3400</v>
      </c>
      <c r="O21" s="2">
        <f>N21/M21</f>
        <v>1</v>
      </c>
      <c r="P21" s="2" t="str">
        <v>PTP</v>
      </c>
    </row>
    <row r="22">
      <c r="D22" s="2" t="str">
        <v>Dermaga 006</v>
      </c>
      <c r="E22" s="2" t="str">
        <v>Jalan Nusantara</v>
      </c>
      <c r="F22" s="2">
        <v>180</v>
      </c>
      <c r="G22" s="2">
        <v>20</v>
      </c>
      <c r="H22" s="2">
        <f>F22*G22</f>
        <v>3600</v>
      </c>
      <c r="K22" s="2" t="str">
        <v>Beton</v>
      </c>
      <c r="M22" s="2">
        <f>H22</f>
        <v>3600</v>
      </c>
      <c r="N22" s="2">
        <f>M22</f>
        <v>3600</v>
      </c>
      <c r="O22" s="2">
        <f>N22/M22</f>
        <v>1</v>
      </c>
      <c r="P22" s="2" t="str">
        <v>PTP</v>
      </c>
    </row>
    <row r="23">
      <c r="B23" s="2">
        <v>1</v>
      </c>
      <c r="D23" s="2" t="str">
        <v>Dermaga 007</v>
      </c>
      <c r="E23" s="2" t="str">
        <v>Jalan Nusantara</v>
      </c>
      <c r="F23" s="2">
        <v>192</v>
      </c>
      <c r="G23" s="2">
        <v>20</v>
      </c>
      <c r="H23" s="2">
        <f>F23*G23</f>
        <v>3840</v>
      </c>
      <c r="K23" s="2" t="str">
        <v>Beton</v>
      </c>
      <c r="M23" s="2">
        <f>H23</f>
        <v>3840</v>
      </c>
      <c r="N23" s="2">
        <f>M23</f>
        <v>3840</v>
      </c>
      <c r="O23" s="2">
        <f>N23/M23</f>
        <v>1</v>
      </c>
      <c r="P23" s="2" t="str">
        <v>PTP</v>
      </c>
    </row>
    <row r="24">
      <c r="B24" s="2">
        <v>2</v>
      </c>
      <c r="D24" s="2" t="str">
        <v>Dermaga 007 Utara</v>
      </c>
      <c r="E24" s="2" t="str">
        <v>Jalan Nusantara</v>
      </c>
      <c r="F24" s="2">
        <v>75</v>
      </c>
      <c r="G24" s="2">
        <v>12</v>
      </c>
      <c r="H24" s="2">
        <f>F24*G24</f>
        <v>900</v>
      </c>
      <c r="K24" s="2" t="str">
        <v>Beton</v>
      </c>
      <c r="M24" s="2">
        <f>H24</f>
        <v>900</v>
      </c>
      <c r="N24" s="2">
        <f>M24</f>
        <v>900</v>
      </c>
      <c r="O24" s="2">
        <f>N24/M24</f>
        <v>1</v>
      </c>
      <c r="P24" s="2" t="str">
        <v>PTP</v>
      </c>
    </row>
    <row r="25">
      <c r="B25" s="2" t="str">
        <v>C</v>
      </c>
      <c r="C25" s="2" t="str">
        <v>Dermaga Nusantara II Timur</v>
      </c>
      <c r="M25" s="2">
        <f>H25</f>
        <v>0</v>
      </c>
      <c r="N25" s="2">
        <f>M25</f>
        <v>0</v>
      </c>
    </row>
    <row r="26">
      <c r="B26" s="2">
        <v>1</v>
      </c>
      <c r="D26" s="2" t="str">
        <v>Dermaga 009</v>
      </c>
      <c r="E26" s="2" t="str">
        <v>Jalan Padamarang - Jalan Palmas</v>
      </c>
      <c r="F26" s="2">
        <v>400</v>
      </c>
      <c r="G26" s="2">
        <v>20</v>
      </c>
      <c r="H26" s="2">
        <f>F26*G26</f>
        <v>8000</v>
      </c>
      <c r="K26" s="2" t="str">
        <v>Beton</v>
      </c>
      <c r="M26" s="2">
        <f>H26</f>
        <v>8000</v>
      </c>
      <c r="N26" s="2">
        <f>M26</f>
        <v>8000</v>
      </c>
      <c r="O26" s="2">
        <f>N26/M26</f>
        <v>1</v>
      </c>
      <c r="P26" s="2" t="str">
        <v>TPK</v>
      </c>
    </row>
    <row r="27">
      <c r="B27" s="2">
        <v>2</v>
      </c>
      <c r="D27" s="2" t="str">
        <v>Dermaga Walie Jaya</v>
      </c>
      <c r="E27" s="2" t="str">
        <v>Jalan padamarang</v>
      </c>
      <c r="F27" s="2">
        <v>170</v>
      </c>
      <c r="G27" s="2">
        <v>10</v>
      </c>
      <c r="H27" s="2">
        <f>F27*G27</f>
        <v>1700</v>
      </c>
      <c r="K27" s="2" t="str">
        <v>Beton</v>
      </c>
      <c r="M27" s="2">
        <f>H27</f>
        <v>1700</v>
      </c>
      <c r="N27" s="2">
        <f>M27</f>
        <v>1700</v>
      </c>
      <c r="O27" s="2">
        <f>N27/M27</f>
        <v>1</v>
      </c>
      <c r="P27" s="2" t="str">
        <v>WALIE JAYA</v>
      </c>
    </row>
    <row r="28">
      <c r="B28" s="2" t="str">
        <v>D</v>
      </c>
      <c r="C28" s="2" t="str">
        <v>Dermaga Pelabuhan 1 Barat</v>
      </c>
      <c r="M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K29" s="2" t="str">
        <v>Beton</v>
      </c>
      <c r="M29" s="2">
        <f>H29</f>
        <v>600</v>
      </c>
      <c r="N29" s="2">
        <f>M29</f>
        <v>600</v>
      </c>
      <c r="O29" s="2">
        <f>N29/M29</f>
        <v>1</v>
      </c>
      <c r="P29" s="2" t="str">
        <v>PTP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K30" s="2" t="str">
        <v>Beton</v>
      </c>
      <c r="M30" s="2">
        <f>H30</f>
        <v>5000</v>
      </c>
      <c r="N30" s="2">
        <f>M30</f>
        <v>5000</v>
      </c>
      <c r="O30" s="2">
        <f>N30/M30</f>
        <v>1</v>
      </c>
      <c r="P30" s="2" t="str">
        <v>PTP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K31" s="2" t="str">
        <v>Beton</v>
      </c>
      <c r="M31" s="2">
        <f>H31</f>
        <v>2500</v>
      </c>
      <c r="N31" s="2">
        <f>M31</f>
        <v>2500</v>
      </c>
      <c r="O31" s="2">
        <f>N31/M31</f>
        <v>1</v>
      </c>
      <c r="P31" s="2" t="str">
        <v>PTP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K32" s="2" t="str">
        <v>Beton</v>
      </c>
      <c r="M32" s="2">
        <f>H32</f>
        <v>2500</v>
      </c>
      <c r="N32" s="2">
        <f>M32</f>
        <v>2500</v>
      </c>
      <c r="O32" s="2">
        <f>N32/M32</f>
        <v>1</v>
      </c>
      <c r="P32" s="2" t="str">
        <v>PTP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K33" s="2" t="str">
        <v>Beton</v>
      </c>
      <c r="M33" s="2">
        <f>H33</f>
        <v>3800</v>
      </c>
      <c r="N33" s="2">
        <f>M33</f>
        <v>3800</v>
      </c>
      <c r="O33" s="2">
        <f>N33/M33</f>
        <v>1</v>
      </c>
      <c r="P33" s="2" t="str">
        <v>ADIPURUSA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K34" s="2" t="str">
        <v>Beton</v>
      </c>
      <c r="M34" s="2">
        <f>H34</f>
        <v>2600</v>
      </c>
      <c r="N34" s="2">
        <f>M34</f>
        <v>2600</v>
      </c>
      <c r="O34" s="2">
        <f>N34/M34</f>
        <v>1</v>
      </c>
      <c r="P34" s="2" t="str">
        <v>ADIPURUSA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K35" s="2" t="str">
        <v>Beton</v>
      </c>
      <c r="M35" s="2">
        <f>H35</f>
        <v>3600</v>
      </c>
      <c r="N35" s="2">
        <f>M35</f>
        <v>3600</v>
      </c>
      <c r="O35" s="2">
        <f>N35/M35</f>
        <v>1</v>
      </c>
      <c r="P35" s="2" t="str">
        <v>ADIPURUSA</v>
      </c>
    </row>
    <row r="36">
      <c r="B36" s="2">
        <v>5</v>
      </c>
      <c r="D36" s="2" t="str">
        <v>Dermaga 106</v>
      </c>
      <c r="E36" s="2" t="str">
        <v>Jalan padamarang</v>
      </c>
      <c r="F36" s="2">
        <v>168</v>
      </c>
      <c r="G36" s="2">
        <v>20</v>
      </c>
      <c r="H36" s="2">
        <f>F36*G36</f>
        <v>3360</v>
      </c>
      <c r="K36" s="2" t="str">
        <v>Beton</v>
      </c>
      <c r="M36" s="2">
        <f>H36</f>
        <v>3360</v>
      </c>
      <c r="N36" s="2">
        <f>M36</f>
        <v>3360</v>
      </c>
      <c r="O36" s="2">
        <f>N36/M36</f>
        <v>1</v>
      </c>
      <c r="P36" s="2" t="str">
        <v>TERMINAL PENUMPANG</v>
      </c>
    </row>
    <row r="37">
      <c r="B37" s="2">
        <v>6</v>
      </c>
      <c r="D37" s="2" t="str">
        <v>Dermaga 107</v>
      </c>
      <c r="E37" s="2" t="str">
        <v>Jalan padamarang</v>
      </c>
      <c r="F37" s="2">
        <v>212</v>
      </c>
      <c r="G37" s="2">
        <v>20</v>
      </c>
      <c r="H37" s="2">
        <f>F37*G37</f>
        <v>4240</v>
      </c>
      <c r="K37" s="2" t="str">
        <v>Beton</v>
      </c>
      <c r="M37" s="2">
        <f>H37</f>
        <v>4240</v>
      </c>
      <c r="N37" s="2">
        <f>M37</f>
        <v>4240</v>
      </c>
      <c r="O37" s="2">
        <f>N37/M37</f>
        <v>1</v>
      </c>
      <c r="P37" s="2" t="str">
        <v>TPK</v>
      </c>
    </row>
    <row r="38">
      <c r="B38" s="2" t="str">
        <v>E</v>
      </c>
      <c r="C38" s="2" t="str">
        <v xml:space="preserve">Dermaga Pelabuhan 1 Selatan </v>
      </c>
      <c r="M38" s="2">
        <f>H38</f>
        <v>0</v>
      </c>
    </row>
    <row r="39">
      <c r="B39" s="2">
        <v>1</v>
      </c>
      <c r="D39" s="2" t="str">
        <v>Dermaga 108</v>
      </c>
      <c r="E39" s="2" t="str">
        <v>jalan alas</v>
      </c>
      <c r="F39" s="2">
        <v>170</v>
      </c>
      <c r="G39" s="2">
        <v>28</v>
      </c>
      <c r="H39" s="2">
        <f>F39*G39</f>
        <v>4760</v>
      </c>
      <c r="K39" s="2" t="str">
        <v>Beton</v>
      </c>
      <c r="M39" s="2">
        <f>H39</f>
        <v>4760</v>
      </c>
      <c r="N39" s="2">
        <f>M39</f>
        <v>4760</v>
      </c>
      <c r="O39" s="2">
        <f>N39/M39</f>
        <v>1</v>
      </c>
      <c r="P39" s="2" t="str">
        <v>TPK</v>
      </c>
    </row>
    <row r="40">
      <c r="B40" s="2">
        <v>1</v>
      </c>
      <c r="D40" s="2" t="str">
        <v>Dermaga 109</v>
      </c>
      <c r="E40" s="2" t="str">
        <v>Jalan padamarang</v>
      </c>
      <c r="F40" s="2">
        <v>170</v>
      </c>
      <c r="G40" s="2">
        <v>22</v>
      </c>
      <c r="H40" s="2">
        <f>F40*G40</f>
        <v>3740</v>
      </c>
      <c r="K40" s="2" t="str">
        <v>Beton</v>
      </c>
      <c r="M40" s="2">
        <f>H40</f>
        <v>3740</v>
      </c>
      <c r="N40" s="2">
        <f>M40</f>
        <v>3740</v>
      </c>
      <c r="O40" s="2">
        <f>N40/M40</f>
        <v>1</v>
      </c>
      <c r="P40" s="2" t="str">
        <v>TPK</v>
      </c>
    </row>
    <row r="41">
      <c r="D41" s="2" t="str">
        <v>Dermaga 110</v>
      </c>
      <c r="E41" s="2" t="str">
        <v>jalan alas</v>
      </c>
      <c r="F41" s="2">
        <v>180</v>
      </c>
      <c r="G41" s="2">
        <v>22</v>
      </c>
      <c r="H41" s="2">
        <f>F41*G41</f>
        <v>3960</v>
      </c>
      <c r="K41" s="2" t="str">
        <v>Beton</v>
      </c>
      <c r="M41" s="2">
        <f>H41</f>
        <v>3960</v>
      </c>
      <c r="N41" s="2">
        <f>M41</f>
        <v>3960</v>
      </c>
      <c r="O41" s="2">
        <f>N41/M41</f>
        <v>1</v>
      </c>
      <c r="P41" s="2" t="str">
        <v>TPK</v>
      </c>
    </row>
    <row r="42">
      <c r="B42" s="2">
        <v>2</v>
      </c>
      <c r="D42" s="2" t="str">
        <v>Dermaga 111</v>
      </c>
      <c r="E42" s="2" t="str">
        <v>jalan alas</v>
      </c>
      <c r="F42" s="2">
        <v>160</v>
      </c>
      <c r="G42" s="2">
        <v>22</v>
      </c>
      <c r="H42" s="2">
        <f>F42*G42</f>
        <v>3520</v>
      </c>
      <c r="K42" s="2" t="str">
        <v>Beton</v>
      </c>
      <c r="M42" s="2">
        <f>H42</f>
        <v>3520</v>
      </c>
      <c r="N42" s="2">
        <f>M42</f>
        <v>3520</v>
      </c>
      <c r="O42" s="2">
        <f>N42/M42</f>
        <v>1</v>
      </c>
      <c r="P42" s="2" t="str">
        <v>TPK</v>
      </c>
    </row>
    <row r="43">
      <c r="B43" s="2">
        <v>3</v>
      </c>
      <c r="D43" s="2" t="str">
        <v>Dermaga 112</v>
      </c>
      <c r="E43" s="2" t="str">
        <v>jalan alas</v>
      </c>
      <c r="F43" s="2">
        <v>140</v>
      </c>
      <c r="G43" s="2">
        <v>22</v>
      </c>
      <c r="H43" s="2">
        <f>F43*G43</f>
        <v>3080</v>
      </c>
      <c r="K43" s="2" t="str">
        <v>Beton</v>
      </c>
      <c r="M43" s="2">
        <f>H43</f>
        <v>3080</v>
      </c>
      <c r="N43" s="2">
        <f>M43</f>
        <v>3080</v>
      </c>
      <c r="O43" s="2">
        <f>N43/M43</f>
        <v>1</v>
      </c>
      <c r="P43" s="2" t="str">
        <v>TPK</v>
      </c>
    </row>
    <row r="44">
      <c r="D44" s="2" t="str">
        <v>Dermaga 113</v>
      </c>
      <c r="E44" s="2" t="str">
        <v>jalan alas</v>
      </c>
      <c r="F44" s="2">
        <v>140</v>
      </c>
      <c r="G44" s="2">
        <v>22</v>
      </c>
      <c r="H44" s="2">
        <f>F44*G44</f>
        <v>3080</v>
      </c>
      <c r="K44" s="2" t="str">
        <v>Beton</v>
      </c>
      <c r="M44" s="2">
        <f>H44</f>
        <v>3080</v>
      </c>
      <c r="N44" s="2">
        <f>M44</f>
        <v>3080</v>
      </c>
      <c r="O44" s="2">
        <f>N44/M44</f>
        <v>1</v>
      </c>
      <c r="P44" s="2" t="str">
        <v>TPK</v>
      </c>
    </row>
    <row r="45">
      <c r="B45" s="2">
        <v>4</v>
      </c>
      <c r="D45" s="2" t="str">
        <v>Dermaga 114</v>
      </c>
      <c r="E45" s="2" t="str">
        <v>jalan alas</v>
      </c>
      <c r="F45" s="2">
        <v>260</v>
      </c>
      <c r="G45" s="2">
        <v>15</v>
      </c>
      <c r="H45" s="2">
        <f>F45*G45</f>
        <v>3900</v>
      </c>
      <c r="K45" s="2" t="str">
        <v>Beton</v>
      </c>
      <c r="M45" s="2">
        <f>H45</f>
        <v>3900</v>
      </c>
      <c r="N45" s="2">
        <f>M45</f>
        <v>3900</v>
      </c>
      <c r="O45" s="2">
        <f>N45/M45</f>
        <v>1</v>
      </c>
      <c r="P45" s="2" t="str">
        <v>PTP</v>
      </c>
    </row>
    <row r="46">
      <c r="B46" s="2" t="str">
        <v>G</v>
      </c>
      <c r="C46" s="2" t="str">
        <v>Dermaga Pelabuhan 1 Utara</v>
      </c>
      <c r="M46" s="2">
        <f>H46</f>
        <v>0</v>
      </c>
    </row>
    <row r="47">
      <c r="B47" s="2">
        <v>1</v>
      </c>
      <c r="D47" s="2" t="str">
        <v xml:space="preserve">Dermaga 115 </v>
      </c>
      <c r="E47" s="2" t="str">
        <v>jalan alor</v>
      </c>
      <c r="F47" s="2">
        <v>250</v>
      </c>
      <c r="G47" s="2">
        <v>25</v>
      </c>
      <c r="H47" s="2">
        <f>F47*G47</f>
        <v>6250</v>
      </c>
      <c r="K47" s="2" t="str">
        <v>Beton</v>
      </c>
      <c r="M47" s="2">
        <f>H47</f>
        <v>6250</v>
      </c>
      <c r="N47" s="2">
        <f>M47</f>
        <v>6250</v>
      </c>
      <c r="O47" s="2">
        <f>N47/M47</f>
        <v>1</v>
      </c>
      <c r="P47" s="2" t="str">
        <v>PTP</v>
      </c>
    </row>
    <row r="48">
      <c r="B48" s="2">
        <v>2</v>
      </c>
      <c r="D48" s="2" t="str">
        <v>Dermaga 200</v>
      </c>
      <c r="E48" s="2" t="str">
        <v>kepanduan utara</v>
      </c>
      <c r="F48" s="2">
        <v>161</v>
      </c>
      <c r="G48" s="2">
        <v>20</v>
      </c>
      <c r="H48" s="2">
        <f>F48*G48</f>
        <v>3220</v>
      </c>
      <c r="K48" s="2" t="str">
        <v>Beton</v>
      </c>
      <c r="M48" s="2">
        <f>H48</f>
        <v>3220</v>
      </c>
      <c r="N48" s="2">
        <f>M48</f>
        <v>3220</v>
      </c>
      <c r="O48" s="2">
        <f>N48/M48</f>
        <v>1</v>
      </c>
      <c r="P48" s="2" t="str">
        <v>JAI</v>
      </c>
    </row>
    <row r="49">
      <c r="B49" s="2" t="str">
        <v>H</v>
      </c>
      <c r="C49" s="2" t="str">
        <v>Dermaga Pelabuhan 2 Barat</v>
      </c>
      <c r="M49" s="2">
        <f>H49</f>
        <v>0</v>
      </c>
    </row>
    <row r="50">
      <c r="D50" s="2" t="str">
        <v>Dermaga 201</v>
      </c>
      <c r="E50" s="2" t="str">
        <v>jalan ambon</v>
      </c>
      <c r="F50" s="2">
        <v>120</v>
      </c>
      <c r="G50" s="2">
        <v>20</v>
      </c>
      <c r="H50" s="2">
        <f>F50*G50</f>
        <v>2400</v>
      </c>
      <c r="K50" s="2" t="str">
        <v>Beton</v>
      </c>
      <c r="M50" s="2">
        <f>H50</f>
        <v>2400</v>
      </c>
      <c r="N50" s="2">
        <f>M50</f>
        <v>2400</v>
      </c>
      <c r="O50" s="2">
        <f>N50/M50</f>
        <v>1</v>
      </c>
      <c r="P50" s="2" t="str">
        <v>PTP</v>
      </c>
    </row>
    <row r="51">
      <c r="B51" s="2">
        <v>1</v>
      </c>
      <c r="D51" s="2" t="str">
        <v>Dermaga 202</v>
      </c>
      <c r="E51" s="2" t="str">
        <v>jalan ambon</v>
      </c>
      <c r="F51" s="2">
        <v>160</v>
      </c>
      <c r="G51" s="2">
        <v>20</v>
      </c>
      <c r="H51" s="2">
        <f>F51*G51</f>
        <v>3200</v>
      </c>
      <c r="K51" s="2" t="str">
        <v>Beton</v>
      </c>
      <c r="M51" s="2">
        <f>H51</f>
        <v>3200</v>
      </c>
      <c r="N51" s="2">
        <f>M51</f>
        <v>3200</v>
      </c>
      <c r="O51" s="2">
        <f>N51/M51</f>
        <v>1</v>
      </c>
      <c r="P51" s="2" t="str">
        <v>PTP</v>
      </c>
    </row>
    <row r="52">
      <c r="B52" s="2">
        <v>2</v>
      </c>
      <c r="D52" s="2" t="str">
        <v>Dermaga 203</v>
      </c>
      <c r="E52" s="2" t="str">
        <v>jalan ambon</v>
      </c>
      <c r="F52" s="2">
        <v>210</v>
      </c>
      <c r="G52" s="2">
        <v>20</v>
      </c>
      <c r="H52" s="2">
        <f>F52*G52</f>
        <v>4200</v>
      </c>
      <c r="K52" s="2" t="str">
        <v>Beton</v>
      </c>
      <c r="M52" s="2">
        <f>H52</f>
        <v>4200</v>
      </c>
      <c r="N52" s="2">
        <f>M52</f>
        <v>4200</v>
      </c>
      <c r="O52" s="2">
        <f>N52/M52</f>
        <v>1</v>
      </c>
      <c r="P52" s="2" t="str">
        <v>PTP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K53" s="2" t="str">
        <v>Beton</v>
      </c>
      <c r="M53" s="2">
        <f>H53</f>
        <v>10340</v>
      </c>
      <c r="N53" s="2">
        <f>M53</f>
        <v>10340</v>
      </c>
      <c r="O53" s="2">
        <f>N53/M53</f>
        <v>1</v>
      </c>
    </row>
    <row r="54">
      <c r="B54" s="2" t="str">
        <v>I</v>
      </c>
      <c r="C54" s="2" t="str">
        <v>Dermaga Pelabuhan 2 Selatan</v>
      </c>
      <c r="M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K55" s="2" t="str">
        <v>Beton</v>
      </c>
      <c r="M55" s="2">
        <f>H55</f>
        <v>980</v>
      </c>
      <c r="N55" s="2">
        <f>M55</f>
        <v>980</v>
      </c>
      <c r="O55" s="2">
        <f>N55/M55</f>
        <v>1</v>
      </c>
      <c r="P55" s="2" t="str">
        <v>TPK</v>
      </c>
    </row>
    <row r="56">
      <c r="B56" s="2" t="str">
        <v>J</v>
      </c>
      <c r="C56" s="2" t="str">
        <v>Dermaga Pelabuhan 2 Timur</v>
      </c>
      <c r="M56" s="2">
        <f>H56</f>
        <v>0</v>
      </c>
    </row>
    <row r="57">
      <c r="D57" s="2" t="str">
        <v>Dermaga 208</v>
      </c>
      <c r="E57" s="2" t="str">
        <v>jalan bitung</v>
      </c>
      <c r="F57" s="2">
        <v>196</v>
      </c>
      <c r="G57" s="2">
        <v>25</v>
      </c>
      <c r="H57" s="2">
        <f>F57*G57</f>
        <v>4900</v>
      </c>
      <c r="K57" s="2" t="str">
        <v>Beton</v>
      </c>
      <c r="M57" s="2">
        <f>H57</f>
        <v>4900</v>
      </c>
      <c r="N57" s="2">
        <f>M57</f>
        <v>4900</v>
      </c>
      <c r="O57" s="2">
        <f>N57/M57</f>
        <v>1</v>
      </c>
      <c r="P57" s="2" t="str">
        <v>TPK</v>
      </c>
    </row>
    <row r="58">
      <c r="D58" s="2" t="str">
        <v>Dermaga 209</v>
      </c>
      <c r="E58" s="2" t="str">
        <v>jalan bitung</v>
      </c>
      <c r="F58" s="2">
        <v>160</v>
      </c>
      <c r="G58" s="2">
        <v>25</v>
      </c>
      <c r="H58" s="2">
        <f>F58*G58</f>
        <v>4000</v>
      </c>
      <c r="K58" s="2" t="str">
        <v>Beton</v>
      </c>
      <c r="M58" s="2">
        <f>H58</f>
        <v>4000</v>
      </c>
      <c r="N58" s="2">
        <f>M58</f>
        <v>4000</v>
      </c>
      <c r="O58" s="2">
        <f>N58/M58</f>
        <v>1</v>
      </c>
      <c r="P58" s="2" t="str">
        <v>TPK</v>
      </c>
    </row>
    <row r="59">
      <c r="D59" s="2" t="str">
        <v>Dermaga 210</v>
      </c>
      <c r="E59" s="2" t="str">
        <v>jalan bitung</v>
      </c>
      <c r="F59" s="2">
        <v>171</v>
      </c>
      <c r="G59" s="2">
        <v>25</v>
      </c>
      <c r="H59" s="2">
        <f>F59*G59</f>
        <v>4275</v>
      </c>
      <c r="K59" s="2" t="str">
        <v>Beton</v>
      </c>
      <c r="M59" s="2">
        <f>H59</f>
        <v>4275</v>
      </c>
      <c r="N59" s="2">
        <f>M59</f>
        <v>4275</v>
      </c>
      <c r="O59" s="2">
        <f>N59/M59</f>
        <v>1</v>
      </c>
      <c r="P59" s="2" t="str">
        <v>TPK</v>
      </c>
    </row>
    <row r="60">
      <c r="D60" s="2" t="str">
        <v>Dermaga 211</v>
      </c>
      <c r="E60" s="2" t="str">
        <v>jalan bitung</v>
      </c>
      <c r="F60" s="2">
        <v>120</v>
      </c>
      <c r="G60" s="2">
        <v>25</v>
      </c>
      <c r="H60" s="2">
        <f>F60*G60</f>
        <v>3000</v>
      </c>
      <c r="K60" s="2" t="str">
        <v>Beton</v>
      </c>
      <c r="M60" s="2">
        <f>H60</f>
        <v>3000</v>
      </c>
      <c r="N60" s="2">
        <f>M60</f>
        <v>3000</v>
      </c>
      <c r="O60" s="2">
        <f>N60/M60</f>
        <v>1</v>
      </c>
      <c r="P60" s="2" t="str">
        <v>TPK</v>
      </c>
    </row>
    <row r="61">
      <c r="D61" s="2" t="str">
        <v>Dermaga 212</v>
      </c>
      <c r="E61" s="2" t="str">
        <v>jalan bitung</v>
      </c>
      <c r="F61" s="2">
        <v>150</v>
      </c>
      <c r="G61" s="2">
        <v>25</v>
      </c>
      <c r="H61" s="2">
        <f>F61*G61</f>
        <v>3750</v>
      </c>
      <c r="K61" s="2" t="str">
        <v>Beton</v>
      </c>
      <c r="M61" s="2">
        <f>H61</f>
        <v>3750</v>
      </c>
      <c r="N61" s="2">
        <f>M61</f>
        <v>3750</v>
      </c>
      <c r="O61" s="2">
        <f>N61/M61</f>
        <v>1</v>
      </c>
      <c r="P61" s="2" t="str">
        <v>TPK</v>
      </c>
    </row>
    <row r="62">
      <c r="D62" s="2" t="str">
        <v>Dermaga 213</v>
      </c>
      <c r="E62" s="2" t="str">
        <v>jalan bitung</v>
      </c>
      <c r="F62" s="2">
        <v>130</v>
      </c>
      <c r="G62" s="2">
        <v>25</v>
      </c>
      <c r="H62" s="2">
        <f>F62*G62</f>
        <v>3250</v>
      </c>
      <c r="K62" s="2" t="str">
        <v>Beton</v>
      </c>
      <c r="M62" s="2">
        <f>H62</f>
        <v>3250</v>
      </c>
      <c r="N62" s="2">
        <f>M62</f>
        <v>3250</v>
      </c>
      <c r="O62" s="2">
        <f>N62/M62</f>
        <v>1</v>
      </c>
      <c r="P62" s="2" t="str">
        <v>TPK</v>
      </c>
    </row>
    <row r="63">
      <c r="B63" s="2">
        <v>1</v>
      </c>
      <c r="D63" s="2" t="str">
        <v>Dermaga 214 (MAL)</v>
      </c>
      <c r="E63" s="2" t="str">
        <v>jalan bitung</v>
      </c>
      <c r="F63" s="2">
        <v>300</v>
      </c>
      <c r="G63" s="2">
        <v>25</v>
      </c>
      <c r="H63" s="2">
        <f>F63*G63</f>
        <v>7500</v>
      </c>
      <c r="K63" s="2" t="str">
        <v>Beton</v>
      </c>
      <c r="M63" s="2">
        <f>H63</f>
        <v>7500</v>
      </c>
      <c r="N63" s="2">
        <f>M63</f>
        <v>7500</v>
      </c>
      <c r="O63" s="2">
        <f>N63/M63</f>
        <v>1</v>
      </c>
    </row>
    <row r="64">
      <c r="B64" s="2" t="str">
        <v>L</v>
      </c>
      <c r="C64" s="2" t="str">
        <v>Dermaga Pelabuhan 3 Barat</v>
      </c>
      <c r="M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K65" s="2" t="str">
        <v>Beton</v>
      </c>
      <c r="M65" s="2">
        <f>H65</f>
        <v>6000</v>
      </c>
      <c r="N65" s="2">
        <f>M65</f>
        <v>6000</v>
      </c>
      <c r="O65" s="2">
        <f>N65/M65</f>
        <v>1</v>
      </c>
      <c r="P65" s="2" t="str">
        <v>TPK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K66" s="2" t="str">
        <v>Beton</v>
      </c>
      <c r="M66" s="2">
        <f>H66</f>
        <v>3000</v>
      </c>
      <c r="N66" s="2">
        <f>M66</f>
        <v>3000</v>
      </c>
      <c r="O66" s="2">
        <f>N66/M66</f>
        <v>1</v>
      </c>
      <c r="P66" s="2" t="str">
        <v>TPK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K67" s="2" t="str">
        <v>Beton</v>
      </c>
      <c r="M67" s="2">
        <f>H67</f>
        <v>3000</v>
      </c>
      <c r="N67" s="2">
        <f>M67</f>
        <v>3000</v>
      </c>
      <c r="O67" s="2">
        <f>N67/M67</f>
        <v>1</v>
      </c>
      <c r="P67" s="2" t="str">
        <v>TPK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K68" s="2" t="str">
        <v>Beton</v>
      </c>
      <c r="M68" s="2">
        <f>H68</f>
        <v>3000</v>
      </c>
      <c r="N68" s="2">
        <f>M68</f>
        <v>3000</v>
      </c>
      <c r="O68" s="2">
        <f>N68/M68</f>
        <v>1</v>
      </c>
      <c r="P68" s="2" t="str">
        <v>TPK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K69" s="2" t="str">
        <v>Beton</v>
      </c>
      <c r="M69" s="2">
        <f>H69</f>
        <v>3000</v>
      </c>
      <c r="N69" s="2">
        <f>M69</f>
        <v>3000</v>
      </c>
      <c r="O69" s="2">
        <f>N69/M69</f>
        <v>1</v>
      </c>
      <c r="P69" s="2" t="str">
        <v>TPK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K70" s="2" t="str">
        <v>Beton</v>
      </c>
      <c r="M70" s="2">
        <f>H70</f>
        <v>11400</v>
      </c>
      <c r="N70" s="2">
        <f>M70</f>
        <v>11400</v>
      </c>
      <c r="O70" s="2">
        <f>N70/M70</f>
        <v>1</v>
      </c>
      <c r="P70" s="2" t="str">
        <v>TPK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M72" s="2">
        <f>H72</f>
        <v>690</v>
      </c>
      <c r="N72" s="2">
        <f>M72/2</f>
        <v>345</v>
      </c>
      <c r="O72" s="2">
        <f>N72/M72</f>
        <v>0.5</v>
      </c>
      <c r="P72" s="2" t="str">
        <v>JAI</v>
      </c>
      <c r="R72" s="2" t="str">
        <v>Apa faktor availability kurang dari 80% ?</v>
      </c>
    </row>
    <row r="73">
      <c r="B73" s="2" t="str">
        <v>M</v>
      </c>
      <c r="C73" s="2" t="str">
        <v>Dermaga Pelabuhan 3 Timur</v>
      </c>
      <c r="M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K74" s="2" t="str">
        <v>Beton</v>
      </c>
      <c r="M74" s="2">
        <f>H74</f>
        <v>22750</v>
      </c>
      <c r="N74" s="2">
        <f>M74</f>
        <v>22750</v>
      </c>
      <c r="O74" s="2">
        <f>N74/M74</f>
        <v>1</v>
      </c>
      <c r="P74" s="2" t="str">
        <v>JICT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K75" s="2" t="str">
        <v>Beton</v>
      </c>
      <c r="M75" s="2">
        <f>H75</f>
        <v>25480</v>
      </c>
      <c r="N75" s="2">
        <f>M75</f>
        <v>25480</v>
      </c>
      <c r="O75" s="2">
        <f>N75/M75</f>
        <v>1</v>
      </c>
      <c r="P75" s="2" t="str">
        <v>JICT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K76" s="2" t="str">
        <v>Beton</v>
      </c>
      <c r="M76" s="2">
        <f>H76</f>
        <v>22750</v>
      </c>
      <c r="N76" s="2">
        <f>M76</f>
        <v>22750</v>
      </c>
      <c r="O76" s="2">
        <f>N76/M76</f>
        <v>1</v>
      </c>
      <c r="P76" s="2" t="str">
        <v>TPK KOJA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M77" s="2">
        <f>H77</f>
        <v>5000</v>
      </c>
      <c r="N77" s="2">
        <f>M77</f>
        <v>5000</v>
      </c>
      <c r="O77" s="2">
        <f>N77/M77</f>
        <v>1</v>
      </c>
      <c r="P77" s="2" t="str">
        <v>BOGASARI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M78" s="2">
        <f>H78</f>
        <v>4375</v>
      </c>
      <c r="N78" s="2">
        <f>M78</f>
        <v>4375</v>
      </c>
      <c r="O78" s="2">
        <f>N78/M78</f>
        <v>1</v>
      </c>
      <c r="P78" s="2" t="str">
        <v>BOGASARI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M79" s="2">
        <f>H79</f>
        <v>2800</v>
      </c>
      <c r="N79" s="2">
        <f>M79</f>
        <v>2800</v>
      </c>
      <c r="O79" s="2">
        <f>N79/M79</f>
        <v>1</v>
      </c>
      <c r="P79" s="2" t="str">
        <v>DKO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M80" s="2">
        <f>H80</f>
        <v>3950</v>
      </c>
      <c r="N80" s="2">
        <f>M80</f>
        <v>3950</v>
      </c>
      <c r="O80" s="2">
        <f>N80/M80</f>
        <v>1</v>
      </c>
      <c r="P80" s="2" t="str">
        <v>PERTAMINA PMB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M81" s="2">
        <f>H81</f>
        <v>5450</v>
      </c>
      <c r="N81" s="2">
        <f>M81</f>
        <v>5450</v>
      </c>
      <c r="O81" s="2">
        <f>N81/M81</f>
        <v>1</v>
      </c>
      <c r="P81" s="2" t="str">
        <v>IKT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K82" s="2" t="str">
        <v>Beton</v>
      </c>
      <c r="M82" s="2">
        <f>H82</f>
        <v>9240</v>
      </c>
      <c r="N82" s="2">
        <f>M82</f>
        <v>9240</v>
      </c>
      <c r="O82" s="2">
        <f>N82/M82</f>
        <v>1</v>
      </c>
      <c r="P82" s="2" t="str">
        <v>IKT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K83" s="2" t="str">
        <v>Beton</v>
      </c>
      <c r="M83" s="2">
        <f>H83</f>
        <v>4900</v>
      </c>
      <c r="N83" s="2">
        <f>M83</f>
        <v>4900</v>
      </c>
      <c r="O83" s="2">
        <f>N83/M83</f>
        <v>1</v>
      </c>
      <c r="P83" s="2" t="str">
        <v>IKT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K84" s="2" t="str">
        <v>Beton</v>
      </c>
      <c r="M84" s="2">
        <f>H84</f>
        <v>689</v>
      </c>
      <c r="N84" s="2">
        <f>M84</f>
        <v>689</v>
      </c>
      <c r="O84" s="2">
        <f>N84/M84</f>
        <v>1</v>
      </c>
      <c r="P84" s="2" t="str">
        <v>SALIM</v>
      </c>
    </row>
    <row r="85">
      <c r="B85" s="2" t="str">
        <v>II</v>
      </c>
      <c r="C85" s="2" t="str">
        <v>Dermaga Kapal Non Niaga</v>
      </c>
      <c r="M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M86" s="2">
        <f>H86</f>
        <v>950</v>
      </c>
      <c r="N86" s="2">
        <f>M86</f>
        <v>950</v>
      </c>
      <c r="O86" s="2">
        <f>N86/M86</f>
        <v>1</v>
      </c>
      <c r="P86" s="2" t="str">
        <v>KOLINLAMIL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M87" s="2">
        <f>H87</f>
        <v>900</v>
      </c>
      <c r="N87" s="2">
        <f>M87</f>
        <v>900</v>
      </c>
      <c r="O87" s="2">
        <f>N87/M87</f>
        <v>1</v>
      </c>
      <c r="P87" s="2" t="str">
        <v>LANTAMAL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M88" s="2">
        <f>H88</f>
        <v>680</v>
      </c>
      <c r="N88" s="2">
        <f>M88</f>
        <v>680</v>
      </c>
      <c r="O88" s="2">
        <f>N88/M88</f>
        <v>1</v>
      </c>
      <c r="P88" s="2" t="str">
        <v>KPLP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M89" s="2">
        <f>H89</f>
        <v>805</v>
      </c>
      <c r="N89" s="2">
        <f>M89</f>
        <v>805</v>
      </c>
      <c r="O89" s="2">
        <f>N89/M89</f>
        <v>1</v>
      </c>
      <c r="P89" s="2" t="str">
        <v>DISTRIK NAVIGASI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M90" s="2">
        <f>H90</f>
        <v>350</v>
      </c>
      <c r="N90" s="2">
        <f>M90</f>
        <v>350</v>
      </c>
      <c r="O90" s="2">
        <f>N90/M90</f>
        <v>1</v>
      </c>
      <c r="P90" s="2" t="str">
        <v>BTKP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M91" s="2">
        <f>H91</f>
        <v>945</v>
      </c>
      <c r="N91" s="2">
        <f>M91</f>
        <v>945</v>
      </c>
      <c r="O91" s="2">
        <f>N91/M91</f>
        <v>1</v>
      </c>
      <c r="P91" s="2" t="str">
        <v>RUKINDO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M92" s="2">
        <f>H92</f>
        <v>310</v>
      </c>
      <c r="N92" s="2">
        <f>M92</f>
        <v>310</v>
      </c>
      <c r="O92" s="2">
        <f>N92/M92</f>
        <v>1</v>
      </c>
      <c r="P92" s="2" t="str">
        <v>SINDULANG</v>
      </c>
      <c r="R92" s="2">
        <f>D20+D25+D28+D38+D46+D49+D54+1+D64+D71+1+D85+D101</f>
        <v>2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M93" s="2">
        <f>H93</f>
        <v>300</v>
      </c>
      <c r="N93" s="2">
        <f>M93</f>
        <v>300</v>
      </c>
      <c r="O93" s="2">
        <f>N93/M93</f>
        <v>1</v>
      </c>
      <c r="P93" s="2" t="str">
        <v>EKANURI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M94" s="2">
        <f>H94</f>
        <v>600</v>
      </c>
      <c r="N94" s="2">
        <f>M94</f>
        <v>600</v>
      </c>
      <c r="O94" s="2">
        <f>N94/M94</f>
        <v>1</v>
      </c>
      <c r="P94" s="2" t="str">
        <v>BEA CUKAI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M95" s="2">
        <f>H95</f>
        <v>350</v>
      </c>
      <c r="N95" s="2">
        <f>M95</f>
        <v>350</v>
      </c>
      <c r="O95" s="2">
        <f>N95/M95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M96" s="2">
        <f>H96</f>
        <v>8.985</v>
      </c>
      <c r="N96" s="2">
        <f>M96</f>
        <v>8.985</v>
      </c>
      <c r="O96" s="2">
        <f>N96/M96</f>
        <v>1</v>
      </c>
      <c r="P96" s="2" t="str">
        <v>DKB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M97" s="2">
        <f>H97</f>
        <v>225</v>
      </c>
      <c r="N97" s="2">
        <f>M97</f>
        <v>225</v>
      </c>
      <c r="O97" s="2">
        <f>N97/M97</f>
        <v>1</v>
      </c>
      <c r="P97" s="2" t="str">
        <v>METITO</v>
      </c>
    </row>
    <row r="98">
      <c r="B98" s="2">
        <v>13</v>
      </c>
      <c r="D98" s="2" t="str">
        <v>Dermaga Jetty Ex. Arsa</v>
      </c>
      <c r="M98" s="2">
        <f>H98</f>
        <v>0</v>
      </c>
      <c r="N98" s="2">
        <f>M98</f>
        <v>0</v>
      </c>
      <c r="P98" s="2" t="str">
        <v>Jetty sudah tidak ada (dibongkar).</v>
      </c>
      <c r="R98" s="2" t="str">
        <v>Apakah Dermaga dalam kondisi rusak atau sudah dihapuskan pada catatan aset ?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M99" s="2">
        <f>H99</f>
        <v>105</v>
      </c>
      <c r="N99" s="2">
        <f>M99</f>
        <v>105</v>
      </c>
      <c r="O99" s="2">
        <f>N99/M99</f>
        <v>1</v>
      </c>
      <c r="P99" s="2" t="str">
        <v>RF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M100" s="2">
        <f>H100</f>
        <v>510</v>
      </c>
      <c r="N100" s="2">
        <f>M100</f>
        <v>510</v>
      </c>
      <c r="O100" s="2">
        <f>N100/M100</f>
        <v>1</v>
      </c>
      <c r="P100" s="2" t="str">
        <v>KCI</v>
      </c>
    </row>
    <row r="101">
      <c r="C101" s="2" t="str">
        <v>Julmlah I &amp; II</v>
      </c>
      <c r="H101" s="2">
        <f>SUM(H13:H100)</f>
        <v>306057.985</v>
      </c>
      <c r="M101" s="2">
        <f>SUM(M13:M100)</f>
        <v>306057.985</v>
      </c>
      <c r="N101" s="2">
        <f>SUM(N13:N100)</f>
        <v>305712.985</v>
      </c>
      <c r="O101" s="2">
        <f>N101/M101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E104" s="2" t="str">
        <v>nusantara</v>
      </c>
      <c r="F104" s="2">
        <v>128</v>
      </c>
      <c r="G104" s="2">
        <v>40</v>
      </c>
      <c r="H104" s="2">
        <f>F104*G104</f>
        <v>5120</v>
      </c>
      <c r="K104" s="2" t="str">
        <v>Conblock</v>
      </c>
      <c r="M104" s="2">
        <f>H104</f>
        <v>5120</v>
      </c>
      <c r="N104" s="2">
        <f>M104</f>
        <v>5120</v>
      </c>
      <c r="O104" s="2">
        <f>N104/M104</f>
        <v>1</v>
      </c>
      <c r="P104" s="2" t="str">
        <v>PTP</v>
      </c>
    </row>
    <row r="105">
      <c r="B105" s="2">
        <v>2</v>
      </c>
      <c r="D105" s="2" t="str">
        <v>Lapangan 002</v>
      </c>
      <c r="E105" s="2" t="str">
        <v>nusantara</v>
      </c>
      <c r="F105" s="2">
        <v>128</v>
      </c>
      <c r="G105" s="2">
        <v>42</v>
      </c>
      <c r="H105" s="2">
        <f>F105*G105</f>
        <v>5376</v>
      </c>
      <c r="K105" s="2" t="str">
        <v>Conblock</v>
      </c>
      <c r="M105" s="2">
        <f>H105</f>
        <v>5376</v>
      </c>
      <c r="N105" s="2">
        <f>M105</f>
        <v>5376</v>
      </c>
      <c r="O105" s="2">
        <f>N105/M105</f>
        <v>1</v>
      </c>
      <c r="P105" s="2" t="str">
        <v>PTP</v>
      </c>
    </row>
    <row r="106">
      <c r="B106" s="2">
        <v>3</v>
      </c>
      <c r="D106" s="2" t="str">
        <v>Lapangan 003</v>
      </c>
      <c r="E106" s="2" t="str">
        <v>nusantara</v>
      </c>
      <c r="F106" s="2">
        <v>128</v>
      </c>
      <c r="G106" s="2">
        <v>40</v>
      </c>
      <c r="H106" s="2">
        <f>F106*G106</f>
        <v>5120</v>
      </c>
      <c r="K106" s="2" t="str">
        <v>Conblock</v>
      </c>
      <c r="M106" s="2">
        <f>H106</f>
        <v>5120</v>
      </c>
      <c r="N106" s="2">
        <f>M106</f>
        <v>5120</v>
      </c>
      <c r="O106" s="2">
        <f>N106/M106</f>
        <v>1</v>
      </c>
      <c r="P106" s="2" t="str">
        <v>PTP</v>
      </c>
    </row>
    <row r="107">
      <c r="B107" s="2">
        <v>4</v>
      </c>
      <c r="D107" s="2" t="str">
        <v>Lapangan 004</v>
      </c>
      <c r="E107" s="2" t="str">
        <v>nusantara</v>
      </c>
      <c r="F107" s="2">
        <v>128</v>
      </c>
      <c r="G107" s="2">
        <v>40</v>
      </c>
      <c r="H107" s="2">
        <f>F107*G107</f>
        <v>5120</v>
      </c>
      <c r="K107" s="2" t="str">
        <v>Conblock</v>
      </c>
      <c r="M107" s="2">
        <f>H107</f>
        <v>5120</v>
      </c>
      <c r="N107" s="2">
        <f>M107</f>
        <v>5120</v>
      </c>
      <c r="O107" s="2">
        <f>N107/M107</f>
        <v>1</v>
      </c>
      <c r="P107" s="2" t="str">
        <v>PTP</v>
      </c>
    </row>
    <row r="108">
      <c r="B108" s="2">
        <v>5</v>
      </c>
      <c r="D108" s="2" t="str">
        <v>Lapangan 004 Utara</v>
      </c>
      <c r="E108" s="2" t="str">
        <v>nusantara</v>
      </c>
      <c r="F108" s="2">
        <v>178</v>
      </c>
      <c r="G108" s="2">
        <v>22</v>
      </c>
      <c r="H108" s="2">
        <f>F108*G108</f>
        <v>3916</v>
      </c>
      <c r="K108" s="2" t="str">
        <v>Beton</v>
      </c>
      <c r="M108" s="2">
        <f>H108</f>
        <v>3916</v>
      </c>
      <c r="N108" s="2">
        <f>M108</f>
        <v>3916</v>
      </c>
      <c r="O108" s="2">
        <f>N108/M108</f>
        <v>1</v>
      </c>
      <c r="P108" s="2" t="str">
        <v>PTP</v>
      </c>
    </row>
    <row r="109">
      <c r="B109" s="2">
        <v>6</v>
      </c>
      <c r="D109" s="2" t="str">
        <v>Lapangan 007 Utara</v>
      </c>
      <c r="E109" s="2" t="str">
        <v>nusantara</v>
      </c>
      <c r="F109" s="2">
        <v>60</v>
      </c>
      <c r="G109" s="2">
        <v>16</v>
      </c>
      <c r="H109" s="2">
        <f>F109*G109</f>
        <v>960</v>
      </c>
      <c r="K109" s="2" t="str">
        <v>Beton</v>
      </c>
      <c r="M109" s="2">
        <f>H109</f>
        <v>960</v>
      </c>
      <c r="N109" s="2">
        <f>M109</f>
        <v>960</v>
      </c>
      <c r="O109" s="2">
        <f>N109/M109</f>
        <v>1</v>
      </c>
      <c r="P109" s="2" t="str">
        <v>PTP</v>
      </c>
    </row>
    <row r="110">
      <c r="B110" s="2">
        <v>7</v>
      </c>
      <c r="D110" s="2" t="str">
        <v>Lapangan Utara Gudang 007</v>
      </c>
      <c r="E110" s="2" t="str">
        <v>nusantara</v>
      </c>
      <c r="F110" s="2">
        <v>55</v>
      </c>
      <c r="G110" s="2">
        <v>12</v>
      </c>
      <c r="H110" s="2">
        <f>F110*G110</f>
        <v>660</v>
      </c>
      <c r="K110" s="2" t="str">
        <v>Beton</v>
      </c>
      <c r="M110" s="2">
        <f>H110</f>
        <v>660</v>
      </c>
      <c r="N110" s="2">
        <f>M110</f>
        <v>660</v>
      </c>
      <c r="O110" s="2">
        <f>N110/M110</f>
        <v>1</v>
      </c>
      <c r="P110" s="2" t="str">
        <v>PTP</v>
      </c>
    </row>
    <row r="111">
      <c r="B111" s="2">
        <v>8</v>
      </c>
      <c r="D111" s="2" t="str">
        <v>Lapangan Utara Gudang 006</v>
      </c>
      <c r="E111" s="2" t="str">
        <v>nusantara</v>
      </c>
      <c r="F111" s="2">
        <v>63</v>
      </c>
      <c r="G111" s="2">
        <v>58</v>
      </c>
      <c r="H111" s="2">
        <f>F111*G111</f>
        <v>3654</v>
      </c>
      <c r="K111" s="2" t="str">
        <v>Beton</v>
      </c>
      <c r="M111" s="2">
        <f>H111</f>
        <v>3654</v>
      </c>
      <c r="N111" s="2">
        <f>M111</f>
        <v>3654</v>
      </c>
      <c r="O111" s="2">
        <f>N111/M111</f>
        <v>1</v>
      </c>
      <c r="P111" s="2" t="str">
        <v>PTP</v>
      </c>
    </row>
    <row r="112">
      <c r="B112" s="2">
        <v>9</v>
      </c>
      <c r="D112" s="2" t="str">
        <v>Lapangan 005</v>
      </c>
      <c r="E112" s="2" t="str">
        <v>nusantara</v>
      </c>
      <c r="F112" s="2">
        <v>140</v>
      </c>
      <c r="G112" s="2">
        <v>50</v>
      </c>
      <c r="H112" s="2">
        <f>F112*G112</f>
        <v>7000</v>
      </c>
      <c r="K112" s="2" t="str">
        <v>Beton</v>
      </c>
      <c r="M112" s="2">
        <f>H112</f>
        <v>7000</v>
      </c>
      <c r="N112" s="2">
        <f>M112</f>
        <v>7000</v>
      </c>
      <c r="O112" s="2">
        <f>N112/M112</f>
        <v>1</v>
      </c>
      <c r="P112" s="2" t="str">
        <v>PTP</v>
      </c>
    </row>
    <row r="113">
      <c r="B113" s="2">
        <v>10</v>
      </c>
      <c r="D113" s="2" t="str">
        <v>Lapangan 005 Selatan</v>
      </c>
      <c r="E113" s="2" t="str">
        <v>nusantara</v>
      </c>
      <c r="F113" s="2">
        <v>103</v>
      </c>
      <c r="G113" s="2">
        <v>90</v>
      </c>
      <c r="H113" s="2">
        <f>F113*G113</f>
        <v>9270</v>
      </c>
      <c r="K113" s="2" t="str">
        <v>Beton</v>
      </c>
      <c r="M113" s="2">
        <f>H113</f>
        <v>9270</v>
      </c>
      <c r="N113" s="2">
        <f>M113</f>
        <v>9270</v>
      </c>
      <c r="O113" s="2">
        <f>N113/M113</f>
        <v>1</v>
      </c>
      <c r="P113" s="2" t="str">
        <v>PTP</v>
      </c>
    </row>
    <row r="114">
      <c r="B114" s="2">
        <v>11</v>
      </c>
      <c r="D114" s="2" t="str">
        <v>Lapangan EX PERCA/CFS. NUSS II</v>
      </c>
      <c r="E114" s="2" t="str">
        <v>nusantara</v>
      </c>
      <c r="F114" s="2">
        <v>415</v>
      </c>
      <c r="G114" s="2">
        <v>113</v>
      </c>
      <c r="H114" s="2">
        <f>F114*G114</f>
        <v>46895</v>
      </c>
      <c r="K114" s="2" t="str">
        <v>Beton</v>
      </c>
      <c r="M114" s="2">
        <f>H114</f>
        <v>46895</v>
      </c>
      <c r="N114" s="2">
        <f>M114*75%</f>
        <v>35171.25</v>
      </c>
      <c r="O114" s="2">
        <f>N114/M114</f>
        <v>0.75</v>
      </c>
      <c r="P114" s="2" t="str">
        <v>lapangan pavingnya rusak</v>
      </c>
      <c r="R114" s="2" t="str">
        <v>Apa faktor availability kurang dari 80% ?</v>
      </c>
    </row>
    <row r="115">
      <c r="B115" s="2">
        <v>12</v>
      </c>
      <c r="D115" s="2" t="str">
        <v>Lapangan Ex Glorious Trisari</v>
      </c>
      <c r="E115" s="2" t="str">
        <v>nusantara</v>
      </c>
      <c r="K115" s="2" t="str">
        <v>Beton</v>
      </c>
      <c r="M115" s="2">
        <f>H115</f>
        <v>0</v>
      </c>
      <c r="P115" s="2" t="str">
        <v xml:space="preserve"> </v>
      </c>
    </row>
    <row r="116">
      <c r="B116" s="2">
        <v>13</v>
      </c>
      <c r="D116" s="2" t="str">
        <v>Lapangan Sisi Barat Pos 1</v>
      </c>
      <c r="E116" s="2" t="str">
        <v>nusantara</v>
      </c>
      <c r="F116" s="2">
        <v>184</v>
      </c>
      <c r="G116" s="2">
        <v>52</v>
      </c>
      <c r="H116" s="2">
        <f>F116*G116</f>
        <v>9568</v>
      </c>
      <c r="K116" s="2" t="str">
        <v>Beton</v>
      </c>
      <c r="M116" s="2">
        <f>H116</f>
        <v>9568</v>
      </c>
      <c r="N116" s="2">
        <f>M116*75%</f>
        <v>7176</v>
      </c>
      <c r="O116" s="2">
        <f>N116/M116</f>
        <v>0.75</v>
      </c>
      <c r="P116" s="2" t="str">
        <v>Lapangan turun</v>
      </c>
      <c r="R116" s="2" t="str">
        <v>Apa faktor availability kurang dari 80% ?</v>
      </c>
    </row>
    <row r="117">
      <c r="B117" s="2">
        <v>14</v>
      </c>
      <c r="D117" s="2" t="str">
        <v>Lapangan Sisi Utara Jalan Tembus</v>
      </c>
      <c r="E117" s="2" t="str">
        <v>nusantara</v>
      </c>
      <c r="F117" s="2">
        <v>52</v>
      </c>
      <c r="G117" s="2">
        <v>30</v>
      </c>
      <c r="H117" s="2">
        <f>F117*G117</f>
        <v>1560</v>
      </c>
      <c r="K117" s="2" t="str">
        <v>Beton</v>
      </c>
      <c r="M117" s="2">
        <f>H117</f>
        <v>1560</v>
      </c>
      <c r="N117" s="2">
        <f>M117</f>
        <v>1560</v>
      </c>
      <c r="O117" s="2">
        <f>N117/M117</f>
        <v>1</v>
      </c>
    </row>
    <row r="118">
      <c r="B118" s="2" t="str">
        <v>B</v>
      </c>
      <c r="C118" s="2" t="str">
        <v>Lapangan Penumpukan Lini I (TO II)</v>
      </c>
      <c r="M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K119" s="2" t="str">
        <v>Beton</v>
      </c>
      <c r="M119" s="2">
        <f>H119</f>
        <v>6916</v>
      </c>
      <c r="N119" s="2">
        <f>M119</f>
        <v>6916</v>
      </c>
      <c r="O119" s="2">
        <f>N119/M119</f>
        <v>1</v>
      </c>
      <c r="P119" s="2" t="str">
        <v>PTP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K120" s="2" t="str">
        <v>Beton</v>
      </c>
      <c r="M120" s="2">
        <f>H120</f>
        <v>6255</v>
      </c>
      <c r="N120" s="2">
        <f>M120</f>
        <v>6255</v>
      </c>
      <c r="O120" s="2">
        <f>N120/M120</f>
        <v>1</v>
      </c>
      <c r="P120" s="2" t="str">
        <v>PTP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K121" s="2" t="str">
        <v>Beton</v>
      </c>
      <c r="M121" s="2">
        <f>H121</f>
        <v>4841</v>
      </c>
      <c r="N121" s="2">
        <f>M121</f>
        <v>4841</v>
      </c>
      <c r="O121" s="2">
        <f>N121/M121</f>
        <v>1</v>
      </c>
      <c r="P121" s="2" t="str">
        <v>PTP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K122" s="2" t="str">
        <v>Beton</v>
      </c>
      <c r="M122" s="2">
        <f>H122</f>
        <v>5004</v>
      </c>
      <c r="N122" s="2">
        <f>M122</f>
        <v>5004</v>
      </c>
      <c r="O122" s="2">
        <f>N122/M122</f>
        <v>1</v>
      </c>
      <c r="P122" s="2" t="str">
        <v>TPK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K123" s="2" t="str">
        <v>Beton</v>
      </c>
      <c r="M123" s="2">
        <f>H123</f>
        <v>21450</v>
      </c>
      <c r="N123" s="2">
        <f>M123</f>
        <v>21450</v>
      </c>
      <c r="O123" s="2">
        <f>N123/M123</f>
        <v>1</v>
      </c>
      <c r="P123" s="2" t="str">
        <v>TPK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K124" s="2" t="str">
        <v>Beton</v>
      </c>
      <c r="M124" s="2">
        <f>H124</f>
        <v>29280</v>
      </c>
      <c r="N124" s="2">
        <f>M124</f>
        <v>29280</v>
      </c>
      <c r="O124" s="2">
        <f>N124/M124</f>
        <v>1</v>
      </c>
      <c r="P124" s="2" t="str">
        <v>TPK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K125" s="2" t="str">
        <v>Beton</v>
      </c>
      <c r="M125" s="2">
        <f>H125</f>
        <v>36500</v>
      </c>
      <c r="N125" s="2">
        <f>M125</f>
        <v>36500</v>
      </c>
      <c r="O125" s="2">
        <f>N125/M125</f>
        <v>1</v>
      </c>
      <c r="P125" s="2" t="str">
        <v>TPK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K126" s="2" t="str">
        <v>Beton</v>
      </c>
      <c r="M126" s="2">
        <f>H126</f>
        <v>3700</v>
      </c>
      <c r="N126" s="2">
        <f>M126</f>
        <v>3700</v>
      </c>
      <c r="O126" s="2">
        <f>N126/M126</f>
        <v>1</v>
      </c>
      <c r="P126" s="2" t="str">
        <v>TPK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K127" s="2" t="str">
        <v>Beton</v>
      </c>
      <c r="M127" s="2">
        <f>H127</f>
        <v>3840</v>
      </c>
      <c r="N127" s="2">
        <f>M127</f>
        <v>3840</v>
      </c>
      <c r="O127" s="2">
        <f>N127/M127</f>
        <v>1</v>
      </c>
      <c r="P127" s="2" t="str">
        <v>TPK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K128" s="2" t="str">
        <v>Beton</v>
      </c>
      <c r="M128" s="2">
        <f>H128</f>
        <v>6912</v>
      </c>
      <c r="N128" s="2">
        <f>M128</f>
        <v>6912</v>
      </c>
      <c r="O128" s="2">
        <f>N128/M128</f>
        <v>1</v>
      </c>
      <c r="P128" s="2" t="str">
        <v>TPK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K129" s="2" t="str">
        <v>Beton</v>
      </c>
      <c r="M129" s="2">
        <f>H129</f>
        <v>5530</v>
      </c>
      <c r="N129" s="2">
        <f>M129</f>
        <v>5530</v>
      </c>
      <c r="O129" s="2">
        <f>N129/M129</f>
        <v>1</v>
      </c>
      <c r="P129" s="2" t="str">
        <v>TPK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K130" s="2" t="str">
        <v>Beton</v>
      </c>
      <c r="M130" s="2">
        <f>H130</f>
        <v>6300</v>
      </c>
      <c r="N130" s="2">
        <f>M130</f>
        <v>6300</v>
      </c>
      <c r="O130" s="2">
        <f>N130/M130</f>
        <v>1</v>
      </c>
      <c r="P130" s="2" t="str">
        <v>TPK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K131" s="2" t="str">
        <v>Beton</v>
      </c>
      <c r="M131" s="2">
        <f>H131</f>
        <v>3575</v>
      </c>
      <c r="N131" s="2">
        <f>M131</f>
        <v>3575</v>
      </c>
      <c r="O131" s="2">
        <f>N131/M131</f>
        <v>1</v>
      </c>
      <c r="P131" s="2" t="str">
        <v>TPK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K132" s="2" t="str">
        <v>Beton</v>
      </c>
      <c r="M132" s="2">
        <f>H132</f>
        <v>6750</v>
      </c>
      <c r="N132" s="2">
        <f>M132</f>
        <v>6750</v>
      </c>
      <c r="O132" s="2">
        <f>N132/M132</f>
        <v>1</v>
      </c>
      <c r="P132" s="2" t="str">
        <v>PTP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K133" s="2" t="str">
        <v>Beton</v>
      </c>
      <c r="M133" s="2">
        <f>H133</f>
        <v>9900</v>
      </c>
      <c r="N133" s="2">
        <f>M133</f>
        <v>9900</v>
      </c>
      <c r="O133" s="2">
        <f>N133/M133</f>
        <v>1</v>
      </c>
      <c r="P133" s="2" t="str">
        <v>PTP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K134" s="2" t="str">
        <v>Beton</v>
      </c>
      <c r="M134" s="2">
        <f>H134</f>
        <v>6384</v>
      </c>
      <c r="N134" s="2">
        <f>M134</f>
        <v>6384</v>
      </c>
      <c r="O134" s="2">
        <f>N134/M134</f>
        <v>1</v>
      </c>
      <c r="P134" s="2" t="str">
        <v>KEPANDUAN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K135" s="2" t="str">
        <v>Beton</v>
      </c>
      <c r="M135" s="2">
        <f>H135</f>
        <v>7518</v>
      </c>
      <c r="N135" s="2">
        <f>M135</f>
        <v>7518</v>
      </c>
      <c r="O135" s="2">
        <f>N135/M135</f>
        <v>1</v>
      </c>
      <c r="P135" s="2" t="str">
        <v>PTP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K136" s="2" t="str">
        <v>Beton</v>
      </c>
      <c r="M136" s="2">
        <f>H136</f>
        <v>9324</v>
      </c>
      <c r="N136" s="2">
        <f>M136</f>
        <v>9324</v>
      </c>
      <c r="O136" s="2">
        <f>N136/M136</f>
        <v>1</v>
      </c>
      <c r="P136" s="2" t="str">
        <v>PTP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K137" s="2" t="str">
        <v>Beton</v>
      </c>
      <c r="M137" s="2">
        <f>H137</f>
        <v>4200</v>
      </c>
      <c r="N137" s="2">
        <f>M137</f>
        <v>4200</v>
      </c>
      <c r="O137" s="2">
        <f>N137/M137</f>
        <v>1</v>
      </c>
      <c r="P137" s="2" t="str">
        <v>PTP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K138" s="2" t="str">
        <v>Beton</v>
      </c>
      <c r="M138" s="2">
        <f>H138</f>
        <v>1855</v>
      </c>
      <c r="N138" s="2">
        <f>M138</f>
        <v>1855</v>
      </c>
      <c r="O138" s="2">
        <f>N138/M138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K139" s="2" t="str">
        <v>Beton</v>
      </c>
      <c r="M139" s="2">
        <f>H139</f>
        <v>7888</v>
      </c>
      <c r="N139" s="2">
        <f>M139</f>
        <v>7888</v>
      </c>
      <c r="O139" s="2">
        <f>N139/M139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K140" s="2" t="str">
        <v>Beton</v>
      </c>
      <c r="M140" s="2">
        <f>H140</f>
        <v>11100</v>
      </c>
      <c r="N140" s="2">
        <f>M140*80%</f>
        <v>8880</v>
      </c>
      <c r="O140" s="2">
        <f>N140/M140</f>
        <v>0.8</v>
      </c>
      <c r="P140" s="2" t="str">
        <v>IKT</v>
      </c>
    </row>
    <row r="141">
      <c r="B141" s="2" t="str">
        <v>C</v>
      </c>
      <c r="C141" s="2" t="str">
        <v>Lapangan Penumpukan Lini I (TO III)</v>
      </c>
      <c r="M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K142" s="2" t="str">
        <v>Beton</v>
      </c>
      <c r="M142" s="2">
        <f>H142</f>
        <v>1848</v>
      </c>
      <c r="N142" s="2">
        <f>M142</f>
        <v>1848</v>
      </c>
      <c r="O142" s="2">
        <f>N142/M142</f>
        <v>1</v>
      </c>
      <c r="P142" s="2" t="str">
        <v>TPK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K143" s="2" t="str">
        <v>Beton</v>
      </c>
      <c r="M143" s="2">
        <f>H143</f>
        <v>12012</v>
      </c>
      <c r="N143" s="2">
        <f>M143</f>
        <v>12012</v>
      </c>
      <c r="O143" s="2">
        <f>N143/M143</f>
        <v>1</v>
      </c>
      <c r="P143" s="2" t="str">
        <v>TPK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K144" s="2" t="str">
        <v>Beton</v>
      </c>
      <c r="M144" s="2">
        <f>H144</f>
        <v>12180</v>
      </c>
      <c r="N144" s="2">
        <f>M144</f>
        <v>12180</v>
      </c>
      <c r="O144" s="2">
        <f>N144/M144</f>
        <v>1</v>
      </c>
      <c r="P144" s="2" t="str">
        <v>TPK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K145" s="2" t="str">
        <v>Beton</v>
      </c>
      <c r="M145" s="2">
        <f>H145</f>
        <v>25152</v>
      </c>
      <c r="N145" s="2">
        <f>M145</f>
        <v>25152</v>
      </c>
      <c r="O145" s="2">
        <f>N145/M145</f>
        <v>1</v>
      </c>
      <c r="P145" s="2" t="str">
        <v>TPK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K146" s="2" t="str">
        <v>Beton</v>
      </c>
      <c r="M146" s="2">
        <f>H146</f>
        <v>3100</v>
      </c>
      <c r="N146" s="2">
        <f>M146</f>
        <v>3100</v>
      </c>
      <c r="O146" s="2">
        <f>N146/M146</f>
        <v>1</v>
      </c>
      <c r="P146" s="2" t="str">
        <v>TPK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K147" s="2" t="str">
        <v>Beton</v>
      </c>
      <c r="M147" s="2">
        <f>H147</f>
        <v>2844</v>
      </c>
      <c r="N147" s="2">
        <f>M147</f>
        <v>2844</v>
      </c>
      <c r="O147" s="2">
        <f>N147/M147</f>
        <v>1</v>
      </c>
      <c r="P147" s="2" t="str">
        <v>TPK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K148" s="2" t="str">
        <v>Beton</v>
      </c>
      <c r="M148" s="2">
        <f>H148</f>
        <v>2286</v>
      </c>
      <c r="N148" s="2">
        <f>M148</f>
        <v>2286</v>
      </c>
      <c r="O148" s="2">
        <f>N148/M148</f>
        <v>1</v>
      </c>
      <c r="P148" s="2" t="str">
        <v>TPK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K149" s="2" t="str">
        <v>Beton</v>
      </c>
      <c r="M149" s="2">
        <f>H149</f>
        <v>46150</v>
      </c>
      <c r="N149" s="2">
        <f>M149</f>
        <v>46150</v>
      </c>
      <c r="O149" s="2">
        <f>N149/M149</f>
        <v>1</v>
      </c>
      <c r="P149" s="2" t="str">
        <v>MAL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K150" s="2" t="str">
        <v>Beton</v>
      </c>
      <c r="M150" s="2">
        <f>H150</f>
        <v>2400</v>
      </c>
      <c r="N150" s="2">
        <f>M150</f>
        <v>2400</v>
      </c>
      <c r="O150" s="2">
        <f>N150/M150</f>
        <v>1</v>
      </c>
      <c r="P150" s="2" t="str">
        <v>TPK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K151" s="2" t="str">
        <v>Beton</v>
      </c>
      <c r="M151" s="2">
        <f>H151</f>
        <v>5217</v>
      </c>
      <c r="N151" s="2">
        <f>M151</f>
        <v>5217</v>
      </c>
      <c r="O151" s="2">
        <f>N151/M151</f>
        <v>1</v>
      </c>
      <c r="P151" s="2" t="str">
        <v>TPK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K152" s="2" t="str">
        <v>Beton</v>
      </c>
      <c r="M152" s="2">
        <f>H152</f>
        <v>20000</v>
      </c>
      <c r="N152" s="2">
        <f>M152</f>
        <v>20000</v>
      </c>
      <c r="O152" s="2">
        <f>N152/M152</f>
        <v>1</v>
      </c>
      <c r="P152" s="2" t="str">
        <v>TPK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K153" s="2" t="str">
        <v>Beton</v>
      </c>
      <c r="M153" s="2">
        <f>H153</f>
        <v>29100</v>
      </c>
      <c r="N153" s="2">
        <f>M153</f>
        <v>29100</v>
      </c>
      <c r="O153" s="2">
        <f>N153/M153</f>
        <v>1</v>
      </c>
      <c r="P153" s="2" t="str">
        <v>TPK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K154" s="2" t="str">
        <v>Beton</v>
      </c>
      <c r="M154" s="2">
        <f>H154</f>
        <v>20200</v>
      </c>
      <c r="N154" s="2">
        <f>M154</f>
        <v>20200</v>
      </c>
      <c r="O154" s="2">
        <f>N154/M154</f>
        <v>1</v>
      </c>
      <c r="P154" s="2" t="str">
        <v>TPK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K155" s="2" t="str">
        <v>Beton</v>
      </c>
      <c r="M155" s="2">
        <f>H155</f>
        <v>17700</v>
      </c>
      <c r="N155" s="2">
        <f>M155</f>
        <v>17700</v>
      </c>
      <c r="O155" s="2">
        <f>N155/M155</f>
        <v>1</v>
      </c>
      <c r="P155" s="2" t="str">
        <v>TPK</v>
      </c>
    </row>
    <row r="156">
      <c r="B156" s="2" t="str">
        <v>C</v>
      </c>
      <c r="C156" s="2" t="str">
        <v>Lapangan Penumpukan Lini II</v>
      </c>
      <c r="M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K157" s="2" t="str">
        <v>Beton</v>
      </c>
      <c r="M157" s="2">
        <f>H157</f>
        <v>5670</v>
      </c>
      <c r="N157" s="2">
        <f>M157*50%</f>
        <v>2835</v>
      </c>
      <c r="O157" s="2">
        <f>N157/M157</f>
        <v>0.5</v>
      </c>
      <c r="P157" s="2" t="str">
        <v>lapangan rusak</v>
      </c>
      <c r="R157" s="2" t="str">
        <v>Apa penyebab availability fasilitas kurang dari 80% ?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K158" s="2" t="str">
        <v>Beton</v>
      </c>
      <c r="M158" s="2">
        <f>H158</f>
        <v>1225</v>
      </c>
      <c r="N158" s="2">
        <v>1000</v>
      </c>
      <c r="O158" s="2">
        <f>N158/M158</f>
        <v>0.8163265306122449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K159" s="2" t="str">
        <v>Beton</v>
      </c>
      <c r="M159" s="2">
        <f>H159</f>
        <v>6525</v>
      </c>
      <c r="N159" s="2">
        <v>6000</v>
      </c>
      <c r="O159" s="2">
        <f>N159/M159</f>
        <v>0.9195402298850575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K160" s="2" t="str">
        <v>Beton</v>
      </c>
      <c r="M160" s="2">
        <f>H160</f>
        <v>4500</v>
      </c>
      <c r="N160" s="2">
        <v>4000</v>
      </c>
      <c r="O160" s="2">
        <f>N160/M160</f>
        <v>0.8888888888888888</v>
      </c>
      <c r="P160" s="2" t="str">
        <v>lapangan rusak, tapi masih bisa dipakai menumpuk</v>
      </c>
      <c r="R160" s="2" t="str">
        <v>Apa penyebab availability fasilitas kurang dari 80% ?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K161" s="2" t="str">
        <v>Beton</v>
      </c>
      <c r="M161" s="2">
        <f>H161</f>
        <v>5520</v>
      </c>
      <c r="N161" s="2">
        <f>M161</f>
        <v>5520</v>
      </c>
      <c r="O161" s="2">
        <f>N161/M161</f>
        <v>1</v>
      </c>
      <c r="P161" s="2" t="str">
        <v>TPK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K162" s="2" t="str">
        <v>Beton</v>
      </c>
      <c r="M162" s="2">
        <f>H162</f>
        <v>7280</v>
      </c>
      <c r="N162" s="2">
        <f>M162</f>
        <v>7280</v>
      </c>
      <c r="O162" s="2">
        <f>N162/M162</f>
        <v>1</v>
      </c>
      <c r="P162" s="2" t="str">
        <v>TPK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K163" s="2" t="str">
        <v>Beton</v>
      </c>
      <c r="M163" s="2">
        <f>H163</f>
        <v>4606</v>
      </c>
      <c r="N163" s="2">
        <f>M163</f>
        <v>4606</v>
      </c>
      <c r="O163" s="2">
        <f>N163/M163</f>
        <v>1</v>
      </c>
      <c r="P163" s="2" t="str">
        <v>TPK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K164" s="2" t="str">
        <v>Beton</v>
      </c>
      <c r="M164" s="2">
        <f>H164</f>
        <v>1705</v>
      </c>
      <c r="N164" s="2">
        <f>M164</f>
        <v>1705</v>
      </c>
      <c r="O164" s="2">
        <f>N164/M164</f>
        <v>1</v>
      </c>
      <c r="P164" s="2" t="str">
        <v>TPK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K165" s="2" t="str">
        <v>Beton</v>
      </c>
      <c r="M165" s="2">
        <f>H165</f>
        <v>9425</v>
      </c>
      <c r="N165" s="2">
        <f>M165</f>
        <v>9425</v>
      </c>
      <c r="O165" s="2">
        <f>N165/M165</f>
        <v>1</v>
      </c>
      <c r="P165" s="2" t="str">
        <v>TPK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K166" s="2" t="str">
        <v>Beton</v>
      </c>
      <c r="M166" s="2">
        <f>H166</f>
        <v>13770</v>
      </c>
      <c r="N166" s="2">
        <f>M166</f>
        <v>13770</v>
      </c>
      <c r="O166" s="2">
        <f>N166/M166</f>
        <v>1</v>
      </c>
      <c r="P166" s="2" t="str">
        <v>TPK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K167" s="2" t="str">
        <v>Beton</v>
      </c>
      <c r="M167" s="2">
        <f>H167</f>
        <v>16512</v>
      </c>
      <c r="N167" s="2">
        <f>M167</f>
        <v>16512</v>
      </c>
      <c r="O167" s="2">
        <f>N167/M167</f>
        <v>1</v>
      </c>
      <c r="P167" s="2" t="str">
        <v>TPK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K168" s="2" t="str">
        <v>Beton</v>
      </c>
      <c r="M168" s="2">
        <f>H168</f>
        <v>13760</v>
      </c>
      <c r="N168" s="2">
        <f>M168</f>
        <v>13760</v>
      </c>
      <c r="O168" s="2">
        <f>N168/M168</f>
        <v>1</v>
      </c>
      <c r="P168" s="2" t="str">
        <v>TPK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K169" s="2" t="str">
        <v>Beton</v>
      </c>
      <c r="M169" s="2">
        <f>H169</f>
        <v>14534</v>
      </c>
      <c r="N169" s="2">
        <f>M169</f>
        <v>14534</v>
      </c>
      <c r="O169" s="2">
        <f>N169/M169</f>
        <v>1</v>
      </c>
      <c r="P169" s="2" t="str">
        <v>TPK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K170" s="2" t="str">
        <v>Beton</v>
      </c>
      <c r="M170" s="2">
        <f>H170</f>
        <v>9520</v>
      </c>
      <c r="N170" s="2">
        <f>M170</f>
        <v>9520</v>
      </c>
      <c r="O170" s="2">
        <f>N170/M170</f>
        <v>1</v>
      </c>
      <c r="P170" s="2" t="str">
        <v>TPK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K171" s="2" t="str">
        <v>Beton</v>
      </c>
      <c r="M171" s="2">
        <f>H171</f>
        <v>6498</v>
      </c>
      <c r="N171" s="2">
        <f>M171</f>
        <v>6498</v>
      </c>
      <c r="O171" s="2">
        <f>N171/M171</f>
        <v>1</v>
      </c>
      <c r="P171" s="2" t="str">
        <v>MTI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K172" s="2" t="str">
        <v>Beton</v>
      </c>
      <c r="M172" s="2">
        <f>H172</f>
        <v>55278</v>
      </c>
      <c r="N172" s="2">
        <f>M172</f>
        <v>55278</v>
      </c>
      <c r="O172" s="2">
        <f>N172/M172</f>
        <v>1</v>
      </c>
      <c r="P172" s="2" t="str">
        <v>MTI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K173" s="2" t="str">
        <v>Beton</v>
      </c>
      <c r="M173" s="2">
        <f>H173</f>
        <v>22165</v>
      </c>
      <c r="N173" s="2">
        <f>M173*50%</f>
        <v>11082.5</v>
      </c>
      <c r="O173" s="2">
        <f>N173/M173</f>
        <v>0.5</v>
      </c>
      <c r="P173" s="2" t="str">
        <v>permukaan beton turun</v>
      </c>
      <c r="R173" s="2" t="str">
        <v>Apa penyebab availability fasilitas kurang dari 80% ?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K174" s="2" t="str">
        <v>Conblock</v>
      </c>
      <c r="M174" s="2">
        <f>H174</f>
        <v>86620</v>
      </c>
      <c r="N174" s="2">
        <f>M174</f>
        <v>86620</v>
      </c>
      <c r="O174" s="2">
        <f>N174/M174</f>
        <v>1</v>
      </c>
      <c r="P174" s="2" t="str">
        <v>PTP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K175" s="2" t="str">
        <v>Beton</v>
      </c>
      <c r="M175" s="2">
        <f>H175</f>
        <v>7965</v>
      </c>
      <c r="N175" s="2">
        <f>M175</f>
        <v>7965</v>
      </c>
      <c r="O175" s="2">
        <f>N175/M175</f>
        <v>1</v>
      </c>
      <c r="P175" s="2" t="str">
        <v>CABANG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K176" s="2" t="str">
        <v>Beton</v>
      </c>
      <c r="M176" s="2">
        <f>H176</f>
        <v>12204</v>
      </c>
      <c r="N176" s="2">
        <f>M176</f>
        <v>12204</v>
      </c>
      <c r="O176" s="2">
        <f>N176/M176</f>
        <v>1</v>
      </c>
      <c r="P176" s="2" t="str">
        <v>PTP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K177" s="2" t="str">
        <v>Beton</v>
      </c>
      <c r="M177" s="2">
        <f>H177</f>
        <v>46345</v>
      </c>
      <c r="N177" s="2">
        <f>M177</f>
        <v>46345</v>
      </c>
      <c r="O177" s="2">
        <f>N177/M177</f>
        <v>1</v>
      </c>
      <c r="P177" s="2" t="str">
        <v>CABANG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K178" s="2" t="str">
        <v>Beton</v>
      </c>
      <c r="M178" s="2">
        <f>H178</f>
        <v>4900</v>
      </c>
      <c r="N178" s="2">
        <f>M178</f>
        <v>4900</v>
      </c>
      <c r="O178" s="2">
        <f>N178/M178</f>
        <v>1</v>
      </c>
      <c r="P178" s="2" t="str">
        <v>CABANG</v>
      </c>
      <c r="R178" s="2">
        <f>D181+D156+D141+D118</f>
        <v>0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K179" s="2" t="str">
        <v>Conblock</v>
      </c>
      <c r="M179" s="2">
        <f>H179</f>
        <v>33285</v>
      </c>
      <c r="N179" s="2">
        <f>M179</f>
        <v>33285</v>
      </c>
      <c r="O179" s="2">
        <f>N179/M179</f>
        <v>1</v>
      </c>
      <c r="P179" s="2" t="str">
        <v>CABANG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M180" s="2">
        <f>H180</f>
        <v>11775</v>
      </c>
      <c r="N180" s="2">
        <f>M180</f>
        <v>11775</v>
      </c>
      <c r="O180" s="2">
        <f>N180/M180</f>
        <v>1</v>
      </c>
      <c r="P180" s="2" t="str">
        <v>MTI</v>
      </c>
    </row>
    <row r="181">
      <c r="C181" s="2" t="str">
        <v>Julmlah II</v>
      </c>
      <c r="H181" s="2">
        <f>SUM(H104:H180)</f>
        <v>911017</v>
      </c>
      <c r="M181" s="2">
        <f>SUM(M104:M180)</f>
        <v>911017</v>
      </c>
      <c r="N181" s="2">
        <f>SUM(N104:N180)</f>
        <v>879513.75</v>
      </c>
      <c r="O181" s="2">
        <f>N181/M181</f>
        <v>0.9654196903021568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E183" s="2" t="str">
        <v>nusantara</v>
      </c>
      <c r="F183" s="2">
        <v>113.1</v>
      </c>
      <c r="G183" s="2">
        <v>50</v>
      </c>
      <c r="H183" s="2">
        <f>F183*G183</f>
        <v>5655</v>
      </c>
      <c r="K183" s="2" t="str">
        <v>Rangka Baja</v>
      </c>
      <c r="M183" s="2">
        <f>H183</f>
        <v>5655</v>
      </c>
      <c r="N183" s="2">
        <f>M183</f>
        <v>5655</v>
      </c>
      <c r="O183" s="2">
        <f>N183/M183</f>
        <v>1</v>
      </c>
      <c r="P183" s="2" t="str">
        <v>PTP</v>
      </c>
    </row>
    <row r="184">
      <c r="B184" s="2">
        <v>2</v>
      </c>
      <c r="D184" s="2" t="str">
        <v>Gudang 007</v>
      </c>
      <c r="E184" s="2" t="str">
        <v>nusantara</v>
      </c>
      <c r="F184" s="2">
        <v>113.1</v>
      </c>
      <c r="G184" s="2">
        <v>50</v>
      </c>
      <c r="H184" s="2">
        <f>F184*G184</f>
        <v>5655</v>
      </c>
      <c r="K184" s="2" t="str">
        <v>Rangka Baja</v>
      </c>
      <c r="M184" s="2">
        <f>H184</f>
        <v>5655</v>
      </c>
      <c r="N184" s="2">
        <f>M184</f>
        <v>5655</v>
      </c>
      <c r="O184" s="2">
        <f>N184/M184</f>
        <v>1</v>
      </c>
      <c r="P184" s="2" t="str">
        <v>PTP</v>
      </c>
    </row>
    <row r="185">
      <c r="B185" s="2">
        <v>3</v>
      </c>
      <c r="D185" s="2" t="str">
        <v>Gudang Ambon</v>
      </c>
      <c r="E185" s="2" t="str">
        <v>jalan ambon</v>
      </c>
      <c r="F185" s="2">
        <v>230</v>
      </c>
      <c r="G185" s="2">
        <v>40</v>
      </c>
      <c r="H185" s="2">
        <f>F185*G185</f>
        <v>9200</v>
      </c>
      <c r="K185" s="2" t="str">
        <v>Rangka Baja</v>
      </c>
      <c r="M185" s="2">
        <f>H185</f>
        <v>9200</v>
      </c>
      <c r="N185" s="2">
        <f>M185</f>
        <v>9200</v>
      </c>
      <c r="O185" s="2">
        <f>N185/M185</f>
        <v>1</v>
      </c>
      <c r="P185" s="2" t="str">
        <v>PTP</v>
      </c>
    </row>
    <row r="186">
      <c r="B186" s="2">
        <v>4</v>
      </c>
      <c r="D186" s="2" t="str">
        <v>Gudang Pombo</v>
      </c>
      <c r="E186" s="2" t="str">
        <v>jalan pombo</v>
      </c>
      <c r="F186" s="2">
        <v>85</v>
      </c>
      <c r="G186" s="2">
        <v>40</v>
      </c>
      <c r="H186" s="2">
        <f>F186*G186</f>
        <v>3400</v>
      </c>
      <c r="K186" s="2" t="str">
        <v>Rangka Baja</v>
      </c>
      <c r="M186" s="2">
        <f>H186</f>
        <v>3400</v>
      </c>
      <c r="N186" s="2">
        <f>M186</f>
        <v>3400</v>
      </c>
      <c r="O186" s="2">
        <f>N186/M186</f>
        <v>1</v>
      </c>
      <c r="P186" s="2" t="str">
        <v>PTP</v>
      </c>
    </row>
    <row r="187">
      <c r="B187" s="2">
        <v>5</v>
      </c>
      <c r="D187" s="2" t="str">
        <v>Gudang CDC</v>
      </c>
      <c r="E187" s="2" t="str">
        <v>jalan banda</v>
      </c>
      <c r="F187" s="2">
        <v>224.08</v>
      </c>
      <c r="G187" s="2">
        <v>49.3</v>
      </c>
      <c r="H187" s="2">
        <f>F187*G187</f>
        <v>11047.144</v>
      </c>
      <c r="K187" s="2" t="str">
        <v>Rangka Baja</v>
      </c>
      <c r="M187" s="2">
        <f>H187</f>
        <v>11047.144</v>
      </c>
      <c r="N187" s="2">
        <f>M187</f>
        <v>11047.144</v>
      </c>
      <c r="O187" s="2">
        <f>N187/M187</f>
        <v>1</v>
      </c>
      <c r="P187" s="2" t="str">
        <v>MTI</v>
      </c>
    </row>
    <row r="188">
      <c r="C188" s="2" t="str">
        <v>Julmlah III</v>
      </c>
      <c r="H188" s="2">
        <f>SUM(H183:H187)</f>
        <v>34957.144</v>
      </c>
      <c r="M188" s="2">
        <f>SUM(M183:M187)</f>
        <v>34957.144</v>
      </c>
      <c r="N188" s="2">
        <f>SUM(N183:N187)</f>
        <v>34957.144</v>
      </c>
      <c r="O188" s="2">
        <f>N188/M188</f>
        <v>1</v>
      </c>
    </row>
    <row r="189">
      <c r="B189" s="2" t="str">
        <v>AVAILABILITY FASILITAS PELABUHAN</v>
      </c>
      <c r="O189" s="2">
        <f>AVERAGE(O101,O181,O188)</f>
        <v>0.9880974843086267</v>
      </c>
    </row>
  </sheetData>
  <mergeCells count="13">
    <mergeCell ref="B4:C4"/>
    <mergeCell ref="B5:C5"/>
    <mergeCell ref="B6:C6"/>
    <mergeCell ref="B8:B9"/>
    <mergeCell ref="C8:C9"/>
    <mergeCell ref="K8:K9"/>
    <mergeCell ref="L8:L9"/>
    <mergeCell ref="P8:P9"/>
    <mergeCell ref="H114:H115"/>
    <mergeCell ref="B189:N189"/>
    <mergeCell ref="O189:P189"/>
    <mergeCell ref="D8:D9"/>
    <mergeCell ref="E8:E9"/>
  </mergeCells>
  <pageMargins left="0.5" right="0.5" top="0.5" bottom="0.5" header="0" footer="0"/>
  <ignoredErrors>
    <ignoredError numberStoredAsText="1" sqref="A1:Y99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Z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II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DESEMBER</v>
      </c>
    </row>
    <row r="6">
      <c r="B6" s="2" t="str">
        <v xml:space="preserve">TAHUN </v>
      </c>
      <c r="D6" s="2" t="str">
        <v>: 2023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>Elevasi</v>
      </c>
      <c r="K8" s="2" t="str">
        <v>Daya Dukung/Kapasitas</v>
      </c>
      <c r="L8" s="2" t="str">
        <v xml:space="preserve">Konstruksi </v>
      </c>
      <c r="M8" s="2" t="str">
        <v>Tahun Pembuatan</v>
      </c>
      <c r="N8" s="2" t="str">
        <v>Fasilitas Tersidia</v>
      </c>
      <c r="O8" s="2" t="str">
        <v>Fasilitas Siap Pakai</v>
      </c>
      <c r="P8" s="2" t="str">
        <v>Availability Fasilitas</v>
      </c>
      <c r="Q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(buah)</v>
      </c>
      <c r="J9" s="2" t="str">
        <v>(mLWS)</v>
      </c>
      <c r="K9" s="2" t="str">
        <v>(Ton/m2/Teus)</v>
      </c>
      <c r="N9" s="2" t="str">
        <v>(m2)</v>
      </c>
      <c r="O9" s="2" t="str">
        <v>(m2)</v>
      </c>
      <c r="P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 t="str">
        <v>15 = 14/13</v>
      </c>
      <c r="Q10" s="2">
        <v>16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F13" s="2">
        <v>170</v>
      </c>
      <c r="G13" s="2">
        <v>20</v>
      </c>
      <c r="H13" s="2">
        <f>F13*G13</f>
        <v>3400</v>
      </c>
      <c r="N13" s="2">
        <f>H13</f>
        <v>3400</v>
      </c>
      <c r="O13" s="2">
        <f>N13</f>
        <v>3400</v>
      </c>
      <c r="P13" s="2">
        <f>O13/N13</f>
        <v>1</v>
      </c>
    </row>
    <row r="14">
      <c r="D14" s="2" t="str">
        <v>Dermaga 002</v>
      </c>
      <c r="F14" s="2">
        <v>130</v>
      </c>
      <c r="G14" s="2">
        <v>20</v>
      </c>
      <c r="H14" s="2">
        <f>F14*G14</f>
        <v>2600</v>
      </c>
      <c r="N14" s="2">
        <f>H14</f>
        <v>2600</v>
      </c>
      <c r="O14" s="2">
        <f>N14</f>
        <v>2600</v>
      </c>
      <c r="P14" s="2">
        <f>O14/N14</f>
        <v>1</v>
      </c>
    </row>
    <row r="15">
      <c r="B15" s="2">
        <v>1</v>
      </c>
      <c r="D15" s="2" t="str">
        <v>Dermaga 003</v>
      </c>
      <c r="F15" s="2">
        <v>120</v>
      </c>
      <c r="G15" s="2">
        <v>20</v>
      </c>
      <c r="H15" s="2">
        <f>F15*G15</f>
        <v>2400</v>
      </c>
      <c r="L15" s="2" t="str">
        <v>Beton</v>
      </c>
      <c r="N15" s="2">
        <f>H15</f>
        <v>2400</v>
      </c>
      <c r="O15" s="2">
        <f>N15</f>
        <v>2400</v>
      </c>
      <c r="P15" s="2">
        <f>O15/N15</f>
        <v>1</v>
      </c>
    </row>
    <row r="16">
      <c r="B16" s="2">
        <v>2</v>
      </c>
      <c r="D16" s="2" t="str">
        <v>Dermaga 004</v>
      </c>
      <c r="F16" s="2">
        <v>140</v>
      </c>
      <c r="G16" s="2">
        <v>20</v>
      </c>
      <c r="H16" s="2">
        <f>F16*G16</f>
        <v>2800</v>
      </c>
      <c r="L16" s="2" t="str">
        <v>Beton</v>
      </c>
      <c r="N16" s="2">
        <f>H16</f>
        <v>2800</v>
      </c>
      <c r="O16" s="2">
        <f>N16</f>
        <v>2800</v>
      </c>
      <c r="P16" s="2">
        <f>O16/N16</f>
        <v>1</v>
      </c>
    </row>
    <row r="17">
      <c r="B17" s="2">
        <v>3</v>
      </c>
      <c r="D17" s="2" t="str">
        <v>Dermaga 004 Utara</v>
      </c>
      <c r="F17" s="2">
        <v>280</v>
      </c>
      <c r="G17" s="2">
        <v>20</v>
      </c>
      <c r="H17" s="2">
        <f>F17*G17</f>
        <v>5600</v>
      </c>
      <c r="L17" s="2" t="str">
        <v>Beton</v>
      </c>
      <c r="N17" s="2">
        <f>H17</f>
        <v>5600</v>
      </c>
      <c r="O17" s="2">
        <f>N17</f>
        <v>5600</v>
      </c>
      <c r="P17" s="2">
        <f>O17/N17</f>
        <v>1</v>
      </c>
    </row>
    <row r="18">
      <c r="B18" s="2">
        <v>4</v>
      </c>
      <c r="D18" s="2" t="str">
        <v>Dermaga Serbaguna (PNP)</v>
      </c>
      <c r="F18" s="2">
        <v>240</v>
      </c>
      <c r="G18" s="2">
        <v>20</v>
      </c>
      <c r="H18" s="2">
        <f>F18*G18</f>
        <v>4800</v>
      </c>
      <c r="L18" s="2" t="str">
        <v>Batu Kali</v>
      </c>
      <c r="N18" s="2">
        <f>H18</f>
        <v>4800</v>
      </c>
      <c r="O18" s="2">
        <f>N18</f>
        <v>4800</v>
      </c>
      <c r="P18" s="2">
        <f>O18/N18</f>
        <v>1</v>
      </c>
    </row>
    <row r="19">
      <c r="B19" s="2">
        <v>5</v>
      </c>
      <c r="D19" s="2" t="str">
        <v>Dermaga Inggom</v>
      </c>
      <c r="F19" s="2">
        <v>200</v>
      </c>
      <c r="G19" s="2">
        <v>15</v>
      </c>
      <c r="H19" s="2">
        <f>F19*G19</f>
        <v>3000</v>
      </c>
      <c r="L19" s="2" t="str">
        <v>Beton</v>
      </c>
      <c r="N19" s="2">
        <f>H19</f>
        <v>3000</v>
      </c>
      <c r="O19" s="2">
        <f>N19</f>
        <v>3000</v>
      </c>
      <c r="P19" s="2">
        <f>O19/N19</f>
        <v>1</v>
      </c>
    </row>
    <row r="20">
      <c r="B20" s="2" t="str">
        <v>B</v>
      </c>
      <c r="C20" s="2" t="str">
        <v>Dermaga Pelabuhan Nusantara II</v>
      </c>
      <c r="N20" s="2">
        <f>H20</f>
        <v>0</v>
      </c>
      <c r="O20" s="2">
        <f>N20</f>
        <v>0</v>
      </c>
    </row>
    <row r="21">
      <c r="D21" s="2" t="str">
        <v>Dermaga 005</v>
      </c>
      <c r="F21" s="2">
        <v>170</v>
      </c>
      <c r="G21" s="2">
        <v>20</v>
      </c>
      <c r="H21" s="2">
        <f>F21*G21</f>
        <v>3400</v>
      </c>
      <c r="N21" s="2">
        <f>H21</f>
        <v>3400</v>
      </c>
      <c r="O21" s="2">
        <f>N21</f>
        <v>3400</v>
      </c>
      <c r="P21" s="2">
        <f>O21/N21</f>
        <v>1</v>
      </c>
    </row>
    <row r="22">
      <c r="D22" s="2" t="str">
        <v>Dermaga 006</v>
      </c>
      <c r="F22" s="2">
        <v>180</v>
      </c>
      <c r="G22" s="2">
        <v>20</v>
      </c>
      <c r="H22" s="2">
        <f>F22*G22</f>
        <v>3600</v>
      </c>
      <c r="N22" s="2">
        <f>H22</f>
        <v>3600</v>
      </c>
      <c r="O22" s="2">
        <f>N22</f>
        <v>3600</v>
      </c>
      <c r="P22" s="2">
        <f>O22/N22</f>
        <v>1</v>
      </c>
    </row>
    <row r="23">
      <c r="B23" s="2">
        <v>1</v>
      </c>
      <c r="D23" s="2" t="str">
        <v>Dermaga 007</v>
      </c>
      <c r="F23" s="2">
        <v>192</v>
      </c>
      <c r="G23" s="2">
        <v>20</v>
      </c>
      <c r="H23" s="2">
        <f>F23*G23</f>
        <v>3840</v>
      </c>
      <c r="L23" s="2" t="str">
        <v>Beton</v>
      </c>
      <c r="N23" s="2">
        <f>H23</f>
        <v>3840</v>
      </c>
      <c r="O23" s="2">
        <f>N23</f>
        <v>3840</v>
      </c>
      <c r="P23" s="2">
        <f>O23/N23</f>
        <v>1</v>
      </c>
    </row>
    <row r="24">
      <c r="B24" s="2">
        <v>2</v>
      </c>
      <c r="D24" s="2" t="str">
        <v>Dermaga 007 Utara</v>
      </c>
      <c r="F24" s="2">
        <v>75</v>
      </c>
      <c r="G24" s="2">
        <v>12</v>
      </c>
      <c r="H24" s="2">
        <f>F24*G24</f>
        <v>900</v>
      </c>
      <c r="L24" s="2" t="str">
        <v>Beton</v>
      </c>
      <c r="N24" s="2">
        <f>H24</f>
        <v>900</v>
      </c>
      <c r="O24" s="2">
        <f>N24</f>
        <v>900</v>
      </c>
      <c r="P24" s="2">
        <f>O24/N24</f>
        <v>1</v>
      </c>
    </row>
    <row r="25">
      <c r="B25" s="2" t="str">
        <v>C</v>
      </c>
      <c r="C25" s="2" t="str">
        <v>Dermaga Nusantara II Timur</v>
      </c>
      <c r="N25" s="2">
        <f>H25</f>
        <v>0</v>
      </c>
      <c r="O25" s="2">
        <f>N25</f>
        <v>0</v>
      </c>
    </row>
    <row r="26">
      <c r="B26" s="2">
        <v>1</v>
      </c>
      <c r="D26" s="2" t="str">
        <v>Dermaga 009</v>
      </c>
      <c r="F26" s="2">
        <v>400</v>
      </c>
      <c r="G26" s="2">
        <v>20</v>
      </c>
      <c r="H26" s="2">
        <f>F26*G26</f>
        <v>8000</v>
      </c>
      <c r="L26" s="2" t="str">
        <v>Beton</v>
      </c>
      <c r="N26" s="2">
        <f>H26</f>
        <v>8000</v>
      </c>
      <c r="O26" s="2">
        <f>N26</f>
        <v>8000</v>
      </c>
      <c r="P26" s="2">
        <f>O26/N26</f>
        <v>1</v>
      </c>
    </row>
    <row r="27">
      <c r="B27" s="2">
        <v>2</v>
      </c>
      <c r="D27" s="2" t="str">
        <v>Dermaga Walie Jaya</v>
      </c>
      <c r="F27" s="2">
        <v>170</v>
      </c>
      <c r="G27" s="2">
        <v>10</v>
      </c>
      <c r="H27" s="2">
        <f>F27*G27</f>
        <v>1700</v>
      </c>
      <c r="L27" s="2" t="str">
        <v>Beton</v>
      </c>
      <c r="N27" s="2">
        <f>H27</f>
        <v>1700</v>
      </c>
      <c r="O27" s="2">
        <f>N27</f>
        <v>1700</v>
      </c>
      <c r="P27" s="2">
        <f>O27/N27</f>
        <v>1</v>
      </c>
    </row>
    <row r="28">
      <c r="B28" s="2" t="str">
        <v>D</v>
      </c>
      <c r="C28" s="2" t="str">
        <v>Dermaga Pelabuhan 1 Barat</v>
      </c>
      <c r="N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N29" s="2">
        <f>H29</f>
        <v>600</v>
      </c>
      <c r="O29" s="2">
        <f>N29</f>
        <v>600</v>
      </c>
      <c r="P29" s="2">
        <f>O29/N29</f>
        <v>1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N30" s="2">
        <f>H30</f>
        <v>5000</v>
      </c>
      <c r="O30" s="2">
        <f>N30</f>
        <v>5000</v>
      </c>
      <c r="P30" s="2">
        <f>O30/N30</f>
        <v>1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N31" s="2">
        <f>H31</f>
        <v>2500</v>
      </c>
      <c r="O31" s="2">
        <f>N31</f>
        <v>2500</v>
      </c>
      <c r="P31" s="2">
        <f>O31/N31</f>
        <v>1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L32" s="2" t="str">
        <v>Beton</v>
      </c>
      <c r="N32" s="2">
        <f>H32</f>
        <v>2500</v>
      </c>
      <c r="O32" s="2">
        <f>N32</f>
        <v>2500</v>
      </c>
      <c r="P32" s="2">
        <f>O32/N32</f>
        <v>1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L33" s="2" t="str">
        <v>Beton</v>
      </c>
      <c r="N33" s="2">
        <f>H33</f>
        <v>3800</v>
      </c>
      <c r="O33" s="2">
        <f>N33</f>
        <v>3800</v>
      </c>
      <c r="P33" s="2">
        <f>O33/N33</f>
        <v>1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L34" s="2" t="str">
        <v>Beton</v>
      </c>
      <c r="N34" s="2">
        <f>H34</f>
        <v>2600</v>
      </c>
      <c r="O34" s="2">
        <f>N34</f>
        <v>2600</v>
      </c>
      <c r="P34" s="2">
        <f>O34/N34</f>
        <v>1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L35" s="2" t="str">
        <v>Beton</v>
      </c>
      <c r="N35" s="2">
        <f>H35</f>
        <v>3600</v>
      </c>
      <c r="O35" s="2">
        <f>N35</f>
        <v>3600</v>
      </c>
      <c r="P35" s="2">
        <f>O35/N35</f>
        <v>1</v>
      </c>
    </row>
    <row r="36">
      <c r="B36" s="2">
        <v>5</v>
      </c>
      <c r="D36" s="2" t="str">
        <v>Dermaga 106</v>
      </c>
      <c r="F36" s="2">
        <v>168</v>
      </c>
      <c r="G36" s="2">
        <v>20</v>
      </c>
      <c r="H36" s="2">
        <f>F36*G36</f>
        <v>3360</v>
      </c>
      <c r="L36" s="2" t="str">
        <v>Beton</v>
      </c>
      <c r="N36" s="2">
        <f>H36</f>
        <v>3360</v>
      </c>
      <c r="O36" s="2">
        <f>N36</f>
        <v>3360</v>
      </c>
      <c r="P36" s="2">
        <f>O36/N36</f>
        <v>1</v>
      </c>
    </row>
    <row r="37">
      <c r="B37" s="2">
        <v>6</v>
      </c>
      <c r="D37" s="2" t="str">
        <v>Dermaga 107</v>
      </c>
      <c r="F37" s="2">
        <v>212</v>
      </c>
      <c r="G37" s="2">
        <v>20</v>
      </c>
      <c r="H37" s="2">
        <f>F37*G37</f>
        <v>4240</v>
      </c>
      <c r="L37" s="2" t="str">
        <v>Beton</v>
      </c>
      <c r="N37" s="2">
        <f>H37</f>
        <v>4240</v>
      </c>
      <c r="O37" s="2">
        <f>N37</f>
        <v>4240</v>
      </c>
      <c r="P37" s="2">
        <f>O37/N37</f>
        <v>1</v>
      </c>
    </row>
    <row r="38">
      <c r="B38" s="2" t="str">
        <v>E</v>
      </c>
      <c r="C38" s="2" t="str">
        <v xml:space="preserve">Dermaga Pelabuhan 1 Selatan </v>
      </c>
      <c r="N38" s="2">
        <f>H38</f>
        <v>0</v>
      </c>
    </row>
    <row r="39">
      <c r="B39" s="2">
        <v>1</v>
      </c>
      <c r="D39" s="2" t="str">
        <v>Dermaga 108</v>
      </c>
      <c r="F39" s="2">
        <v>170</v>
      </c>
      <c r="G39" s="2">
        <v>28</v>
      </c>
      <c r="H39" s="2">
        <f>F39*G39</f>
        <v>4760</v>
      </c>
      <c r="L39" s="2" t="str">
        <v>Beton</v>
      </c>
      <c r="N39" s="2">
        <f>H39</f>
        <v>4760</v>
      </c>
      <c r="O39" s="2">
        <f>N39</f>
        <v>4760</v>
      </c>
      <c r="P39" s="2">
        <f>O39/N39</f>
        <v>1</v>
      </c>
    </row>
    <row r="40">
      <c r="B40" s="2">
        <v>1</v>
      </c>
      <c r="D40" s="2" t="str">
        <v>Dermaga 109</v>
      </c>
      <c r="F40" s="2">
        <v>170</v>
      </c>
      <c r="G40" s="2">
        <v>22</v>
      </c>
      <c r="H40" s="2">
        <f>F40*G40</f>
        <v>3740</v>
      </c>
      <c r="L40" s="2" t="str">
        <v>Beton</v>
      </c>
      <c r="N40" s="2">
        <f>H40</f>
        <v>3740</v>
      </c>
      <c r="O40" s="2">
        <f>N40</f>
        <v>3740</v>
      </c>
      <c r="P40" s="2">
        <f>O40/N40</f>
        <v>1</v>
      </c>
    </row>
    <row r="41">
      <c r="D41" s="2" t="str">
        <v>Dermaga 110</v>
      </c>
      <c r="F41" s="2">
        <v>180</v>
      </c>
      <c r="G41" s="2">
        <v>22</v>
      </c>
      <c r="H41" s="2">
        <f>F41*G41</f>
        <v>3960</v>
      </c>
      <c r="N41" s="2">
        <f>H41</f>
        <v>3960</v>
      </c>
      <c r="O41" s="2">
        <f>N41</f>
        <v>3960</v>
      </c>
      <c r="P41" s="2">
        <f>O41/N41</f>
        <v>1</v>
      </c>
    </row>
    <row r="42">
      <c r="B42" s="2">
        <v>2</v>
      </c>
      <c r="D42" s="2" t="str">
        <v>Dermaga 111</v>
      </c>
      <c r="F42" s="2">
        <v>160</v>
      </c>
      <c r="G42" s="2">
        <v>22</v>
      </c>
      <c r="H42" s="2">
        <f>F42*G42</f>
        <v>3520</v>
      </c>
      <c r="L42" s="2" t="str">
        <v>Beton</v>
      </c>
      <c r="N42" s="2">
        <f>H42</f>
        <v>3520</v>
      </c>
      <c r="O42" s="2">
        <f>N42</f>
        <v>3520</v>
      </c>
      <c r="P42" s="2">
        <f>O42/N42</f>
        <v>1</v>
      </c>
    </row>
    <row r="43">
      <c r="B43" s="2">
        <v>3</v>
      </c>
      <c r="D43" s="2" t="str">
        <v>Dermaga 112</v>
      </c>
      <c r="F43" s="2">
        <v>140</v>
      </c>
      <c r="G43" s="2">
        <v>22</v>
      </c>
      <c r="H43" s="2">
        <f>F43*G43</f>
        <v>3080</v>
      </c>
      <c r="L43" s="2" t="str">
        <v>Beton</v>
      </c>
      <c r="N43" s="2">
        <f>H43</f>
        <v>3080</v>
      </c>
      <c r="O43" s="2">
        <f>N43</f>
        <v>3080</v>
      </c>
      <c r="P43" s="2">
        <f>O43/N43</f>
        <v>1</v>
      </c>
    </row>
    <row r="44">
      <c r="D44" s="2" t="str">
        <v>Dermaga 113</v>
      </c>
      <c r="F44" s="2">
        <v>140</v>
      </c>
      <c r="G44" s="2">
        <v>22</v>
      </c>
      <c r="H44" s="2">
        <f>F44*G44</f>
        <v>3080</v>
      </c>
      <c r="N44" s="2">
        <f>H44</f>
        <v>3080</v>
      </c>
      <c r="O44" s="2">
        <f>N44</f>
        <v>3080</v>
      </c>
      <c r="P44" s="2">
        <f>O44/N44</f>
        <v>1</v>
      </c>
    </row>
    <row r="45">
      <c r="B45" s="2">
        <v>4</v>
      </c>
      <c r="D45" s="2" t="str">
        <v>Dermaga 114</v>
      </c>
      <c r="F45" s="2">
        <v>260</v>
      </c>
      <c r="G45" s="2">
        <v>15</v>
      </c>
      <c r="H45" s="2">
        <f>F45*G45</f>
        <v>3900</v>
      </c>
      <c r="L45" s="2" t="str">
        <v>Beton</v>
      </c>
      <c r="N45" s="2">
        <f>H45</f>
        <v>3900</v>
      </c>
      <c r="O45" s="2">
        <f>N45</f>
        <v>3900</v>
      </c>
      <c r="P45" s="2">
        <f>O45/N45</f>
        <v>1</v>
      </c>
    </row>
    <row r="46">
      <c r="B46" s="2" t="str">
        <v>G</v>
      </c>
      <c r="C46" s="2" t="str">
        <v>Dermaga Pelabuhan 1 Utara</v>
      </c>
      <c r="N46" s="2">
        <f>H46</f>
        <v>0</v>
      </c>
    </row>
    <row r="47">
      <c r="B47" s="2">
        <v>1</v>
      </c>
      <c r="D47" s="2" t="str">
        <v xml:space="preserve">Dermaga 115 </v>
      </c>
      <c r="F47" s="2">
        <v>250</v>
      </c>
      <c r="G47" s="2">
        <v>25</v>
      </c>
      <c r="H47" s="2">
        <f>F47*G47</f>
        <v>6250</v>
      </c>
      <c r="L47" s="2" t="str">
        <v>Beton</v>
      </c>
      <c r="N47" s="2">
        <f>H47</f>
        <v>6250</v>
      </c>
      <c r="O47" s="2">
        <f>N47</f>
        <v>6250</v>
      </c>
      <c r="P47" s="2">
        <f>O47/N47</f>
        <v>1</v>
      </c>
    </row>
    <row r="48">
      <c r="B48" s="2">
        <v>2</v>
      </c>
      <c r="D48" s="2" t="str">
        <v>Dermaga 200</v>
      </c>
      <c r="F48" s="2">
        <v>161</v>
      </c>
      <c r="G48" s="2">
        <v>20</v>
      </c>
      <c r="H48" s="2">
        <f>F48*G48</f>
        <v>3220</v>
      </c>
      <c r="L48" s="2" t="str">
        <v>Beton</v>
      </c>
      <c r="N48" s="2">
        <f>H48</f>
        <v>3220</v>
      </c>
      <c r="O48" s="2">
        <f>N48</f>
        <v>3220</v>
      </c>
      <c r="P48" s="2">
        <f>O48/N48</f>
        <v>1</v>
      </c>
    </row>
    <row r="49">
      <c r="B49" s="2" t="str">
        <v>H</v>
      </c>
      <c r="C49" s="2" t="str">
        <v>Dermaga Pelabuhan 2 Barat</v>
      </c>
      <c r="N49" s="2">
        <f>H49</f>
        <v>0</v>
      </c>
    </row>
    <row r="50">
      <c r="D50" s="2" t="str">
        <v>Dermaga 201</v>
      </c>
      <c r="F50" s="2">
        <v>120</v>
      </c>
      <c r="G50" s="2">
        <v>20</v>
      </c>
      <c r="H50" s="2">
        <f>F50*G50</f>
        <v>2400</v>
      </c>
      <c r="N50" s="2">
        <f>H50</f>
        <v>2400</v>
      </c>
      <c r="O50" s="2">
        <f>N50</f>
        <v>2400</v>
      </c>
      <c r="P50" s="2">
        <f>O50/N50</f>
        <v>1</v>
      </c>
    </row>
    <row r="51">
      <c r="B51" s="2">
        <v>1</v>
      </c>
      <c r="D51" s="2" t="str">
        <v>Dermaga 202</v>
      </c>
      <c r="F51" s="2">
        <v>160</v>
      </c>
      <c r="G51" s="2">
        <v>20</v>
      </c>
      <c r="H51" s="2">
        <f>F51*G51</f>
        <v>3200</v>
      </c>
      <c r="L51" s="2" t="str">
        <v>Beton</v>
      </c>
      <c r="N51" s="2">
        <f>H51</f>
        <v>3200</v>
      </c>
      <c r="O51" s="2">
        <f>N51</f>
        <v>3200</v>
      </c>
      <c r="P51" s="2">
        <f>O51/N51</f>
        <v>1</v>
      </c>
    </row>
    <row r="52">
      <c r="B52" s="2">
        <v>2</v>
      </c>
      <c r="D52" s="2" t="str">
        <v>Dermaga 203</v>
      </c>
      <c r="F52" s="2">
        <v>210</v>
      </c>
      <c r="G52" s="2">
        <v>20</v>
      </c>
      <c r="H52" s="2">
        <f>F52*G52</f>
        <v>4200</v>
      </c>
      <c r="L52" s="2" t="str">
        <v>Beton</v>
      </c>
      <c r="N52" s="2">
        <f>H52</f>
        <v>4200</v>
      </c>
      <c r="O52" s="2">
        <f>N52</f>
        <v>4200</v>
      </c>
      <c r="P52" s="2">
        <f>O52/N52</f>
        <v>1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L53" s="2" t="str">
        <v>Beton</v>
      </c>
      <c r="N53" s="2">
        <f>H53</f>
        <v>10340</v>
      </c>
      <c r="O53" s="2">
        <f>N53</f>
        <v>10340</v>
      </c>
      <c r="P53" s="2">
        <f>O53/N53</f>
        <v>1</v>
      </c>
    </row>
    <row r="54">
      <c r="B54" s="2" t="str">
        <v>I</v>
      </c>
      <c r="C54" s="2" t="str">
        <v>Dermaga Pelabuhan 2 Selatan</v>
      </c>
      <c r="N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L55" s="2" t="str">
        <v>Beton</v>
      </c>
      <c r="N55" s="2">
        <f>H55</f>
        <v>980</v>
      </c>
      <c r="O55" s="2">
        <f>N55</f>
        <v>980</v>
      </c>
      <c r="P55" s="2">
        <f>O55/N55</f>
        <v>1</v>
      </c>
    </row>
    <row r="56">
      <c r="B56" s="2" t="str">
        <v>J</v>
      </c>
      <c r="C56" s="2" t="str">
        <v>Dermaga Pelabuhan 2 Timur</v>
      </c>
      <c r="N56" s="2">
        <f>H56</f>
        <v>0</v>
      </c>
    </row>
    <row r="57">
      <c r="D57" s="2" t="str">
        <v>Dermaga 208</v>
      </c>
      <c r="F57" s="2">
        <v>196</v>
      </c>
      <c r="G57" s="2">
        <v>25</v>
      </c>
      <c r="H57" s="2">
        <f>F57*G57</f>
        <v>4900</v>
      </c>
      <c r="N57" s="2">
        <f>H57</f>
        <v>4900</v>
      </c>
      <c r="O57" s="2">
        <f>N57</f>
        <v>4900</v>
      </c>
      <c r="P57" s="2">
        <f>O57/N57</f>
        <v>1</v>
      </c>
    </row>
    <row r="58">
      <c r="D58" s="2" t="str">
        <v>Dermaga 209</v>
      </c>
      <c r="F58" s="2">
        <v>160</v>
      </c>
      <c r="G58" s="2">
        <v>25</v>
      </c>
      <c r="H58" s="2">
        <f>F58*G58</f>
        <v>4000</v>
      </c>
      <c r="N58" s="2">
        <f>H58</f>
        <v>4000</v>
      </c>
      <c r="O58" s="2">
        <f>N58</f>
        <v>4000</v>
      </c>
      <c r="P58" s="2">
        <f>O58/N58</f>
        <v>1</v>
      </c>
    </row>
    <row r="59">
      <c r="D59" s="2" t="str">
        <v>Dermaga 210</v>
      </c>
      <c r="F59" s="2">
        <v>171</v>
      </c>
      <c r="G59" s="2">
        <v>25</v>
      </c>
      <c r="H59" s="2">
        <f>F59*G59</f>
        <v>4275</v>
      </c>
      <c r="N59" s="2">
        <f>H59</f>
        <v>4275</v>
      </c>
      <c r="O59" s="2">
        <f>N59</f>
        <v>4275</v>
      </c>
      <c r="P59" s="2">
        <f>O59/N59</f>
        <v>1</v>
      </c>
    </row>
    <row r="60">
      <c r="D60" s="2" t="str">
        <v>Dermaga 211</v>
      </c>
      <c r="F60" s="2">
        <v>120</v>
      </c>
      <c r="G60" s="2">
        <v>25</v>
      </c>
      <c r="H60" s="2">
        <f>F60*G60</f>
        <v>3000</v>
      </c>
      <c r="N60" s="2">
        <f>H60</f>
        <v>3000</v>
      </c>
      <c r="O60" s="2">
        <f>N60</f>
        <v>3000</v>
      </c>
      <c r="P60" s="2">
        <f>O60/N60</f>
        <v>1</v>
      </c>
    </row>
    <row r="61">
      <c r="D61" s="2" t="str">
        <v>Dermaga 212</v>
      </c>
      <c r="F61" s="2">
        <v>150</v>
      </c>
      <c r="G61" s="2">
        <v>25</v>
      </c>
      <c r="H61" s="2">
        <f>F61*G61</f>
        <v>3750</v>
      </c>
      <c r="N61" s="2">
        <f>H61</f>
        <v>3750</v>
      </c>
      <c r="O61" s="2">
        <f>N61</f>
        <v>3750</v>
      </c>
      <c r="P61" s="2">
        <f>O61/N61</f>
        <v>1</v>
      </c>
    </row>
    <row r="62">
      <c r="D62" s="2" t="str">
        <v>Dermaga 213</v>
      </c>
      <c r="F62" s="2">
        <v>130</v>
      </c>
      <c r="G62" s="2">
        <v>25</v>
      </c>
      <c r="H62" s="2">
        <f>F62*G62</f>
        <v>3250</v>
      </c>
      <c r="N62" s="2">
        <f>H62</f>
        <v>3250</v>
      </c>
      <c r="O62" s="2">
        <f>N62</f>
        <v>3250</v>
      </c>
      <c r="P62" s="2">
        <f>O62/N62</f>
        <v>1</v>
      </c>
    </row>
    <row r="63">
      <c r="B63" s="2">
        <v>1</v>
      </c>
      <c r="D63" s="2" t="str">
        <v>Dermaga 214 (MAL)</v>
      </c>
      <c r="F63" s="2">
        <v>300</v>
      </c>
      <c r="G63" s="2">
        <v>25</v>
      </c>
      <c r="H63" s="2">
        <f>F63*G63</f>
        <v>7500</v>
      </c>
      <c r="L63" s="2" t="str">
        <v>Beton</v>
      </c>
      <c r="N63" s="2">
        <f>H63</f>
        <v>7500</v>
      </c>
      <c r="O63" s="2">
        <f>N63</f>
        <v>7500</v>
      </c>
      <c r="P63" s="2">
        <f>O63/N63</f>
        <v>1</v>
      </c>
    </row>
    <row r="64">
      <c r="B64" s="2" t="str">
        <v>L</v>
      </c>
      <c r="C64" s="2" t="str">
        <v>Dermaga Pelabuhan 3 Barat</v>
      </c>
      <c r="N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N65" s="2">
        <f>H65</f>
        <v>6000</v>
      </c>
      <c r="O65" s="2">
        <f>N65</f>
        <v>6000</v>
      </c>
      <c r="P65" s="2">
        <f>O65/N65</f>
        <v>1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N66" s="2">
        <f>H66</f>
        <v>3000</v>
      </c>
      <c r="O66" s="2">
        <f>N66</f>
        <v>3000</v>
      </c>
      <c r="P66" s="2">
        <f>O66/N66</f>
        <v>1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N67" s="2">
        <f>H67</f>
        <v>3000</v>
      </c>
      <c r="O67" s="2">
        <f>N67</f>
        <v>3000</v>
      </c>
      <c r="P67" s="2">
        <f>O67/N67</f>
        <v>1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N68" s="2">
        <f>H68</f>
        <v>3000</v>
      </c>
      <c r="O68" s="2">
        <f>N68</f>
        <v>3000</v>
      </c>
      <c r="P68" s="2">
        <f>O68/N68</f>
        <v>1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N69" s="2">
        <f>H69</f>
        <v>3000</v>
      </c>
      <c r="O69" s="2">
        <f>N69</f>
        <v>3000</v>
      </c>
      <c r="P69" s="2">
        <f>O69/N69</f>
        <v>1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L70" s="2" t="str">
        <v>Beton</v>
      </c>
      <c r="N70" s="2">
        <f>H70</f>
        <v>11400</v>
      </c>
      <c r="O70" s="2">
        <f>N70</f>
        <v>11400</v>
      </c>
      <c r="P70" s="2">
        <f>O70/N70</f>
        <v>1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N72" s="2">
        <f>H72</f>
        <v>690</v>
      </c>
      <c r="O72" s="2">
        <f>N72/2</f>
        <v>345</v>
      </c>
      <c r="P72" s="2">
        <f>O72/N72</f>
        <v>0.5</v>
      </c>
    </row>
    <row r="73">
      <c r="B73" s="2" t="str">
        <v>M</v>
      </c>
      <c r="C73" s="2" t="str">
        <v>Dermaga Pelabuhan 3 Timur</v>
      </c>
      <c r="N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N74" s="2">
        <f>H74</f>
        <v>22750</v>
      </c>
      <c r="O74" s="2">
        <f>N74</f>
        <v>22750</v>
      </c>
      <c r="P74" s="2">
        <f>O74/N74</f>
        <v>1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N75" s="2">
        <f>H75</f>
        <v>25480</v>
      </c>
      <c r="O75" s="2">
        <f>N75</f>
        <v>25480</v>
      </c>
      <c r="P75" s="2">
        <f>O75/N75</f>
        <v>1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N76" s="2">
        <f>H76</f>
        <v>22750</v>
      </c>
      <c r="O76" s="2">
        <f>N76</f>
        <v>22750</v>
      </c>
      <c r="P76" s="2">
        <f>O76/N76</f>
        <v>1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N77" s="2">
        <f>H77</f>
        <v>5000</v>
      </c>
      <c r="O77" s="2">
        <f>N77</f>
        <v>5000</v>
      </c>
      <c r="P77" s="2">
        <f>O77/N77</f>
        <v>1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N78" s="2">
        <f>H78</f>
        <v>4375</v>
      </c>
      <c r="O78" s="2">
        <f>N78</f>
        <v>4375</v>
      </c>
      <c r="P78" s="2">
        <f>O78/N78</f>
        <v>1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N79" s="2">
        <f>H79</f>
        <v>2800</v>
      </c>
      <c r="O79" s="2">
        <f>N79</f>
        <v>2800</v>
      </c>
      <c r="P79" s="2">
        <f>O79/N79</f>
        <v>1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N80" s="2">
        <f>H80</f>
        <v>3950</v>
      </c>
      <c r="O80" s="2">
        <f>N80</f>
        <v>3950</v>
      </c>
      <c r="P80" s="2">
        <f>O80/N80</f>
        <v>1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N81" s="2">
        <f>H81</f>
        <v>5450</v>
      </c>
      <c r="O81" s="2">
        <f>N81</f>
        <v>5450</v>
      </c>
      <c r="P81" s="2">
        <f>O81/N81</f>
        <v>1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L82" s="2" t="str">
        <v>Beton</v>
      </c>
      <c r="N82" s="2">
        <f>H82</f>
        <v>9240</v>
      </c>
      <c r="O82" s="2">
        <f>N82</f>
        <v>9240</v>
      </c>
      <c r="P82" s="2">
        <f>O82/N82</f>
        <v>1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L83" s="2" t="str">
        <v>Beton</v>
      </c>
      <c r="N83" s="2">
        <f>H83</f>
        <v>4900</v>
      </c>
      <c r="O83" s="2">
        <f>N83</f>
        <v>4900</v>
      </c>
      <c r="P83" s="2">
        <f>O83/N83</f>
        <v>1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L84" s="2" t="str">
        <v>Beton</v>
      </c>
      <c r="N84" s="2">
        <f>H84</f>
        <v>689</v>
      </c>
      <c r="O84" s="2">
        <f>N84</f>
        <v>689</v>
      </c>
      <c r="P84" s="2">
        <f>O84/N84</f>
        <v>1</v>
      </c>
    </row>
    <row r="85">
      <c r="B85" s="2" t="str">
        <v>II</v>
      </c>
      <c r="C85" s="2" t="str">
        <v>Dermaga Kapal Non Niaga</v>
      </c>
      <c r="N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N86" s="2">
        <f>H86</f>
        <v>950</v>
      </c>
      <c r="O86" s="2">
        <f>N86</f>
        <v>950</v>
      </c>
      <c r="P86" s="2">
        <f>O86/N86</f>
        <v>1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N87" s="2">
        <f>H87</f>
        <v>900</v>
      </c>
      <c r="O87" s="2">
        <f>N87</f>
        <v>900</v>
      </c>
      <c r="P87" s="2">
        <f>O87/N87</f>
        <v>1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N88" s="2">
        <f>H88</f>
        <v>680</v>
      </c>
      <c r="O88" s="2">
        <f>N88</f>
        <v>680</v>
      </c>
      <c r="P88" s="2">
        <f>O88/N88</f>
        <v>1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N89" s="2">
        <f>H89</f>
        <v>805</v>
      </c>
      <c r="O89" s="2">
        <f>N89</f>
        <v>805</v>
      </c>
      <c r="P89" s="2">
        <f>O89/N89</f>
        <v>1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N90" s="2">
        <f>H90</f>
        <v>350</v>
      </c>
      <c r="O90" s="2">
        <f>N90</f>
        <v>350</v>
      </c>
      <c r="P90" s="2">
        <f>O90/N90</f>
        <v>1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N91" s="2">
        <f>H91</f>
        <v>945</v>
      </c>
      <c r="O91" s="2">
        <f>N91</f>
        <v>945</v>
      </c>
      <c r="P91" s="2">
        <f>O91/N91</f>
        <v>1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N92" s="2">
        <f>H92</f>
        <v>310</v>
      </c>
      <c r="O92" s="2">
        <f>N92</f>
        <v>310</v>
      </c>
      <c r="P92" s="2">
        <f>O92/N92</f>
        <v>1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N93" s="2">
        <f>H93</f>
        <v>300</v>
      </c>
      <c r="O93" s="2">
        <f>N93</f>
        <v>300</v>
      </c>
      <c r="P93" s="2">
        <f>O93/N93</f>
        <v>1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N94" s="2">
        <f>H94</f>
        <v>600</v>
      </c>
      <c r="O94" s="2">
        <f>N94</f>
        <v>600</v>
      </c>
      <c r="P94" s="2">
        <f>O94/N94</f>
        <v>1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N95" s="2">
        <f>H95</f>
        <v>350</v>
      </c>
      <c r="O95" s="2">
        <f>N95</f>
        <v>350</v>
      </c>
      <c r="P95" s="2">
        <f>O95/N95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N96" s="2">
        <f>H96</f>
        <v>8.985</v>
      </c>
      <c r="O96" s="2">
        <f>N96</f>
        <v>8.985</v>
      </c>
      <c r="P96" s="2">
        <f>O96/N96</f>
        <v>1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N97" s="2">
        <f>H97</f>
        <v>225</v>
      </c>
      <c r="O97" s="2">
        <f>N97</f>
        <v>225</v>
      </c>
      <c r="P97" s="2">
        <f>O97/N97</f>
        <v>1</v>
      </c>
    </row>
    <row r="98">
      <c r="B98" s="2">
        <v>13</v>
      </c>
      <c r="D98" s="2" t="str">
        <v>Dermaga Jetty Ex. Arsa</v>
      </c>
      <c r="F98" s="2">
        <v>36</v>
      </c>
      <c r="H98" s="2">
        <f>F98*G98</f>
        <v>0</v>
      </c>
      <c r="N98" s="2">
        <f>H98</f>
        <v>0</v>
      </c>
      <c r="O98" s="2">
        <f>N98</f>
        <v>0</v>
      </c>
      <c r="P98" s="2" t="e">
        <f>O98/N98</f>
        <v>#DIV/0!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N99" s="2">
        <f>H99</f>
        <v>105</v>
      </c>
      <c r="O99" s="2">
        <f>N99</f>
        <v>105</v>
      </c>
      <c r="P99" s="2">
        <f>O99/N99</f>
        <v>1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N100" s="2">
        <f>H100</f>
        <v>510</v>
      </c>
      <c r="O100" s="2">
        <f>N100</f>
        <v>510</v>
      </c>
      <c r="P100" s="2">
        <f>O100/N100</f>
        <v>1</v>
      </c>
    </row>
    <row r="101">
      <c r="C101" s="2" t="str">
        <v>Julmlah I &amp; II</v>
      </c>
      <c r="H101" s="2">
        <f>SUM(H13:H100)</f>
        <v>306057.985</v>
      </c>
      <c r="N101" s="2">
        <f>SUM(N13:N100)</f>
        <v>306057.985</v>
      </c>
      <c r="O101" s="2">
        <f>SUM(O13:O100)</f>
        <v>305712.985</v>
      </c>
      <c r="P101" s="2">
        <f>O101/N101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F104" s="2">
        <v>128</v>
      </c>
      <c r="G104" s="2">
        <v>40</v>
      </c>
      <c r="H104" s="2">
        <f>F104*G104</f>
        <v>5120</v>
      </c>
      <c r="N104" s="2">
        <f>H104</f>
        <v>5120</v>
      </c>
      <c r="O104" s="2">
        <f>N104</f>
        <v>5120</v>
      </c>
      <c r="P104" s="2">
        <f>O104/N104</f>
        <v>1</v>
      </c>
    </row>
    <row r="105">
      <c r="B105" s="2">
        <v>2</v>
      </c>
      <c r="D105" s="2" t="str">
        <v>Lapangan 002</v>
      </c>
      <c r="F105" s="2">
        <v>128</v>
      </c>
      <c r="G105" s="2">
        <v>42</v>
      </c>
      <c r="H105" s="2">
        <f>F105*G105</f>
        <v>5376</v>
      </c>
      <c r="L105" s="2" t="str">
        <v>Beton</v>
      </c>
      <c r="N105" s="2">
        <f>H105</f>
        <v>5376</v>
      </c>
      <c r="O105" s="2">
        <f>N105</f>
        <v>5376</v>
      </c>
      <c r="P105" s="2">
        <f>O105/N105</f>
        <v>1</v>
      </c>
    </row>
    <row r="106">
      <c r="B106" s="2">
        <v>3</v>
      </c>
      <c r="D106" s="2" t="str">
        <v>Lapangan 003</v>
      </c>
      <c r="F106" s="2">
        <v>128</v>
      </c>
      <c r="G106" s="2">
        <v>40</v>
      </c>
      <c r="H106" s="2">
        <f>F106*G106</f>
        <v>5120</v>
      </c>
      <c r="N106" s="2">
        <f>H106</f>
        <v>5120</v>
      </c>
      <c r="O106" s="2">
        <f>N106</f>
        <v>5120</v>
      </c>
      <c r="P106" s="2">
        <f>O106/N106</f>
        <v>1</v>
      </c>
    </row>
    <row r="107">
      <c r="B107" s="2">
        <v>4</v>
      </c>
      <c r="D107" s="2" t="str">
        <v>Lapangan 004</v>
      </c>
      <c r="F107" s="2">
        <v>128</v>
      </c>
      <c r="G107" s="2">
        <v>40</v>
      </c>
      <c r="H107" s="2">
        <f>F107*G107</f>
        <v>5120</v>
      </c>
      <c r="N107" s="2">
        <f>H107</f>
        <v>5120</v>
      </c>
      <c r="O107" s="2">
        <f>N107</f>
        <v>5120</v>
      </c>
      <c r="P107" s="2">
        <f>O107/N107</f>
        <v>1</v>
      </c>
    </row>
    <row r="108">
      <c r="B108" s="2">
        <v>5</v>
      </c>
      <c r="D108" s="2" t="str">
        <v>Lapangan 004 Utara</v>
      </c>
      <c r="F108" s="2">
        <v>178</v>
      </c>
      <c r="G108" s="2">
        <v>22</v>
      </c>
      <c r="H108" s="2">
        <f>F108*G108</f>
        <v>3916</v>
      </c>
      <c r="N108" s="2">
        <f>H108</f>
        <v>3916</v>
      </c>
      <c r="O108" s="2">
        <f>N108</f>
        <v>3916</v>
      </c>
      <c r="P108" s="2">
        <f>O108/N108</f>
        <v>1</v>
      </c>
    </row>
    <row r="109">
      <c r="B109" s="2">
        <v>6</v>
      </c>
      <c r="D109" s="2" t="str">
        <v>Lapangan 007 Utara</v>
      </c>
      <c r="F109" s="2">
        <v>60</v>
      </c>
      <c r="G109" s="2">
        <v>16</v>
      </c>
      <c r="H109" s="2">
        <f>F109*G109</f>
        <v>960</v>
      </c>
      <c r="L109" s="2" t="str">
        <v>Beton</v>
      </c>
      <c r="N109" s="2">
        <f>H109</f>
        <v>960</v>
      </c>
      <c r="O109" s="2">
        <f>N109</f>
        <v>960</v>
      </c>
      <c r="P109" s="2">
        <f>O109/N109</f>
        <v>1</v>
      </c>
    </row>
    <row r="110">
      <c r="B110" s="2">
        <v>7</v>
      </c>
      <c r="D110" s="2" t="str">
        <v>Lapangan Utara Gudang 007</v>
      </c>
      <c r="F110" s="2">
        <v>55</v>
      </c>
      <c r="G110" s="2">
        <v>12</v>
      </c>
      <c r="H110" s="2">
        <f>F110*G110</f>
        <v>660</v>
      </c>
      <c r="L110" s="2" t="str">
        <v>Beton</v>
      </c>
      <c r="N110" s="2">
        <f>H110</f>
        <v>660</v>
      </c>
      <c r="O110" s="2">
        <f>N110</f>
        <v>660</v>
      </c>
      <c r="P110" s="2">
        <f>O110/N110</f>
        <v>1</v>
      </c>
    </row>
    <row r="111">
      <c r="B111" s="2">
        <v>8</v>
      </c>
      <c r="D111" s="2" t="str">
        <v>Lapangan Utara Gudang 006</v>
      </c>
      <c r="F111" s="2">
        <v>63</v>
      </c>
      <c r="G111" s="2">
        <v>58</v>
      </c>
      <c r="H111" s="2">
        <f>F111*G111</f>
        <v>3654</v>
      </c>
      <c r="N111" s="2">
        <f>H111</f>
        <v>3654</v>
      </c>
      <c r="O111" s="2">
        <f>N111</f>
        <v>3654</v>
      </c>
      <c r="P111" s="2">
        <f>O111/N111</f>
        <v>1</v>
      </c>
    </row>
    <row r="112">
      <c r="B112" s="2">
        <v>9</v>
      </c>
      <c r="D112" s="2" t="str">
        <v>Lapangan 005</v>
      </c>
      <c r="F112" s="2">
        <v>140</v>
      </c>
      <c r="G112" s="2">
        <v>50</v>
      </c>
      <c r="H112" s="2">
        <f>F112*G112</f>
        <v>7000</v>
      </c>
      <c r="N112" s="2">
        <f>H112</f>
        <v>7000</v>
      </c>
      <c r="O112" s="2">
        <f>N112</f>
        <v>7000</v>
      </c>
      <c r="P112" s="2">
        <f>O112/N112</f>
        <v>1</v>
      </c>
    </row>
    <row r="113">
      <c r="B113" s="2">
        <v>10</v>
      </c>
      <c r="D113" s="2" t="str">
        <v>Lapangan 005 Selatan</v>
      </c>
      <c r="F113" s="2">
        <v>103</v>
      </c>
      <c r="G113" s="2">
        <v>90</v>
      </c>
      <c r="H113" s="2">
        <f>F113*G113</f>
        <v>9270</v>
      </c>
      <c r="L113" s="2" t="str">
        <v>Beton</v>
      </c>
      <c r="N113" s="2">
        <f>H113</f>
        <v>9270</v>
      </c>
      <c r="O113" s="2">
        <f>N113</f>
        <v>9270</v>
      </c>
      <c r="P113" s="2">
        <f>O113/N113</f>
        <v>1</v>
      </c>
    </row>
    <row r="114">
      <c r="B114" s="2">
        <v>11</v>
      </c>
      <c r="D114" s="2" t="str">
        <v>Lapangan EX PERCA/CFS. NUSS II</v>
      </c>
      <c r="F114" s="2">
        <v>415</v>
      </c>
      <c r="G114" s="2">
        <v>113</v>
      </c>
      <c r="H114" s="2">
        <f>F114*G114</f>
        <v>46895</v>
      </c>
      <c r="L114" s="2" t="str">
        <v>Beton</v>
      </c>
      <c r="N114" s="2">
        <f>H114</f>
        <v>46895</v>
      </c>
      <c r="O114" s="2">
        <f>N114*75%</f>
        <v>35171.25</v>
      </c>
      <c r="P114" s="2">
        <f>O114/N114</f>
        <v>0.75</v>
      </c>
    </row>
    <row r="115">
      <c r="B115" s="2">
        <v>12</v>
      </c>
      <c r="D115" s="2" t="str">
        <v>Lapangan Ex Glorious Trisari</v>
      </c>
      <c r="L115" s="2" t="str">
        <v>Beton</v>
      </c>
      <c r="N115" s="2">
        <f>H115</f>
        <v>0</v>
      </c>
    </row>
    <row r="116">
      <c r="B116" s="2">
        <v>13</v>
      </c>
      <c r="D116" s="2" t="str">
        <v>Lapangan Sisi Barat Pos 1</v>
      </c>
      <c r="F116" s="2">
        <v>184</v>
      </c>
      <c r="G116" s="2">
        <v>52</v>
      </c>
      <c r="H116" s="2">
        <f>F116*G116</f>
        <v>9568</v>
      </c>
      <c r="L116" s="2" t="str">
        <v>Beton</v>
      </c>
      <c r="N116" s="2">
        <f>H116</f>
        <v>9568</v>
      </c>
      <c r="O116" s="2">
        <f>N116*75%</f>
        <v>7176</v>
      </c>
      <c r="P116" s="2">
        <f>O116/N116</f>
        <v>0.75</v>
      </c>
    </row>
    <row r="117">
      <c r="B117" s="2">
        <v>14</v>
      </c>
      <c r="D117" s="2" t="str">
        <v>Lapangan Sisi Utara Jalan Tembus</v>
      </c>
      <c r="F117" s="2">
        <v>52</v>
      </c>
      <c r="G117" s="2">
        <v>30</v>
      </c>
      <c r="H117" s="2">
        <f>F117*G117</f>
        <v>1560</v>
      </c>
      <c r="N117" s="2">
        <f>H117</f>
        <v>1560</v>
      </c>
      <c r="O117" s="2">
        <f>N117</f>
        <v>1560</v>
      </c>
      <c r="P117" s="2">
        <f>O117/N117</f>
        <v>1</v>
      </c>
    </row>
    <row r="118">
      <c r="B118" s="2" t="str">
        <v>B</v>
      </c>
      <c r="C118" s="2" t="str">
        <v>Lapangan Penumpukan Lini I (TO II)</v>
      </c>
      <c r="N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L119" s="2" t="str">
        <v>Beton</v>
      </c>
      <c r="N119" s="2">
        <f>H119</f>
        <v>6916</v>
      </c>
      <c r="O119" s="2">
        <f>N119</f>
        <v>6916</v>
      </c>
      <c r="P119" s="2">
        <f>O119/N119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L120" s="2" t="str">
        <v>Beton</v>
      </c>
      <c r="N120" s="2">
        <f>H120</f>
        <v>6255</v>
      </c>
      <c r="O120" s="2">
        <f>N120</f>
        <v>6255</v>
      </c>
      <c r="P120" s="2">
        <f>O120/N120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L121" s="2" t="str">
        <v>Beton</v>
      </c>
      <c r="N121" s="2">
        <f>H121</f>
        <v>4841</v>
      </c>
      <c r="O121" s="2">
        <f>N121</f>
        <v>4841</v>
      </c>
      <c r="P121" s="2">
        <f>O121/N121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L122" s="2" t="str">
        <v>Beton</v>
      </c>
      <c r="N122" s="2">
        <f>H122</f>
        <v>5004</v>
      </c>
      <c r="O122" s="2">
        <f>N122</f>
        <v>5004</v>
      </c>
      <c r="P122" s="2">
        <f>O122/N122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L123" s="2" t="str">
        <v>Beton</v>
      </c>
      <c r="N123" s="2">
        <f>H123</f>
        <v>21450</v>
      </c>
      <c r="O123" s="2">
        <f>N123</f>
        <v>21450</v>
      </c>
      <c r="P123" s="2">
        <f>O123/N123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L124" s="2" t="str">
        <v>Beton</v>
      </c>
      <c r="N124" s="2">
        <f>H124</f>
        <v>29280</v>
      </c>
      <c r="O124" s="2">
        <f>N124</f>
        <v>29280</v>
      </c>
      <c r="P124" s="2">
        <f>O124/N124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L125" s="2" t="str">
        <v>Beton</v>
      </c>
      <c r="N125" s="2">
        <f>H125</f>
        <v>36500</v>
      </c>
      <c r="O125" s="2">
        <f>N125</f>
        <v>36500</v>
      </c>
      <c r="P125" s="2">
        <f>O125/N125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L126" s="2" t="str">
        <v>Beton</v>
      </c>
      <c r="N126" s="2">
        <f>H126</f>
        <v>3700</v>
      </c>
      <c r="O126" s="2">
        <f>N126</f>
        <v>3700</v>
      </c>
      <c r="P126" s="2">
        <f>O126/N126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L127" s="2" t="str">
        <v>Beton</v>
      </c>
      <c r="N127" s="2">
        <f>H127</f>
        <v>3840</v>
      </c>
      <c r="O127" s="2">
        <f>N127</f>
        <v>3840</v>
      </c>
      <c r="P127" s="2">
        <f>O127/N127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L128" s="2" t="str">
        <v>Beton</v>
      </c>
      <c r="N128" s="2">
        <f>H128</f>
        <v>6912</v>
      </c>
      <c r="O128" s="2">
        <f>N128</f>
        <v>6912</v>
      </c>
      <c r="P128" s="2">
        <f>O128/N128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L129" s="2" t="str">
        <v>Beton</v>
      </c>
      <c r="N129" s="2">
        <f>H129</f>
        <v>5530</v>
      </c>
      <c r="O129" s="2">
        <f>N129</f>
        <v>5530</v>
      </c>
      <c r="P129" s="2">
        <f>O129/N129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L130" s="2" t="str">
        <v>Beton</v>
      </c>
      <c r="N130" s="2">
        <f>H130</f>
        <v>6300</v>
      </c>
      <c r="O130" s="2">
        <f>N130</f>
        <v>6300</v>
      </c>
      <c r="P130" s="2">
        <f>O130/N130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L131" s="2" t="str">
        <v>Beton</v>
      </c>
      <c r="N131" s="2">
        <f>H131</f>
        <v>3575</v>
      </c>
      <c r="O131" s="2">
        <f>N131</f>
        <v>3575</v>
      </c>
      <c r="P131" s="2">
        <f>O131/N131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L132" s="2" t="str">
        <v>Beton</v>
      </c>
      <c r="N132" s="2">
        <f>H132</f>
        <v>6750</v>
      </c>
      <c r="O132" s="2">
        <f>N132</f>
        <v>6750</v>
      </c>
      <c r="P132" s="2">
        <f>O132/N132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L133" s="2" t="str">
        <v>Beton</v>
      </c>
      <c r="N133" s="2">
        <f>H133</f>
        <v>9900</v>
      </c>
      <c r="O133" s="2">
        <f>N133</f>
        <v>9900</v>
      </c>
      <c r="P133" s="2">
        <f>O133/N133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L134" s="2" t="str">
        <v>Beton</v>
      </c>
      <c r="N134" s="2">
        <f>H134</f>
        <v>6384</v>
      </c>
      <c r="O134" s="2">
        <f>N134</f>
        <v>6384</v>
      </c>
      <c r="P134" s="2">
        <f>O134/N134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L135" s="2" t="str">
        <v>Beton</v>
      </c>
      <c r="N135" s="2">
        <f>H135</f>
        <v>7518</v>
      </c>
      <c r="O135" s="2">
        <f>N135</f>
        <v>7518</v>
      </c>
      <c r="P135" s="2">
        <f>O135/N135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L136" s="2" t="str">
        <v>Beton</v>
      </c>
      <c r="N136" s="2">
        <f>H136</f>
        <v>9324</v>
      </c>
      <c r="O136" s="2">
        <f>N136</f>
        <v>9324</v>
      </c>
      <c r="P136" s="2">
        <f>O136/N136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L137" s="2" t="str">
        <v>Beton</v>
      </c>
      <c r="N137" s="2">
        <f>H137</f>
        <v>4200</v>
      </c>
      <c r="O137" s="2">
        <f>N137</f>
        <v>4200</v>
      </c>
      <c r="P137" s="2">
        <f>O137/N137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L138" s="2" t="str">
        <v>Beton</v>
      </c>
      <c r="N138" s="2">
        <f>H138</f>
        <v>1855</v>
      </c>
      <c r="O138" s="2">
        <f>N138</f>
        <v>1855</v>
      </c>
      <c r="P138" s="2">
        <f>O138/N138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L139" s="2" t="str">
        <v>Beton</v>
      </c>
      <c r="N139" s="2">
        <f>H139</f>
        <v>7888</v>
      </c>
      <c r="O139" s="2">
        <f>N139</f>
        <v>7888</v>
      </c>
      <c r="P139" s="2">
        <f>O139/N139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L140" s="2" t="str">
        <v>Beton</v>
      </c>
      <c r="N140" s="2">
        <f>H140</f>
        <v>11100</v>
      </c>
      <c r="O140" s="2">
        <f>N140*80%</f>
        <v>8880</v>
      </c>
      <c r="P140" s="2">
        <f>O140/N140</f>
        <v>0.8</v>
      </c>
    </row>
    <row r="141">
      <c r="B141" s="2" t="str">
        <v>C</v>
      </c>
      <c r="C141" s="2" t="str">
        <v>Lapangan Penumpukan Lini I (TO III)</v>
      </c>
      <c r="N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L142" s="2" t="str">
        <v>Beton</v>
      </c>
      <c r="N142" s="2">
        <f>H142</f>
        <v>1848</v>
      </c>
      <c r="O142" s="2">
        <f>N142</f>
        <v>1848</v>
      </c>
      <c r="P142" s="2">
        <f>O142/N142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L143" s="2" t="str">
        <v>Beton</v>
      </c>
      <c r="N143" s="2">
        <f>H143</f>
        <v>12012</v>
      </c>
      <c r="O143" s="2">
        <f>N143</f>
        <v>12012</v>
      </c>
      <c r="P143" s="2">
        <f>O143/N143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L144" s="2" t="str">
        <v>Beton</v>
      </c>
      <c r="N144" s="2">
        <f>H144</f>
        <v>12180</v>
      </c>
      <c r="O144" s="2">
        <f>N144</f>
        <v>12180</v>
      </c>
      <c r="P144" s="2">
        <f>O144/N144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L145" s="2" t="str">
        <v>Beton</v>
      </c>
      <c r="N145" s="2">
        <f>H145</f>
        <v>25152</v>
      </c>
      <c r="O145" s="2">
        <f>N145</f>
        <v>25152</v>
      </c>
      <c r="P145" s="2">
        <f>O145/N145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L146" s="2" t="str">
        <v>Beton</v>
      </c>
      <c r="N146" s="2">
        <f>H146</f>
        <v>3100</v>
      </c>
      <c r="O146" s="2">
        <f>N146</f>
        <v>3100</v>
      </c>
      <c r="P146" s="2">
        <f>O146/N146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L147" s="2" t="str">
        <v>Beton</v>
      </c>
      <c r="N147" s="2">
        <f>H147</f>
        <v>2844</v>
      </c>
      <c r="O147" s="2">
        <f>N147</f>
        <v>2844</v>
      </c>
      <c r="P147" s="2">
        <f>O147/N147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L148" s="2" t="str">
        <v>Beton</v>
      </c>
      <c r="N148" s="2">
        <f>H148</f>
        <v>2286</v>
      </c>
      <c r="O148" s="2">
        <f>N148</f>
        <v>2286</v>
      </c>
      <c r="P148" s="2">
        <f>O148/N148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L149" s="2" t="str">
        <v>Beton</v>
      </c>
      <c r="N149" s="2">
        <f>H149</f>
        <v>46150</v>
      </c>
      <c r="O149" s="2">
        <f>N149</f>
        <v>46150</v>
      </c>
      <c r="P149" s="2">
        <f>O149/N149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L150" s="2" t="str">
        <v>Beton</v>
      </c>
      <c r="N150" s="2">
        <f>H150</f>
        <v>2400</v>
      </c>
      <c r="O150" s="2">
        <f>N150</f>
        <v>2400</v>
      </c>
      <c r="P150" s="2">
        <f>O150/N150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L151" s="2" t="str">
        <v>Beton</v>
      </c>
      <c r="N151" s="2">
        <f>H151</f>
        <v>5217</v>
      </c>
      <c r="O151" s="2">
        <f>N151</f>
        <v>5217</v>
      </c>
      <c r="P151" s="2">
        <f>O151/N151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L152" s="2" t="str">
        <v>Beton</v>
      </c>
      <c r="N152" s="2">
        <f>H152</f>
        <v>20000</v>
      </c>
      <c r="O152" s="2">
        <f>N152</f>
        <v>20000</v>
      </c>
      <c r="P152" s="2">
        <f>O152/N152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L153" s="2" t="str">
        <v>Beton</v>
      </c>
      <c r="N153" s="2">
        <f>H153</f>
        <v>29100</v>
      </c>
      <c r="O153" s="2">
        <f>N153</f>
        <v>29100</v>
      </c>
      <c r="P153" s="2">
        <f>O153/N153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L154" s="2" t="str">
        <v>Beton</v>
      </c>
      <c r="N154" s="2">
        <f>H154</f>
        <v>20200</v>
      </c>
      <c r="O154" s="2">
        <f>N154</f>
        <v>20200</v>
      </c>
      <c r="P154" s="2">
        <f>O154/N154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L155" s="2" t="str">
        <v>Beton</v>
      </c>
      <c r="N155" s="2">
        <f>H155</f>
        <v>17700</v>
      </c>
      <c r="O155" s="2">
        <f>N155</f>
        <v>17700</v>
      </c>
      <c r="P155" s="2">
        <f>O155/N155</f>
        <v>1</v>
      </c>
    </row>
    <row r="156">
      <c r="B156" s="2" t="str">
        <v>C</v>
      </c>
      <c r="C156" s="2" t="str">
        <v>Lapangan Penumpukan Lini II</v>
      </c>
      <c r="N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L157" s="2" t="str">
        <v>Beton</v>
      </c>
      <c r="N157" s="2">
        <f>H157</f>
        <v>5670</v>
      </c>
      <c r="O157" s="2">
        <f>N157*50%</f>
        <v>2835</v>
      </c>
      <c r="P157" s="2">
        <f>O157/N157</f>
        <v>0.5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L158" s="2" t="str">
        <v>Beton</v>
      </c>
      <c r="N158" s="2">
        <f>H158</f>
        <v>1225</v>
      </c>
      <c r="O158" s="2">
        <f>N158*50%</f>
        <v>612.5</v>
      </c>
      <c r="P158" s="2">
        <f>O158/N158</f>
        <v>0.5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L159" s="2" t="str">
        <v>Beton</v>
      </c>
      <c r="N159" s="2">
        <f>H159</f>
        <v>6525</v>
      </c>
      <c r="O159" s="2">
        <f>N159*50%</f>
        <v>3262.5</v>
      </c>
      <c r="P159" s="2">
        <f>O159/N159</f>
        <v>0.5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L160" s="2" t="str">
        <v>Beton</v>
      </c>
      <c r="N160" s="2">
        <f>H160</f>
        <v>4500</v>
      </c>
      <c r="O160" s="2">
        <f>N160*50%</f>
        <v>2250</v>
      </c>
      <c r="P160" s="2">
        <f>O160/N160</f>
        <v>0.5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L161" s="2" t="str">
        <v>Beton</v>
      </c>
      <c r="N161" s="2">
        <f>H161</f>
        <v>5520</v>
      </c>
      <c r="O161" s="2">
        <f>N161</f>
        <v>5520</v>
      </c>
      <c r="P161" s="2">
        <f>O161/N161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L162" s="2" t="str">
        <v>Beton</v>
      </c>
      <c r="N162" s="2">
        <f>H162</f>
        <v>7280</v>
      </c>
      <c r="O162" s="2">
        <f>N162</f>
        <v>7280</v>
      </c>
      <c r="P162" s="2">
        <f>O162/N162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L163" s="2" t="str">
        <v>Beton</v>
      </c>
      <c r="N163" s="2">
        <f>H163</f>
        <v>4606</v>
      </c>
      <c r="O163" s="2">
        <f>N163</f>
        <v>4606</v>
      </c>
      <c r="P163" s="2">
        <f>O163/N163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L164" s="2" t="str">
        <v>Beton</v>
      </c>
      <c r="N164" s="2">
        <f>H164</f>
        <v>1705</v>
      </c>
      <c r="O164" s="2">
        <f>N164</f>
        <v>1705</v>
      </c>
      <c r="P164" s="2">
        <f>O164/N164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L165" s="2" t="str">
        <v>Beton</v>
      </c>
      <c r="N165" s="2">
        <f>H165</f>
        <v>9425</v>
      </c>
      <c r="O165" s="2">
        <f>N165</f>
        <v>9425</v>
      </c>
      <c r="P165" s="2">
        <f>O165/N165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L166" s="2" t="str">
        <v>Beton</v>
      </c>
      <c r="N166" s="2">
        <f>H166</f>
        <v>13770</v>
      </c>
      <c r="O166" s="2">
        <f>N166</f>
        <v>13770</v>
      </c>
      <c r="P166" s="2">
        <f>O166/N166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L167" s="2" t="str">
        <v>Beton</v>
      </c>
      <c r="N167" s="2">
        <f>H167</f>
        <v>16512</v>
      </c>
      <c r="O167" s="2">
        <f>N167</f>
        <v>16512</v>
      </c>
      <c r="P167" s="2">
        <f>O167/N167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L168" s="2" t="str">
        <v>Beton</v>
      </c>
      <c r="N168" s="2">
        <f>H168</f>
        <v>13760</v>
      </c>
      <c r="O168" s="2">
        <f>N168</f>
        <v>13760</v>
      </c>
      <c r="P168" s="2">
        <f>O168/N168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L169" s="2" t="str">
        <v>Beton</v>
      </c>
      <c r="N169" s="2">
        <f>H169</f>
        <v>14534</v>
      </c>
      <c r="O169" s="2">
        <f>N169</f>
        <v>14534</v>
      </c>
      <c r="P169" s="2">
        <f>O169/N169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L170" s="2" t="str">
        <v>Beton</v>
      </c>
      <c r="N170" s="2">
        <f>H170</f>
        <v>9520</v>
      </c>
      <c r="O170" s="2">
        <f>N170</f>
        <v>9520</v>
      </c>
      <c r="P170" s="2">
        <f>O170/N170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L171" s="2" t="str">
        <v>Beton</v>
      </c>
      <c r="N171" s="2">
        <f>H171</f>
        <v>6498</v>
      </c>
      <c r="O171" s="2">
        <f>N171</f>
        <v>6498</v>
      </c>
      <c r="P171" s="2">
        <f>O171/N171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L172" s="2" t="str">
        <v>Beton</v>
      </c>
      <c r="N172" s="2">
        <f>H172</f>
        <v>55278</v>
      </c>
      <c r="O172" s="2">
        <f>N172</f>
        <v>55278</v>
      </c>
      <c r="P172" s="2">
        <f>O172/N172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L173" s="2" t="str">
        <v>Beton</v>
      </c>
      <c r="N173" s="2">
        <f>H173</f>
        <v>22165</v>
      </c>
      <c r="O173" s="2">
        <f>N173*50%</f>
        <v>11082.5</v>
      </c>
      <c r="P173" s="2">
        <f>O173/N173</f>
        <v>0.5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L174" s="2" t="str">
        <v>Conblock</v>
      </c>
      <c r="N174" s="2">
        <f>H174</f>
        <v>86620</v>
      </c>
      <c r="O174" s="2">
        <f>N174*50%</f>
        <v>43310</v>
      </c>
      <c r="P174" s="2">
        <f>O174/N174</f>
        <v>0.5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L175" s="2" t="str">
        <v>Beton</v>
      </c>
      <c r="N175" s="2">
        <f>H175</f>
        <v>7965</v>
      </c>
      <c r="O175" s="2">
        <f>N175</f>
        <v>7965</v>
      </c>
      <c r="P175" s="2">
        <f>O175/N175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L176" s="2" t="str">
        <v>Beton</v>
      </c>
      <c r="N176" s="2">
        <f>H176</f>
        <v>12204</v>
      </c>
      <c r="O176" s="2">
        <f>N176</f>
        <v>12204</v>
      </c>
      <c r="P176" s="2">
        <f>O176/N176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L177" s="2" t="str">
        <v>Beton</v>
      </c>
      <c r="N177" s="2">
        <f>H177</f>
        <v>46345</v>
      </c>
      <c r="O177" s="2">
        <f>N177</f>
        <v>46345</v>
      </c>
      <c r="P177" s="2">
        <f>O177/N177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L178" s="2" t="str">
        <v>Beton</v>
      </c>
      <c r="N178" s="2">
        <f>H178</f>
        <v>4900</v>
      </c>
      <c r="O178" s="2">
        <f>N178</f>
        <v>4900</v>
      </c>
      <c r="P178" s="2">
        <f>O178/N178</f>
        <v>1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N179" s="2">
        <f>H179</f>
        <v>33285</v>
      </c>
      <c r="O179" s="2">
        <f>N179</f>
        <v>33285</v>
      </c>
      <c r="P179" s="2">
        <f>O179/N179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N180" s="2">
        <f>H180</f>
        <v>11775</v>
      </c>
      <c r="O180" s="2">
        <f>N180</f>
        <v>11775</v>
      </c>
      <c r="P180" s="2">
        <f>O180/N180</f>
        <v>1</v>
      </c>
    </row>
    <row r="181">
      <c r="C181" s="2" t="str">
        <v>Julmlah II</v>
      </c>
      <c r="H181" s="2">
        <f>SUM(H104:H180)</f>
        <v>911017</v>
      </c>
      <c r="N181" s="2">
        <f>SUM(N104:N180)</f>
        <v>911017</v>
      </c>
      <c r="O181" s="2">
        <f>SUM(O104:O180)</f>
        <v>831328.75</v>
      </c>
      <c r="P181" s="2">
        <f>O181/N181</f>
        <v>0.912528251393772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F183" s="2">
        <v>113.1</v>
      </c>
      <c r="G183" s="2">
        <v>50</v>
      </c>
      <c r="H183" s="2">
        <f>F183*G183</f>
        <v>5655</v>
      </c>
      <c r="L183" s="2" t="str">
        <v>Rangka Baja</v>
      </c>
      <c r="N183" s="2">
        <f>H183</f>
        <v>5655</v>
      </c>
      <c r="O183" s="2">
        <f>N183</f>
        <v>5655</v>
      </c>
      <c r="P183" s="2">
        <f>O183/N183</f>
        <v>1</v>
      </c>
    </row>
    <row r="184">
      <c r="B184" s="2">
        <v>2</v>
      </c>
      <c r="D184" s="2" t="str">
        <v>Gudang 007</v>
      </c>
      <c r="F184" s="2">
        <v>113.1</v>
      </c>
      <c r="G184" s="2">
        <v>50</v>
      </c>
      <c r="H184" s="2">
        <f>F184*G184</f>
        <v>5655</v>
      </c>
      <c r="L184" s="2" t="str">
        <v>Rangka Baja</v>
      </c>
      <c r="N184" s="2">
        <f>H184</f>
        <v>5655</v>
      </c>
      <c r="O184" s="2">
        <f>N184</f>
        <v>5655</v>
      </c>
      <c r="P184" s="2">
        <f>O184/N184</f>
        <v>1</v>
      </c>
    </row>
    <row r="185">
      <c r="B185" s="2">
        <v>3</v>
      </c>
      <c r="D185" s="2" t="str">
        <v>Gudang Ambon</v>
      </c>
      <c r="F185" s="2">
        <v>230</v>
      </c>
      <c r="G185" s="2">
        <v>40</v>
      </c>
      <c r="H185" s="2">
        <f>F185*G185</f>
        <v>9200</v>
      </c>
      <c r="L185" s="2" t="str">
        <v>Rangka Baja</v>
      </c>
      <c r="N185" s="2">
        <f>H185</f>
        <v>9200</v>
      </c>
      <c r="O185" s="2">
        <f>N185</f>
        <v>9200</v>
      </c>
      <c r="P185" s="2">
        <f>O185/N185</f>
        <v>1</v>
      </c>
    </row>
    <row r="186">
      <c r="B186" s="2">
        <v>4</v>
      </c>
      <c r="D186" s="2" t="str">
        <v>Gudang Pombo</v>
      </c>
      <c r="F186" s="2">
        <v>85</v>
      </c>
      <c r="G186" s="2">
        <v>40</v>
      </c>
      <c r="H186" s="2">
        <f>F186*G186</f>
        <v>3400</v>
      </c>
      <c r="L186" s="2" t="str">
        <v>Rangka Baja</v>
      </c>
      <c r="N186" s="2">
        <f>H186</f>
        <v>3400</v>
      </c>
      <c r="O186" s="2">
        <f>N186</f>
        <v>3400</v>
      </c>
      <c r="P186" s="2">
        <f>O186/N186</f>
        <v>1</v>
      </c>
    </row>
    <row r="187">
      <c r="B187" s="2">
        <v>5</v>
      </c>
      <c r="D187" s="2" t="str">
        <v>Gudang CDC</v>
      </c>
      <c r="F187" s="2">
        <v>224.08</v>
      </c>
      <c r="G187" s="2">
        <v>49.3</v>
      </c>
      <c r="H187" s="2">
        <f>F187*G187</f>
        <v>11047.144</v>
      </c>
      <c r="L187" s="2" t="str">
        <v>Rangka Baja</v>
      </c>
      <c r="N187" s="2">
        <f>H187</f>
        <v>11047.144</v>
      </c>
      <c r="O187" s="2">
        <f>N187</f>
        <v>11047.144</v>
      </c>
      <c r="P187" s="2">
        <f>O187/N187</f>
        <v>1</v>
      </c>
    </row>
    <row r="188">
      <c r="C188" s="2" t="str">
        <v>Julmlah III</v>
      </c>
      <c r="H188" s="2">
        <f>SUM(H183:H187)</f>
        <v>34957.144</v>
      </c>
      <c r="N188" s="2">
        <f>SUM(N183:N187)</f>
        <v>34957.144</v>
      </c>
      <c r="O188" s="2">
        <f>SUM(O183:O187)</f>
        <v>34957.144</v>
      </c>
      <c r="P188" s="2">
        <f>O188/N188</f>
        <v>1</v>
      </c>
    </row>
    <row r="189">
      <c r="B189" s="2" t="str">
        <v>AVAILABILITY FASILITAS PELABUHAN</v>
      </c>
      <c r="P189" s="2">
        <f>AVERAGE(P101,P181,P188)</f>
        <v>0.9704670046724985</v>
      </c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ageMargins left="0.5" right="0.5" top="0.5" bottom="0.5" header="0" footer="0"/>
  <ignoredErrors>
    <ignoredError numberStoredAsText="1" sqref="A1:Z99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Z995"/>
  <sheetViews>
    <sheetView workbookViewId="0" rightToLeft="0"/>
  </sheetViews>
  <sheetData>
    <row r="2">
      <c r="B2" s="2" t="str">
        <v>DATA MONITORING AVAILABILITY FASILITAS PELABUHAN</v>
      </c>
    </row>
    <row r="3">
      <c r="B3" s="2" t="str">
        <v>PT PELABUHAN INDONESIA II (PERSERO) REGIONAL 2</v>
      </c>
    </row>
    <row r="4">
      <c r="B4" s="2" t="str">
        <v xml:space="preserve">PELABUHAN REGIONAL 2 </v>
      </c>
      <c r="D4" s="2" t="str">
        <v>: TANJUNG PRIOK</v>
      </c>
    </row>
    <row r="5">
      <c r="B5" s="2" t="str">
        <v xml:space="preserve">PERIODIK MONITORING </v>
      </c>
      <c r="D5" s="2" t="str">
        <v>: NOVEMBER</v>
      </c>
    </row>
    <row r="6">
      <c r="B6" s="2" t="str">
        <v xml:space="preserve">TAHUN </v>
      </c>
      <c r="D6" s="2" t="str">
        <v>: 2023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>Lokasi Fasilitas/Pelabuhan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>Elevasi</v>
      </c>
      <c r="K8" s="2" t="str">
        <v>Daya Dukung/Kapasitas</v>
      </c>
      <c r="L8" s="2" t="str">
        <v xml:space="preserve">Konstruksi </v>
      </c>
      <c r="M8" s="2" t="str">
        <v>Tahun Pembuatan</v>
      </c>
      <c r="N8" s="2" t="str">
        <v>Fasilitas Tersidia</v>
      </c>
      <c r="O8" s="2" t="str">
        <v>Fasilitas Siap Pakai</v>
      </c>
      <c r="P8" s="2" t="str">
        <v>Availability Fasilitas</v>
      </c>
      <c r="Q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(buah)</v>
      </c>
      <c r="J9" s="2" t="str">
        <v>(mLWS)</v>
      </c>
      <c r="K9" s="2" t="str">
        <v>(Ton/m2/Teus)</v>
      </c>
      <c r="N9" s="2" t="str">
        <v>(m2)</v>
      </c>
      <c r="O9" s="2" t="str">
        <v>(m2)</v>
      </c>
      <c r="P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 t="str">
        <v>15 = 14/13</v>
      </c>
      <c r="Q10" s="2">
        <v>16</v>
      </c>
    </row>
    <row r="11">
      <c r="B11" s="2" t="str">
        <v>I</v>
      </c>
      <c r="C11" s="2" t="str">
        <v>Dermaga Kapal Niaga</v>
      </c>
    </row>
    <row r="12">
      <c r="B12" s="2" t="str">
        <v>A</v>
      </c>
      <c r="C12" s="2" t="str">
        <v>Dermaga Pelabuhan Nusantara I</v>
      </c>
    </row>
    <row r="13">
      <c r="D13" s="2" t="str">
        <v>Dermaga 001</v>
      </c>
      <c r="F13" s="2">
        <v>170</v>
      </c>
      <c r="G13" s="2">
        <v>20</v>
      </c>
      <c r="H13" s="2">
        <f>F13*G13</f>
        <v>3400</v>
      </c>
      <c r="N13" s="2">
        <f>H13</f>
        <v>3400</v>
      </c>
      <c r="O13" s="2">
        <f>N13</f>
        <v>3400</v>
      </c>
      <c r="P13" s="2">
        <f>O13/N13</f>
        <v>1</v>
      </c>
    </row>
    <row r="14">
      <c r="D14" s="2" t="str">
        <v>Dermaga 002</v>
      </c>
      <c r="F14" s="2">
        <v>130</v>
      </c>
      <c r="G14" s="2">
        <v>20</v>
      </c>
      <c r="H14" s="2">
        <f>F14*G14</f>
        <v>2600</v>
      </c>
      <c r="N14" s="2">
        <f>H14</f>
        <v>2600</v>
      </c>
      <c r="O14" s="2">
        <f>N14</f>
        <v>2600</v>
      </c>
      <c r="P14" s="2">
        <f>O14/N14</f>
        <v>1</v>
      </c>
    </row>
    <row r="15">
      <c r="B15" s="2">
        <v>1</v>
      </c>
      <c r="D15" s="2" t="str">
        <v>Dermaga 003</v>
      </c>
      <c r="F15" s="2">
        <v>120</v>
      </c>
      <c r="G15" s="2">
        <v>20</v>
      </c>
      <c r="H15" s="2">
        <f>F15*G15</f>
        <v>2400</v>
      </c>
      <c r="L15" s="2" t="str">
        <v>Beton</v>
      </c>
      <c r="N15" s="2">
        <f>H15</f>
        <v>2400</v>
      </c>
      <c r="O15" s="2">
        <f>N15</f>
        <v>2400</v>
      </c>
      <c r="P15" s="2">
        <f>O15/N15</f>
        <v>1</v>
      </c>
    </row>
    <row r="16">
      <c r="B16" s="2">
        <v>2</v>
      </c>
      <c r="D16" s="2" t="str">
        <v>Dermaga 004</v>
      </c>
      <c r="F16" s="2">
        <v>140</v>
      </c>
      <c r="G16" s="2">
        <v>20</v>
      </c>
      <c r="H16" s="2">
        <f>F16*G16</f>
        <v>2800</v>
      </c>
      <c r="L16" s="2" t="str">
        <v>Beton</v>
      </c>
      <c r="N16" s="2">
        <f>H16</f>
        <v>2800</v>
      </c>
      <c r="O16" s="2">
        <f>N16</f>
        <v>2800</v>
      </c>
      <c r="P16" s="2">
        <f>O16/N16</f>
        <v>1</v>
      </c>
    </row>
    <row r="17">
      <c r="B17" s="2">
        <v>3</v>
      </c>
      <c r="D17" s="2" t="str">
        <v>Dermaga 004 Utara</v>
      </c>
      <c r="F17" s="2">
        <v>280</v>
      </c>
      <c r="G17" s="2">
        <v>20</v>
      </c>
      <c r="H17" s="2">
        <f>F17*G17</f>
        <v>5600</v>
      </c>
      <c r="L17" s="2" t="str">
        <v>Beton</v>
      </c>
      <c r="N17" s="2">
        <f>H17</f>
        <v>5600</v>
      </c>
      <c r="O17" s="2">
        <f>N17</f>
        <v>5600</v>
      </c>
      <c r="P17" s="2">
        <f>O17/N17</f>
        <v>1</v>
      </c>
    </row>
    <row r="18">
      <c r="B18" s="2">
        <v>4</v>
      </c>
      <c r="D18" s="2" t="str">
        <v>Dermaga Serbaguna (PNP)</v>
      </c>
      <c r="F18" s="2">
        <v>240</v>
      </c>
      <c r="G18" s="2">
        <v>20</v>
      </c>
      <c r="H18" s="2">
        <f>F18*G18</f>
        <v>4800</v>
      </c>
      <c r="L18" s="2" t="str">
        <v>Batu Kali</v>
      </c>
      <c r="N18" s="2">
        <f>H18</f>
        <v>4800</v>
      </c>
      <c r="O18" s="2">
        <f>N18</f>
        <v>4800</v>
      </c>
      <c r="P18" s="2">
        <f>O18/N18</f>
        <v>1</v>
      </c>
    </row>
    <row r="19">
      <c r="B19" s="2">
        <v>5</v>
      </c>
      <c r="D19" s="2" t="str">
        <v>Dermaga Inggom</v>
      </c>
      <c r="F19" s="2">
        <v>200</v>
      </c>
      <c r="G19" s="2">
        <v>15</v>
      </c>
      <c r="H19" s="2">
        <f>F19*G19</f>
        <v>3000</v>
      </c>
      <c r="L19" s="2" t="str">
        <v>Beton</v>
      </c>
      <c r="N19" s="2">
        <f>H19</f>
        <v>3000</v>
      </c>
      <c r="O19" s="2">
        <f>N19</f>
        <v>3000</v>
      </c>
      <c r="P19" s="2">
        <f>O19/N19</f>
        <v>1</v>
      </c>
    </row>
    <row r="20">
      <c r="B20" s="2" t="str">
        <v>B</v>
      </c>
      <c r="C20" s="2" t="str">
        <v>Dermaga Pelabuhan Nusantara II</v>
      </c>
      <c r="N20" s="2">
        <f>H20</f>
        <v>0</v>
      </c>
      <c r="O20" s="2">
        <f>N20</f>
        <v>0</v>
      </c>
    </row>
    <row r="21">
      <c r="D21" s="2" t="str">
        <v>Dermaga 005</v>
      </c>
      <c r="F21" s="2">
        <v>170</v>
      </c>
      <c r="G21" s="2">
        <v>20</v>
      </c>
      <c r="H21" s="2">
        <f>F21*G21</f>
        <v>3400</v>
      </c>
      <c r="N21" s="2">
        <f>H21</f>
        <v>3400</v>
      </c>
      <c r="O21" s="2">
        <f>N21</f>
        <v>3400</v>
      </c>
      <c r="P21" s="2">
        <f>O21/N21</f>
        <v>1</v>
      </c>
    </row>
    <row r="22">
      <c r="D22" s="2" t="str">
        <v>Dermaga 006</v>
      </c>
      <c r="F22" s="2">
        <v>180</v>
      </c>
      <c r="G22" s="2">
        <v>20</v>
      </c>
      <c r="H22" s="2">
        <f>F22*G22</f>
        <v>3600</v>
      </c>
      <c r="N22" s="2">
        <f>H22</f>
        <v>3600</v>
      </c>
      <c r="O22" s="2">
        <f>N22</f>
        <v>3600</v>
      </c>
      <c r="P22" s="2">
        <f>O22/N22</f>
        <v>1</v>
      </c>
    </row>
    <row r="23">
      <c r="B23" s="2">
        <v>1</v>
      </c>
      <c r="D23" s="2" t="str">
        <v>Dermaga 007</v>
      </c>
      <c r="F23" s="2">
        <v>192</v>
      </c>
      <c r="G23" s="2">
        <v>20</v>
      </c>
      <c r="H23" s="2">
        <f>F23*G23</f>
        <v>3840</v>
      </c>
      <c r="L23" s="2" t="str">
        <v>Beton</v>
      </c>
      <c r="N23" s="2">
        <f>H23</f>
        <v>3840</v>
      </c>
      <c r="O23" s="2">
        <f>N23</f>
        <v>3840</v>
      </c>
      <c r="P23" s="2">
        <f>O23/N23</f>
        <v>1</v>
      </c>
    </row>
    <row r="24">
      <c r="B24" s="2">
        <v>2</v>
      </c>
      <c r="D24" s="2" t="str">
        <v>Dermaga 007 Utara</v>
      </c>
      <c r="F24" s="2">
        <v>75</v>
      </c>
      <c r="G24" s="2">
        <v>12</v>
      </c>
      <c r="H24" s="2">
        <f>F24*G24</f>
        <v>900</v>
      </c>
      <c r="L24" s="2" t="str">
        <v>Beton</v>
      </c>
      <c r="N24" s="2">
        <f>H24</f>
        <v>900</v>
      </c>
      <c r="O24" s="2">
        <f>N24</f>
        <v>900</v>
      </c>
      <c r="P24" s="2">
        <f>O24/N24</f>
        <v>1</v>
      </c>
    </row>
    <row r="25">
      <c r="B25" s="2" t="str">
        <v>C</v>
      </c>
      <c r="C25" s="2" t="str">
        <v>Dermaga Nusantara II Timur</v>
      </c>
      <c r="N25" s="2">
        <f>H25</f>
        <v>0</v>
      </c>
      <c r="O25" s="2">
        <f>N25</f>
        <v>0</v>
      </c>
    </row>
    <row r="26">
      <c r="B26" s="2">
        <v>1</v>
      </c>
      <c r="D26" s="2" t="str">
        <v>Dermaga 009</v>
      </c>
      <c r="F26" s="2">
        <v>400</v>
      </c>
      <c r="G26" s="2">
        <v>20</v>
      </c>
      <c r="H26" s="2">
        <f>F26*G26</f>
        <v>8000</v>
      </c>
      <c r="L26" s="2" t="str">
        <v>Beton</v>
      </c>
      <c r="N26" s="2">
        <f>H26</f>
        <v>8000</v>
      </c>
      <c r="O26" s="2">
        <f>N26</f>
        <v>8000</v>
      </c>
      <c r="P26" s="2">
        <f>O26/N26</f>
        <v>1</v>
      </c>
    </row>
    <row r="27">
      <c r="B27" s="2">
        <v>2</v>
      </c>
      <c r="D27" s="2" t="str">
        <v>Dermaga Walie Jaya</v>
      </c>
      <c r="F27" s="2">
        <v>170</v>
      </c>
      <c r="G27" s="2">
        <v>10</v>
      </c>
      <c r="H27" s="2">
        <f>F27*G27</f>
        <v>1700</v>
      </c>
      <c r="L27" s="2" t="str">
        <v>Beton</v>
      </c>
      <c r="N27" s="2">
        <f>H27</f>
        <v>1700</v>
      </c>
      <c r="O27" s="2">
        <f>N27</f>
        <v>1700</v>
      </c>
      <c r="P27" s="2">
        <f>O27/N27</f>
        <v>1</v>
      </c>
    </row>
    <row r="28">
      <c r="B28" s="2" t="str">
        <v>D</v>
      </c>
      <c r="C28" s="2" t="str">
        <v>Dermaga Pelabuhan 1 Barat</v>
      </c>
      <c r="N28" s="2">
        <f>H28</f>
        <v>0</v>
      </c>
    </row>
    <row r="29">
      <c r="D29" s="2" t="str">
        <v>Dermaga 100</v>
      </c>
      <c r="F29" s="2">
        <v>60</v>
      </c>
      <c r="G29" s="2">
        <v>10</v>
      </c>
      <c r="H29" s="2">
        <f>F29*G29</f>
        <v>600</v>
      </c>
      <c r="N29" s="2">
        <f>H29</f>
        <v>600</v>
      </c>
      <c r="O29" s="2">
        <f>N29</f>
        <v>600</v>
      </c>
      <c r="P29" s="2">
        <f>O29/N29</f>
        <v>1</v>
      </c>
    </row>
    <row r="30">
      <c r="D30" s="2" t="str">
        <v>Dermaga 101 U</v>
      </c>
      <c r="F30" s="2">
        <v>200</v>
      </c>
      <c r="G30" s="2">
        <v>25</v>
      </c>
      <c r="H30" s="2">
        <f>F30*G30</f>
        <v>5000</v>
      </c>
      <c r="N30" s="2">
        <f>H30</f>
        <v>5000</v>
      </c>
      <c r="O30" s="2">
        <f>N30</f>
        <v>5000</v>
      </c>
      <c r="P30" s="2">
        <f>O30/N30</f>
        <v>1</v>
      </c>
    </row>
    <row r="31">
      <c r="D31" s="2" t="str">
        <v>Dermaga 101</v>
      </c>
      <c r="F31" s="2">
        <v>100</v>
      </c>
      <c r="G31" s="2">
        <v>25</v>
      </c>
      <c r="H31" s="2">
        <f>F31*G31</f>
        <v>2500</v>
      </c>
      <c r="N31" s="2">
        <f>H31</f>
        <v>2500</v>
      </c>
      <c r="O31" s="2">
        <f>N31</f>
        <v>2500</v>
      </c>
      <c r="P31" s="2">
        <f>O31/N31</f>
        <v>1</v>
      </c>
    </row>
    <row r="32">
      <c r="B32" s="2">
        <v>1</v>
      </c>
      <c r="D32" s="2" t="str">
        <v>Dermaga 102</v>
      </c>
      <c r="F32" s="2">
        <v>100</v>
      </c>
      <c r="G32" s="2">
        <v>25</v>
      </c>
      <c r="H32" s="2">
        <f>F32*G32</f>
        <v>2500</v>
      </c>
      <c r="L32" s="2" t="str">
        <v>Beton</v>
      </c>
      <c r="N32" s="2">
        <f>H32</f>
        <v>2500</v>
      </c>
      <c r="O32" s="2">
        <f>N32</f>
        <v>2500</v>
      </c>
      <c r="P32" s="2">
        <f>O32/N32</f>
        <v>1</v>
      </c>
    </row>
    <row r="33">
      <c r="B33" s="2">
        <v>2</v>
      </c>
      <c r="D33" s="2" t="str">
        <v>Dermaga 103</v>
      </c>
      <c r="F33" s="2">
        <v>190</v>
      </c>
      <c r="G33" s="2">
        <v>20</v>
      </c>
      <c r="H33" s="2">
        <f>F33*G33</f>
        <v>3800</v>
      </c>
      <c r="L33" s="2" t="str">
        <v>Beton</v>
      </c>
      <c r="N33" s="2">
        <f>H33</f>
        <v>3800</v>
      </c>
      <c r="O33" s="2">
        <f>N33</f>
        <v>3800</v>
      </c>
      <c r="P33" s="2">
        <f>O33/N33</f>
        <v>1</v>
      </c>
    </row>
    <row r="34">
      <c r="B34" s="2">
        <v>3</v>
      </c>
      <c r="D34" s="2" t="str">
        <v>Dermaga 104</v>
      </c>
      <c r="F34" s="2">
        <v>130</v>
      </c>
      <c r="G34" s="2">
        <v>20</v>
      </c>
      <c r="H34" s="2">
        <f>F34*G34</f>
        <v>2600</v>
      </c>
      <c r="L34" s="2" t="str">
        <v>Beton</v>
      </c>
      <c r="N34" s="2">
        <f>H34</f>
        <v>2600</v>
      </c>
      <c r="O34" s="2">
        <f>N34</f>
        <v>2600</v>
      </c>
      <c r="P34" s="2">
        <f>O34/N34</f>
        <v>1</v>
      </c>
    </row>
    <row r="35">
      <c r="B35" s="2">
        <v>4</v>
      </c>
      <c r="D35" s="2" t="str">
        <v>Dermaga 105</v>
      </c>
      <c r="F35" s="2">
        <v>180</v>
      </c>
      <c r="G35" s="2">
        <v>20</v>
      </c>
      <c r="H35" s="2">
        <f>F35*G35</f>
        <v>3600</v>
      </c>
      <c r="L35" s="2" t="str">
        <v>Beton</v>
      </c>
      <c r="N35" s="2">
        <f>H35</f>
        <v>3600</v>
      </c>
      <c r="O35" s="2">
        <f>N35</f>
        <v>3600</v>
      </c>
      <c r="P35" s="2">
        <f>O35/N35</f>
        <v>1</v>
      </c>
    </row>
    <row r="36">
      <c r="B36" s="2">
        <v>5</v>
      </c>
      <c r="D36" s="2" t="str">
        <v>Dermaga 106</v>
      </c>
      <c r="F36" s="2">
        <v>168</v>
      </c>
      <c r="G36" s="2">
        <v>20</v>
      </c>
      <c r="H36" s="2">
        <f>F36*G36</f>
        <v>3360</v>
      </c>
      <c r="L36" s="2" t="str">
        <v>Beton</v>
      </c>
      <c r="N36" s="2">
        <f>H36</f>
        <v>3360</v>
      </c>
      <c r="O36" s="2">
        <f>N36</f>
        <v>3360</v>
      </c>
      <c r="P36" s="2">
        <f>O36/N36</f>
        <v>1</v>
      </c>
    </row>
    <row r="37">
      <c r="B37" s="2">
        <v>6</v>
      </c>
      <c r="D37" s="2" t="str">
        <v>Dermaga 107</v>
      </c>
      <c r="F37" s="2">
        <v>212</v>
      </c>
      <c r="G37" s="2">
        <v>20</v>
      </c>
      <c r="H37" s="2">
        <f>F37*G37</f>
        <v>4240</v>
      </c>
      <c r="L37" s="2" t="str">
        <v>Beton</v>
      </c>
      <c r="N37" s="2">
        <f>H37</f>
        <v>4240</v>
      </c>
      <c r="O37" s="2">
        <f>N37</f>
        <v>4240</v>
      </c>
      <c r="P37" s="2">
        <f>O37/N37</f>
        <v>1</v>
      </c>
    </row>
    <row r="38">
      <c r="B38" s="2" t="str">
        <v>E</v>
      </c>
      <c r="C38" s="2" t="str">
        <v xml:space="preserve">Dermaga Pelabuhan 1 Selatan </v>
      </c>
      <c r="N38" s="2">
        <f>H38</f>
        <v>0</v>
      </c>
    </row>
    <row r="39">
      <c r="B39" s="2">
        <v>1</v>
      </c>
      <c r="D39" s="2" t="str">
        <v>Dermaga 108</v>
      </c>
      <c r="F39" s="2">
        <v>170</v>
      </c>
      <c r="G39" s="2">
        <v>28</v>
      </c>
      <c r="H39" s="2">
        <f>F39*G39</f>
        <v>4760</v>
      </c>
      <c r="L39" s="2" t="str">
        <v>Beton</v>
      </c>
      <c r="N39" s="2">
        <f>H39</f>
        <v>4760</v>
      </c>
      <c r="O39" s="2">
        <f>N39</f>
        <v>4760</v>
      </c>
      <c r="P39" s="2">
        <f>O39/N39</f>
        <v>1</v>
      </c>
    </row>
    <row r="40">
      <c r="B40" s="2">
        <v>1</v>
      </c>
      <c r="D40" s="2" t="str">
        <v>Dermaga 109</v>
      </c>
      <c r="F40" s="2">
        <v>170</v>
      </c>
      <c r="G40" s="2">
        <v>22</v>
      </c>
      <c r="H40" s="2">
        <f>F40*G40</f>
        <v>3740</v>
      </c>
      <c r="L40" s="2" t="str">
        <v>Beton</v>
      </c>
      <c r="N40" s="2">
        <f>H40</f>
        <v>3740</v>
      </c>
      <c r="O40" s="2">
        <f>N40</f>
        <v>3740</v>
      </c>
      <c r="P40" s="2">
        <f>O40/N40</f>
        <v>1</v>
      </c>
    </row>
    <row r="41">
      <c r="D41" s="2" t="str">
        <v>Dermaga 110</v>
      </c>
      <c r="F41" s="2">
        <v>180</v>
      </c>
      <c r="G41" s="2">
        <v>22</v>
      </c>
      <c r="H41" s="2">
        <f>F41*G41</f>
        <v>3960</v>
      </c>
      <c r="N41" s="2">
        <f>H41</f>
        <v>3960</v>
      </c>
      <c r="O41" s="2">
        <f>N41</f>
        <v>3960</v>
      </c>
      <c r="P41" s="2">
        <f>O41/N41</f>
        <v>1</v>
      </c>
    </row>
    <row r="42">
      <c r="B42" s="2">
        <v>2</v>
      </c>
      <c r="D42" s="2" t="str">
        <v>Dermaga 111</v>
      </c>
      <c r="F42" s="2">
        <v>160</v>
      </c>
      <c r="G42" s="2">
        <v>22</v>
      </c>
      <c r="H42" s="2">
        <f>F42*G42</f>
        <v>3520</v>
      </c>
      <c r="L42" s="2" t="str">
        <v>Beton</v>
      </c>
      <c r="N42" s="2">
        <f>H42</f>
        <v>3520</v>
      </c>
      <c r="O42" s="2">
        <f>N42</f>
        <v>3520</v>
      </c>
      <c r="P42" s="2">
        <f>O42/N42</f>
        <v>1</v>
      </c>
    </row>
    <row r="43">
      <c r="B43" s="2">
        <v>3</v>
      </c>
      <c r="D43" s="2" t="str">
        <v>Dermaga 112</v>
      </c>
      <c r="F43" s="2">
        <v>140</v>
      </c>
      <c r="G43" s="2">
        <v>22</v>
      </c>
      <c r="H43" s="2">
        <f>F43*G43</f>
        <v>3080</v>
      </c>
      <c r="L43" s="2" t="str">
        <v>Beton</v>
      </c>
      <c r="N43" s="2">
        <f>H43</f>
        <v>3080</v>
      </c>
      <c r="O43" s="2">
        <f>N43</f>
        <v>3080</v>
      </c>
      <c r="P43" s="2">
        <f>O43/N43</f>
        <v>1</v>
      </c>
    </row>
    <row r="44">
      <c r="D44" s="2" t="str">
        <v>Dermaga 113</v>
      </c>
      <c r="F44" s="2">
        <v>140</v>
      </c>
      <c r="G44" s="2">
        <v>22</v>
      </c>
      <c r="H44" s="2">
        <f>F44*G44</f>
        <v>3080</v>
      </c>
      <c r="N44" s="2">
        <f>H44</f>
        <v>3080</v>
      </c>
      <c r="O44" s="2">
        <f>N44</f>
        <v>3080</v>
      </c>
      <c r="P44" s="2">
        <f>O44/N44</f>
        <v>1</v>
      </c>
    </row>
    <row r="45">
      <c r="B45" s="2">
        <v>4</v>
      </c>
      <c r="D45" s="2" t="str">
        <v>Dermaga 114</v>
      </c>
      <c r="F45" s="2">
        <v>260</v>
      </c>
      <c r="G45" s="2">
        <v>15</v>
      </c>
      <c r="H45" s="2">
        <f>F45*G45</f>
        <v>3900</v>
      </c>
      <c r="L45" s="2" t="str">
        <v>Beton</v>
      </c>
      <c r="N45" s="2">
        <f>H45</f>
        <v>3900</v>
      </c>
      <c r="O45" s="2">
        <f>N45</f>
        <v>3900</v>
      </c>
      <c r="P45" s="2">
        <f>O45/N45</f>
        <v>1</v>
      </c>
    </row>
    <row r="46">
      <c r="B46" s="2" t="str">
        <v>G</v>
      </c>
      <c r="C46" s="2" t="str">
        <v>Dermaga Pelabuhan 1 Utara</v>
      </c>
      <c r="N46" s="2">
        <f>H46</f>
        <v>0</v>
      </c>
    </row>
    <row r="47">
      <c r="B47" s="2">
        <v>1</v>
      </c>
      <c r="D47" s="2" t="str">
        <v xml:space="preserve">Dermaga 115 </v>
      </c>
      <c r="F47" s="2">
        <v>250</v>
      </c>
      <c r="G47" s="2">
        <v>25</v>
      </c>
      <c r="H47" s="2">
        <f>F47*G47</f>
        <v>6250</v>
      </c>
      <c r="L47" s="2" t="str">
        <v>Beton</v>
      </c>
      <c r="N47" s="2">
        <f>H47</f>
        <v>6250</v>
      </c>
      <c r="O47" s="2">
        <f>N47</f>
        <v>6250</v>
      </c>
      <c r="P47" s="2">
        <f>O47/N47</f>
        <v>1</v>
      </c>
    </row>
    <row r="48">
      <c r="B48" s="2">
        <v>2</v>
      </c>
      <c r="D48" s="2" t="str">
        <v>Dermaga 200</v>
      </c>
      <c r="F48" s="2">
        <v>161</v>
      </c>
      <c r="G48" s="2">
        <v>20</v>
      </c>
      <c r="H48" s="2">
        <f>F48*G48</f>
        <v>3220</v>
      </c>
      <c r="L48" s="2" t="str">
        <v>Beton</v>
      </c>
      <c r="N48" s="2">
        <f>H48</f>
        <v>3220</v>
      </c>
      <c r="O48" s="2">
        <f>N48</f>
        <v>3220</v>
      </c>
      <c r="P48" s="2">
        <f>O48/N48</f>
        <v>1</v>
      </c>
    </row>
    <row r="49">
      <c r="B49" s="2" t="str">
        <v>H</v>
      </c>
      <c r="C49" s="2" t="str">
        <v>Dermaga Pelabuhan 2 Barat</v>
      </c>
      <c r="N49" s="2">
        <f>H49</f>
        <v>0</v>
      </c>
    </row>
    <row r="50">
      <c r="D50" s="2" t="str">
        <v>Dermaga 201</v>
      </c>
      <c r="F50" s="2">
        <v>120</v>
      </c>
      <c r="G50" s="2">
        <v>20</v>
      </c>
      <c r="H50" s="2">
        <f>F50*G50</f>
        <v>2400</v>
      </c>
      <c r="N50" s="2">
        <f>H50</f>
        <v>2400</v>
      </c>
      <c r="O50" s="2">
        <f>N50</f>
        <v>2400</v>
      </c>
      <c r="P50" s="2">
        <f>O50/N50</f>
        <v>1</v>
      </c>
    </row>
    <row r="51">
      <c r="B51" s="2">
        <v>1</v>
      </c>
      <c r="D51" s="2" t="str">
        <v>Dermaga 202</v>
      </c>
      <c r="F51" s="2">
        <v>160</v>
      </c>
      <c r="G51" s="2">
        <v>20</v>
      </c>
      <c r="H51" s="2">
        <f>F51*G51</f>
        <v>3200</v>
      </c>
      <c r="L51" s="2" t="str">
        <v>Beton</v>
      </c>
      <c r="N51" s="2">
        <f>H51</f>
        <v>3200</v>
      </c>
      <c r="O51" s="2">
        <f>N51</f>
        <v>3200</v>
      </c>
      <c r="P51" s="2">
        <f>O51/N51</f>
        <v>1</v>
      </c>
    </row>
    <row r="52">
      <c r="B52" s="2">
        <v>2</v>
      </c>
      <c r="D52" s="2" t="str">
        <v>Dermaga 203</v>
      </c>
      <c r="F52" s="2">
        <v>210</v>
      </c>
      <c r="G52" s="2">
        <v>20</v>
      </c>
      <c r="H52" s="2">
        <f>F52*G52</f>
        <v>4200</v>
      </c>
      <c r="L52" s="2" t="str">
        <v>Beton</v>
      </c>
      <c r="N52" s="2">
        <f>H52</f>
        <v>4200</v>
      </c>
      <c r="O52" s="2">
        <f>N52</f>
        <v>4200</v>
      </c>
      <c r="P52" s="2">
        <f>O52/N52</f>
        <v>1</v>
      </c>
    </row>
    <row r="53">
      <c r="B53" s="2">
        <v>3</v>
      </c>
      <c r="D53" s="2" t="str">
        <v>Dermaga JICT II</v>
      </c>
      <c r="F53" s="2">
        <v>517</v>
      </c>
      <c r="G53" s="2">
        <v>20</v>
      </c>
      <c r="H53" s="2">
        <f>F53*G53</f>
        <v>10340</v>
      </c>
      <c r="L53" s="2" t="str">
        <v>Beton</v>
      </c>
      <c r="N53" s="2">
        <f>H53</f>
        <v>10340</v>
      </c>
      <c r="O53" s="2">
        <f>N53</f>
        <v>10340</v>
      </c>
      <c r="P53" s="2">
        <f>O53/N53</f>
        <v>1</v>
      </c>
    </row>
    <row r="54">
      <c r="B54" s="2" t="str">
        <v>I</v>
      </c>
      <c r="C54" s="2" t="str">
        <v>Dermaga Pelabuhan 2 Selatan</v>
      </c>
      <c r="N54" s="2">
        <f>H54</f>
        <v>0</v>
      </c>
    </row>
    <row r="55">
      <c r="B55" s="2">
        <v>1</v>
      </c>
      <c r="D55" s="2" t="str">
        <v>Dermaga 207</v>
      </c>
      <c r="F55" s="2">
        <v>140</v>
      </c>
      <c r="G55" s="2">
        <v>7</v>
      </c>
      <c r="H55" s="2">
        <f>F55*G55</f>
        <v>980</v>
      </c>
      <c r="L55" s="2" t="str">
        <v>Beton</v>
      </c>
      <c r="N55" s="2">
        <f>H55</f>
        <v>980</v>
      </c>
      <c r="O55" s="2">
        <f>N55</f>
        <v>980</v>
      </c>
      <c r="P55" s="2">
        <f>O55/N55</f>
        <v>1</v>
      </c>
    </row>
    <row r="56">
      <c r="B56" s="2" t="str">
        <v>J</v>
      </c>
      <c r="C56" s="2" t="str">
        <v>Dermaga Pelabuhan 2 Timur</v>
      </c>
      <c r="N56" s="2">
        <f>H56</f>
        <v>0</v>
      </c>
    </row>
    <row r="57">
      <c r="D57" s="2" t="str">
        <v>Dermaga 208</v>
      </c>
      <c r="F57" s="2">
        <v>196</v>
      </c>
      <c r="G57" s="2">
        <v>25</v>
      </c>
      <c r="H57" s="2">
        <f>F57*G57</f>
        <v>4900</v>
      </c>
      <c r="N57" s="2">
        <f>H57</f>
        <v>4900</v>
      </c>
      <c r="O57" s="2">
        <f>N57</f>
        <v>4900</v>
      </c>
      <c r="P57" s="2">
        <f>O57/N57</f>
        <v>1</v>
      </c>
    </row>
    <row r="58">
      <c r="D58" s="2" t="str">
        <v>Dermaga 209</v>
      </c>
      <c r="F58" s="2">
        <v>160</v>
      </c>
      <c r="G58" s="2">
        <v>25</v>
      </c>
      <c r="H58" s="2">
        <f>F58*G58</f>
        <v>4000</v>
      </c>
      <c r="N58" s="2">
        <f>H58</f>
        <v>4000</v>
      </c>
      <c r="O58" s="2">
        <f>N58</f>
        <v>4000</v>
      </c>
      <c r="P58" s="2">
        <f>O58/N58</f>
        <v>1</v>
      </c>
    </row>
    <row r="59">
      <c r="D59" s="2" t="str">
        <v>Dermaga 210</v>
      </c>
      <c r="F59" s="2">
        <v>171</v>
      </c>
      <c r="G59" s="2">
        <v>25</v>
      </c>
      <c r="H59" s="2">
        <f>F59*G59</f>
        <v>4275</v>
      </c>
      <c r="N59" s="2">
        <f>H59</f>
        <v>4275</v>
      </c>
      <c r="O59" s="2">
        <f>N59</f>
        <v>4275</v>
      </c>
      <c r="P59" s="2">
        <f>O59/N59</f>
        <v>1</v>
      </c>
    </row>
    <row r="60">
      <c r="D60" s="2" t="str">
        <v>Dermaga 211</v>
      </c>
      <c r="F60" s="2">
        <v>120</v>
      </c>
      <c r="G60" s="2">
        <v>25</v>
      </c>
      <c r="H60" s="2">
        <f>F60*G60</f>
        <v>3000</v>
      </c>
      <c r="N60" s="2">
        <f>H60</f>
        <v>3000</v>
      </c>
      <c r="O60" s="2">
        <f>N60</f>
        <v>3000</v>
      </c>
      <c r="P60" s="2">
        <f>O60/N60</f>
        <v>1</v>
      </c>
    </row>
    <row r="61">
      <c r="D61" s="2" t="str">
        <v>Dermaga 212</v>
      </c>
      <c r="F61" s="2">
        <v>150</v>
      </c>
      <c r="G61" s="2">
        <v>25</v>
      </c>
      <c r="H61" s="2">
        <f>F61*G61</f>
        <v>3750</v>
      </c>
      <c r="N61" s="2">
        <f>H61</f>
        <v>3750</v>
      </c>
      <c r="O61" s="2">
        <f>N61</f>
        <v>3750</v>
      </c>
      <c r="P61" s="2">
        <f>O61/N61</f>
        <v>1</v>
      </c>
    </row>
    <row r="62">
      <c r="D62" s="2" t="str">
        <v>Dermaga 213</v>
      </c>
      <c r="F62" s="2">
        <v>130</v>
      </c>
      <c r="G62" s="2">
        <v>25</v>
      </c>
      <c r="H62" s="2">
        <f>F62*G62</f>
        <v>3250</v>
      </c>
      <c r="N62" s="2">
        <f>H62</f>
        <v>3250</v>
      </c>
      <c r="O62" s="2">
        <f>N62</f>
        <v>3250</v>
      </c>
      <c r="P62" s="2">
        <f>O62/N62</f>
        <v>1</v>
      </c>
    </row>
    <row r="63">
      <c r="B63" s="2">
        <v>1</v>
      </c>
      <c r="D63" s="2" t="str">
        <v>Dermaga 214 (MAL)</v>
      </c>
      <c r="F63" s="2">
        <v>300</v>
      </c>
      <c r="G63" s="2">
        <v>25</v>
      </c>
      <c r="H63" s="2">
        <f>F63*G63</f>
        <v>7500</v>
      </c>
      <c r="L63" s="2" t="str">
        <v>Beton</v>
      </c>
      <c r="N63" s="2">
        <f>H63</f>
        <v>7500</v>
      </c>
      <c r="O63" s="2">
        <f>N63</f>
        <v>7500</v>
      </c>
      <c r="P63" s="2">
        <f>O63/N63</f>
        <v>1</v>
      </c>
    </row>
    <row r="64">
      <c r="B64" s="2" t="str">
        <v>L</v>
      </c>
      <c r="C64" s="2" t="str">
        <v>Dermaga Pelabuhan 3 Barat</v>
      </c>
      <c r="N64" s="2">
        <f>H64</f>
        <v>0</v>
      </c>
    </row>
    <row r="65">
      <c r="D65" s="2" t="str">
        <v>Dermaga 300</v>
      </c>
      <c r="F65" s="2">
        <v>200</v>
      </c>
      <c r="G65" s="2">
        <v>30</v>
      </c>
      <c r="H65" s="2">
        <f>F65*G65</f>
        <v>6000</v>
      </c>
      <c r="N65" s="2">
        <f>H65</f>
        <v>6000</v>
      </c>
      <c r="O65" s="2">
        <f>N65</f>
        <v>6000</v>
      </c>
      <c r="P65" s="2">
        <f>O65/N65</f>
        <v>1</v>
      </c>
    </row>
    <row r="66">
      <c r="D66" s="2" t="str">
        <v>Dermaga 301</v>
      </c>
      <c r="F66" s="2">
        <v>100</v>
      </c>
      <c r="G66" s="2">
        <v>30</v>
      </c>
      <c r="H66" s="2">
        <f>F66*G66</f>
        <v>3000</v>
      </c>
      <c r="N66" s="2">
        <f>H66</f>
        <v>3000</v>
      </c>
      <c r="O66" s="2">
        <f>N66</f>
        <v>3000</v>
      </c>
      <c r="P66" s="2">
        <f>O66/N66</f>
        <v>1</v>
      </c>
    </row>
    <row r="67">
      <c r="D67" s="2" t="str">
        <v>Dermaga 302</v>
      </c>
      <c r="F67" s="2">
        <v>100</v>
      </c>
      <c r="G67" s="2">
        <v>30</v>
      </c>
      <c r="H67" s="2">
        <f>F67*G67</f>
        <v>3000</v>
      </c>
      <c r="N67" s="2">
        <f>H67</f>
        <v>3000</v>
      </c>
      <c r="O67" s="2">
        <f>N67</f>
        <v>3000</v>
      </c>
      <c r="P67" s="2">
        <f>O67/N67</f>
        <v>1</v>
      </c>
    </row>
    <row r="68">
      <c r="D68" s="2" t="str">
        <v>Dermaga 303</v>
      </c>
      <c r="F68" s="2">
        <v>100</v>
      </c>
      <c r="G68" s="2">
        <v>30</v>
      </c>
      <c r="H68" s="2">
        <f>F68*G68</f>
        <v>3000</v>
      </c>
      <c r="N68" s="2">
        <f>H68</f>
        <v>3000</v>
      </c>
      <c r="O68" s="2">
        <f>N68</f>
        <v>3000</v>
      </c>
      <c r="P68" s="2">
        <f>O68/N68</f>
        <v>1</v>
      </c>
    </row>
    <row r="69">
      <c r="D69" s="2" t="str">
        <v>Dermaga 304</v>
      </c>
      <c r="F69" s="2">
        <v>100</v>
      </c>
      <c r="G69" s="2">
        <v>30</v>
      </c>
      <c r="H69" s="2">
        <f>F69*G69</f>
        <v>3000</v>
      </c>
      <c r="N69" s="2">
        <f>H69</f>
        <v>3000</v>
      </c>
      <c r="O69" s="2">
        <f>N69</f>
        <v>3000</v>
      </c>
      <c r="P69" s="2">
        <f>O69/N69</f>
        <v>1</v>
      </c>
    </row>
    <row r="70">
      <c r="B70" s="2">
        <v>1</v>
      </c>
      <c r="D70" s="2" t="str">
        <v>Dermaga 305</v>
      </c>
      <c r="F70" s="2">
        <v>380</v>
      </c>
      <c r="G70" s="2">
        <v>30</v>
      </c>
      <c r="H70" s="2">
        <f>F70*G70</f>
        <v>11400</v>
      </c>
      <c r="L70" s="2" t="str">
        <v>Beton</v>
      </c>
      <c r="N70" s="2">
        <f>H70</f>
        <v>11400</v>
      </c>
      <c r="O70" s="2">
        <f>N70</f>
        <v>11400</v>
      </c>
      <c r="P70" s="2">
        <f>O70/N70</f>
        <v>1</v>
      </c>
    </row>
    <row r="71">
      <c r="C71" s="2" t="str">
        <v>Dermaga Pelabuhan 3 Selatan</v>
      </c>
    </row>
    <row r="72">
      <c r="D72" s="2" t="str">
        <v>Dermaga CWS</v>
      </c>
      <c r="F72" s="2">
        <v>69</v>
      </c>
      <c r="G72" s="2">
        <v>10</v>
      </c>
      <c r="H72" s="2">
        <f>F72*G72</f>
        <v>690</v>
      </c>
      <c r="N72" s="2">
        <f>H72</f>
        <v>690</v>
      </c>
      <c r="O72" s="2">
        <f>N72/2</f>
        <v>345</v>
      </c>
      <c r="P72" s="2">
        <f>O72/N72</f>
        <v>0.5</v>
      </c>
    </row>
    <row r="73">
      <c r="B73" s="2" t="str">
        <v>M</v>
      </c>
      <c r="C73" s="2" t="str">
        <v>Dermaga Pelabuhan 3 Timur</v>
      </c>
      <c r="N73" s="2">
        <f>H73</f>
        <v>0</v>
      </c>
    </row>
    <row r="74">
      <c r="D74" s="2" t="str">
        <v>Dermaga JICT Sisi Barat</v>
      </c>
      <c r="F74" s="2">
        <v>910</v>
      </c>
      <c r="G74" s="2">
        <v>25</v>
      </c>
      <c r="H74" s="2">
        <f>F74*G74</f>
        <v>22750</v>
      </c>
      <c r="N74" s="2">
        <f>H74</f>
        <v>22750</v>
      </c>
      <c r="O74" s="2">
        <f>N74</f>
        <v>22750</v>
      </c>
      <c r="P74" s="2">
        <f>O74/N74</f>
        <v>1</v>
      </c>
    </row>
    <row r="75">
      <c r="D75" s="2" t="str">
        <v>Dermaga JICT Sisi Utara</v>
      </c>
      <c r="F75" s="2">
        <v>728</v>
      </c>
      <c r="G75" s="2">
        <v>35</v>
      </c>
      <c r="H75" s="2">
        <f>F75*G75</f>
        <v>25480</v>
      </c>
      <c r="N75" s="2">
        <f>H75</f>
        <v>25480</v>
      </c>
      <c r="O75" s="2">
        <f>N75</f>
        <v>25480</v>
      </c>
      <c r="P75" s="2">
        <f>O75/N75</f>
        <v>1</v>
      </c>
    </row>
    <row r="76">
      <c r="D76" s="2" t="str">
        <v>Dermaga TPK KOJA</v>
      </c>
      <c r="F76" s="2">
        <v>650</v>
      </c>
      <c r="G76" s="2">
        <v>35</v>
      </c>
      <c r="H76" s="2">
        <f>F76*G76</f>
        <v>22750</v>
      </c>
      <c r="N76" s="2">
        <f>H76</f>
        <v>22750</v>
      </c>
      <c r="O76" s="2">
        <f>N76</f>
        <v>22750</v>
      </c>
      <c r="P76" s="2">
        <f>O76/N76</f>
        <v>1</v>
      </c>
    </row>
    <row r="77">
      <c r="D77" s="2" t="str">
        <v>Dermaga Bogasari Utara</v>
      </c>
      <c r="F77" s="2">
        <v>200</v>
      </c>
      <c r="G77" s="2">
        <v>25</v>
      </c>
      <c r="H77" s="2">
        <f>F77*G77</f>
        <v>5000</v>
      </c>
      <c r="N77" s="2">
        <f>H77</f>
        <v>5000</v>
      </c>
      <c r="O77" s="2">
        <f>N77</f>
        <v>5000</v>
      </c>
      <c r="P77" s="2">
        <f>O77/N77</f>
        <v>1</v>
      </c>
    </row>
    <row r="78">
      <c r="D78" s="2" t="str">
        <v>Dermaga Bogasari Selatan</v>
      </c>
      <c r="F78" s="2">
        <v>175</v>
      </c>
      <c r="G78" s="2">
        <v>25</v>
      </c>
      <c r="H78" s="2">
        <f>F78*G78</f>
        <v>4375</v>
      </c>
      <c r="N78" s="2">
        <f>H78</f>
        <v>4375</v>
      </c>
      <c r="O78" s="2">
        <f>N78</f>
        <v>4375</v>
      </c>
      <c r="P78" s="2">
        <f>O78/N78</f>
        <v>1</v>
      </c>
    </row>
    <row r="79">
      <c r="D79" s="2" t="str">
        <v>Dermaga DKP</v>
      </c>
      <c r="F79" s="2">
        <v>280</v>
      </c>
      <c r="G79" s="2">
        <v>10</v>
      </c>
      <c r="H79" s="2">
        <f>F79*G79</f>
        <v>2800</v>
      </c>
      <c r="N79" s="2">
        <f>H79</f>
        <v>2800</v>
      </c>
      <c r="O79" s="2">
        <f>N79</f>
        <v>2800</v>
      </c>
      <c r="P79" s="2">
        <f>O79/N79</f>
        <v>1</v>
      </c>
    </row>
    <row r="80">
      <c r="D80" s="2" t="str">
        <v>Dermaga PMB I,II,III &amp; IV (Dolphin)</v>
      </c>
      <c r="F80" s="2">
        <v>395</v>
      </c>
      <c r="G80" s="2">
        <v>10</v>
      </c>
      <c r="H80" s="2">
        <f>F80*G80</f>
        <v>3950</v>
      </c>
      <c r="N80" s="2">
        <f>H80</f>
        <v>3950</v>
      </c>
      <c r="O80" s="2">
        <f>N80</f>
        <v>3950</v>
      </c>
      <c r="P80" s="2">
        <f>O80/N80</f>
        <v>1</v>
      </c>
    </row>
    <row r="81">
      <c r="D81" s="2" t="str">
        <v>Dermaga IKT International</v>
      </c>
      <c r="F81" s="2">
        <v>218</v>
      </c>
      <c r="G81" s="2">
        <v>25</v>
      </c>
      <c r="H81" s="2">
        <f>F81*G81</f>
        <v>5450</v>
      </c>
      <c r="N81" s="2">
        <f>H81</f>
        <v>5450</v>
      </c>
      <c r="O81" s="2">
        <f>N81</f>
        <v>5450</v>
      </c>
      <c r="P81" s="2">
        <f>O81/N81</f>
        <v>1</v>
      </c>
    </row>
    <row r="82">
      <c r="B82" s="2">
        <v>1</v>
      </c>
      <c r="D82" s="2" t="str">
        <v>Dermaga IKT Domestik</v>
      </c>
      <c r="F82" s="2">
        <v>308</v>
      </c>
      <c r="G82" s="2">
        <v>30</v>
      </c>
      <c r="H82" s="2">
        <f>F82*G82</f>
        <v>9240</v>
      </c>
      <c r="L82" s="2" t="str">
        <v>Beton</v>
      </c>
      <c r="N82" s="2">
        <f>H82</f>
        <v>9240</v>
      </c>
      <c r="O82" s="2">
        <f>N82</f>
        <v>9240</v>
      </c>
      <c r="P82" s="2">
        <f>O82/N82</f>
        <v>1</v>
      </c>
    </row>
    <row r="83">
      <c r="B83" s="2">
        <v>2</v>
      </c>
      <c r="D83" s="2" t="str">
        <v>Dermaga Ex Presiden</v>
      </c>
      <c r="F83" s="2">
        <v>196</v>
      </c>
      <c r="G83" s="2">
        <v>25</v>
      </c>
      <c r="H83" s="2">
        <f>F83*G83</f>
        <v>4900</v>
      </c>
      <c r="L83" s="2" t="str">
        <v>Beton</v>
      </c>
      <c r="N83" s="2">
        <f>H83</f>
        <v>4900</v>
      </c>
      <c r="O83" s="2">
        <f>N83</f>
        <v>4900</v>
      </c>
      <c r="P83" s="2">
        <f>O83/N83</f>
        <v>1</v>
      </c>
    </row>
    <row r="84">
      <c r="B84" s="2">
        <v>3</v>
      </c>
      <c r="D84" s="2" t="str">
        <v>Dermaga Curah Kali Japad (Salim Ivomas)</v>
      </c>
      <c r="F84" s="2">
        <v>53</v>
      </c>
      <c r="G84" s="2">
        <v>13</v>
      </c>
      <c r="H84" s="2">
        <f>F84*G84</f>
        <v>689</v>
      </c>
      <c r="L84" s="2" t="str">
        <v>Beton</v>
      </c>
      <c r="N84" s="2">
        <f>H84</f>
        <v>689</v>
      </c>
      <c r="O84" s="2">
        <f>N84</f>
        <v>689</v>
      </c>
      <c r="P84" s="2">
        <f>O84/N84</f>
        <v>1</v>
      </c>
    </row>
    <row r="85">
      <c r="B85" s="2" t="str">
        <v>II</v>
      </c>
      <c r="C85" s="2" t="str">
        <v>Dermaga Kapal Non Niaga</v>
      </c>
      <c r="N85" s="2">
        <f>H85</f>
        <v>0</v>
      </c>
    </row>
    <row r="86">
      <c r="B86" s="2">
        <v>1</v>
      </c>
      <c r="D86" s="2" t="str">
        <v>Dermaga KOLINLAMIL</v>
      </c>
      <c r="F86" s="2">
        <v>190</v>
      </c>
      <c r="G86" s="2">
        <v>5</v>
      </c>
      <c r="H86" s="2">
        <f>F86*G86</f>
        <v>950</v>
      </c>
      <c r="N86" s="2">
        <f>H86</f>
        <v>950</v>
      </c>
      <c r="O86" s="2">
        <f>N86</f>
        <v>950</v>
      </c>
      <c r="P86" s="2">
        <f>O86/N86</f>
        <v>1</v>
      </c>
    </row>
    <row r="87">
      <c r="B87" s="2">
        <v>2</v>
      </c>
      <c r="D87" s="2" t="str">
        <v>Dermaga LANTAMAL</v>
      </c>
      <c r="F87" s="2">
        <v>180</v>
      </c>
      <c r="G87" s="2">
        <v>5</v>
      </c>
      <c r="H87" s="2">
        <f>F87*G87</f>
        <v>900</v>
      </c>
      <c r="N87" s="2">
        <f>H87</f>
        <v>900</v>
      </c>
      <c r="O87" s="2">
        <f>N87</f>
        <v>900</v>
      </c>
      <c r="P87" s="2">
        <f>O87/N87</f>
        <v>1</v>
      </c>
    </row>
    <row r="88">
      <c r="B88" s="2">
        <v>3</v>
      </c>
      <c r="D88" s="2" t="str">
        <v>Dermaga KPLP</v>
      </c>
      <c r="F88" s="2">
        <v>136</v>
      </c>
      <c r="G88" s="2">
        <v>5</v>
      </c>
      <c r="H88" s="2">
        <f>F88*G88</f>
        <v>680</v>
      </c>
      <c r="N88" s="2">
        <f>H88</f>
        <v>680</v>
      </c>
      <c r="O88" s="2">
        <f>N88</f>
        <v>680</v>
      </c>
      <c r="P88" s="2">
        <f>O88/N88</f>
        <v>1</v>
      </c>
    </row>
    <row r="89">
      <c r="B89" s="2">
        <v>4</v>
      </c>
      <c r="D89" s="2" t="str">
        <v>Dermaga DIT Navigasi</v>
      </c>
      <c r="F89" s="2">
        <v>161</v>
      </c>
      <c r="G89" s="2">
        <v>5</v>
      </c>
      <c r="H89" s="2">
        <f>F89*G89</f>
        <v>805</v>
      </c>
      <c r="N89" s="2">
        <f>H89</f>
        <v>805</v>
      </c>
      <c r="O89" s="2">
        <f>N89</f>
        <v>805</v>
      </c>
      <c r="P89" s="2">
        <f>O89/N89</f>
        <v>1</v>
      </c>
    </row>
    <row r="90">
      <c r="B90" s="2">
        <v>5</v>
      </c>
      <c r="D90" s="2" t="str">
        <v>Dermaga BTKP/KKM</v>
      </c>
      <c r="F90" s="2">
        <v>70</v>
      </c>
      <c r="G90" s="2">
        <v>5</v>
      </c>
      <c r="H90" s="2">
        <f>F90*G90</f>
        <v>350</v>
      </c>
      <c r="N90" s="2">
        <f>H90</f>
        <v>350</v>
      </c>
      <c r="O90" s="2">
        <f>N90</f>
        <v>350</v>
      </c>
      <c r="P90" s="2">
        <f>O90/N90</f>
        <v>1</v>
      </c>
    </row>
    <row r="91">
      <c r="B91" s="2">
        <v>6</v>
      </c>
      <c r="D91" s="2" t="str">
        <v>Dermaga RUKINDO</v>
      </c>
      <c r="F91" s="2">
        <v>189</v>
      </c>
      <c r="G91" s="2">
        <v>5</v>
      </c>
      <c r="H91" s="2">
        <f>F91*G91</f>
        <v>945</v>
      </c>
      <c r="N91" s="2">
        <f>H91</f>
        <v>945</v>
      </c>
      <c r="O91" s="2">
        <f>N91</f>
        <v>945</v>
      </c>
      <c r="P91" s="2">
        <f>O91/N91</f>
        <v>1</v>
      </c>
    </row>
    <row r="92">
      <c r="B92" s="2">
        <v>7</v>
      </c>
      <c r="D92" s="2" t="str">
        <v>Dermaga Sindulang Hondut</v>
      </c>
      <c r="F92" s="2">
        <v>62</v>
      </c>
      <c r="G92" s="2">
        <v>5</v>
      </c>
      <c r="H92" s="2">
        <f>F92*G92</f>
        <v>310</v>
      </c>
      <c r="N92" s="2">
        <f>H92</f>
        <v>310</v>
      </c>
      <c r="O92" s="2">
        <f>N92</f>
        <v>310</v>
      </c>
      <c r="P92" s="2">
        <f>O92/N92</f>
        <v>1</v>
      </c>
    </row>
    <row r="93">
      <c r="B93" s="2">
        <v>8</v>
      </c>
      <c r="D93" s="2" t="str">
        <v>Dermaga Ekanuri</v>
      </c>
      <c r="F93" s="2">
        <v>60</v>
      </c>
      <c r="G93" s="2">
        <v>5</v>
      </c>
      <c r="H93" s="2">
        <f>F93*G93</f>
        <v>300</v>
      </c>
      <c r="N93" s="2">
        <f>H93</f>
        <v>300</v>
      </c>
      <c r="O93" s="2">
        <f>N93</f>
        <v>300</v>
      </c>
      <c r="P93" s="2">
        <f>O93/N93</f>
        <v>1</v>
      </c>
    </row>
    <row r="94">
      <c r="B94" s="2">
        <v>9</v>
      </c>
      <c r="D94" s="2" t="str">
        <v>Dermaga BEA Cukai</v>
      </c>
      <c r="F94" s="2">
        <v>120</v>
      </c>
      <c r="G94" s="2">
        <v>5</v>
      </c>
      <c r="H94" s="2">
        <f>F94*G94</f>
        <v>600</v>
      </c>
      <c r="N94" s="2">
        <f>H94</f>
        <v>600</v>
      </c>
      <c r="O94" s="2">
        <f>N94</f>
        <v>600</v>
      </c>
      <c r="P94" s="2">
        <f>O94/N94</f>
        <v>1</v>
      </c>
    </row>
    <row r="95">
      <c r="B95" s="2">
        <v>10</v>
      </c>
      <c r="D95" s="2" t="str">
        <v>Dermaga Workshop</v>
      </c>
      <c r="F95" s="2">
        <v>70</v>
      </c>
      <c r="G95" s="2">
        <v>5</v>
      </c>
      <c r="H95" s="2">
        <f>F95*G95</f>
        <v>350</v>
      </c>
      <c r="N95" s="2">
        <f>H95</f>
        <v>350</v>
      </c>
      <c r="O95" s="2">
        <f>N95</f>
        <v>350</v>
      </c>
      <c r="P95" s="2">
        <f>O95/N95</f>
        <v>1</v>
      </c>
    </row>
    <row r="96">
      <c r="B96" s="2">
        <v>11</v>
      </c>
      <c r="D96" s="2" t="str">
        <v>Dermaga DKB I,II,III &amp; IV</v>
      </c>
      <c r="F96" s="2">
        <v>1.797</v>
      </c>
      <c r="G96" s="2">
        <v>5</v>
      </c>
      <c r="H96" s="2">
        <f>F96*G96</f>
        <v>8.985</v>
      </c>
      <c r="N96" s="2">
        <f>H96</f>
        <v>8.985</v>
      </c>
      <c r="O96" s="2">
        <f>N96</f>
        <v>8.985</v>
      </c>
      <c r="P96" s="2">
        <f>O96/N96</f>
        <v>1</v>
      </c>
    </row>
    <row r="97">
      <c r="B97" s="2">
        <v>12</v>
      </c>
      <c r="D97" s="2" t="str">
        <v>Dermaga Tongkang Air</v>
      </c>
      <c r="F97" s="2">
        <v>45</v>
      </c>
      <c r="G97" s="2">
        <v>5</v>
      </c>
      <c r="H97" s="2">
        <f>F97*G97</f>
        <v>225</v>
      </c>
      <c r="N97" s="2">
        <f>H97</f>
        <v>225</v>
      </c>
      <c r="O97" s="2">
        <f>N97</f>
        <v>225</v>
      </c>
      <c r="P97" s="2">
        <f>O97/N97</f>
        <v>1</v>
      </c>
    </row>
    <row r="98">
      <c r="B98" s="2">
        <v>13</v>
      </c>
      <c r="D98" s="2" t="str">
        <v>Dermaga Jetty Ex. Arsa</v>
      </c>
      <c r="F98" s="2">
        <v>36</v>
      </c>
      <c r="H98" s="2">
        <f>F98*G98</f>
        <v>0</v>
      </c>
      <c r="N98" s="2">
        <f>H98</f>
        <v>0</v>
      </c>
      <c r="O98" s="2">
        <f>N98</f>
        <v>0</v>
      </c>
      <c r="P98" s="2" t="e">
        <f>O98/N98</f>
        <v>#DIV/0!</v>
      </c>
    </row>
    <row r="99">
      <c r="B99" s="2">
        <v>14</v>
      </c>
      <c r="D99" s="2" t="str">
        <v>Dermaga Reception Fasilities</v>
      </c>
      <c r="F99" s="2">
        <v>21</v>
      </c>
      <c r="G99" s="2">
        <v>5</v>
      </c>
      <c r="H99" s="2">
        <f>F99*G99</f>
        <v>105</v>
      </c>
      <c r="N99" s="2">
        <f>H99</f>
        <v>105</v>
      </c>
      <c r="O99" s="2">
        <f>N99</f>
        <v>105</v>
      </c>
      <c r="P99" s="2">
        <f>O99/N99</f>
        <v>1</v>
      </c>
    </row>
    <row r="100">
      <c r="B100" s="2">
        <v>15</v>
      </c>
      <c r="D100" s="2" t="str">
        <v>Dermaga PT.Karyatara Cemara Indah</v>
      </c>
      <c r="F100" s="2">
        <v>102</v>
      </c>
      <c r="G100" s="2">
        <v>5</v>
      </c>
      <c r="H100" s="2">
        <f>F100*G100</f>
        <v>510</v>
      </c>
      <c r="N100" s="2">
        <f>H100</f>
        <v>510</v>
      </c>
      <c r="O100" s="2">
        <f>N100</f>
        <v>510</v>
      </c>
      <c r="P100" s="2">
        <f>O100/N100</f>
        <v>1</v>
      </c>
    </row>
    <row r="101">
      <c r="C101" s="2" t="str">
        <v>Julmlah I &amp; II</v>
      </c>
      <c r="H101" s="2">
        <f>SUM(H13:H100)</f>
        <v>306057.985</v>
      </c>
      <c r="N101" s="2">
        <f>SUM(N13:N100)</f>
        <v>306057.985</v>
      </c>
      <c r="O101" s="2">
        <f>SUM(O13:O100)</f>
        <v>305712.985</v>
      </c>
      <c r="P101" s="2">
        <f>O101/N101</f>
        <v>0.998872762623723</v>
      </c>
    </row>
    <row r="102">
      <c r="B102" s="2" t="str">
        <v>II</v>
      </c>
      <c r="C102" s="2" t="str">
        <v>Lapangan</v>
      </c>
    </row>
    <row r="103">
      <c r="B103" s="2" t="str">
        <v>A</v>
      </c>
      <c r="C103" s="2" t="str">
        <v>Lapangan Penumpukan Lini I (TO I)</v>
      </c>
    </row>
    <row r="104">
      <c r="B104" s="2">
        <v>1</v>
      </c>
      <c r="D104" s="2" t="str">
        <v>Lapangan 001</v>
      </c>
      <c r="F104" s="2">
        <v>128</v>
      </c>
      <c r="G104" s="2">
        <v>40</v>
      </c>
      <c r="H104" s="2">
        <f>F104*G104</f>
        <v>5120</v>
      </c>
      <c r="N104" s="2">
        <f>H104</f>
        <v>5120</v>
      </c>
      <c r="O104" s="2">
        <f>N104</f>
        <v>5120</v>
      </c>
      <c r="P104" s="2">
        <f>O104/N104</f>
        <v>1</v>
      </c>
    </row>
    <row r="105">
      <c r="B105" s="2">
        <v>2</v>
      </c>
      <c r="D105" s="2" t="str">
        <v>Lapangan 002</v>
      </c>
      <c r="F105" s="2">
        <v>128</v>
      </c>
      <c r="G105" s="2">
        <v>42</v>
      </c>
      <c r="H105" s="2">
        <f>F105*G105</f>
        <v>5376</v>
      </c>
      <c r="L105" s="2" t="str">
        <v>Beton</v>
      </c>
      <c r="N105" s="2">
        <f>H105</f>
        <v>5376</v>
      </c>
      <c r="O105" s="2">
        <f>N105</f>
        <v>5376</v>
      </c>
      <c r="P105" s="2">
        <f>O105/N105</f>
        <v>1</v>
      </c>
    </row>
    <row r="106">
      <c r="B106" s="2">
        <v>3</v>
      </c>
      <c r="D106" s="2" t="str">
        <v>Lapangan 003</v>
      </c>
      <c r="F106" s="2">
        <v>128</v>
      </c>
      <c r="G106" s="2">
        <v>40</v>
      </c>
      <c r="H106" s="2">
        <f>F106*G106</f>
        <v>5120</v>
      </c>
      <c r="N106" s="2">
        <f>H106</f>
        <v>5120</v>
      </c>
      <c r="O106" s="2">
        <f>N106</f>
        <v>5120</v>
      </c>
      <c r="P106" s="2">
        <f>O106/N106</f>
        <v>1</v>
      </c>
    </row>
    <row r="107">
      <c r="B107" s="2">
        <v>4</v>
      </c>
      <c r="D107" s="2" t="str">
        <v>Lapangan 004</v>
      </c>
      <c r="F107" s="2">
        <v>128</v>
      </c>
      <c r="G107" s="2">
        <v>40</v>
      </c>
      <c r="H107" s="2">
        <f>F107*G107</f>
        <v>5120</v>
      </c>
      <c r="N107" s="2">
        <f>H107</f>
        <v>5120</v>
      </c>
      <c r="O107" s="2">
        <f>N107</f>
        <v>5120</v>
      </c>
      <c r="P107" s="2">
        <f>O107/N107</f>
        <v>1</v>
      </c>
    </row>
    <row r="108">
      <c r="B108" s="2">
        <v>5</v>
      </c>
      <c r="D108" s="2" t="str">
        <v>Lapangan 004 Utara</v>
      </c>
      <c r="F108" s="2">
        <v>178</v>
      </c>
      <c r="G108" s="2">
        <v>22</v>
      </c>
      <c r="H108" s="2">
        <f>F108*G108</f>
        <v>3916</v>
      </c>
      <c r="N108" s="2">
        <f>H108</f>
        <v>3916</v>
      </c>
      <c r="O108" s="2">
        <f>N108</f>
        <v>3916</v>
      </c>
      <c r="P108" s="2">
        <f>O108/N108</f>
        <v>1</v>
      </c>
    </row>
    <row r="109">
      <c r="B109" s="2">
        <v>6</v>
      </c>
      <c r="D109" s="2" t="str">
        <v>Lapangan 007 Utara</v>
      </c>
      <c r="F109" s="2">
        <v>60</v>
      </c>
      <c r="G109" s="2">
        <v>16</v>
      </c>
      <c r="H109" s="2">
        <f>F109*G109</f>
        <v>960</v>
      </c>
      <c r="L109" s="2" t="str">
        <v>Beton</v>
      </c>
      <c r="N109" s="2">
        <f>H109</f>
        <v>960</v>
      </c>
      <c r="O109" s="2">
        <f>N109</f>
        <v>960</v>
      </c>
      <c r="P109" s="2">
        <f>O109/N109</f>
        <v>1</v>
      </c>
    </row>
    <row r="110">
      <c r="B110" s="2">
        <v>7</v>
      </c>
      <c r="D110" s="2" t="str">
        <v>Lapangan Utara Gudang 007</v>
      </c>
      <c r="F110" s="2">
        <v>55</v>
      </c>
      <c r="G110" s="2">
        <v>12</v>
      </c>
      <c r="H110" s="2">
        <f>F110*G110</f>
        <v>660</v>
      </c>
      <c r="L110" s="2" t="str">
        <v>Beton</v>
      </c>
      <c r="N110" s="2">
        <f>H110</f>
        <v>660</v>
      </c>
      <c r="O110" s="2">
        <f>N110</f>
        <v>660</v>
      </c>
      <c r="P110" s="2">
        <f>O110/N110</f>
        <v>1</v>
      </c>
    </row>
    <row r="111">
      <c r="B111" s="2">
        <v>8</v>
      </c>
      <c r="D111" s="2" t="str">
        <v>Lapangan Utara Gudang 006</v>
      </c>
      <c r="F111" s="2">
        <v>63</v>
      </c>
      <c r="G111" s="2">
        <v>58</v>
      </c>
      <c r="H111" s="2">
        <f>F111*G111</f>
        <v>3654</v>
      </c>
      <c r="N111" s="2">
        <f>H111</f>
        <v>3654</v>
      </c>
      <c r="O111" s="2">
        <f>N111</f>
        <v>3654</v>
      </c>
      <c r="P111" s="2">
        <f>O111/N111</f>
        <v>1</v>
      </c>
    </row>
    <row r="112">
      <c r="B112" s="2">
        <v>9</v>
      </c>
      <c r="D112" s="2" t="str">
        <v>Lapangan 005</v>
      </c>
      <c r="F112" s="2">
        <v>140</v>
      </c>
      <c r="G112" s="2">
        <v>50</v>
      </c>
      <c r="H112" s="2">
        <f>F112*G112</f>
        <v>7000</v>
      </c>
      <c r="N112" s="2">
        <f>H112</f>
        <v>7000</v>
      </c>
      <c r="O112" s="2">
        <f>N112</f>
        <v>7000</v>
      </c>
      <c r="P112" s="2">
        <f>O112/N112</f>
        <v>1</v>
      </c>
    </row>
    <row r="113">
      <c r="B113" s="2">
        <v>10</v>
      </c>
      <c r="D113" s="2" t="str">
        <v>Lapangan 005 Selatan</v>
      </c>
      <c r="F113" s="2">
        <v>103</v>
      </c>
      <c r="G113" s="2">
        <v>90</v>
      </c>
      <c r="H113" s="2">
        <f>F113*G113</f>
        <v>9270</v>
      </c>
      <c r="L113" s="2" t="str">
        <v>Beton</v>
      </c>
      <c r="N113" s="2">
        <f>H113</f>
        <v>9270</v>
      </c>
      <c r="O113" s="2">
        <f>N113</f>
        <v>9270</v>
      </c>
      <c r="P113" s="2">
        <f>O113/N113</f>
        <v>1</v>
      </c>
    </row>
    <row r="114">
      <c r="B114" s="2">
        <v>11</v>
      </c>
      <c r="D114" s="2" t="str">
        <v>Lapangan EX PERCA/CFS. NUSS II</v>
      </c>
      <c r="F114" s="2">
        <v>415</v>
      </c>
      <c r="G114" s="2">
        <v>113</v>
      </c>
      <c r="H114" s="2">
        <f>F114*G114</f>
        <v>46895</v>
      </c>
      <c r="L114" s="2" t="str">
        <v>Beton</v>
      </c>
      <c r="N114" s="2">
        <f>H114</f>
        <v>46895</v>
      </c>
      <c r="O114" s="2">
        <f>N114*75%</f>
        <v>35171.25</v>
      </c>
      <c r="P114" s="2">
        <f>O114/N114</f>
        <v>0.75</v>
      </c>
    </row>
    <row r="115">
      <c r="B115" s="2">
        <v>12</v>
      </c>
      <c r="D115" s="2" t="str">
        <v>Lapangan Ex Glorious Trisari</v>
      </c>
      <c r="L115" s="2" t="str">
        <v>Beton</v>
      </c>
      <c r="N115" s="2">
        <f>H115</f>
        <v>0</v>
      </c>
    </row>
    <row r="116">
      <c r="B116" s="2">
        <v>13</v>
      </c>
      <c r="D116" s="2" t="str">
        <v>Lapangan Sisi Barat Pos 1</v>
      </c>
      <c r="F116" s="2">
        <v>184</v>
      </c>
      <c r="G116" s="2">
        <v>52</v>
      </c>
      <c r="H116" s="2">
        <f>F116*G116</f>
        <v>9568</v>
      </c>
      <c r="L116" s="2" t="str">
        <v>Beton</v>
      </c>
      <c r="N116" s="2">
        <f>H116</f>
        <v>9568</v>
      </c>
      <c r="O116" s="2">
        <f>N116*75%</f>
        <v>7176</v>
      </c>
      <c r="P116" s="2">
        <f>O116/N116</f>
        <v>0.75</v>
      </c>
    </row>
    <row r="117">
      <c r="B117" s="2">
        <v>14</v>
      </c>
      <c r="D117" s="2" t="str">
        <v>Lapangan Sisi Utara Jalan Tembus</v>
      </c>
      <c r="F117" s="2">
        <v>52</v>
      </c>
      <c r="G117" s="2">
        <v>30</v>
      </c>
      <c r="H117" s="2">
        <f>F117*G117</f>
        <v>1560</v>
      </c>
      <c r="N117" s="2">
        <f>H117</f>
        <v>1560</v>
      </c>
      <c r="O117" s="2">
        <f>N117</f>
        <v>1560</v>
      </c>
      <c r="P117" s="2">
        <f>O117/N117</f>
        <v>1</v>
      </c>
    </row>
    <row r="118">
      <c r="B118" s="2" t="str">
        <v>B</v>
      </c>
      <c r="C118" s="2" t="str">
        <v>Lapangan Penumpukan Lini I (TO II)</v>
      </c>
      <c r="N118" s="2">
        <f>H118</f>
        <v>0</v>
      </c>
    </row>
    <row r="119">
      <c r="B119" s="2">
        <v>1</v>
      </c>
      <c r="D119" s="2" t="str">
        <v>Lapangan 101 U</v>
      </c>
      <c r="F119" s="2">
        <v>182</v>
      </c>
      <c r="G119" s="2">
        <v>38</v>
      </c>
      <c r="H119" s="2">
        <f>F119*G119</f>
        <v>6916</v>
      </c>
      <c r="L119" s="2" t="str">
        <v>Beton</v>
      </c>
      <c r="N119" s="2">
        <f>H119</f>
        <v>6916</v>
      </c>
      <c r="O119" s="2">
        <f>N119</f>
        <v>6916</v>
      </c>
      <c r="P119" s="2">
        <f>O119/N119</f>
        <v>1</v>
      </c>
    </row>
    <row r="120">
      <c r="B120" s="2">
        <v>2</v>
      </c>
      <c r="D120" s="2" t="str">
        <v>Lapangan 101</v>
      </c>
      <c r="F120" s="2">
        <v>139</v>
      </c>
      <c r="G120" s="2">
        <v>45</v>
      </c>
      <c r="H120" s="2">
        <f>F120*G120</f>
        <v>6255</v>
      </c>
      <c r="L120" s="2" t="str">
        <v>Beton</v>
      </c>
      <c r="N120" s="2">
        <f>H120</f>
        <v>6255</v>
      </c>
      <c r="O120" s="2">
        <f>N120</f>
        <v>6255</v>
      </c>
      <c r="P120" s="2">
        <f>O120/N120</f>
        <v>1</v>
      </c>
    </row>
    <row r="121">
      <c r="B121" s="2">
        <v>3</v>
      </c>
      <c r="D121" s="2" t="str">
        <v>Lapangan 102</v>
      </c>
      <c r="F121" s="2">
        <v>103</v>
      </c>
      <c r="G121" s="2">
        <v>47</v>
      </c>
      <c r="H121" s="2">
        <f>F121*G121</f>
        <v>4841</v>
      </c>
      <c r="L121" s="2" t="str">
        <v>Beton</v>
      </c>
      <c r="N121" s="2">
        <f>H121</f>
        <v>4841</v>
      </c>
      <c r="O121" s="2">
        <f>N121</f>
        <v>4841</v>
      </c>
      <c r="P121" s="2">
        <f>O121/N121</f>
        <v>1</v>
      </c>
    </row>
    <row r="122">
      <c r="B122" s="2">
        <v>4</v>
      </c>
      <c r="D122" s="2" t="str">
        <v>Lapangan 103</v>
      </c>
      <c r="F122" s="2">
        <v>139</v>
      </c>
      <c r="G122" s="2">
        <v>36</v>
      </c>
      <c r="H122" s="2">
        <f>F122*G122</f>
        <v>5004</v>
      </c>
      <c r="L122" s="2" t="str">
        <v>Beton</v>
      </c>
      <c r="N122" s="2">
        <f>H122</f>
        <v>5004</v>
      </c>
      <c r="O122" s="2">
        <f>N122</f>
        <v>5004</v>
      </c>
      <c r="P122" s="2">
        <f>O122/N122</f>
        <v>1</v>
      </c>
    </row>
    <row r="123">
      <c r="B123" s="2">
        <v>5</v>
      </c>
      <c r="D123" s="2" t="str">
        <v>Lapangan 104</v>
      </c>
      <c r="F123" s="2">
        <v>165</v>
      </c>
      <c r="G123" s="2">
        <v>130</v>
      </c>
      <c r="H123" s="2">
        <f>F123*G123</f>
        <v>21450</v>
      </c>
      <c r="L123" s="2" t="str">
        <v>Beton</v>
      </c>
      <c r="N123" s="2">
        <f>H123</f>
        <v>21450</v>
      </c>
      <c r="O123" s="2">
        <f>N123</f>
        <v>21450</v>
      </c>
      <c r="P123" s="2">
        <f>O123/N123</f>
        <v>1</v>
      </c>
    </row>
    <row r="124">
      <c r="B124" s="2">
        <v>6</v>
      </c>
      <c r="D124" s="2" t="str">
        <v>Lapangan 105</v>
      </c>
      <c r="F124" s="2">
        <v>183</v>
      </c>
      <c r="G124" s="2">
        <v>160</v>
      </c>
      <c r="H124" s="2">
        <f>F124*G124</f>
        <v>29280</v>
      </c>
      <c r="L124" s="2" t="str">
        <v>Beton</v>
      </c>
      <c r="N124" s="2">
        <f>H124</f>
        <v>29280</v>
      </c>
      <c r="O124" s="2">
        <f>N124</f>
        <v>29280</v>
      </c>
      <c r="P124" s="2">
        <f>O124/N124</f>
        <v>1</v>
      </c>
    </row>
    <row r="125">
      <c r="B125" s="2">
        <v>7</v>
      </c>
      <c r="D125" s="2" t="str">
        <v>Lapangan 107</v>
      </c>
      <c r="F125" s="2">
        <v>250</v>
      </c>
      <c r="G125" s="2">
        <v>146</v>
      </c>
      <c r="H125" s="2">
        <f>F125*G125</f>
        <v>36500</v>
      </c>
      <c r="L125" s="2" t="str">
        <v>Beton</v>
      </c>
      <c r="N125" s="2">
        <f>H125</f>
        <v>36500</v>
      </c>
      <c r="O125" s="2">
        <f>N125</f>
        <v>36500</v>
      </c>
      <c r="P125" s="2">
        <f>O125/N125</f>
        <v>1</v>
      </c>
    </row>
    <row r="126">
      <c r="B126" s="2">
        <v>8</v>
      </c>
      <c r="D126" s="2" t="str">
        <v>Lapangan 108</v>
      </c>
      <c r="F126" s="2">
        <v>100</v>
      </c>
      <c r="G126" s="2">
        <v>37</v>
      </c>
      <c r="H126" s="2">
        <f>F126*G126</f>
        <v>3700</v>
      </c>
      <c r="L126" s="2" t="str">
        <v>Beton</v>
      </c>
      <c r="N126" s="2">
        <f>H126</f>
        <v>3700</v>
      </c>
      <c r="O126" s="2">
        <f>N126</f>
        <v>3700</v>
      </c>
      <c r="P126" s="2">
        <f>O126/N126</f>
        <v>1</v>
      </c>
    </row>
    <row r="127">
      <c r="B127" s="2">
        <v>9</v>
      </c>
      <c r="D127" s="2" t="str">
        <v>Lapangan 109</v>
      </c>
      <c r="F127" s="2">
        <v>160</v>
      </c>
      <c r="G127" s="2">
        <v>24</v>
      </c>
      <c r="H127" s="2">
        <f>F127*G127</f>
        <v>3840</v>
      </c>
      <c r="L127" s="2" t="str">
        <v>Beton</v>
      </c>
      <c r="N127" s="2">
        <f>H127</f>
        <v>3840</v>
      </c>
      <c r="O127" s="2">
        <f>N127</f>
        <v>3840</v>
      </c>
      <c r="P127" s="2">
        <f>O127/N127</f>
        <v>1</v>
      </c>
    </row>
    <row r="128">
      <c r="B128" s="2">
        <v>10</v>
      </c>
      <c r="D128" s="2" t="str">
        <v>Lapangan 110</v>
      </c>
      <c r="F128" s="2">
        <v>288</v>
      </c>
      <c r="G128" s="2">
        <v>24</v>
      </c>
      <c r="H128" s="2">
        <f>F128*G128</f>
        <v>6912</v>
      </c>
      <c r="L128" s="2" t="str">
        <v>Beton</v>
      </c>
      <c r="N128" s="2">
        <f>H128</f>
        <v>6912</v>
      </c>
      <c r="O128" s="2">
        <f>N128</f>
        <v>6912</v>
      </c>
      <c r="P128" s="2">
        <f>O128/N128</f>
        <v>1</v>
      </c>
    </row>
    <row r="129">
      <c r="B129" s="2">
        <v>11</v>
      </c>
      <c r="D129" s="2" t="str">
        <v>Lapangan 111</v>
      </c>
      <c r="F129" s="2">
        <v>158</v>
      </c>
      <c r="G129" s="2">
        <v>35</v>
      </c>
      <c r="H129" s="2">
        <f>F129*G129</f>
        <v>5530</v>
      </c>
      <c r="L129" s="2" t="str">
        <v>Beton</v>
      </c>
      <c r="N129" s="2">
        <f>H129</f>
        <v>5530</v>
      </c>
      <c r="O129" s="2">
        <f>N129</f>
        <v>5530</v>
      </c>
      <c r="P129" s="2">
        <f>O129/N129</f>
        <v>1</v>
      </c>
    </row>
    <row r="130">
      <c r="B130" s="2">
        <v>12</v>
      </c>
      <c r="D130" s="2" t="str">
        <v>Lapangan 112</v>
      </c>
      <c r="F130" s="2">
        <v>180</v>
      </c>
      <c r="G130" s="2">
        <v>35</v>
      </c>
      <c r="H130" s="2">
        <f>F130*G130</f>
        <v>6300</v>
      </c>
      <c r="L130" s="2" t="str">
        <v>Beton</v>
      </c>
      <c r="N130" s="2">
        <f>H130</f>
        <v>6300</v>
      </c>
      <c r="O130" s="2">
        <f>N130</f>
        <v>6300</v>
      </c>
      <c r="P130" s="2">
        <f>O130/N130</f>
        <v>1</v>
      </c>
    </row>
    <row r="131">
      <c r="B131" s="2">
        <v>13</v>
      </c>
      <c r="D131" s="2" t="str">
        <v>Lapangan 113</v>
      </c>
      <c r="F131" s="2">
        <v>65</v>
      </c>
      <c r="G131" s="2">
        <v>55</v>
      </c>
      <c r="H131" s="2">
        <f>F131*G131</f>
        <v>3575</v>
      </c>
      <c r="L131" s="2" t="str">
        <v>Beton</v>
      </c>
      <c r="N131" s="2">
        <f>H131</f>
        <v>3575</v>
      </c>
      <c r="O131" s="2">
        <f>N131</f>
        <v>3575</v>
      </c>
      <c r="P131" s="2">
        <f>O131/N131</f>
        <v>1</v>
      </c>
    </row>
    <row r="132">
      <c r="B132" s="2">
        <v>14</v>
      </c>
      <c r="D132" s="2" t="str">
        <v>Lapangan 114</v>
      </c>
      <c r="F132" s="2">
        <v>150</v>
      </c>
      <c r="G132" s="2">
        <v>45</v>
      </c>
      <c r="H132" s="2">
        <f>F132*G132</f>
        <v>6750</v>
      </c>
      <c r="L132" s="2" t="str">
        <v>Beton</v>
      </c>
      <c r="N132" s="2">
        <f>H132</f>
        <v>6750</v>
      </c>
      <c r="O132" s="2">
        <f>N132</f>
        <v>6750</v>
      </c>
      <c r="P132" s="2">
        <f>O132/N132</f>
        <v>1</v>
      </c>
    </row>
    <row r="133">
      <c r="B133" s="2">
        <v>15</v>
      </c>
      <c r="D133" s="2" t="str">
        <v>Lapangan 115</v>
      </c>
      <c r="F133" s="2">
        <v>180</v>
      </c>
      <c r="G133" s="2">
        <v>55</v>
      </c>
      <c r="H133" s="2">
        <f>F133*G133</f>
        <v>9900</v>
      </c>
      <c r="L133" s="2" t="str">
        <v>Beton</v>
      </c>
      <c r="N133" s="2">
        <f>H133</f>
        <v>9900</v>
      </c>
      <c r="O133" s="2">
        <f>N133</f>
        <v>9900</v>
      </c>
      <c r="P133" s="2">
        <f>O133/N133</f>
        <v>1</v>
      </c>
    </row>
    <row r="134">
      <c r="B134" s="2">
        <v>16</v>
      </c>
      <c r="D134" s="2" t="str">
        <v>Lapangan 200 X</v>
      </c>
      <c r="F134" s="2">
        <v>152</v>
      </c>
      <c r="G134" s="2">
        <v>42</v>
      </c>
      <c r="H134" s="2">
        <f>F134*G134</f>
        <v>6384</v>
      </c>
      <c r="L134" s="2" t="str">
        <v>Beton</v>
      </c>
      <c r="N134" s="2">
        <f>H134</f>
        <v>6384</v>
      </c>
      <c r="O134" s="2">
        <f>N134</f>
        <v>6384</v>
      </c>
      <c r="P134" s="2">
        <f>O134/N134</f>
        <v>1</v>
      </c>
    </row>
    <row r="135">
      <c r="B135" s="2">
        <v>17</v>
      </c>
      <c r="D135" s="2" t="str">
        <v>Lapangan 201</v>
      </c>
      <c r="F135" s="2">
        <v>179</v>
      </c>
      <c r="G135" s="2">
        <v>42</v>
      </c>
      <c r="H135" s="2">
        <f>F135*G135</f>
        <v>7518</v>
      </c>
      <c r="L135" s="2" t="str">
        <v>Beton</v>
      </c>
      <c r="N135" s="2">
        <f>H135</f>
        <v>7518</v>
      </c>
      <c r="O135" s="2">
        <f>N135</f>
        <v>7518</v>
      </c>
      <c r="P135" s="2">
        <f>O135/N135</f>
        <v>1</v>
      </c>
    </row>
    <row r="136">
      <c r="B136" s="2">
        <v>18</v>
      </c>
      <c r="D136" s="2" t="str">
        <v>Lapangan 202</v>
      </c>
      <c r="F136" s="2">
        <v>222</v>
      </c>
      <c r="G136" s="2">
        <v>42</v>
      </c>
      <c r="H136" s="2">
        <f>F136*G136</f>
        <v>9324</v>
      </c>
      <c r="L136" s="2" t="str">
        <v>Beton</v>
      </c>
      <c r="N136" s="2">
        <f>H136</f>
        <v>9324</v>
      </c>
      <c r="O136" s="2">
        <f>N136</f>
        <v>9324</v>
      </c>
      <c r="P136" s="2">
        <f>O136/N136</f>
        <v>1</v>
      </c>
    </row>
    <row r="137">
      <c r="B137" s="2">
        <v>19</v>
      </c>
      <c r="D137" s="2" t="str">
        <v>Lapangan 203</v>
      </c>
      <c r="F137" s="2">
        <v>100</v>
      </c>
      <c r="G137" s="2">
        <v>42</v>
      </c>
      <c r="H137" s="2">
        <f>F137*G137</f>
        <v>4200</v>
      </c>
      <c r="L137" s="2" t="str">
        <v>Beton</v>
      </c>
      <c r="N137" s="2">
        <f>H137</f>
        <v>4200</v>
      </c>
      <c r="O137" s="2">
        <f>N137</f>
        <v>4200</v>
      </c>
      <c r="P137" s="2">
        <f>O137/N137</f>
        <v>1</v>
      </c>
    </row>
    <row r="138">
      <c r="B138" s="2">
        <v>20</v>
      </c>
      <c r="D138" s="2" t="str">
        <v>Lapangan 203 X</v>
      </c>
      <c r="F138" s="2">
        <v>35</v>
      </c>
      <c r="G138" s="2">
        <v>53</v>
      </c>
      <c r="H138" s="2">
        <f>F138*G138</f>
        <v>1855</v>
      </c>
      <c r="L138" s="2" t="str">
        <v>Beton</v>
      </c>
      <c r="N138" s="2">
        <f>H138</f>
        <v>1855</v>
      </c>
      <c r="O138" s="2">
        <f>N138</f>
        <v>1855</v>
      </c>
      <c r="P138" s="2">
        <f>O138/N138</f>
        <v>1</v>
      </c>
    </row>
    <row r="139">
      <c r="B139" s="2">
        <v>21</v>
      </c>
      <c r="D139" s="2" t="str">
        <v>Lapangan 202 X</v>
      </c>
      <c r="F139" s="2">
        <v>136</v>
      </c>
      <c r="G139" s="2">
        <v>58</v>
      </c>
      <c r="H139" s="2">
        <f>F139*G139</f>
        <v>7888</v>
      </c>
      <c r="L139" s="2" t="str">
        <v>Beton</v>
      </c>
      <c r="N139" s="2">
        <f>H139</f>
        <v>7888</v>
      </c>
      <c r="O139" s="2">
        <f>N139</f>
        <v>7888</v>
      </c>
      <c r="P139" s="2">
        <f>O139/N139</f>
        <v>1</v>
      </c>
    </row>
    <row r="140">
      <c r="B140" s="2">
        <v>22</v>
      </c>
      <c r="D140" s="2" t="str">
        <v>Lapangan Ekspresiden</v>
      </c>
      <c r="F140" s="2">
        <v>185</v>
      </c>
      <c r="G140" s="2">
        <v>60</v>
      </c>
      <c r="H140" s="2">
        <f>F140*G140</f>
        <v>11100</v>
      </c>
      <c r="L140" s="2" t="str">
        <v>Beton</v>
      </c>
      <c r="N140" s="2">
        <f>H140</f>
        <v>11100</v>
      </c>
      <c r="O140" s="2">
        <f>N140*80%</f>
        <v>8880</v>
      </c>
      <c r="P140" s="2">
        <f>O140/N140</f>
        <v>0.8</v>
      </c>
    </row>
    <row r="141">
      <c r="B141" s="2" t="str">
        <v>C</v>
      </c>
      <c r="C141" s="2" t="str">
        <v>Lapangan Penumpukan Lini I (TO III)</v>
      </c>
      <c r="N141" s="2">
        <f>H141</f>
        <v>0</v>
      </c>
    </row>
    <row r="142">
      <c r="B142" s="2">
        <v>1</v>
      </c>
      <c r="D142" s="2" t="str">
        <v>Lapangan 207</v>
      </c>
      <c r="F142" s="2">
        <v>132</v>
      </c>
      <c r="G142" s="2">
        <v>14</v>
      </c>
      <c r="H142" s="2">
        <f>F142*G142</f>
        <v>1848</v>
      </c>
      <c r="L142" s="2" t="str">
        <v>Beton</v>
      </c>
      <c r="N142" s="2">
        <f>H142</f>
        <v>1848</v>
      </c>
      <c r="O142" s="2">
        <f>N142</f>
        <v>1848</v>
      </c>
      <c r="P142" s="2">
        <f>O142/N142</f>
        <v>1</v>
      </c>
    </row>
    <row r="143">
      <c r="B143" s="2">
        <v>2</v>
      </c>
      <c r="D143" s="2" t="str">
        <v>Lapangan 208</v>
      </c>
      <c r="F143" s="2">
        <v>143</v>
      </c>
      <c r="G143" s="2">
        <v>84</v>
      </c>
      <c r="H143" s="2">
        <f>F143*G143</f>
        <v>12012</v>
      </c>
      <c r="L143" s="2" t="str">
        <v>Beton</v>
      </c>
      <c r="N143" s="2">
        <f>H143</f>
        <v>12012</v>
      </c>
      <c r="O143" s="2">
        <f>N143</f>
        <v>12012</v>
      </c>
      <c r="P143" s="2">
        <f>O143/N143</f>
        <v>1</v>
      </c>
    </row>
    <row r="144">
      <c r="B144" s="2">
        <v>3</v>
      </c>
      <c r="D144" s="2" t="str">
        <v>Lapangan 209</v>
      </c>
      <c r="F144" s="2">
        <v>145</v>
      </c>
      <c r="G144" s="2">
        <v>84</v>
      </c>
      <c r="H144" s="2">
        <f>F144*G144</f>
        <v>12180</v>
      </c>
      <c r="L144" s="2" t="str">
        <v>Beton</v>
      </c>
      <c r="N144" s="2">
        <f>H144</f>
        <v>12180</v>
      </c>
      <c r="O144" s="2">
        <f>N144</f>
        <v>12180</v>
      </c>
      <c r="P144" s="2">
        <f>O144/N144</f>
        <v>1</v>
      </c>
    </row>
    <row r="145">
      <c r="B145" s="2">
        <v>4</v>
      </c>
      <c r="D145" s="2" t="str">
        <v>Lapangan 210</v>
      </c>
      <c r="F145" s="2">
        <v>262</v>
      </c>
      <c r="G145" s="2">
        <v>96</v>
      </c>
      <c r="H145" s="2">
        <f>F145*G145</f>
        <v>25152</v>
      </c>
      <c r="L145" s="2" t="str">
        <v>Beton</v>
      </c>
      <c r="N145" s="2">
        <f>H145</f>
        <v>25152</v>
      </c>
      <c r="O145" s="2">
        <f>N145</f>
        <v>25152</v>
      </c>
      <c r="P145" s="2">
        <f>O145/N145</f>
        <v>1</v>
      </c>
    </row>
    <row r="146">
      <c r="B146" s="2">
        <v>5</v>
      </c>
      <c r="D146" s="2" t="str">
        <v>Lapangan 211</v>
      </c>
      <c r="F146" s="2">
        <v>124</v>
      </c>
      <c r="G146" s="2">
        <v>25</v>
      </c>
      <c r="H146" s="2">
        <f>F146*G146</f>
        <v>3100</v>
      </c>
      <c r="L146" s="2" t="str">
        <v>Beton</v>
      </c>
      <c r="N146" s="2">
        <f>H146</f>
        <v>3100</v>
      </c>
      <c r="O146" s="2">
        <f>N146</f>
        <v>3100</v>
      </c>
      <c r="P146" s="2">
        <f>O146/N146</f>
        <v>1</v>
      </c>
    </row>
    <row r="147">
      <c r="B147" s="2">
        <v>6</v>
      </c>
      <c r="D147" s="2" t="str">
        <v>Lapangan 212</v>
      </c>
      <c r="F147" s="2">
        <v>158</v>
      </c>
      <c r="G147" s="2">
        <v>18</v>
      </c>
      <c r="H147" s="2">
        <f>F147*G147</f>
        <v>2844</v>
      </c>
      <c r="L147" s="2" t="str">
        <v>Beton</v>
      </c>
      <c r="N147" s="2">
        <f>H147</f>
        <v>2844</v>
      </c>
      <c r="O147" s="2">
        <f>N147</f>
        <v>2844</v>
      </c>
      <c r="P147" s="2">
        <f>O147/N147</f>
        <v>1</v>
      </c>
    </row>
    <row r="148">
      <c r="B148" s="2">
        <v>7</v>
      </c>
      <c r="D148" s="2" t="str">
        <v>Lapangan 213</v>
      </c>
      <c r="F148" s="2">
        <v>127</v>
      </c>
      <c r="G148" s="2">
        <v>18</v>
      </c>
      <c r="H148" s="2">
        <f>F148*G148</f>
        <v>2286</v>
      </c>
      <c r="L148" s="2" t="str">
        <v>Beton</v>
      </c>
      <c r="N148" s="2">
        <f>H148</f>
        <v>2286</v>
      </c>
      <c r="O148" s="2">
        <f>N148</f>
        <v>2286</v>
      </c>
      <c r="P148" s="2">
        <f>O148/N148</f>
        <v>1</v>
      </c>
    </row>
    <row r="149">
      <c r="B149" s="2">
        <v>8</v>
      </c>
      <c r="D149" s="2" t="str">
        <v>Lapangan 214 (MAL)</v>
      </c>
      <c r="F149" s="2">
        <v>355</v>
      </c>
      <c r="G149" s="2">
        <v>130</v>
      </c>
      <c r="H149" s="2">
        <f>F149*G149</f>
        <v>46150</v>
      </c>
      <c r="L149" s="2" t="str">
        <v>Beton</v>
      </c>
      <c r="N149" s="2">
        <f>H149</f>
        <v>46150</v>
      </c>
      <c r="O149" s="2">
        <f>N149</f>
        <v>46150</v>
      </c>
      <c r="P149" s="2">
        <f>O149/N149</f>
        <v>1</v>
      </c>
    </row>
    <row r="150">
      <c r="B150" s="2">
        <v>9</v>
      </c>
      <c r="D150" s="2" t="str">
        <v>Lapangan Ex. TBB</v>
      </c>
      <c r="F150" s="2">
        <v>50</v>
      </c>
      <c r="G150" s="2">
        <v>48</v>
      </c>
      <c r="H150" s="2">
        <f>F150*G150</f>
        <v>2400</v>
      </c>
      <c r="L150" s="2" t="str">
        <v>Beton</v>
      </c>
      <c r="N150" s="2">
        <f>H150</f>
        <v>2400</v>
      </c>
      <c r="O150" s="2">
        <f>N150</f>
        <v>2400</v>
      </c>
      <c r="P150" s="2">
        <f>O150/N150</f>
        <v>1</v>
      </c>
    </row>
    <row r="151">
      <c r="B151" s="2">
        <v>10</v>
      </c>
      <c r="D151" s="2" t="str">
        <v>Lapangan 301</v>
      </c>
      <c r="F151" s="2">
        <v>111</v>
      </c>
      <c r="G151" s="2">
        <v>47</v>
      </c>
      <c r="H151" s="2">
        <f>F151*G151</f>
        <v>5217</v>
      </c>
      <c r="L151" s="2" t="str">
        <v>Beton</v>
      </c>
      <c r="N151" s="2">
        <f>H151</f>
        <v>5217</v>
      </c>
      <c r="O151" s="2">
        <f>N151</f>
        <v>5217</v>
      </c>
      <c r="P151" s="2">
        <f>O151/N151</f>
        <v>1</v>
      </c>
    </row>
    <row r="152">
      <c r="B152" s="2">
        <v>11</v>
      </c>
      <c r="D152" s="2" t="str">
        <v>Lapangan 302</v>
      </c>
      <c r="F152" s="2">
        <v>200</v>
      </c>
      <c r="G152" s="2">
        <v>100</v>
      </c>
      <c r="H152" s="2">
        <f>F152*G152</f>
        <v>20000</v>
      </c>
      <c r="L152" s="2" t="str">
        <v>Beton</v>
      </c>
      <c r="N152" s="2">
        <f>H152</f>
        <v>20000</v>
      </c>
      <c r="O152" s="2">
        <f>N152</f>
        <v>20000</v>
      </c>
      <c r="P152" s="2">
        <f>O152/N152</f>
        <v>1</v>
      </c>
    </row>
    <row r="153">
      <c r="B153" s="2">
        <v>12</v>
      </c>
      <c r="D153" s="2" t="str">
        <v>Lapangan 303</v>
      </c>
      <c r="F153" s="2">
        <v>291</v>
      </c>
      <c r="G153" s="2">
        <v>100</v>
      </c>
      <c r="H153" s="2">
        <f>F153*G153</f>
        <v>29100</v>
      </c>
      <c r="L153" s="2" t="str">
        <v>Beton</v>
      </c>
      <c r="N153" s="2">
        <f>H153</f>
        <v>29100</v>
      </c>
      <c r="O153" s="2">
        <f>N153</f>
        <v>29100</v>
      </c>
      <c r="P153" s="2">
        <f>O153/N153</f>
        <v>1</v>
      </c>
    </row>
    <row r="154">
      <c r="B154" s="2">
        <v>13</v>
      </c>
      <c r="D154" s="2" t="str">
        <v>Lapangan 304</v>
      </c>
      <c r="F154" s="2">
        <v>202</v>
      </c>
      <c r="G154" s="2">
        <v>100</v>
      </c>
      <c r="H154" s="2">
        <f>F154*G154</f>
        <v>20200</v>
      </c>
      <c r="L154" s="2" t="str">
        <v>Beton</v>
      </c>
      <c r="N154" s="2">
        <f>H154</f>
        <v>20200</v>
      </c>
      <c r="O154" s="2">
        <f>N154</f>
        <v>20200</v>
      </c>
      <c r="P154" s="2">
        <f>O154/N154</f>
        <v>1</v>
      </c>
    </row>
    <row r="155">
      <c r="B155" s="2">
        <v>14</v>
      </c>
      <c r="D155" s="2" t="str">
        <v>Lapangan 305</v>
      </c>
      <c r="F155" s="2">
        <v>177</v>
      </c>
      <c r="G155" s="2">
        <v>100</v>
      </c>
      <c r="H155" s="2">
        <f>F155*G155</f>
        <v>17700</v>
      </c>
      <c r="L155" s="2" t="str">
        <v>Beton</v>
      </c>
      <c r="N155" s="2">
        <f>H155</f>
        <v>17700</v>
      </c>
      <c r="O155" s="2">
        <f>N155</f>
        <v>17700</v>
      </c>
      <c r="P155" s="2">
        <f>O155/N155</f>
        <v>1</v>
      </c>
    </row>
    <row r="156">
      <c r="B156" s="2" t="str">
        <v>C</v>
      </c>
      <c r="C156" s="2" t="str">
        <v>Lapangan Penumpukan Lini II</v>
      </c>
      <c r="N156" s="2">
        <f>H156</f>
        <v>0</v>
      </c>
    </row>
    <row r="157">
      <c r="B157" s="2">
        <v>1</v>
      </c>
      <c r="D157" s="2" t="str">
        <v>Lapangan 103 Timur</v>
      </c>
      <c r="F157" s="2">
        <v>81</v>
      </c>
      <c r="G157" s="2">
        <v>70</v>
      </c>
      <c r="H157" s="2">
        <f>F157*G157</f>
        <v>5670</v>
      </c>
      <c r="L157" s="2" t="str">
        <v>Beton</v>
      </c>
      <c r="N157" s="2">
        <f>H157</f>
        <v>5670</v>
      </c>
      <c r="O157" s="2">
        <f>N157*50%</f>
        <v>2835</v>
      </c>
      <c r="P157" s="2">
        <f>O157/N157</f>
        <v>0.5</v>
      </c>
    </row>
    <row r="158">
      <c r="B158" s="2">
        <v>2</v>
      </c>
      <c r="D158" s="2" t="str">
        <v>Lapangan Eks. PT DMS</v>
      </c>
      <c r="F158" s="2">
        <v>35</v>
      </c>
      <c r="G158" s="2">
        <v>35</v>
      </c>
      <c r="H158" s="2">
        <f>F158*G158</f>
        <v>1225</v>
      </c>
      <c r="L158" s="2" t="str">
        <v>Beton</v>
      </c>
      <c r="N158" s="2">
        <f>H158</f>
        <v>1225</v>
      </c>
      <c r="O158" s="2">
        <f>N158*50%</f>
        <v>612.5</v>
      </c>
      <c r="P158" s="2">
        <f>O158/N158</f>
        <v>0.5</v>
      </c>
    </row>
    <row r="159">
      <c r="B159" s="2">
        <v>3</v>
      </c>
      <c r="D159" s="2" t="str">
        <v>Lapangan Eks. ARSA</v>
      </c>
      <c r="F159" s="2">
        <v>145</v>
      </c>
      <c r="G159" s="2">
        <v>45</v>
      </c>
      <c r="H159" s="2">
        <f>F159*G159</f>
        <v>6525</v>
      </c>
      <c r="L159" s="2" t="str">
        <v>Beton</v>
      </c>
      <c r="N159" s="2">
        <f>H159</f>
        <v>6525</v>
      </c>
      <c r="O159" s="2">
        <f>N159*50%</f>
        <v>3262.5</v>
      </c>
      <c r="P159" s="2">
        <f>O159/N159</f>
        <v>0.5</v>
      </c>
    </row>
    <row r="160">
      <c r="B160" s="2">
        <v>4</v>
      </c>
      <c r="D160" s="2" t="str">
        <v>Lapangan 226 X</v>
      </c>
      <c r="F160" s="2">
        <v>100</v>
      </c>
      <c r="G160" s="2">
        <v>45</v>
      </c>
      <c r="H160" s="2">
        <f>F160*G160</f>
        <v>4500</v>
      </c>
      <c r="L160" s="2" t="str">
        <v>Beton</v>
      </c>
      <c r="N160" s="2">
        <f>H160</f>
        <v>4500</v>
      </c>
      <c r="O160" s="2">
        <f>N160*50%</f>
        <v>2250</v>
      </c>
      <c r="P160" s="2">
        <f>O160/N160</f>
        <v>0.5</v>
      </c>
    </row>
    <row r="161">
      <c r="B161" s="2">
        <v>5</v>
      </c>
      <c r="D161" s="2" t="str">
        <v>Lapangan Eks. Tjetot</v>
      </c>
      <c r="F161" s="2">
        <v>69</v>
      </c>
      <c r="G161" s="2">
        <v>80</v>
      </c>
      <c r="H161" s="2">
        <f>F161*G161</f>
        <v>5520</v>
      </c>
      <c r="L161" s="2" t="str">
        <v>Beton</v>
      </c>
      <c r="N161" s="2">
        <f>H161</f>
        <v>5520</v>
      </c>
      <c r="O161" s="2">
        <f>N161</f>
        <v>5520</v>
      </c>
      <c r="P161" s="2">
        <f>O161/N161</f>
        <v>1</v>
      </c>
    </row>
    <row r="162">
      <c r="B162" s="2">
        <v>6</v>
      </c>
      <c r="D162" s="2" t="str">
        <v>Lapangan 221 X</v>
      </c>
      <c r="F162" s="2">
        <v>91</v>
      </c>
      <c r="G162" s="2">
        <v>80</v>
      </c>
      <c r="H162" s="2">
        <f>F162*G162</f>
        <v>7280</v>
      </c>
      <c r="L162" s="2" t="str">
        <v>Beton</v>
      </c>
      <c r="N162" s="2">
        <f>H162</f>
        <v>7280</v>
      </c>
      <c r="O162" s="2">
        <f>N162</f>
        <v>7280</v>
      </c>
      <c r="P162" s="2">
        <f>O162/N162</f>
        <v>1</v>
      </c>
    </row>
    <row r="163">
      <c r="B163" s="2">
        <v>7</v>
      </c>
      <c r="D163" s="2" t="str">
        <v>Lapangan 225 X</v>
      </c>
      <c r="F163" s="2">
        <v>98</v>
      </c>
      <c r="G163" s="2">
        <v>47</v>
      </c>
      <c r="H163" s="2">
        <f>F163*G163</f>
        <v>4606</v>
      </c>
      <c r="L163" s="2" t="str">
        <v>Beton</v>
      </c>
      <c r="N163" s="2">
        <f>H163</f>
        <v>4606</v>
      </c>
      <c r="O163" s="2">
        <f>N163</f>
        <v>4606</v>
      </c>
      <c r="P163" s="2">
        <f>O163/N163</f>
        <v>1</v>
      </c>
    </row>
    <row r="164">
      <c r="B164" s="2">
        <v>8</v>
      </c>
      <c r="D164" s="2" t="str">
        <v>Lapangan Eks. Adiguna Pademarang</v>
      </c>
      <c r="F164" s="2">
        <v>55</v>
      </c>
      <c r="G164" s="2">
        <v>31</v>
      </c>
      <c r="H164" s="2">
        <f>F164*G164</f>
        <v>1705</v>
      </c>
      <c r="L164" s="2" t="str">
        <v>Beton</v>
      </c>
      <c r="N164" s="2">
        <f>H164</f>
        <v>1705</v>
      </c>
      <c r="O164" s="2">
        <f>N164</f>
        <v>1705</v>
      </c>
      <c r="P164" s="2">
        <f>O164/N164</f>
        <v>1</v>
      </c>
    </row>
    <row r="165">
      <c r="B165" s="2">
        <v>9</v>
      </c>
      <c r="D165" s="2" t="str">
        <v>Lapangan 223 X</v>
      </c>
      <c r="F165" s="2">
        <v>145</v>
      </c>
      <c r="G165" s="2">
        <v>65</v>
      </c>
      <c r="H165" s="2">
        <f>F165*G165</f>
        <v>9425</v>
      </c>
      <c r="L165" s="2" t="str">
        <v>Beton</v>
      </c>
      <c r="N165" s="2">
        <f>H165</f>
        <v>9425</v>
      </c>
      <c r="O165" s="2">
        <f>N165</f>
        <v>9425</v>
      </c>
      <c r="P165" s="2">
        <f>O165/N165</f>
        <v>1</v>
      </c>
    </row>
    <row r="166">
      <c r="B166" s="2">
        <v>10</v>
      </c>
      <c r="D166" s="2" t="str">
        <v>Lapangan 219 X</v>
      </c>
      <c r="F166" s="2">
        <v>135</v>
      </c>
      <c r="G166" s="2">
        <v>102</v>
      </c>
      <c r="H166" s="2">
        <f>F166*G166</f>
        <v>13770</v>
      </c>
      <c r="L166" s="2" t="str">
        <v>Beton</v>
      </c>
      <c r="N166" s="2">
        <f>H166</f>
        <v>13770</v>
      </c>
      <c r="O166" s="2">
        <f>N166</f>
        <v>13770</v>
      </c>
      <c r="P166" s="2">
        <f>O166/N166</f>
        <v>1</v>
      </c>
    </row>
    <row r="167">
      <c r="B167" s="2">
        <v>11</v>
      </c>
      <c r="D167" s="2" t="str">
        <v>Lapangan 216 X</v>
      </c>
      <c r="F167" s="2">
        <v>192</v>
      </c>
      <c r="G167" s="2">
        <v>86</v>
      </c>
      <c r="H167" s="2">
        <f>F167*G167</f>
        <v>16512</v>
      </c>
      <c r="L167" s="2" t="str">
        <v>Beton</v>
      </c>
      <c r="N167" s="2">
        <f>H167</f>
        <v>16512</v>
      </c>
      <c r="O167" s="2">
        <f>N167</f>
        <v>16512</v>
      </c>
      <c r="P167" s="2">
        <f>O167/N167</f>
        <v>1</v>
      </c>
    </row>
    <row r="168">
      <c r="B168" s="2">
        <v>12</v>
      </c>
      <c r="D168" s="2" t="str">
        <v>Lapangan 217 X</v>
      </c>
      <c r="F168" s="2">
        <v>160</v>
      </c>
      <c r="G168" s="2">
        <v>86</v>
      </c>
      <c r="H168" s="2">
        <f>F168*G168</f>
        <v>13760</v>
      </c>
      <c r="L168" s="2" t="str">
        <v>Beton</v>
      </c>
      <c r="N168" s="2">
        <f>H168</f>
        <v>13760</v>
      </c>
      <c r="O168" s="2">
        <f>N168</f>
        <v>13760</v>
      </c>
      <c r="P168" s="2">
        <f>O168/N168</f>
        <v>1</v>
      </c>
    </row>
    <row r="169">
      <c r="B169" s="2">
        <v>13</v>
      </c>
      <c r="D169" s="2" t="str">
        <v>Lapangan 218 X</v>
      </c>
      <c r="F169" s="2">
        <v>169</v>
      </c>
      <c r="G169" s="2">
        <v>86</v>
      </c>
      <c r="H169" s="2">
        <f>F169*G169</f>
        <v>14534</v>
      </c>
      <c r="L169" s="2" t="str">
        <v>Beton</v>
      </c>
      <c r="N169" s="2">
        <f>H169</f>
        <v>14534</v>
      </c>
      <c r="O169" s="2">
        <f>N169</f>
        <v>14534</v>
      </c>
      <c r="P169" s="2">
        <f>O169/N169</f>
        <v>1</v>
      </c>
    </row>
    <row r="170">
      <c r="B170" s="2">
        <v>14</v>
      </c>
      <c r="D170" s="2" t="str">
        <v>Lapangan 222 X</v>
      </c>
      <c r="F170" s="2">
        <v>280</v>
      </c>
      <c r="G170" s="2">
        <v>34</v>
      </c>
      <c r="H170" s="2">
        <f>F170*G170</f>
        <v>9520</v>
      </c>
      <c r="L170" s="2" t="str">
        <v>Beton</v>
      </c>
      <c r="N170" s="2">
        <f>H170</f>
        <v>9520</v>
      </c>
      <c r="O170" s="2">
        <f>N170</f>
        <v>9520</v>
      </c>
      <c r="P170" s="2">
        <f>O170/N170</f>
        <v>1</v>
      </c>
    </row>
    <row r="171">
      <c r="B171" s="2">
        <v>15</v>
      </c>
      <c r="D171" s="2" t="str">
        <v>Lapangan Jl. Pasoso</v>
      </c>
      <c r="F171" s="2">
        <v>114</v>
      </c>
      <c r="G171" s="2">
        <v>57</v>
      </c>
      <c r="H171" s="2">
        <f>F171*G171</f>
        <v>6498</v>
      </c>
      <c r="L171" s="2" t="str">
        <v>Beton</v>
      </c>
      <c r="N171" s="2">
        <f>H171</f>
        <v>6498</v>
      </c>
      <c r="O171" s="2">
        <f>N171</f>
        <v>6498</v>
      </c>
      <c r="P171" s="2">
        <f>O171/N171</f>
        <v>1</v>
      </c>
    </row>
    <row r="172">
      <c r="B172" s="2">
        <v>16</v>
      </c>
      <c r="D172" s="2" t="str">
        <v>Lapangan CDC Banda</v>
      </c>
      <c r="F172" s="2">
        <v>498</v>
      </c>
      <c r="G172" s="2">
        <v>111</v>
      </c>
      <c r="H172" s="2">
        <f>F172*G172</f>
        <v>55278</v>
      </c>
      <c r="L172" s="2" t="str">
        <v>Beton</v>
      </c>
      <c r="N172" s="2">
        <f>H172</f>
        <v>55278</v>
      </c>
      <c r="O172" s="2">
        <f>N172</f>
        <v>55278</v>
      </c>
      <c r="P172" s="2">
        <f>O172/N172</f>
        <v>1</v>
      </c>
    </row>
    <row r="173">
      <c r="B173" s="2">
        <v>17</v>
      </c>
      <c r="D173" s="2" t="str">
        <v>Lapangan Walie Jaya</v>
      </c>
      <c r="F173" s="2">
        <v>143</v>
      </c>
      <c r="G173" s="2">
        <v>155</v>
      </c>
      <c r="H173" s="2">
        <f>F173*G173</f>
        <v>22165</v>
      </c>
      <c r="L173" s="2" t="str">
        <v>Beton</v>
      </c>
      <c r="N173" s="2">
        <f>H173</f>
        <v>22165</v>
      </c>
      <c r="O173" s="2">
        <f>N173*50%</f>
        <v>11082.5</v>
      </c>
      <c r="P173" s="2">
        <f>O173/N173</f>
        <v>0.5</v>
      </c>
    </row>
    <row r="174">
      <c r="B174" s="2">
        <v>18</v>
      </c>
      <c r="D174" s="2" t="str">
        <v>Lapangan Eks. Inggom</v>
      </c>
      <c r="F174" s="2">
        <v>244</v>
      </c>
      <c r="G174" s="2">
        <v>355</v>
      </c>
      <c r="H174" s="2">
        <f>F174*G174</f>
        <v>86620</v>
      </c>
      <c r="L174" s="2" t="str">
        <v>Conblock</v>
      </c>
      <c r="N174" s="2">
        <f>H174</f>
        <v>86620</v>
      </c>
      <c r="O174" s="2">
        <f>N174*50%</f>
        <v>43310</v>
      </c>
      <c r="P174" s="2">
        <f>O174/N174</f>
        <v>0.5</v>
      </c>
    </row>
    <row r="175">
      <c r="B175" s="2">
        <v>19</v>
      </c>
      <c r="D175" s="2" t="str">
        <v>Lapangan Eks. Delta</v>
      </c>
      <c r="F175" s="2">
        <v>177</v>
      </c>
      <c r="G175" s="2">
        <v>45</v>
      </c>
      <c r="H175" s="2">
        <f>F175*G175</f>
        <v>7965</v>
      </c>
      <c r="L175" s="2" t="str">
        <v>Beton</v>
      </c>
      <c r="N175" s="2">
        <f>H175</f>
        <v>7965</v>
      </c>
      <c r="O175" s="2">
        <f>N175</f>
        <v>7965</v>
      </c>
      <c r="P175" s="2">
        <f>O175/N175</f>
        <v>1</v>
      </c>
    </row>
    <row r="176">
      <c r="B176" s="2">
        <v>20</v>
      </c>
      <c r="D176" s="2" t="str">
        <v>Lapangan Kalijapat</v>
      </c>
      <c r="F176" s="2">
        <v>108</v>
      </c>
      <c r="G176" s="2">
        <v>113</v>
      </c>
      <c r="H176" s="2">
        <f>F176*G176</f>
        <v>12204</v>
      </c>
      <c r="L176" s="2" t="str">
        <v>Beton</v>
      </c>
      <c r="N176" s="2">
        <f>H176</f>
        <v>12204</v>
      </c>
      <c r="O176" s="2">
        <f>N176</f>
        <v>12204</v>
      </c>
      <c r="P176" s="2">
        <f>O176/N176</f>
        <v>1</v>
      </c>
    </row>
    <row r="177">
      <c r="B177" s="2">
        <v>21</v>
      </c>
      <c r="D177" s="2" t="str">
        <v>Lapangan Eks. Pasific Paint</v>
      </c>
      <c r="F177" s="2">
        <v>299</v>
      </c>
      <c r="G177" s="2">
        <v>155</v>
      </c>
      <c r="H177" s="2">
        <f>F177*G177</f>
        <v>46345</v>
      </c>
      <c r="L177" s="2" t="str">
        <v>Beton</v>
      </c>
      <c r="N177" s="2">
        <f>H177</f>
        <v>46345</v>
      </c>
      <c r="O177" s="2">
        <f>N177</f>
        <v>46345</v>
      </c>
      <c r="P177" s="2">
        <f>O177/N177</f>
        <v>1</v>
      </c>
    </row>
    <row r="178">
      <c r="B178" s="2">
        <v>22</v>
      </c>
      <c r="D178" s="2" t="str">
        <v>Lapangan Digul</v>
      </c>
      <c r="F178" s="2">
        <v>70</v>
      </c>
      <c r="G178" s="2">
        <v>70</v>
      </c>
      <c r="H178" s="2">
        <f>F178*G178</f>
        <v>4900</v>
      </c>
      <c r="L178" s="2" t="str">
        <v>Beton</v>
      </c>
      <c r="N178" s="2">
        <f>H178</f>
        <v>4900</v>
      </c>
      <c r="O178" s="2">
        <f>N178</f>
        <v>4900</v>
      </c>
      <c r="P178" s="2">
        <f>O178/N178</f>
        <v>1</v>
      </c>
    </row>
    <row r="179">
      <c r="B179" s="2">
        <v>23</v>
      </c>
      <c r="D179" s="2" t="str">
        <v>Lapangan Buffer Kalibaru</v>
      </c>
      <c r="F179" s="2">
        <v>317</v>
      </c>
      <c r="G179" s="2">
        <v>105</v>
      </c>
      <c r="H179" s="2">
        <f>F179*G179</f>
        <v>33285</v>
      </c>
      <c r="N179" s="2">
        <f>H179</f>
        <v>33285</v>
      </c>
      <c r="O179" s="2">
        <f>N179</f>
        <v>33285</v>
      </c>
      <c r="P179" s="2">
        <f>O179/N179</f>
        <v>1</v>
      </c>
    </row>
    <row r="180">
      <c r="B180" s="2">
        <v>24</v>
      </c>
      <c r="D180" s="2" t="str">
        <v>Lapangan MTI Kalibaru</v>
      </c>
      <c r="F180" s="2">
        <v>157</v>
      </c>
      <c r="G180" s="2">
        <v>75</v>
      </c>
      <c r="H180" s="2">
        <f>F180*G180</f>
        <v>11775</v>
      </c>
      <c r="N180" s="2">
        <f>H180</f>
        <v>11775</v>
      </c>
      <c r="O180" s="2">
        <f>N180</f>
        <v>11775</v>
      </c>
      <c r="P180" s="2">
        <f>O180/N180</f>
        <v>1</v>
      </c>
    </row>
    <row r="181">
      <c r="C181" s="2" t="str">
        <v>Julmlah II</v>
      </c>
      <c r="H181" s="2">
        <f>SUM(H104:H180)</f>
        <v>911017</v>
      </c>
      <c r="N181" s="2">
        <f>SUM(N104:N180)</f>
        <v>911017</v>
      </c>
      <c r="O181" s="2">
        <f>SUM(O104:O180)</f>
        <v>831328.75</v>
      </c>
      <c r="P181" s="2">
        <f>O181/N181</f>
        <v>0.912528251393772</v>
      </c>
    </row>
    <row r="182">
      <c r="B182" s="2" t="str">
        <v>III</v>
      </c>
      <c r="C182" s="2" t="str">
        <v>Gudang</v>
      </c>
    </row>
    <row r="183">
      <c r="B183" s="2">
        <v>1</v>
      </c>
      <c r="D183" s="2" t="str">
        <v>Gudang 006</v>
      </c>
      <c r="F183" s="2">
        <v>113.1</v>
      </c>
      <c r="G183" s="2">
        <v>50</v>
      </c>
      <c r="H183" s="2">
        <f>F183*G183</f>
        <v>5655</v>
      </c>
      <c r="L183" s="2" t="str">
        <v>Rangka Baja</v>
      </c>
      <c r="N183" s="2">
        <f>H183</f>
        <v>5655</v>
      </c>
      <c r="O183" s="2">
        <f>N183</f>
        <v>5655</v>
      </c>
      <c r="P183" s="2">
        <f>O183/N183</f>
        <v>1</v>
      </c>
    </row>
    <row r="184">
      <c r="B184" s="2">
        <v>2</v>
      </c>
      <c r="D184" s="2" t="str">
        <v>Gudang 007</v>
      </c>
      <c r="F184" s="2">
        <v>113.1</v>
      </c>
      <c r="G184" s="2">
        <v>50</v>
      </c>
      <c r="H184" s="2">
        <f>F184*G184</f>
        <v>5655</v>
      </c>
      <c r="L184" s="2" t="str">
        <v>Rangka Baja</v>
      </c>
      <c r="N184" s="2">
        <f>H184</f>
        <v>5655</v>
      </c>
      <c r="O184" s="2">
        <f>N184</f>
        <v>5655</v>
      </c>
      <c r="P184" s="2">
        <f>O184/N184</f>
        <v>1</v>
      </c>
    </row>
    <row r="185">
      <c r="B185" s="2">
        <v>3</v>
      </c>
      <c r="D185" s="2" t="str">
        <v>Gudang Ambon</v>
      </c>
      <c r="F185" s="2">
        <v>230</v>
      </c>
      <c r="G185" s="2">
        <v>40</v>
      </c>
      <c r="H185" s="2">
        <f>F185*G185</f>
        <v>9200</v>
      </c>
      <c r="L185" s="2" t="str">
        <v>Rangka Baja</v>
      </c>
      <c r="N185" s="2">
        <f>H185</f>
        <v>9200</v>
      </c>
      <c r="O185" s="2">
        <f>N185</f>
        <v>9200</v>
      </c>
      <c r="P185" s="2">
        <f>O185/N185</f>
        <v>1</v>
      </c>
    </row>
    <row r="186">
      <c r="B186" s="2">
        <v>4</v>
      </c>
      <c r="D186" s="2" t="str">
        <v>Gudang Pombo</v>
      </c>
      <c r="F186" s="2">
        <v>85</v>
      </c>
      <c r="G186" s="2">
        <v>40</v>
      </c>
      <c r="H186" s="2">
        <f>F186*G186</f>
        <v>3400</v>
      </c>
      <c r="L186" s="2" t="str">
        <v>Rangka Baja</v>
      </c>
      <c r="N186" s="2">
        <f>H186</f>
        <v>3400</v>
      </c>
      <c r="O186" s="2">
        <f>N186</f>
        <v>3400</v>
      </c>
      <c r="P186" s="2">
        <f>O186/N186</f>
        <v>1</v>
      </c>
    </row>
    <row r="187">
      <c r="B187" s="2">
        <v>5</v>
      </c>
      <c r="D187" s="2" t="str">
        <v>Gudang CDC</v>
      </c>
      <c r="F187" s="2">
        <v>224.08</v>
      </c>
      <c r="G187" s="2">
        <v>49.3</v>
      </c>
      <c r="H187" s="2">
        <f>F187*G187</f>
        <v>11047.144</v>
      </c>
      <c r="L187" s="2" t="str">
        <v>Rangka Baja</v>
      </c>
      <c r="N187" s="2">
        <f>H187</f>
        <v>11047.144</v>
      </c>
      <c r="O187" s="2">
        <f>N187</f>
        <v>11047.144</v>
      </c>
      <c r="P187" s="2">
        <f>O187/N187</f>
        <v>1</v>
      </c>
    </row>
    <row r="188">
      <c r="C188" s="2" t="str">
        <v>Julmlah III</v>
      </c>
      <c r="H188" s="2">
        <f>SUM(H183:H187)</f>
        <v>34957.144</v>
      </c>
      <c r="N188" s="2">
        <f>SUM(N183:N187)</f>
        <v>34957.144</v>
      </c>
      <c r="O188" s="2">
        <f>SUM(O183:O187)</f>
        <v>34957.144</v>
      </c>
      <c r="P188" s="2">
        <f>O188/N188</f>
        <v>1</v>
      </c>
    </row>
    <row r="189">
      <c r="B189" s="2" t="str">
        <v>AVAILABILITY FASILITAS PELABUHAN</v>
      </c>
      <c r="P189" s="2">
        <f>AVERAGE(P101,P181,P188)</f>
        <v>0.9704670046724985</v>
      </c>
    </row>
  </sheetData>
  <mergeCells count="13">
    <mergeCell ref="B4:C4"/>
    <mergeCell ref="B5:C5"/>
    <mergeCell ref="B6:C6"/>
    <mergeCell ref="B8:B9"/>
    <mergeCell ref="C8:C9"/>
    <mergeCell ref="L8:L9"/>
    <mergeCell ref="M8:M9"/>
    <mergeCell ref="Q8:Q9"/>
    <mergeCell ref="H114:H115"/>
    <mergeCell ref="B189:O189"/>
    <mergeCell ref="P189:Q189"/>
    <mergeCell ref="D8:D9"/>
    <mergeCell ref="E8:E9"/>
  </mergeCells>
  <pageMargins left="0.5" right="0.5" top="0.5" bottom="0.5" header="0" footer="0"/>
  <ignoredErrors>
    <ignoredError numberStoredAsText="1" sqref="A1:Z995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KUPANG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Umum Selatan</v>
      </c>
      <c r="J13" s="2" t="str">
        <v>Tiang Pancang</v>
      </c>
      <c r="Q13" s="2">
        <f>AVERAGE(P14:P18)</f>
        <v>100</v>
      </c>
      <c r="R13" s="2" t="str">
        <v>SPTP</v>
      </c>
    </row>
    <row r="14">
      <c r="E14" s="2" t="str">
        <v>Pelat Lantai</v>
      </c>
      <c r="F14" s="2">
        <v>205.8</v>
      </c>
      <c r="G14" s="2">
        <v>21</v>
      </c>
      <c r="H14" s="2">
        <f>F14*G14</f>
        <v>4321.8</v>
      </c>
      <c r="K14" s="2">
        <f>H14</f>
        <v>4321.8</v>
      </c>
      <c r="O14" s="2">
        <f>K14-(50%*L14+75%*M14+100%*N14)</f>
        <v>4321.8</v>
      </c>
      <c r="P14" s="2">
        <f>(O14/K14)*100</f>
        <v>100</v>
      </c>
      <c r="S14" s="2" t="str">
        <v>Kondisi Baik</v>
      </c>
    </row>
    <row r="15">
      <c r="E15" s="2" t="str">
        <v>Fender</v>
      </c>
      <c r="I15" s="2">
        <v>47</v>
      </c>
      <c r="K15" s="2">
        <f>I15</f>
        <v>47</v>
      </c>
      <c r="O15" s="2">
        <f>K15-(50%*L15+75%*M15+100%*N15)</f>
        <v>47</v>
      </c>
      <c r="P15" s="2">
        <f>(O15/K15)*100</f>
        <v>100</v>
      </c>
      <c r="S15" s="2" t="str">
        <v>Kondisi Baik</v>
      </c>
    </row>
    <row r="16">
      <c r="E16" s="2" t="str">
        <v>Bolder</v>
      </c>
      <c r="I16" s="2">
        <v>12</v>
      </c>
      <c r="K16" s="2">
        <f>I16</f>
        <v>12</v>
      </c>
      <c r="O16" s="2">
        <f>K16-(50%*L16+75%*M16+100%*N16)</f>
        <v>12</v>
      </c>
      <c r="P16" s="2">
        <f>(O16/K16)*100</f>
        <v>100</v>
      </c>
      <c r="S16" s="2" t="str">
        <v>Kondisi Baik</v>
      </c>
    </row>
    <row r="17">
      <c r="E17" s="2" t="str">
        <v>Kanstin</v>
      </c>
      <c r="F17" s="2">
        <v>200</v>
      </c>
      <c r="K17" s="2">
        <f>F17</f>
        <v>200</v>
      </c>
      <c r="O17" s="2">
        <f>K17-(50%*L17+75%*M17+100%*N17)</f>
        <v>200</v>
      </c>
      <c r="P17" s="2">
        <f>(O17/K17)*100</f>
        <v>100</v>
      </c>
      <c r="S17" s="2" t="str">
        <v>Kondisi Baik</v>
      </c>
    </row>
    <row r="19">
      <c r="D19" s="2" t="str">
        <v>Dermaga Umum Timur</v>
      </c>
      <c r="J19" s="2" t="str">
        <v>Tiang Pancang</v>
      </c>
      <c r="Q19" s="2">
        <f>AVERAGE(P20:P24)</f>
        <v>97</v>
      </c>
      <c r="R19" s="2" t="str">
        <v>SPTP</v>
      </c>
    </row>
    <row r="20">
      <c r="E20" s="2" t="str">
        <v>Pelat Lantai</v>
      </c>
      <c r="F20" s="2">
        <v>500</v>
      </c>
      <c r="G20" s="2">
        <v>20</v>
      </c>
      <c r="H20" s="2">
        <f>F20*G20</f>
        <v>10000</v>
      </c>
      <c r="K20" s="2">
        <f>H20</f>
        <v>10000</v>
      </c>
      <c r="O20" s="2">
        <f>K20-(50%*L20+75%*M20+100%*N20)</f>
        <v>10000</v>
      </c>
      <c r="P20" s="2">
        <f>(O20/K20)*100</f>
        <v>100</v>
      </c>
      <c r="S20" s="2" t="str">
        <v>Kondisi Baik</v>
      </c>
    </row>
    <row r="21">
      <c r="E21" s="2" t="str">
        <v>Fender</v>
      </c>
      <c r="I21" s="2">
        <v>25</v>
      </c>
      <c r="K21" s="2">
        <f>I21</f>
        <v>25</v>
      </c>
      <c r="L21" s="2">
        <v>1</v>
      </c>
      <c r="O21" s="2">
        <f>K21-(50%*L21+75%*M21+100%*N21)</f>
        <v>24.5</v>
      </c>
      <c r="P21" s="2">
        <f>(O21/K21)*100</f>
        <v>98</v>
      </c>
      <c r="S21" s="2" t="str">
        <v>Terdapat 12 baut pada fender yang  hilang</v>
      </c>
    </row>
    <row r="22">
      <c r="E22" s="2" t="str">
        <v>Bolder</v>
      </c>
      <c r="I22" s="2">
        <v>10</v>
      </c>
      <c r="K22" s="2">
        <f>I22</f>
        <v>10</v>
      </c>
      <c r="N22" s="2">
        <v>1</v>
      </c>
      <c r="O22" s="2">
        <f>K22-(50%*L22+75%*M22+100%*N22)</f>
        <v>9</v>
      </c>
      <c r="P22" s="2">
        <f>(O22/K22)*100</f>
        <v>90</v>
      </c>
      <c r="S22" s="2" t="str">
        <v>Proses perbaikan 1 (satu) unit bolder</v>
      </c>
    </row>
    <row r="23">
      <c r="E23" s="2" t="str">
        <v>Kanstin</v>
      </c>
      <c r="F23" s="2">
        <v>250</v>
      </c>
      <c r="K23" s="2">
        <f>F23</f>
        <v>250</v>
      </c>
      <c r="M23" s="2">
        <v>10</v>
      </c>
      <c r="O23" s="2">
        <f>K23-(50%*L23+75%*M23+100%*N23)</f>
        <v>242.5</v>
      </c>
      <c r="P23" s="2">
        <f>(O23/K23)*100</f>
        <v>97</v>
      </c>
      <c r="S23" s="2" t="str">
        <v>Terdapat  selimut beton yang terkelupas sepanjang 10 m</v>
      </c>
    </row>
    <row r="24">
      <c r="E24" s="2" t="str">
        <v>Rel Crane</v>
      </c>
      <c r="F24" s="2">
        <v>450</v>
      </c>
      <c r="K24" s="2">
        <f>F24</f>
        <v>450</v>
      </c>
      <c r="O24" s="2">
        <f>K24-(50%*L24+75%*M24+100%*N24)</f>
        <v>450</v>
      </c>
      <c r="P24" s="2">
        <f>(O24/K24)*100</f>
        <v>100</v>
      </c>
    </row>
    <row r="25">
      <c r="B25" s="2">
        <v>2</v>
      </c>
      <c r="C25" s="2" t="str">
        <v>DERMAGA</v>
      </c>
      <c r="D25" s="2" t="str">
        <v>Multiperpose</v>
      </c>
      <c r="J25" s="2" t="str">
        <v>Tiang Pancang</v>
      </c>
      <c r="Q25" s="2">
        <f>AVERAGE(P26:P31)</f>
        <v>96.66666666666667</v>
      </c>
      <c r="R25" s="2" t="str">
        <v>Tenau Kupang</v>
      </c>
    </row>
    <row r="26">
      <c r="E26" s="2" t="str">
        <v>Pelat Lantai</v>
      </c>
      <c r="F26" s="2">
        <v>100</v>
      </c>
      <c r="G26" s="2">
        <v>10</v>
      </c>
      <c r="H26" s="2">
        <f>F26*G26</f>
        <v>1000</v>
      </c>
      <c r="K26" s="2">
        <f>H26</f>
        <v>1000</v>
      </c>
      <c r="O26" s="2">
        <f>K26-(50%*L26+75%*M26+100%*N26)</f>
        <v>1000</v>
      </c>
      <c r="P26" s="2">
        <f>(O26/K26)*100</f>
        <v>100</v>
      </c>
      <c r="S26" s="2" t="str">
        <v>Kondisi Baik</v>
      </c>
    </row>
    <row r="27">
      <c r="E27" s="2" t="str">
        <v>Fender</v>
      </c>
      <c r="I27" s="2">
        <v>10</v>
      </c>
      <c r="K27" s="2">
        <f>I27</f>
        <v>10</v>
      </c>
      <c r="N27" s="2">
        <v>1</v>
      </c>
      <c r="O27" s="2">
        <f>K27-(50%*L27+75%*M27+100%*N27)</f>
        <v>9</v>
      </c>
      <c r="P27" s="2">
        <f>(O27/K27)*100</f>
        <v>90</v>
      </c>
      <c r="S27" s="2" t="str">
        <v>1 (satu) unit fender rusak dan Jatuh</v>
      </c>
    </row>
    <row r="28">
      <c r="E28" s="2" t="str">
        <v>Bolder</v>
      </c>
      <c r="I28" s="2">
        <v>5</v>
      </c>
      <c r="K28" s="2">
        <f>I28</f>
        <v>5</v>
      </c>
      <c r="L28" s="2">
        <v>1</v>
      </c>
      <c r="O28" s="2">
        <f>K28-(50%*L28+75%*M28+100%*N28)</f>
        <v>4.5</v>
      </c>
      <c r="P28" s="2">
        <f>(O28/K28)*100</f>
        <v>90</v>
      </c>
      <c r="S28" s="2" t="str">
        <v>Kondisi Baik</v>
      </c>
    </row>
    <row r="29">
      <c r="E29" s="2" t="str">
        <v>Kanstin</v>
      </c>
      <c r="F29" s="2">
        <v>100</v>
      </c>
      <c r="K29" s="2">
        <f>F29</f>
        <v>100</v>
      </c>
      <c r="O29" s="2">
        <f>K29-(50%*L29+75%*M29+100%*N29)</f>
        <v>100</v>
      </c>
      <c r="P29" s="2">
        <f>(O29/K29)*100</f>
        <v>100</v>
      </c>
      <c r="S29" s="2" t="str">
        <v>Kondisi Baik</v>
      </c>
    </row>
    <row r="30">
      <c r="E30" s="2" t="str">
        <v>Breasting Dolphin</v>
      </c>
      <c r="I30" s="2">
        <v>2</v>
      </c>
      <c r="K30" s="2">
        <f>I30</f>
        <v>2</v>
      </c>
      <c r="O30" s="2">
        <f>K30-(50%*L30+75%*M30+100%*N30)</f>
        <v>2</v>
      </c>
      <c r="P30" s="2">
        <f>(O30/K30)*100</f>
        <v>100</v>
      </c>
      <c r="S30" s="2" t="str">
        <v>Kondisi Baik</v>
      </c>
    </row>
    <row r="31">
      <c r="E31" s="2" t="str">
        <v>Mooring Dolphin</v>
      </c>
      <c r="I31" s="2">
        <v>2</v>
      </c>
      <c r="K31" s="2">
        <f>I31</f>
        <v>2</v>
      </c>
      <c r="O31" s="2">
        <f>K31-(50%*L31+75%*M31+100%*N31)</f>
        <v>2</v>
      </c>
      <c r="P31" s="2">
        <f>(O31/K31)*100</f>
        <v>100</v>
      </c>
      <c r="S31" s="2" t="str">
        <v>Kondisi Baik</v>
      </c>
    </row>
    <row r="32">
      <c r="C32" s="2" t="str">
        <v xml:space="preserve">Availability Dermaga </v>
      </c>
      <c r="Q32" s="2">
        <f>AVERAGE(Q13:Q31)</f>
        <v>97.8888888888889</v>
      </c>
    </row>
    <row r="33">
      <c r="B33" s="2" t="str">
        <v>II</v>
      </c>
      <c r="C33" s="2" t="str">
        <v>LAPANGAN</v>
      </c>
    </row>
    <row r="34">
      <c r="B34" s="2">
        <v>1</v>
      </c>
      <c r="C34" s="2" t="str">
        <v>LAPANGAN PENUMPUKAN</v>
      </c>
      <c r="D34" s="2" t="str">
        <v>Lapangan Penumpukan A</v>
      </c>
      <c r="J34" s="2" t="str">
        <v>Paving Blok</v>
      </c>
      <c r="Q34" s="2">
        <f>AVERAGE(P35:P38)</f>
        <v>97.79166666666666</v>
      </c>
      <c r="R34" s="2" t="str">
        <v>Tenau Kupang</v>
      </c>
    </row>
    <row r="35">
      <c r="E35" s="2" t="str">
        <v>Lapangan</v>
      </c>
      <c r="F35" s="2">
        <v>200</v>
      </c>
      <c r="G35" s="2">
        <v>100</v>
      </c>
      <c r="H35" s="2">
        <f>F35*G35</f>
        <v>20000</v>
      </c>
      <c r="K35" s="2">
        <f>H35</f>
        <v>20000</v>
      </c>
      <c r="N35" s="2">
        <v>100</v>
      </c>
      <c r="O35" s="2">
        <f>K35-(50%*L35+75%*M35+100%*N35)</f>
        <v>19900</v>
      </c>
      <c r="P35" s="2">
        <f>(O35/K35)*100</f>
        <v>99.5</v>
      </c>
      <c r="S35" s="2" t="str">
        <v>Pengadaan Water Barrier</v>
      </c>
    </row>
    <row r="36">
      <c r="E36" s="2" t="str">
        <v>Sitting Pad</v>
      </c>
      <c r="I36" s="2">
        <v>175</v>
      </c>
      <c r="K36" s="2">
        <f>I36</f>
        <v>175</v>
      </c>
      <c r="O36" s="2">
        <f>K36-(50%*L36+75%*M36+100%*N36)</f>
        <v>175</v>
      </c>
      <c r="P36" s="2">
        <f>(O36/K36)*100</f>
        <v>100</v>
      </c>
      <c r="S36" s="2" t="str">
        <v>Pengadaan Cone</v>
      </c>
    </row>
    <row r="37">
      <c r="E37" s="2" t="str">
        <v>RTG Pad</v>
      </c>
      <c r="F37" s="2">
        <v>600</v>
      </c>
      <c r="K37" s="2">
        <f>F37</f>
        <v>600</v>
      </c>
      <c r="N37" s="2">
        <v>50</v>
      </c>
      <c r="O37" s="2">
        <f>K37-(50%*L37+75%*M37+100%*N37)</f>
        <v>550</v>
      </c>
      <c r="P37" s="2">
        <f>(O37/K37)*100</f>
        <v>91.66666666666666</v>
      </c>
      <c r="S37" s="2" t="str">
        <v>Pengadaan Speed Bump</v>
      </c>
    </row>
    <row r="38">
      <c r="E38" s="2" t="str">
        <v>Turning Plate</v>
      </c>
      <c r="I38" s="2">
        <v>24</v>
      </c>
      <c r="K38" s="2">
        <f>I38</f>
        <v>24</v>
      </c>
      <c r="O38" s="2">
        <f>K38-(50%*L38+75%*M38+100%*N38)</f>
        <v>24</v>
      </c>
      <c r="P38" s="2">
        <f>(O38/K38)*100</f>
        <v>100</v>
      </c>
      <c r="S38" s="2" t="str">
        <v>Pengadaan Tali Tambang Nylon</v>
      </c>
    </row>
    <row r="39">
      <c r="B39" s="2">
        <v>2</v>
      </c>
      <c r="C39" s="2" t="str">
        <v>LAPANGAN PENUMPUKAN</v>
      </c>
      <c r="D39" s="2" t="str">
        <v>Lapangan Penumpukan B</v>
      </c>
      <c r="J39" s="2" t="str">
        <v>Beton</v>
      </c>
      <c r="Q39" s="2">
        <f>AVERAGE(P40)</f>
        <v>100</v>
      </c>
      <c r="R39" s="2" t="str">
        <v>SPMT</v>
      </c>
    </row>
    <row r="40">
      <c r="E40" s="2" t="str">
        <v>Lapangan</v>
      </c>
      <c r="F40" s="2">
        <v>200</v>
      </c>
      <c r="G40" s="2">
        <v>200</v>
      </c>
      <c r="H40" s="2">
        <f>F40*G40</f>
        <v>40000</v>
      </c>
      <c r="K40" s="2">
        <f>H40</f>
        <v>40000</v>
      </c>
      <c r="O40" s="2">
        <f>K40-(50%*L40+75%*M40+100%*N40)</f>
        <v>40000</v>
      </c>
      <c r="P40" s="2">
        <f>(O40/K40)*100</f>
        <v>100</v>
      </c>
      <c r="S40" s="2" t="str">
        <v>Kondisi Baik</v>
      </c>
    </row>
    <row r="41">
      <c r="C41" s="2" t="str">
        <v>Availability Lapangan</v>
      </c>
      <c r="Q41" s="2">
        <f>AVERAGE(Q33:Q40)</f>
        <v>98.89583333333333</v>
      </c>
    </row>
    <row r="42">
      <c r="B42" s="2" t="str">
        <v>III</v>
      </c>
      <c r="C42" s="2" t="str">
        <v>GUDANG</v>
      </c>
    </row>
    <row r="43">
      <c r="B43" s="2">
        <v>1</v>
      </c>
      <c r="C43" s="2" t="str">
        <v>GUDANG</v>
      </c>
      <c r="D43" s="2" t="str">
        <v>Gudang A</v>
      </c>
      <c r="J43" s="2" t="str">
        <v>Beton</v>
      </c>
      <c r="Q43" s="2">
        <f>AVERAGE(P44:P47)</f>
        <v>100</v>
      </c>
      <c r="R43" s="2" t="str">
        <v>SPSL</v>
      </c>
    </row>
    <row r="44">
      <c r="E44" s="2" t="str">
        <v>Lantai Gudang</v>
      </c>
      <c r="F44" s="2">
        <v>200</v>
      </c>
      <c r="G44" s="2">
        <v>20</v>
      </c>
      <c r="H44" s="2">
        <f>F44*G44</f>
        <v>4000</v>
      </c>
      <c r="K44" s="2">
        <f>H44</f>
        <v>4000</v>
      </c>
      <c r="O44" s="2">
        <f>K44-(50%*L44+75%*M44+100%*N44)</f>
        <v>4000</v>
      </c>
      <c r="P44" s="2">
        <f>(O44/K44)*100</f>
        <v>100</v>
      </c>
      <c r="S44" s="2" t="str">
        <v>Kondisi Baik</v>
      </c>
    </row>
    <row r="45">
      <c r="E45" s="2" t="str">
        <v>Atap</v>
      </c>
      <c r="F45" s="2">
        <v>200</v>
      </c>
      <c r="G45" s="2">
        <v>20</v>
      </c>
      <c r="H45" s="2">
        <f>F45*G45</f>
        <v>4000</v>
      </c>
      <c r="K45" s="2">
        <f>H45</f>
        <v>4000</v>
      </c>
      <c r="O45" s="2">
        <f>K45-(50%*L45+75%*M45+100%*N45)</f>
        <v>4000</v>
      </c>
      <c r="P45" s="2">
        <f>(O45/K45)*100</f>
        <v>100</v>
      </c>
      <c r="S45" s="2" t="str">
        <v>Kondisi Baik</v>
      </c>
    </row>
    <row r="46">
      <c r="E46" s="2" t="str">
        <v>Dinding Gudang</v>
      </c>
      <c r="F46" s="2">
        <v>440</v>
      </c>
      <c r="G46" s="2">
        <v>4</v>
      </c>
      <c r="H46" s="2">
        <f>F46*G46</f>
        <v>1760</v>
      </c>
      <c r="K46" s="2">
        <f>H46</f>
        <v>1760</v>
      </c>
      <c r="O46" s="2">
        <f>K46-(50%*L46+75%*M46+100%*N46)</f>
        <v>1760</v>
      </c>
      <c r="P46" s="2">
        <f>(O46/K46)*100</f>
        <v>100</v>
      </c>
      <c r="S46" s="2" t="str">
        <v>Kondisi Baik</v>
      </c>
    </row>
    <row r="47">
      <c r="E47" s="2" t="str">
        <v>Pintu Gudang</v>
      </c>
      <c r="I47" s="2">
        <v>4</v>
      </c>
      <c r="K47" s="2">
        <f>I47</f>
        <v>4</v>
      </c>
      <c r="O47" s="2">
        <f>K47-(50%*L47+75%*M47+100%*N47)</f>
        <v>4</v>
      </c>
      <c r="P47" s="2">
        <f>(O47/K47)*100</f>
        <v>100</v>
      </c>
      <c r="S47" s="2" t="str">
        <v>Kondisi Baik</v>
      </c>
    </row>
    <row r="48">
      <c r="B48" s="2">
        <v>2</v>
      </c>
      <c r="C48" s="2" t="str">
        <v>GUDANG</v>
      </c>
      <c r="D48" s="2" t="str">
        <v>Gudang B</v>
      </c>
      <c r="J48" s="2" t="str">
        <v>Beton</v>
      </c>
      <c r="Q48" s="2">
        <f>AVERAGE(P49:P52)</f>
        <v>95.625</v>
      </c>
      <c r="R48" s="2" t="str">
        <v>Tenau Kupang</v>
      </c>
    </row>
    <row r="49">
      <c r="E49" s="2" t="str">
        <v>Lantai Gudang</v>
      </c>
      <c r="F49" s="2">
        <v>100</v>
      </c>
      <c r="G49" s="2">
        <v>20</v>
      </c>
      <c r="H49" s="2">
        <f>F49*G49</f>
        <v>2000</v>
      </c>
      <c r="K49" s="2">
        <f>H49</f>
        <v>2000</v>
      </c>
      <c r="N49" s="2">
        <v>100</v>
      </c>
      <c r="O49" s="2">
        <f>K49-(50%*L49+75%*M49+100%*N49)</f>
        <v>1900</v>
      </c>
      <c r="P49" s="2">
        <f>(O49/K49)*100</f>
        <v>95</v>
      </c>
      <c r="S49" s="2" t="str">
        <v>Perbaikan Atap Gudang</v>
      </c>
    </row>
    <row r="50">
      <c r="E50" s="2" t="str">
        <v>Atap</v>
      </c>
      <c r="F50" s="2">
        <v>100</v>
      </c>
      <c r="G50" s="2">
        <v>20</v>
      </c>
      <c r="H50" s="2">
        <f>F50*G50</f>
        <v>2000</v>
      </c>
      <c r="K50" s="2">
        <f>H50</f>
        <v>2000</v>
      </c>
      <c r="O50" s="2">
        <f>K50-(50%*L50+75%*M50+100%*N50)</f>
        <v>2000</v>
      </c>
      <c r="P50" s="2">
        <f>(O50/K50)*100</f>
        <v>100</v>
      </c>
      <c r="S50" s="2" t="str">
        <v>Pembersian Material-material Bekas</v>
      </c>
    </row>
    <row r="51">
      <c r="E51" s="2" t="str">
        <v>Dinding Gudang</v>
      </c>
      <c r="F51" s="2">
        <v>240</v>
      </c>
      <c r="G51" s="2">
        <v>4</v>
      </c>
      <c r="H51" s="2">
        <f>F51*G51</f>
        <v>960</v>
      </c>
      <c r="K51" s="2">
        <f>H51</f>
        <v>960</v>
      </c>
      <c r="O51" s="2">
        <f>K51-(50%*L51+75%*M51+100%*N51)</f>
        <v>960</v>
      </c>
      <c r="P51" s="2">
        <f>(O51/K51)*100</f>
        <v>100</v>
      </c>
      <c r="S51" s="2" t="str">
        <v>Perbaikan Tembok yang Rusak/keropos</v>
      </c>
    </row>
    <row r="52">
      <c r="E52" s="2" t="str">
        <v>Pintu Gudang</v>
      </c>
      <c r="I52" s="2">
        <v>4</v>
      </c>
      <c r="K52" s="2">
        <f>I52</f>
        <v>4</v>
      </c>
      <c r="L52" s="2">
        <v>1</v>
      </c>
      <c r="O52" s="2">
        <f>K52-(50%*L52+75%*M52+100%*N52)</f>
        <v>3.5</v>
      </c>
      <c r="P52" s="2">
        <f>(O52/K52)*100</f>
        <v>87.5</v>
      </c>
      <c r="S52" s="2" t="str">
        <v>Proses perbaikan  4 (Empat) unit  pintu gudang</v>
      </c>
    </row>
    <row r="53">
      <c r="C53" s="2" t="str">
        <v>Availability Gudang</v>
      </c>
      <c r="Q53" s="2">
        <f>AVERAGE(Q43:Q52)</f>
        <v>97.8125</v>
      </c>
    </row>
    <row r="54">
      <c r="B54" s="2" t="str">
        <v>IV</v>
      </c>
      <c r="C54" s="2" t="str">
        <v>TERMINAL PENUMPANG</v>
      </c>
    </row>
    <row r="55">
      <c r="B55" s="2">
        <v>1</v>
      </c>
      <c r="C55" s="2" t="str">
        <v>TERMINAL PENUMPANG</v>
      </c>
      <c r="D55" s="2" t="str">
        <v>TERMINAL PENUMPANG A</v>
      </c>
      <c r="J55" s="2" t="str">
        <v>Beton</v>
      </c>
      <c r="Q55" s="2">
        <f>AVERAGE(P56:P61)</f>
        <v>100</v>
      </c>
      <c r="R55" s="2" t="str">
        <v>Tenau  Kupang</v>
      </c>
    </row>
    <row r="56">
      <c r="E56" s="2" t="str">
        <v xml:space="preserve">Lantai </v>
      </c>
      <c r="F56" s="2">
        <v>100</v>
      </c>
      <c r="G56" s="2">
        <v>20</v>
      </c>
      <c r="H56" s="2">
        <f>F56*G56</f>
        <v>2000</v>
      </c>
      <c r="K56" s="2">
        <f>H56</f>
        <v>2000</v>
      </c>
      <c r="O56" s="2">
        <f>K56-(50%*L56+75%*M56+100%*N56)</f>
        <v>2000</v>
      </c>
      <c r="P56" s="2">
        <f>(O56/K56)*100</f>
        <v>100</v>
      </c>
      <c r="S56" s="2" t="str">
        <v>Perbaikan lantai selasar depan,belakang dan ruang tunggu indoor</v>
      </c>
    </row>
    <row r="57">
      <c r="E57" s="2" t="str">
        <v>Atap</v>
      </c>
      <c r="F57" s="2">
        <v>100</v>
      </c>
      <c r="G57" s="2">
        <v>20</v>
      </c>
      <c r="H57" s="2">
        <f>F57*G57</f>
        <v>2000</v>
      </c>
      <c r="K57" s="2">
        <f>H57</f>
        <v>2000</v>
      </c>
      <c r="O57" s="2">
        <f>K57-(50%*L57+75%*M57+100%*N57)</f>
        <v>2000</v>
      </c>
      <c r="P57" s="2">
        <f>(O57/K57)*100</f>
        <v>100</v>
      </c>
      <c r="S57" s="2" t="str">
        <v>Perbaikan atap mushola,ruang laktasi dan ruang tunggu indoor terminal penumpang</v>
      </c>
    </row>
    <row r="58">
      <c r="E58" s="2" t="str">
        <v>Pintu</v>
      </c>
      <c r="I58" s="2">
        <v>10</v>
      </c>
      <c r="K58" s="2">
        <f>I58</f>
        <v>10</v>
      </c>
      <c r="O58" s="2">
        <f>K58-(50%*L58+75%*M58+100%*N58)</f>
        <v>10</v>
      </c>
      <c r="P58" s="2">
        <f>(O58/K58)*100</f>
        <v>100</v>
      </c>
      <c r="S58" s="2" t="str">
        <v>Perbaikan pintu pagar kedatangan dan pintu pagar kebarangkatan</v>
      </c>
    </row>
    <row r="59">
      <c r="E59" s="2" t="str">
        <v>Jendela</v>
      </c>
      <c r="I59" s="2">
        <v>20</v>
      </c>
      <c r="K59" s="2">
        <f>I59</f>
        <v>20</v>
      </c>
      <c r="O59" s="2">
        <f>K59-(50%*L59+75%*M59+100%*N59)</f>
        <v>20</v>
      </c>
      <c r="P59" s="2">
        <f>(O59/K59)*100</f>
        <v>100</v>
      </c>
      <c r="S59" s="2" t="str">
        <v>Kondisi Baik</v>
      </c>
    </row>
    <row r="60">
      <c r="E60" s="2" t="str">
        <v>Dinding</v>
      </c>
      <c r="F60" s="2">
        <v>240</v>
      </c>
      <c r="G60" s="2">
        <v>4</v>
      </c>
      <c r="H60" s="2">
        <f>F60*G60</f>
        <v>960</v>
      </c>
      <c r="K60" s="2">
        <f>H60</f>
        <v>960</v>
      </c>
      <c r="O60" s="2">
        <f>K60-(50%*L60+75%*M60+100%*N60)</f>
        <v>960</v>
      </c>
      <c r="P60" s="2">
        <f>(O60/K60)*100</f>
        <v>100</v>
      </c>
      <c r="S60" s="2" t="str">
        <v>Kondisi Baik</v>
      </c>
    </row>
    <row r="61">
      <c r="E61" s="2" t="str">
        <v>Plafond</v>
      </c>
      <c r="F61" s="2">
        <v>100</v>
      </c>
      <c r="G61" s="2">
        <v>20</v>
      </c>
      <c r="H61" s="2">
        <f>F61*G61</f>
        <v>2000</v>
      </c>
      <c r="K61" s="2">
        <f>H61</f>
        <v>2000</v>
      </c>
      <c r="O61" s="2">
        <f>K61-(50%*L61+75%*M61+100%*N61)</f>
        <v>2000</v>
      </c>
      <c r="P61" s="2">
        <f>(O61/K61)*100</f>
        <v>100</v>
      </c>
      <c r="S61" s="2" t="str">
        <v>Perbaikan Plafond Mushola dan ruang indoor dan perbaikan Lampu Selasar Terpen</v>
      </c>
    </row>
    <row r="62">
      <c r="C62" s="2" t="str">
        <v>Availability Terminal Penumpang</v>
      </c>
      <c r="Q62" s="2">
        <f>AVERAGE(Q55:Q61)</f>
        <v>100</v>
      </c>
    </row>
    <row r="63">
      <c r="B63" s="2" t="str">
        <v>AVAILABILITY FASILITAS PELABUHAN</v>
      </c>
      <c r="Q63" s="2">
        <f>AVERAGE(Q32,Q41,Q53,Q62)</f>
        <v>98.64930555555556</v>
      </c>
    </row>
  </sheetData>
  <mergeCells count="15">
    <mergeCell ref="C53:P53"/>
    <mergeCell ref="C62:P62"/>
    <mergeCell ref="B63:P63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32:P32"/>
    <mergeCell ref="C41:P41"/>
  </mergeCells>
  <pageMargins left="0.25" right="0.25" top="0.75" bottom="0.75" header="0" footer="0"/>
  <ignoredErrors>
    <ignoredError numberStoredAsText="1" sqref="A1:Z100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BENOA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Selatan (LNG)</v>
      </c>
      <c r="J13" s="2" t="str">
        <v>Tiang Pancang</v>
      </c>
      <c r="Q13" s="2">
        <f>AVERAGE(P14:P18)</f>
        <v>100</v>
      </c>
      <c r="R13" s="2" t="str">
        <v>Benoa</v>
      </c>
    </row>
    <row r="14">
      <c r="E14" s="2" t="str">
        <v>Pelat Lantai</v>
      </c>
      <c r="F14" s="2">
        <v>205.8</v>
      </c>
      <c r="G14" s="2">
        <v>21</v>
      </c>
      <c r="H14" s="2">
        <f>F14*G14</f>
        <v>4321.8</v>
      </c>
      <c r="K14" s="2">
        <f>H14</f>
        <v>4321.8</v>
      </c>
      <c r="O14" s="2">
        <f>K14-(50%*L14+75%*M14+100%*N14)</f>
        <v>4321.8</v>
      </c>
      <c r="P14" s="2">
        <f>(O14/K14)*100</f>
        <v>100</v>
      </c>
      <c r="S14" s="2" t="str">
        <v>Kondisi Baik</v>
      </c>
    </row>
    <row r="15">
      <c r="E15" s="2" t="str">
        <v>Fender</v>
      </c>
      <c r="I15" s="2">
        <v>32</v>
      </c>
      <c r="K15" s="2">
        <f>I15</f>
        <v>32</v>
      </c>
      <c r="O15" s="2">
        <f>K15-(50%*L15+75%*M15+100%*N15)</f>
        <v>32</v>
      </c>
      <c r="P15" s="2">
        <f>(O15/K15)*100</f>
        <v>100</v>
      </c>
      <c r="S15" s="2" t="str">
        <v>Kondisi Baik</v>
      </c>
    </row>
    <row r="16">
      <c r="E16" s="2" t="str">
        <v>Bolder</v>
      </c>
      <c r="I16" s="2">
        <v>10</v>
      </c>
      <c r="K16" s="2">
        <f>I16</f>
        <v>10</v>
      </c>
      <c r="O16" s="2">
        <f>K16-(50%*L16+75%*M16+100%*N16)</f>
        <v>10</v>
      </c>
      <c r="P16" s="2">
        <f>(O16/K16)*100</f>
        <v>100</v>
      </c>
      <c r="S16" s="2" t="str">
        <v>Kondisi Baik</v>
      </c>
    </row>
    <row r="17">
      <c r="E17" s="2" t="str">
        <v>QRH</v>
      </c>
      <c r="I17" s="2">
        <v>5</v>
      </c>
      <c r="K17" s="2">
        <f>I17</f>
        <v>5</v>
      </c>
      <c r="O17" s="2">
        <f>K17-(50%*L17+75%*M17+100%*N17)</f>
        <v>5</v>
      </c>
      <c r="P17" s="2">
        <f>(O17/K17)*100</f>
        <v>100</v>
      </c>
      <c r="S17" s="2" t="str">
        <v>Kondisi Baik</v>
      </c>
    </row>
    <row r="18">
      <c r="E18" s="2" t="str">
        <v>Kanstin</v>
      </c>
      <c r="F18" s="2">
        <v>200</v>
      </c>
      <c r="K18" s="2">
        <f>F18</f>
        <v>200</v>
      </c>
      <c r="O18" s="2">
        <f>K18-(50%*L18+75%*M18+100%*N18)</f>
        <v>200</v>
      </c>
      <c r="P18" s="2">
        <f>(O18/K18)*100</f>
        <v>100</v>
      </c>
      <c r="S18" s="2" t="str">
        <v>Kondisi Baik</v>
      </c>
    </row>
    <row r="20">
      <c r="B20" s="2">
        <v>2</v>
      </c>
      <c r="C20" s="2" t="str">
        <v>DERMAGA</v>
      </c>
      <c r="D20" s="2" t="str">
        <v>Dermaga Umum Timur 340 m</v>
      </c>
      <c r="J20" s="2" t="str">
        <v>Tiang Pancang</v>
      </c>
      <c r="Q20" s="2">
        <f>AVERAGE(P21:P25)</f>
        <v>100</v>
      </c>
      <c r="R20" s="2" t="str">
        <v>Benoa</v>
      </c>
    </row>
    <row r="21">
      <c r="E21" s="2" t="str">
        <v>Pelat Lantai</v>
      </c>
      <c r="F21" s="2">
        <v>340</v>
      </c>
      <c r="G21" s="2">
        <v>20</v>
      </c>
      <c r="H21" s="2">
        <f>F21*G21</f>
        <v>6800</v>
      </c>
      <c r="K21" s="2">
        <f>H21</f>
        <v>6800</v>
      </c>
      <c r="O21" s="2">
        <f>K21-(50%*L21+75%*M21+100%*N21)</f>
        <v>6800</v>
      </c>
      <c r="P21" s="2">
        <f>(O21/K21)*100</f>
        <v>100</v>
      </c>
      <c r="S21" s="2" t="str">
        <v>Kondisi Baik</v>
      </c>
    </row>
    <row r="22">
      <c r="E22" s="2" t="str">
        <v>Fender (V 500 H 1500 L)</v>
      </c>
      <c r="I22" s="2">
        <v>10</v>
      </c>
      <c r="K22" s="2">
        <f>I22</f>
        <v>10</v>
      </c>
      <c r="O22" s="2">
        <f>K22-(50%*L22+75%*M22+100%*N22)</f>
        <v>10</v>
      </c>
      <c r="P22" s="2">
        <f>(O22/K22)*100</f>
        <v>100</v>
      </c>
      <c r="S22" s="2" t="str">
        <v>Kondisi Baik</v>
      </c>
    </row>
    <row r="23">
      <c r="E23" s="2" t="str">
        <v xml:space="preserve">Yokohama Pneumatic Fender </v>
      </c>
      <c r="I23" s="2">
        <v>7</v>
      </c>
      <c r="K23" s="2">
        <f>I23</f>
        <v>7</v>
      </c>
      <c r="O23" s="2">
        <f>K23-(50%*L23+75%*M23+100%*N23)</f>
        <v>7</v>
      </c>
      <c r="P23" s="2">
        <f>(O23/K23)*100</f>
        <v>100</v>
      </c>
      <c r="S23" s="2" t="str">
        <v>Kondisi Baik</v>
      </c>
    </row>
    <row r="24">
      <c r="E24" s="2" t="str">
        <v>Bolder</v>
      </c>
      <c r="I24" s="2">
        <v>21</v>
      </c>
      <c r="K24" s="2">
        <f>I24</f>
        <v>21</v>
      </c>
      <c r="O24" s="2">
        <f>K24-(50%*L24+75%*M24+100%*N24)</f>
        <v>21</v>
      </c>
      <c r="P24" s="2">
        <f>(O24/K24)*100</f>
        <v>100</v>
      </c>
      <c r="S24" s="2" t="str">
        <v>Kondisi Baik</v>
      </c>
    </row>
    <row r="25">
      <c r="E25" s="2" t="str">
        <v>Kanstin</v>
      </c>
      <c r="F25" s="2">
        <f>F21+20</f>
        <v>360</v>
      </c>
      <c r="K25" s="2">
        <f>F25</f>
        <v>360</v>
      </c>
      <c r="L25" s="2">
        <v>0</v>
      </c>
      <c r="O25" s="2">
        <f>K25-(50%*L25+75%*M25+100%*N25)</f>
        <v>360</v>
      </c>
      <c r="P25" s="2">
        <f>(O25/K25)*100</f>
        <v>100</v>
      </c>
      <c r="S25" s="2" t="str">
        <v>Kondisi Baik</v>
      </c>
    </row>
    <row r="27">
      <c r="D27" s="2" t="str">
        <v>Dermaga Umum Timur 160 m</v>
      </c>
      <c r="J27" s="2" t="str">
        <v>Tiang Pancang</v>
      </c>
      <c r="Q27" s="2">
        <f>AVERAGE(P28:P31)</f>
        <v>100</v>
      </c>
      <c r="R27" s="2" t="str">
        <v>Benoa</v>
      </c>
    </row>
    <row r="28">
      <c r="E28" s="2" t="str">
        <v>Pelat Lantai</v>
      </c>
      <c r="F28" s="2">
        <v>160</v>
      </c>
      <c r="G28" s="2">
        <v>20</v>
      </c>
      <c r="H28" s="2">
        <f>F28*G28</f>
        <v>3200</v>
      </c>
      <c r="K28" s="2">
        <f>H28</f>
        <v>3200</v>
      </c>
      <c r="O28" s="2">
        <f>K28-(50%*L28+75%*M28+100%*N28)</f>
        <v>3200</v>
      </c>
      <c r="P28" s="2">
        <f>(O28/K28)*100</f>
        <v>100</v>
      </c>
      <c r="S28" s="2" t="str">
        <v>Kondisi Baik</v>
      </c>
    </row>
    <row r="29">
      <c r="E29" s="2" t="str">
        <v>Fender (Cone 1100 + Frontal Frame 2000 x 3000)</v>
      </c>
      <c r="I29" s="2">
        <v>16</v>
      </c>
      <c r="K29" s="2">
        <f>I29</f>
        <v>16</v>
      </c>
      <c r="O29" s="2">
        <f>K29-(50%*L29+75%*M29+100%*N29)</f>
        <v>16</v>
      </c>
      <c r="P29" s="2">
        <f>(O29/K29)*100</f>
        <v>100</v>
      </c>
      <c r="S29" s="2" t="str">
        <v>Kondisi Baik</v>
      </c>
    </row>
    <row r="30">
      <c r="E30" s="2" t="str">
        <v>Bolder</v>
      </c>
      <c r="I30" s="2">
        <v>8</v>
      </c>
      <c r="K30" s="2">
        <f>I30</f>
        <v>8</v>
      </c>
      <c r="O30" s="2">
        <f>K30-(50%*L30+75%*M30+100%*N30)</f>
        <v>8</v>
      </c>
      <c r="P30" s="2">
        <f>(O30/K30)*100</f>
        <v>100</v>
      </c>
      <c r="S30" s="2" t="str">
        <v>Kondisi Baik</v>
      </c>
    </row>
    <row r="31">
      <c r="E31" s="2" t="str">
        <v>Kanstin</v>
      </c>
      <c r="F31" s="2">
        <f>F28+20</f>
        <v>180</v>
      </c>
      <c r="K31" s="2">
        <f>F31</f>
        <v>180</v>
      </c>
      <c r="O31" s="2">
        <f>K31-(50%*L31+75%*M31+100%*N31)</f>
        <v>180</v>
      </c>
      <c r="P31" s="2">
        <f>(O31/K31)*100</f>
        <v>100</v>
      </c>
      <c r="S31" s="2" t="str">
        <v>Kondisi Baik</v>
      </c>
    </row>
    <row r="33">
      <c r="B33" s="2">
        <v>3</v>
      </c>
      <c r="C33" s="2" t="str">
        <v>DERMAGA</v>
      </c>
      <c r="D33" s="2" t="str">
        <v>Dermaga Barat Sisi Selatan (01)</v>
      </c>
      <c r="J33" s="2" t="str">
        <v>Tiang Pancang</v>
      </c>
      <c r="Q33" s="2">
        <f>AVERAGE(P34:P37)</f>
        <v>100</v>
      </c>
      <c r="R33" s="2" t="str">
        <v>Benoa</v>
      </c>
    </row>
    <row r="34">
      <c r="E34" s="2" t="str">
        <v>Pelat Lantai</v>
      </c>
      <c r="F34" s="2">
        <v>150</v>
      </c>
      <c r="G34" s="2">
        <v>8</v>
      </c>
      <c r="H34" s="2">
        <f>F34*G34</f>
        <v>1200</v>
      </c>
      <c r="K34" s="2">
        <f>H34</f>
        <v>1200</v>
      </c>
      <c r="O34" s="2">
        <f>K34-(50%*L34+75%*M34+100%*N34)</f>
        <v>1200</v>
      </c>
      <c r="P34" s="2">
        <f>(O34/K34)*100</f>
        <v>100</v>
      </c>
      <c r="S34" s="2" t="str">
        <v>Kondisi Baik</v>
      </c>
    </row>
    <row r="35">
      <c r="E35" s="2" t="str">
        <v xml:space="preserve">Fender </v>
      </c>
      <c r="I35" s="2">
        <v>44</v>
      </c>
      <c r="K35" s="2">
        <f>I35</f>
        <v>44</v>
      </c>
      <c r="O35" s="2">
        <f>K35-(50%*L35+75%*M35+100%*N35)</f>
        <v>44</v>
      </c>
      <c r="P35" s="2">
        <f>(O35/K35)*100</f>
        <v>100</v>
      </c>
      <c r="S35" s="2" t="str">
        <v>Kondisi Baik</v>
      </c>
    </row>
    <row r="36">
      <c r="E36" s="2" t="str">
        <v>Bolder</v>
      </c>
      <c r="I36" s="2">
        <v>12</v>
      </c>
      <c r="K36" s="2">
        <f>I36</f>
        <v>12</v>
      </c>
      <c r="O36" s="2">
        <f>K36-(50%*L36+75%*M36+100%*N36)</f>
        <v>12</v>
      </c>
      <c r="P36" s="2">
        <f>(O36/K36)*100</f>
        <v>100</v>
      </c>
      <c r="S36" s="2" t="str">
        <v>Kondisi Baik</v>
      </c>
    </row>
    <row r="37">
      <c r="E37" s="2" t="str">
        <v>Kanstin</v>
      </c>
      <c r="F37" s="2">
        <f>F34+8+8</f>
        <v>166</v>
      </c>
      <c r="K37" s="2">
        <f>F37</f>
        <v>166</v>
      </c>
      <c r="O37" s="2">
        <f>K37-(50%*L37+75%*M37+100%*N37)</f>
        <v>166</v>
      </c>
      <c r="P37" s="2">
        <f>(O37/K37)*100</f>
        <v>100</v>
      </c>
      <c r="S37" s="2" t="str">
        <v>Kondisi Baik</v>
      </c>
    </row>
    <row r="39">
      <c r="B39" s="2">
        <v>4</v>
      </c>
      <c r="C39" s="2" t="str">
        <v>DERMAGA</v>
      </c>
      <c r="D39" s="2" t="str">
        <v>Dermaga Barat (02)</v>
      </c>
      <c r="J39" s="2" t="str">
        <v>Tiang Pancang</v>
      </c>
      <c r="Q39" s="2">
        <f>AVERAGE(P40:P43)</f>
        <v>100</v>
      </c>
      <c r="R39" s="2" t="str">
        <v>Benoa</v>
      </c>
    </row>
    <row r="40">
      <c r="E40" s="2" t="str">
        <v>Pelat Lantai</v>
      </c>
      <c r="F40" s="2">
        <v>32</v>
      </c>
      <c r="G40" s="2">
        <v>8</v>
      </c>
      <c r="H40" s="2">
        <f>F40*G40</f>
        <v>256</v>
      </c>
      <c r="K40" s="2">
        <f>H40</f>
        <v>256</v>
      </c>
      <c r="O40" s="2">
        <f>K40-(50%*L40+75%*M40+100%*N40)</f>
        <v>256</v>
      </c>
      <c r="P40" s="2">
        <f>(O40/K40)*100</f>
        <v>100</v>
      </c>
      <c r="S40" s="2" t="str">
        <v>Kondisi Baik</v>
      </c>
    </row>
    <row r="41">
      <c r="E41" s="2" t="str">
        <v xml:space="preserve">Fender </v>
      </c>
      <c r="I41" s="2">
        <v>7</v>
      </c>
      <c r="K41" s="2">
        <f>I41</f>
        <v>7</v>
      </c>
      <c r="O41" s="2">
        <f>K41-(50%*L41+75%*M41+100%*N41)</f>
        <v>7</v>
      </c>
      <c r="P41" s="2">
        <f>(O41/K41)*100</f>
        <v>100</v>
      </c>
      <c r="S41" s="2" t="str">
        <v>Kondisi Baik</v>
      </c>
    </row>
    <row r="42">
      <c r="E42" s="2" t="str">
        <v>Bolder</v>
      </c>
      <c r="I42" s="2">
        <v>2</v>
      </c>
      <c r="K42" s="2">
        <f>I42</f>
        <v>2</v>
      </c>
      <c r="O42" s="2">
        <f>K42-(50%*L42+75%*M42+100%*N42)</f>
        <v>2</v>
      </c>
      <c r="P42" s="2">
        <f>(O42/K42)*100</f>
        <v>100</v>
      </c>
      <c r="S42" s="2" t="str">
        <v>Kondisi Baik</v>
      </c>
    </row>
    <row r="43">
      <c r="E43" s="2" t="str">
        <v>Kanstin</v>
      </c>
      <c r="F43" s="2">
        <f>F40+8+8</f>
        <v>48</v>
      </c>
      <c r="K43" s="2">
        <f>F43</f>
        <v>48</v>
      </c>
      <c r="O43" s="2">
        <f>K43-(50%*L43+75%*M43+100%*N43)</f>
        <v>48</v>
      </c>
      <c r="P43" s="2">
        <f>(O43/K43)*100</f>
        <v>100</v>
      </c>
      <c r="S43" s="2" t="str">
        <v>Kondisi Baik</v>
      </c>
    </row>
    <row r="45">
      <c r="B45" s="2">
        <v>5</v>
      </c>
      <c r="C45" s="2" t="str">
        <v>DERMAGA</v>
      </c>
      <c r="D45" s="2" t="str">
        <v>Dermaga Barat (03)</v>
      </c>
      <c r="J45" s="2" t="str">
        <v>Tiang Pancang</v>
      </c>
      <c r="Q45" s="2">
        <f>AVERAGE(P46:P49)</f>
        <v>100</v>
      </c>
      <c r="R45" s="2" t="str">
        <v>Benoa</v>
      </c>
    </row>
    <row r="46">
      <c r="E46" s="2" t="str">
        <v>Pelat Lantai</v>
      </c>
      <c r="F46" s="2">
        <v>32</v>
      </c>
      <c r="G46" s="2">
        <v>8</v>
      </c>
      <c r="H46" s="2">
        <f>F46*G46</f>
        <v>256</v>
      </c>
      <c r="K46" s="2">
        <f>H46</f>
        <v>256</v>
      </c>
      <c r="O46" s="2">
        <f>K46-(50%*L46+75%*M46+100%*N46)</f>
        <v>256</v>
      </c>
      <c r="P46" s="2">
        <f>(O46/K46)*100</f>
        <v>100</v>
      </c>
      <c r="S46" s="2" t="str">
        <v>Kondisi Baik</v>
      </c>
    </row>
    <row r="47">
      <c r="E47" s="2" t="str">
        <v xml:space="preserve">Fender </v>
      </c>
      <c r="I47" s="2">
        <v>7</v>
      </c>
      <c r="K47" s="2">
        <f>I47</f>
        <v>7</v>
      </c>
      <c r="O47" s="2">
        <f>K47-(50%*L47+75%*M47+100%*N47)</f>
        <v>7</v>
      </c>
      <c r="P47" s="2">
        <f>(O47/K47)*100</f>
        <v>100</v>
      </c>
      <c r="S47" s="2" t="str">
        <v>Kondisi Baik</v>
      </c>
    </row>
    <row r="48">
      <c r="E48" s="2" t="str">
        <v>Bolder</v>
      </c>
      <c r="I48" s="2">
        <v>2</v>
      </c>
      <c r="K48" s="2">
        <f>I48</f>
        <v>2</v>
      </c>
      <c r="O48" s="2">
        <f>K48-(50%*L48+75%*M48+100%*N48)</f>
        <v>2</v>
      </c>
      <c r="P48" s="2">
        <f>(O48/K48)*100</f>
        <v>100</v>
      </c>
      <c r="S48" s="2" t="str">
        <v>Kondisi Baik</v>
      </c>
    </row>
    <row r="49">
      <c r="E49" s="2" t="str">
        <v>Kanstin</v>
      </c>
      <c r="F49" s="2">
        <f>F46+8+8</f>
        <v>48</v>
      </c>
      <c r="K49" s="2">
        <f>F49</f>
        <v>48</v>
      </c>
      <c r="O49" s="2">
        <f>K49-(50%*L49+75%*M49+100%*N49)</f>
        <v>48</v>
      </c>
      <c r="P49" s="2">
        <f>(O49/K49)*100</f>
        <v>100</v>
      </c>
      <c r="S49" s="2" t="str">
        <v>Kondisi Baik</v>
      </c>
    </row>
    <row r="51">
      <c r="B51" s="2">
        <v>6</v>
      </c>
      <c r="C51" s="2" t="str">
        <v>DERMAGA</v>
      </c>
      <c r="D51" s="2" t="str">
        <v>Dermaga Barat (04)</v>
      </c>
      <c r="J51" s="2" t="str">
        <v>Tiang Pancang</v>
      </c>
      <c r="Q51" s="2">
        <f>AVERAGE(P52:P55)</f>
        <v>100</v>
      </c>
      <c r="R51" s="2" t="str">
        <v>Benoa</v>
      </c>
    </row>
    <row r="52">
      <c r="E52" s="2" t="str">
        <v>Pelat Lantai</v>
      </c>
      <c r="F52" s="2">
        <v>32</v>
      </c>
      <c r="G52" s="2">
        <v>8</v>
      </c>
      <c r="H52" s="2">
        <f>F52*G52</f>
        <v>256</v>
      </c>
      <c r="K52" s="2">
        <f>H52</f>
        <v>256</v>
      </c>
      <c r="O52" s="2">
        <f>K52-(50%*L52+75%*M52+100%*N52)</f>
        <v>256</v>
      </c>
      <c r="P52" s="2">
        <f>(O52/K52)*100</f>
        <v>100</v>
      </c>
      <c r="S52" s="2" t="str">
        <v>Kondisi Baik</v>
      </c>
    </row>
    <row r="53">
      <c r="E53" s="2" t="str">
        <v xml:space="preserve">Fender </v>
      </c>
      <c r="I53" s="2">
        <v>7</v>
      </c>
      <c r="K53" s="2">
        <f>I53</f>
        <v>7</v>
      </c>
      <c r="O53" s="2">
        <f>K53-(50%*L53+75%*M53+100%*N53)</f>
        <v>7</v>
      </c>
      <c r="P53" s="2">
        <f>(O53/K53)*100</f>
        <v>100</v>
      </c>
      <c r="S53" s="2" t="str">
        <v>Kondisi Baik</v>
      </c>
    </row>
    <row r="54">
      <c r="E54" s="2" t="str">
        <v>Bolder</v>
      </c>
      <c r="I54" s="2">
        <v>2</v>
      </c>
      <c r="K54" s="2">
        <f>I54</f>
        <v>2</v>
      </c>
      <c r="O54" s="2">
        <f>K54-(50%*L54+75%*M54+100%*N54)</f>
        <v>2</v>
      </c>
      <c r="P54" s="2">
        <f>(O54/K54)*100</f>
        <v>100</v>
      </c>
      <c r="S54" s="2" t="str">
        <v>Kondisi Baik</v>
      </c>
    </row>
    <row r="55">
      <c r="E55" s="2" t="str">
        <v>Kanstin</v>
      </c>
      <c r="F55" s="2">
        <f>F52+8+8</f>
        <v>48</v>
      </c>
      <c r="K55" s="2">
        <f>F55</f>
        <v>48</v>
      </c>
      <c r="O55" s="2">
        <f>K55-(50%*L55+75%*M55+100%*N55)</f>
        <v>48</v>
      </c>
      <c r="P55" s="2">
        <f>(O55/K55)*100</f>
        <v>100</v>
      </c>
      <c r="S55" s="2" t="str">
        <v>Kondisi Baik</v>
      </c>
    </row>
    <row r="57">
      <c r="B57" s="2">
        <v>7</v>
      </c>
      <c r="C57" s="2" t="str">
        <v>DERMAGA</v>
      </c>
      <c r="D57" s="2" t="str">
        <v>Dermaga Barat (05)</v>
      </c>
      <c r="J57" s="2" t="str">
        <v>Tiang Pancang</v>
      </c>
      <c r="Q57" s="2">
        <f>AVERAGE(P58:P61)</f>
        <v>100</v>
      </c>
      <c r="R57" s="2" t="str">
        <v>Benoa</v>
      </c>
    </row>
    <row r="58">
      <c r="E58" s="2" t="str">
        <v>Pelat Lantai</v>
      </c>
      <c r="F58" s="2">
        <v>32</v>
      </c>
      <c r="G58" s="2">
        <v>8</v>
      </c>
      <c r="H58" s="2">
        <f>F58*G58</f>
        <v>256</v>
      </c>
      <c r="K58" s="2">
        <f>H58</f>
        <v>256</v>
      </c>
      <c r="O58" s="2">
        <f>K58-(50%*L58+75%*M58+100%*N58)</f>
        <v>256</v>
      </c>
      <c r="P58" s="2">
        <f>(O58/K58)*100</f>
        <v>100</v>
      </c>
      <c r="S58" s="2" t="str">
        <v>Kondisi Baik</v>
      </c>
    </row>
    <row r="59">
      <c r="E59" s="2" t="str">
        <v xml:space="preserve">Fender </v>
      </c>
      <c r="I59" s="2">
        <v>7</v>
      </c>
      <c r="K59" s="2">
        <f>I59</f>
        <v>7</v>
      </c>
      <c r="O59" s="2">
        <f>K59-(50%*L59+75%*M59+100%*N59)</f>
        <v>7</v>
      </c>
      <c r="P59" s="2">
        <f>(O59/K59)*100</f>
        <v>100</v>
      </c>
      <c r="S59" s="2" t="str">
        <v>Kondisi Baik</v>
      </c>
    </row>
    <row r="60">
      <c r="E60" s="2" t="str">
        <v>Bolder</v>
      </c>
      <c r="I60" s="2">
        <v>2</v>
      </c>
      <c r="K60" s="2">
        <f>I60</f>
        <v>2</v>
      </c>
      <c r="O60" s="2">
        <f>K60-(50%*L60+75%*M60+100%*N60)</f>
        <v>2</v>
      </c>
      <c r="P60" s="2">
        <f>(O60/K60)*100</f>
        <v>100</v>
      </c>
      <c r="S60" s="2" t="str">
        <v>Kondisi Baik</v>
      </c>
    </row>
    <row r="61">
      <c r="E61" s="2" t="str">
        <v>Kanstin</v>
      </c>
      <c r="F61" s="2">
        <f>F58+8+8</f>
        <v>48</v>
      </c>
      <c r="K61" s="2">
        <f>F61</f>
        <v>48</v>
      </c>
      <c r="O61" s="2">
        <f>K61-(50%*L61+75%*M61+100%*N61)</f>
        <v>48</v>
      </c>
      <c r="P61" s="2">
        <f>(O61/K61)*100</f>
        <v>100</v>
      </c>
      <c r="S61" s="2" t="str">
        <v>Kondisi Baik</v>
      </c>
    </row>
    <row r="63">
      <c r="B63" s="2">
        <v>8</v>
      </c>
      <c r="C63" s="2" t="str">
        <v>DERMAGA</v>
      </c>
      <c r="D63" s="2" t="str">
        <v>Dermaga Barat (06)</v>
      </c>
      <c r="J63" s="2" t="str">
        <v>Tiang Pancang</v>
      </c>
      <c r="Q63" s="2">
        <f>AVERAGE(P64:P67)</f>
        <v>100</v>
      </c>
      <c r="R63" s="2" t="str">
        <v>Benoa</v>
      </c>
    </row>
    <row r="64">
      <c r="E64" s="2" t="str">
        <v>Pelat Lantai</v>
      </c>
      <c r="F64" s="2">
        <v>32</v>
      </c>
      <c r="G64" s="2">
        <v>8</v>
      </c>
      <c r="H64" s="2">
        <f>F64*G64</f>
        <v>256</v>
      </c>
      <c r="K64" s="2">
        <f>H64</f>
        <v>256</v>
      </c>
      <c r="O64" s="2">
        <f>K64-(50%*L64+75%*M64+100%*N64)</f>
        <v>256</v>
      </c>
      <c r="P64" s="2">
        <f>(O64/K64)*100</f>
        <v>100</v>
      </c>
      <c r="S64" s="2" t="str">
        <v>Kondisi Baik</v>
      </c>
    </row>
    <row r="65">
      <c r="E65" s="2" t="str">
        <v xml:space="preserve">Fender </v>
      </c>
      <c r="I65" s="2">
        <v>7</v>
      </c>
      <c r="K65" s="2">
        <f>I65</f>
        <v>7</v>
      </c>
      <c r="O65" s="2">
        <f>K65-(50%*L65+75%*M65+100%*N65)</f>
        <v>7</v>
      </c>
      <c r="P65" s="2">
        <f>(O65/K65)*100</f>
        <v>100</v>
      </c>
      <c r="S65" s="2" t="str">
        <v>Kondisi Baik</v>
      </c>
    </row>
    <row r="66">
      <c r="E66" s="2" t="str">
        <v>Bolder</v>
      </c>
      <c r="I66" s="2">
        <v>2</v>
      </c>
      <c r="K66" s="2">
        <f>I66</f>
        <v>2</v>
      </c>
      <c r="O66" s="2">
        <f>K66-(50%*L66+75%*M66+100%*N66)</f>
        <v>2</v>
      </c>
      <c r="P66" s="2">
        <f>(O66/K66)*100</f>
        <v>100</v>
      </c>
      <c r="S66" s="2" t="str">
        <v>Kondisi Baik</v>
      </c>
    </row>
    <row r="67">
      <c r="E67" s="2" t="str">
        <v>Kanstin</v>
      </c>
      <c r="F67" s="2">
        <f>F64+8+8</f>
        <v>48</v>
      </c>
      <c r="K67" s="2">
        <f>F67</f>
        <v>48</v>
      </c>
      <c r="O67" s="2">
        <f>K67-(50%*L67+75%*M67+100%*N67)</f>
        <v>48</v>
      </c>
      <c r="P67" s="2">
        <f>(O67/K67)*100</f>
        <v>100</v>
      </c>
      <c r="S67" s="2" t="str">
        <v>Kondisi Baik</v>
      </c>
    </row>
    <row r="69">
      <c r="B69" s="2">
        <v>9</v>
      </c>
      <c r="C69" s="2" t="str">
        <v>DERMAGA</v>
      </c>
      <c r="D69" s="2" t="str">
        <v>Dermaga Barat (07)</v>
      </c>
      <c r="J69" s="2" t="str">
        <v>Tiang Pancang</v>
      </c>
      <c r="Q69" s="2">
        <f>AVERAGE(P70:P73)</f>
        <v>100</v>
      </c>
      <c r="R69" s="2" t="str">
        <v>Benoa</v>
      </c>
    </row>
    <row r="70">
      <c r="E70" s="2" t="str">
        <v>Pelat Lantai</v>
      </c>
      <c r="F70" s="2">
        <v>32</v>
      </c>
      <c r="G70" s="2">
        <v>8</v>
      </c>
      <c r="H70" s="2">
        <f>F70*G70</f>
        <v>256</v>
      </c>
      <c r="K70" s="2">
        <f>H70</f>
        <v>256</v>
      </c>
      <c r="O70" s="2">
        <f>K70-(50%*L70+75%*M70+100%*N70)</f>
        <v>256</v>
      </c>
      <c r="P70" s="2">
        <f>(O70/K70)*100</f>
        <v>100</v>
      </c>
      <c r="S70" s="2" t="str">
        <v>Kondisi Baik</v>
      </c>
    </row>
    <row r="71">
      <c r="E71" s="2" t="str">
        <v xml:space="preserve">Fender </v>
      </c>
      <c r="I71" s="2">
        <v>7</v>
      </c>
      <c r="K71" s="2">
        <f>I71</f>
        <v>7</v>
      </c>
      <c r="O71" s="2">
        <f>K71-(50%*L71+75%*M71+100%*N71)</f>
        <v>7</v>
      </c>
      <c r="P71" s="2">
        <f>(O71/K71)*100</f>
        <v>100</v>
      </c>
      <c r="S71" s="2" t="str">
        <v>Kondisi Baik</v>
      </c>
    </row>
    <row r="72">
      <c r="E72" s="2" t="str">
        <v>Bolder</v>
      </c>
      <c r="I72" s="2">
        <v>2</v>
      </c>
      <c r="K72" s="2">
        <f>I72</f>
        <v>2</v>
      </c>
      <c r="O72" s="2">
        <f>K72-(50%*L72+75%*M72+100%*N72)</f>
        <v>2</v>
      </c>
      <c r="P72" s="2">
        <f>(O72/K72)*100</f>
        <v>100</v>
      </c>
      <c r="S72" s="2" t="str">
        <v>Kondisi Baik</v>
      </c>
    </row>
    <row r="73">
      <c r="E73" s="2" t="str">
        <v>Kanstin</v>
      </c>
      <c r="F73" s="2">
        <f>F70+8+8</f>
        <v>48</v>
      </c>
      <c r="K73" s="2">
        <f>F73</f>
        <v>48</v>
      </c>
      <c r="O73" s="2">
        <f>K73-(50%*L73+75%*M73+100%*N73)</f>
        <v>48</v>
      </c>
      <c r="P73" s="2">
        <f>(O73/K73)*100</f>
        <v>100</v>
      </c>
      <c r="S73" s="2" t="str">
        <v>Kondisi Baik</v>
      </c>
    </row>
    <row r="75">
      <c r="B75" s="2">
        <v>10</v>
      </c>
      <c r="C75" s="2" t="str">
        <v>DERMAGA</v>
      </c>
      <c r="D75" s="2" t="str">
        <v>Dermaga Barat (08)</v>
      </c>
      <c r="J75" s="2" t="str">
        <v>Tiang Pancang</v>
      </c>
      <c r="Q75" s="2">
        <f>AVERAGE(P76:P79)</f>
        <v>100</v>
      </c>
      <c r="R75" s="2" t="str">
        <v>Benoa</v>
      </c>
    </row>
    <row r="76">
      <c r="E76" s="2" t="str">
        <v>Pelat Lantai</v>
      </c>
      <c r="F76" s="2">
        <v>32</v>
      </c>
      <c r="G76" s="2">
        <v>8</v>
      </c>
      <c r="H76" s="2">
        <f>F76*G76</f>
        <v>256</v>
      </c>
      <c r="K76" s="2">
        <f>H76</f>
        <v>256</v>
      </c>
      <c r="O76" s="2">
        <f>K76-(50%*L76+75%*M76+100%*N76)</f>
        <v>256</v>
      </c>
      <c r="P76" s="2">
        <f>(O76/K76)*100</f>
        <v>100</v>
      </c>
      <c r="S76" s="2" t="str">
        <v>Kondisi Baik</v>
      </c>
    </row>
    <row r="77">
      <c r="E77" s="2" t="str">
        <v xml:space="preserve">Fender </v>
      </c>
      <c r="I77" s="2">
        <v>7</v>
      </c>
      <c r="K77" s="2">
        <f>I77</f>
        <v>7</v>
      </c>
      <c r="O77" s="2">
        <f>K77-(50%*L77+75%*M77+100%*N77)</f>
        <v>7</v>
      </c>
      <c r="P77" s="2">
        <f>(O77/K77)*100</f>
        <v>100</v>
      </c>
      <c r="S77" s="2" t="str">
        <v>Kondisi Baik</v>
      </c>
    </row>
    <row r="78">
      <c r="E78" s="2" t="str">
        <v>Bolder</v>
      </c>
      <c r="I78" s="2">
        <v>2</v>
      </c>
      <c r="K78" s="2">
        <f>I78</f>
        <v>2</v>
      </c>
      <c r="O78" s="2">
        <f>K78-(50%*L78+75%*M78+100%*N78)</f>
        <v>2</v>
      </c>
      <c r="P78" s="2">
        <f>(O78/K78)*100</f>
        <v>100</v>
      </c>
      <c r="S78" s="2" t="str">
        <v>Kondisi Baik</v>
      </c>
    </row>
    <row r="79">
      <c r="E79" s="2" t="str">
        <v>Kanstin</v>
      </c>
      <c r="F79" s="2">
        <f>F76+8+8</f>
        <v>48</v>
      </c>
      <c r="K79" s="2">
        <f>F79</f>
        <v>48</v>
      </c>
      <c r="O79" s="2">
        <f>K79-(50%*L79+75%*M79+100%*N79)</f>
        <v>48</v>
      </c>
      <c r="P79" s="2">
        <f>(O79/K79)*100</f>
        <v>100</v>
      </c>
      <c r="S79" s="2" t="str">
        <v>Kondisi Baik</v>
      </c>
    </row>
    <row r="81">
      <c r="B81" s="2">
        <v>10</v>
      </c>
      <c r="C81" s="2" t="str">
        <v>DERMAGA</v>
      </c>
      <c r="D81" s="2" t="str">
        <v>Dermaga Barat (08)</v>
      </c>
      <c r="J81" s="2" t="str">
        <v>Tiang Pancang</v>
      </c>
      <c r="Q81" s="2">
        <f>AVERAGE(P82:P85)</f>
        <v>100</v>
      </c>
      <c r="R81" s="2" t="str">
        <v>Benoa</v>
      </c>
    </row>
    <row r="82">
      <c r="E82" s="2" t="str">
        <v>Pelat Lantai</v>
      </c>
      <c r="F82" s="2">
        <v>32</v>
      </c>
      <c r="G82" s="2">
        <v>8</v>
      </c>
      <c r="H82" s="2">
        <f>F82*G82</f>
        <v>256</v>
      </c>
      <c r="K82" s="2">
        <f>H82</f>
        <v>256</v>
      </c>
      <c r="O82" s="2">
        <f>K82-(50%*L82+75%*M82+100%*N82)</f>
        <v>256</v>
      </c>
      <c r="P82" s="2">
        <f>(O82/K82)*100</f>
        <v>100</v>
      </c>
      <c r="S82" s="2" t="str">
        <v>Kondisi Baik</v>
      </c>
    </row>
    <row r="83">
      <c r="E83" s="2" t="str">
        <v xml:space="preserve">Fender </v>
      </c>
      <c r="I83" s="2">
        <v>7</v>
      </c>
      <c r="K83" s="2">
        <f>I83</f>
        <v>7</v>
      </c>
      <c r="O83" s="2">
        <f>K83-(50%*L83+75%*M83+100%*N83)</f>
        <v>7</v>
      </c>
      <c r="P83" s="2">
        <f>(O83/K83)*100</f>
        <v>100</v>
      </c>
      <c r="S83" s="2" t="str">
        <v>Kondisi Baik</v>
      </c>
    </row>
    <row r="84">
      <c r="E84" s="2" t="str">
        <v>Bolder</v>
      </c>
      <c r="I84" s="2">
        <v>2</v>
      </c>
      <c r="K84" s="2">
        <f>I84</f>
        <v>2</v>
      </c>
      <c r="O84" s="2">
        <f>K84-(50%*L84+75%*M84+100%*N84)</f>
        <v>2</v>
      </c>
      <c r="P84" s="2">
        <f>(O84/K84)*100</f>
        <v>100</v>
      </c>
      <c r="S84" s="2" t="str">
        <v>Kondisi Baik</v>
      </c>
    </row>
    <row r="85">
      <c r="E85" s="2" t="str">
        <v>Kanstin</v>
      </c>
      <c r="F85" s="2">
        <f>F82+8+8</f>
        <v>48</v>
      </c>
      <c r="K85" s="2">
        <f>F85</f>
        <v>48</v>
      </c>
      <c r="O85" s="2">
        <f>K85-(50%*L85+75%*M85+100%*N85)</f>
        <v>48</v>
      </c>
      <c r="P85" s="2">
        <f>(O85/K85)*100</f>
        <v>100</v>
      </c>
      <c r="S85" s="2" t="str">
        <v>Kondisi Baik</v>
      </c>
    </row>
    <row r="86">
      <c r="C86" s="2" t="str">
        <v xml:space="preserve">Availability Dermaga </v>
      </c>
      <c r="Q86" s="2">
        <f>AVERAGE(Q13:Q85)</f>
        <v>100</v>
      </c>
    </row>
    <row r="87">
      <c r="B87" s="2" t="str">
        <v>II</v>
      </c>
      <c r="C87" s="2" t="str">
        <v>LAPANGAN</v>
      </c>
    </row>
    <row r="88">
      <c r="B88" s="2">
        <v>1</v>
      </c>
      <c r="C88" s="2" t="str">
        <v>LAPANGAN PENUMPUKAN</v>
      </c>
      <c r="D88" s="2" t="str">
        <v>Lapangan Penumpukan 1</v>
      </c>
      <c r="J88" s="2" t="str">
        <v>Paving Blok</v>
      </c>
      <c r="Q88" s="2">
        <f>AVERAGE(P89)</f>
        <v>100</v>
      </c>
      <c r="R88" s="2" t="str">
        <v>Benoa</v>
      </c>
    </row>
    <row r="89">
      <c r="E89" s="2" t="str">
        <v>Lapangan</v>
      </c>
      <c r="F89" s="2">
        <v>174.3</v>
      </c>
      <c r="G89" s="2">
        <v>65</v>
      </c>
      <c r="H89" s="2">
        <f>F89*G89</f>
        <v>11329.5</v>
      </c>
      <c r="K89" s="2">
        <f>H89</f>
        <v>11329.5</v>
      </c>
      <c r="O89" s="2">
        <f>K89-(50%*L89+75%*M89+100%*N89)</f>
        <v>11329.5</v>
      </c>
      <c r="P89" s="2">
        <f>(O89/K89)*100</f>
        <v>100</v>
      </c>
      <c r="S89" s="2" t="str">
        <v>Kondisi Baik</v>
      </c>
    </row>
    <row r="90">
      <c r="B90" s="2">
        <v>2</v>
      </c>
      <c r="C90" s="2" t="str">
        <v>LAPANGAN PENUMPUKAN</v>
      </c>
      <c r="D90" s="2" t="str">
        <v>Lapangan Penumpukan 2</v>
      </c>
      <c r="J90" s="2" t="str">
        <v>Beton</v>
      </c>
      <c r="Q90" s="2">
        <f>AVERAGE(P91)</f>
        <v>100</v>
      </c>
      <c r="R90" s="2" t="str">
        <v>Benoa</v>
      </c>
    </row>
    <row r="91">
      <c r="E91" s="2" t="str">
        <v>Lapangan</v>
      </c>
      <c r="F91" s="2">
        <v>137.1</v>
      </c>
      <c r="G91" s="2">
        <v>62</v>
      </c>
      <c r="H91" s="2">
        <f>F91*G91</f>
        <v>8500.199999999999</v>
      </c>
      <c r="K91" s="2">
        <f>H91</f>
        <v>8500.199999999999</v>
      </c>
      <c r="O91" s="2">
        <f>K91-(50%*L91+75%*M91+100%*N91)</f>
        <v>8500.199999999999</v>
      </c>
      <c r="P91" s="2">
        <f>(O91/K91)*100</f>
        <v>100</v>
      </c>
      <c r="S91" s="2" t="str">
        <v>Kondisi Baik</v>
      </c>
    </row>
    <row r="92">
      <c r="C92" s="2" t="str">
        <v>Availability Lapangan</v>
      </c>
      <c r="Q92" s="2">
        <f>AVERAGE(Q87:Q91)</f>
        <v>100</v>
      </c>
    </row>
    <row r="93">
      <c r="B93" s="2" t="str">
        <v>III</v>
      </c>
      <c r="C93" s="2" t="str">
        <v>GUDANG</v>
      </c>
    </row>
    <row r="94">
      <c r="B94" s="2">
        <v>1</v>
      </c>
      <c r="C94" s="2" t="str">
        <v>GUDANG</v>
      </c>
      <c r="D94" s="2" t="str">
        <v>Gudang 2</v>
      </c>
      <c r="J94" s="2" t="str">
        <v>Beton</v>
      </c>
      <c r="Q94" s="2">
        <f>AVERAGE(P95:P98)</f>
        <v>99.0279863741239</v>
      </c>
      <c r="R94" s="2" t="str">
        <v>Benoa</v>
      </c>
    </row>
    <row r="95">
      <c r="E95" s="2" t="str">
        <v>Lantai Gudang</v>
      </c>
      <c r="F95" s="2">
        <v>31</v>
      </c>
      <c r="G95" s="2">
        <v>26</v>
      </c>
      <c r="H95" s="2">
        <f>F95*G95</f>
        <v>806</v>
      </c>
      <c r="K95" s="2">
        <f>H95</f>
        <v>806</v>
      </c>
      <c r="O95" s="2">
        <f>K95-(50%*L95+75%*M95+100%*N95)</f>
        <v>806</v>
      </c>
      <c r="P95" s="2">
        <f>(O95/K95)*100</f>
        <v>100</v>
      </c>
      <c r="S95" s="2" t="str">
        <v>Kondisi Baik</v>
      </c>
    </row>
    <row r="96">
      <c r="E96" s="2" t="str">
        <v>Atap</v>
      </c>
      <c r="F96" s="2">
        <v>31</v>
      </c>
      <c r="G96" s="2">
        <v>26</v>
      </c>
      <c r="H96" s="2">
        <f>F96*G96</f>
        <v>806</v>
      </c>
      <c r="K96" s="2">
        <f>H96</f>
        <v>806</v>
      </c>
      <c r="M96" s="2">
        <v>30</v>
      </c>
      <c r="O96" s="2">
        <f>K96-(50%*L96+75%*M96+100%*N96)</f>
        <v>783.5</v>
      </c>
      <c r="P96" s="2">
        <f>(O96/K96)*100</f>
        <v>97.20843672456576</v>
      </c>
      <c r="S96" s="2" t="str">
        <v>Atap asbes jebol kurang lebih 30 m2</v>
      </c>
    </row>
    <row r="97">
      <c r="E97" s="2" t="str">
        <v>Dinding Gudang</v>
      </c>
      <c r="F97" s="2">
        <f>(31+31+26+26)*2</f>
        <v>228</v>
      </c>
      <c r="G97" s="2">
        <v>4</v>
      </c>
      <c r="H97" s="2">
        <f>F97*G97</f>
        <v>912</v>
      </c>
      <c r="K97" s="2">
        <f>H97</f>
        <v>912</v>
      </c>
      <c r="L97" s="2">
        <v>20</v>
      </c>
      <c r="O97" s="2">
        <f>K97-(50%*L97+75%*M97+100%*N97)</f>
        <v>902</v>
      </c>
      <c r="P97" s="2">
        <f>(O97/K97)*100</f>
        <v>98.90350877192982</v>
      </c>
      <c r="S97" s="2" t="str">
        <v>Plesteran tembok mengelupas dan cat kusam</v>
      </c>
    </row>
    <row r="98">
      <c r="E98" s="2" t="str">
        <v>Pintu Gudang</v>
      </c>
      <c r="I98" s="2">
        <v>2</v>
      </c>
      <c r="K98" s="2">
        <f>I98</f>
        <v>2</v>
      </c>
      <c r="O98" s="2">
        <f>K98-(50%*L98+75%*M98+100%*N98)</f>
        <v>2</v>
      </c>
      <c r="P98" s="2">
        <f>(O98/K98)*100</f>
        <v>100</v>
      </c>
      <c r="S98" s="2" t="str">
        <v>Kondisi Baik</v>
      </c>
    </row>
    <row r="100">
      <c r="C100" s="2" t="str">
        <v>Availability Gudang</v>
      </c>
      <c r="Q100" s="2">
        <f>AVERAGE(Q94:Q99)</f>
        <v>99.0279863741239</v>
      </c>
    </row>
    <row r="101">
      <c r="B101" s="2" t="str">
        <v>IV</v>
      </c>
      <c r="C101" s="2" t="str">
        <v>TERMINAL PENUMPANG</v>
      </c>
    </row>
    <row r="102">
      <c r="B102" s="2">
        <v>1</v>
      </c>
      <c r="C102" s="2" t="str">
        <v>TERMINAL PENUMPANG</v>
      </c>
      <c r="D102" s="2" t="str">
        <v>TERMINAL PENUMPANG INTERNASIONAL / BENOA CRUISE TERMINAL (BCT)</v>
      </c>
      <c r="J102" s="2" t="str">
        <v>Beton</v>
      </c>
      <c r="Q102" s="2">
        <f>AVERAGE(P103:P116)</f>
        <v>100</v>
      </c>
      <c r="R102" s="2" t="str">
        <v>Benoa</v>
      </c>
    </row>
    <row r="103">
      <c r="E103" s="2" t="str">
        <v>Lantai  I</v>
      </c>
      <c r="F103" s="2">
        <v>115</v>
      </c>
      <c r="G103" s="2">
        <v>31.51</v>
      </c>
      <c r="H103" s="2">
        <f>F103*G103</f>
        <v>3623.65</v>
      </c>
      <c r="K103" s="2">
        <f>H103</f>
        <v>3623.65</v>
      </c>
      <c r="O103" s="2">
        <f>K103-(50%*L103+75%*M103+100%*N103)</f>
        <v>3623.65</v>
      </c>
      <c r="P103" s="2">
        <f>(O103/K103)*100</f>
        <v>100</v>
      </c>
      <c r="S103" s="2" t="str">
        <v>Kondisi Baik</v>
      </c>
    </row>
    <row r="104">
      <c r="E104" s="2" t="str">
        <v>Lantai II</v>
      </c>
      <c r="F104" s="2">
        <v>115</v>
      </c>
      <c r="G104" s="2">
        <v>19.696</v>
      </c>
      <c r="H104" s="2">
        <f>F104*G104</f>
        <v>2265.04</v>
      </c>
      <c r="K104" s="2">
        <f>H104</f>
        <v>2265.04</v>
      </c>
      <c r="O104" s="2">
        <f>K104-(50%*L104+75%*M104+100%*N104)</f>
        <v>2265.04</v>
      </c>
      <c r="P104" s="2">
        <f>(O104/K104)*100</f>
        <v>100</v>
      </c>
      <c r="S104" s="2" t="str">
        <v>Kondisi Baik</v>
      </c>
    </row>
    <row r="105">
      <c r="J105" s="2" t="str">
        <v xml:space="preserve">Luas Total </v>
      </c>
      <c r="K105" s="2">
        <f>K103+K104</f>
        <v>5888.6900000000005</v>
      </c>
    </row>
    <row r="106">
      <c r="E106" s="2" t="str">
        <v>Atap 1 (Utara)</v>
      </c>
      <c r="H106" s="2">
        <v>1007.65</v>
      </c>
      <c r="K106" s="2">
        <f>H106</f>
        <v>1007.65</v>
      </c>
      <c r="O106" s="2">
        <f>K106-(50%*L106+75%*M106+100%*N106)</f>
        <v>1007.65</v>
      </c>
      <c r="P106" s="2">
        <f>(O106/K106)*100</f>
        <v>100</v>
      </c>
      <c r="S106" s="2" t="str">
        <v>Kondisi Baik</v>
      </c>
    </row>
    <row r="107">
      <c r="E107" s="2" t="str">
        <v>Atap 2 (Tengah)</v>
      </c>
      <c r="H107" s="2">
        <v>312.94</v>
      </c>
      <c r="K107" s="2">
        <f>H107</f>
        <v>312.94</v>
      </c>
      <c r="O107" s="2">
        <f>K107-(50%*L107+75%*M107+100%*N107)</f>
        <v>312.94</v>
      </c>
      <c r="P107" s="2">
        <f>(O107/K107)*100</f>
        <v>100</v>
      </c>
      <c r="S107" s="2" t="str">
        <v>Kondisi Baik</v>
      </c>
    </row>
    <row r="108">
      <c r="E108" s="2" t="str">
        <v>Atap 3 (Selatan)</v>
      </c>
      <c r="H108" s="2">
        <f>H106</f>
        <v>1007.65</v>
      </c>
      <c r="K108" s="2">
        <f>H108</f>
        <v>1007.65</v>
      </c>
      <c r="O108" s="2">
        <f>K108-(50%*L108+75%*M108+100%*N108)</f>
        <v>1007.65</v>
      </c>
      <c r="P108" s="2">
        <f>(O108/K108)*100</f>
        <v>100</v>
      </c>
      <c r="S108" s="2" t="str">
        <v>Kondisi Baik</v>
      </c>
    </row>
    <row r="109">
      <c r="J109" s="2" t="str">
        <v xml:space="preserve">Luas Total </v>
      </c>
      <c r="K109" s="2">
        <f>SUM(K106:K108)</f>
        <v>2328.24</v>
      </c>
    </row>
    <row r="110">
      <c r="E110" s="2" t="str">
        <v>Pintu</v>
      </c>
      <c r="I110" s="2">
        <v>73</v>
      </c>
      <c r="K110" s="2">
        <f>I110</f>
        <v>73</v>
      </c>
      <c r="O110" s="2">
        <f>K110-(50%*L110+75%*M110+100%*N110)</f>
        <v>73</v>
      </c>
      <c r="P110" s="2">
        <f>(O110/K110)*100</f>
        <v>100</v>
      </c>
      <c r="S110" s="2" t="str">
        <v>Kondisi Baik</v>
      </c>
    </row>
    <row r="111">
      <c r="E111" s="2" t="str">
        <v>Pintu kaca kuku tarum</v>
      </c>
      <c r="I111" s="2">
        <v>19</v>
      </c>
      <c r="K111" s="2">
        <f>I111</f>
        <v>19</v>
      </c>
      <c r="O111" s="2">
        <f>K111-(50%*L111+75%*M111+100%*N111)</f>
        <v>19</v>
      </c>
      <c r="P111" s="2">
        <f>(O111/K111)*100</f>
        <v>100</v>
      </c>
      <c r="S111" s="2" t="str">
        <v>Kondisi Baik</v>
      </c>
    </row>
    <row r="112">
      <c r="E112" s="2" t="str">
        <v>Pintu (Rooling door)</v>
      </c>
      <c r="I112" s="2">
        <v>2</v>
      </c>
      <c r="K112" s="2">
        <f>I112</f>
        <v>2</v>
      </c>
      <c r="O112" s="2">
        <f>K112-(50%*L112+75%*M112+100%*N112)</f>
        <v>2</v>
      </c>
      <c r="P112" s="2">
        <f>(O112/K112)*100</f>
        <v>100</v>
      </c>
      <c r="S112" s="2" t="str">
        <v>Kondisi Baik</v>
      </c>
    </row>
    <row r="113">
      <c r="E113" s="2" t="str">
        <v>Jendela</v>
      </c>
      <c r="I113" s="2">
        <v>71</v>
      </c>
      <c r="K113" s="2">
        <f>I113</f>
        <v>71</v>
      </c>
      <c r="O113" s="2">
        <f>K113-(50%*L113+75%*M113+100%*N113)</f>
        <v>71</v>
      </c>
      <c r="P113" s="2">
        <f>(O113/K113)*100</f>
        <v>100</v>
      </c>
      <c r="S113" s="2" t="str">
        <v>Kondisi Baik</v>
      </c>
    </row>
    <row r="114">
      <c r="E114" s="2" t="str">
        <v>Dinding</v>
      </c>
      <c r="F114" s="2">
        <f>((F103+G103)*2)+((F104+G104)*2)*2</f>
        <v>831.804</v>
      </c>
      <c r="G114" s="2">
        <v>3.5</v>
      </c>
      <c r="H114" s="2">
        <f>F114*G114</f>
        <v>2911.314</v>
      </c>
      <c r="K114" s="2">
        <f>H114</f>
        <v>2911.314</v>
      </c>
      <c r="O114" s="2">
        <f>K114-(50%*L114+75%*M114+100%*N114)</f>
        <v>2911.314</v>
      </c>
      <c r="P114" s="2">
        <f>(O114/K114)*100</f>
        <v>100</v>
      </c>
      <c r="S114" s="2" t="str">
        <v>Kondisi Baik</v>
      </c>
    </row>
    <row r="115">
      <c r="E115" s="2" t="str">
        <v>Plafond lantai I</v>
      </c>
      <c r="F115" s="2">
        <f>F103</f>
        <v>115</v>
      </c>
      <c r="G115" s="2">
        <f>G103</f>
        <v>31.51</v>
      </c>
      <c r="H115" s="2">
        <f>F115*G115</f>
        <v>3623.65</v>
      </c>
      <c r="K115" s="2">
        <f>H115</f>
        <v>3623.65</v>
      </c>
      <c r="O115" s="2">
        <f>K115-(50%*L115+75%*M115+100%*N115)</f>
        <v>3623.65</v>
      </c>
      <c r="P115" s="2">
        <f>(O115/K115)*100</f>
        <v>100</v>
      </c>
      <c r="S115" s="2" t="str">
        <v>Kondisi Baik</v>
      </c>
    </row>
    <row r="116">
      <c r="E116" s="2" t="str">
        <v>Plafond lantai II</v>
      </c>
      <c r="F116" s="2">
        <f>F104</f>
        <v>115</v>
      </c>
      <c r="G116" s="2">
        <f>G104</f>
        <v>19.696</v>
      </c>
      <c r="H116" s="2">
        <f>F116*G116</f>
        <v>2265.04</v>
      </c>
      <c r="K116" s="2">
        <f>H116</f>
        <v>2265.04</v>
      </c>
      <c r="O116" s="2">
        <f>K116-(50%*L116+75%*M116+100%*N116)</f>
        <v>2265.04</v>
      </c>
      <c r="P116" s="2">
        <f>(O116/K116)*100</f>
        <v>100</v>
      </c>
      <c r="S116" s="2" t="str">
        <v>Kondisi Baik</v>
      </c>
    </row>
    <row r="118">
      <c r="D118" s="2" t="str">
        <v>BAGGAGE STORAGE</v>
      </c>
      <c r="E118" s="2" t="str">
        <v xml:space="preserve"> </v>
      </c>
      <c r="F118" s="2" t="str">
        <v xml:space="preserve"> </v>
      </c>
      <c r="G118" s="2" t="str">
        <v xml:space="preserve"> </v>
      </c>
      <c r="H118" s="2" t="str">
        <v xml:space="preserve"> </v>
      </c>
      <c r="I118" s="2" t="str">
        <v xml:space="preserve"> </v>
      </c>
      <c r="J118" s="2" t="str">
        <v>Beton</v>
      </c>
      <c r="Q118" s="2">
        <f>AVERAGE(P119:P124)</f>
        <v>100</v>
      </c>
      <c r="R118" s="2" t="str">
        <v>Benoa</v>
      </c>
    </row>
    <row r="119">
      <c r="D119" s="2" t="str">
        <v xml:space="preserve"> </v>
      </c>
      <c r="E119" s="2" t="str">
        <v xml:space="preserve">Lantai </v>
      </c>
      <c r="F119" s="2">
        <v>13.5</v>
      </c>
      <c r="G119" s="2">
        <v>13.5</v>
      </c>
      <c r="H119" s="2">
        <f>F119*G119</f>
        <v>182.25</v>
      </c>
      <c r="K119" s="2">
        <f>H119</f>
        <v>182.25</v>
      </c>
      <c r="O119" s="2">
        <f>K119-(50%*L119+75%*M119+100%*N119)</f>
        <v>182.25</v>
      </c>
      <c r="P119" s="2">
        <f>(O119/K119)*100</f>
        <v>100</v>
      </c>
      <c r="S119" s="2" t="str">
        <v>Kondisi Baik</v>
      </c>
    </row>
    <row r="120">
      <c r="D120" s="2" t="str">
        <v xml:space="preserve"> </v>
      </c>
      <c r="E120" s="2" t="str">
        <v>Atap</v>
      </c>
      <c r="F120" s="2">
        <v>13.5</v>
      </c>
      <c r="G120" s="2">
        <v>13.5</v>
      </c>
      <c r="H120" s="2">
        <f>F120*G120</f>
        <v>182.25</v>
      </c>
      <c r="K120" s="2">
        <f>H120</f>
        <v>182.25</v>
      </c>
      <c r="O120" s="2">
        <f>K120-(50%*L120+75%*M120+100%*N120)</f>
        <v>182.25</v>
      </c>
      <c r="P120" s="2">
        <f>(O120/K120)*100</f>
        <v>100</v>
      </c>
      <c r="S120" s="2" t="str">
        <v>Kondisi Baik</v>
      </c>
    </row>
    <row r="121">
      <c r="D121" s="2" t="str">
        <v xml:space="preserve"> </v>
      </c>
      <c r="E121" s="2" t="str">
        <v>Pintu (Rooling door)</v>
      </c>
      <c r="I121" s="2">
        <v>3</v>
      </c>
      <c r="K121" s="2">
        <f>I121</f>
        <v>3</v>
      </c>
      <c r="O121" s="2">
        <f>K121-(50%*L121+75%*M121+100%*N121)</f>
        <v>3</v>
      </c>
      <c r="P121" s="2">
        <f>(O121/K121)*100</f>
        <v>100</v>
      </c>
      <c r="S121" s="2" t="str">
        <v>Kondisi Baik</v>
      </c>
    </row>
    <row r="122">
      <c r="D122" s="2" t="str">
        <v xml:space="preserve"> </v>
      </c>
      <c r="E122" s="2" t="str">
        <v>Jendela</v>
      </c>
      <c r="I122" s="2">
        <v>6</v>
      </c>
      <c r="K122" s="2">
        <f>I122</f>
        <v>6</v>
      </c>
      <c r="O122" s="2">
        <f>K122-(50%*L122+75%*M122+100%*N122)</f>
        <v>6</v>
      </c>
      <c r="P122" s="2">
        <f>(O122/K122)*100</f>
        <v>100</v>
      </c>
      <c r="S122" s="2" t="str">
        <v>Kondisi Baik</v>
      </c>
    </row>
    <row r="123">
      <c r="D123" s="2" t="str">
        <v xml:space="preserve"> </v>
      </c>
      <c r="E123" s="2" t="str">
        <v>Dinding</v>
      </c>
      <c r="F123" s="2">
        <f>((F119*4)-((5*2)*3))*2</f>
        <v>48</v>
      </c>
      <c r="G123" s="2">
        <v>3</v>
      </c>
      <c r="H123" s="2">
        <f>F123*G123</f>
        <v>144</v>
      </c>
      <c r="K123" s="2">
        <f>H123</f>
        <v>144</v>
      </c>
      <c r="O123" s="2">
        <f>K123-(50%*L123+75%*M123+100%*N123)</f>
        <v>144</v>
      </c>
      <c r="P123" s="2">
        <f>(O123/K123)*100</f>
        <v>100</v>
      </c>
      <c r="S123" s="2" t="str">
        <v>Kondisi Baik</v>
      </c>
    </row>
    <row r="124">
      <c r="D124" s="2" t="str">
        <v xml:space="preserve"> </v>
      </c>
      <c r="E124" s="2" t="str">
        <v xml:space="preserve">Plafond </v>
      </c>
      <c r="F124" s="2">
        <v>13.5</v>
      </c>
      <c r="G124" s="2">
        <v>13.5</v>
      </c>
      <c r="H124" s="2">
        <f>F124*G124</f>
        <v>182.25</v>
      </c>
      <c r="K124" s="2">
        <f>H124</f>
        <v>182.25</v>
      </c>
      <c r="O124" s="2">
        <f>K124-(50%*L124+75%*M124+100%*N124)</f>
        <v>182.25</v>
      </c>
      <c r="P124" s="2">
        <f>(O124/K124)*100</f>
        <v>100</v>
      </c>
      <c r="S124" s="2" t="str">
        <v>Kondisi Baik</v>
      </c>
    </row>
    <row r="126">
      <c r="B126" s="2">
        <v>2</v>
      </c>
      <c r="C126" s="2" t="str">
        <v xml:space="preserve">TERMINAL PENUMPANG </v>
      </c>
      <c r="D126" s="2" t="str">
        <v>TERMINAL PENUMPANG DOMESTIK</v>
      </c>
      <c r="E126" s="2" t="str">
        <v xml:space="preserve"> </v>
      </c>
      <c r="J126" s="2" t="str">
        <v>Beton</v>
      </c>
      <c r="Q126" s="2">
        <f>AVERAGE(P127:P133)</f>
        <v>100</v>
      </c>
      <c r="R126" s="2" t="str">
        <v>Benoa</v>
      </c>
    </row>
    <row r="127">
      <c r="B127" s="2" t="str">
        <v xml:space="preserve"> </v>
      </c>
      <c r="C127" s="2" t="str">
        <v xml:space="preserve"> </v>
      </c>
      <c r="D127" s="2" t="str">
        <v xml:space="preserve"> </v>
      </c>
      <c r="E127" s="2" t="str">
        <v xml:space="preserve">Lantai </v>
      </c>
      <c r="F127" s="2">
        <v>26.5</v>
      </c>
      <c r="G127" s="2">
        <v>26.5</v>
      </c>
      <c r="H127" s="2">
        <f>F127*G127</f>
        <v>702.25</v>
      </c>
      <c r="K127" s="2">
        <f>H127</f>
        <v>702.25</v>
      </c>
      <c r="O127" s="2">
        <f>K127-(50%*L127+75%*M127+100%*N127)</f>
        <v>702.25</v>
      </c>
      <c r="P127" s="2">
        <f>(O127/K127)*100</f>
        <v>100</v>
      </c>
      <c r="S127" s="2" t="str">
        <v>Kondisi Baik</v>
      </c>
    </row>
    <row r="128">
      <c r="B128" s="2" t="str">
        <v xml:space="preserve"> </v>
      </c>
      <c r="C128" s="2" t="str">
        <v xml:space="preserve"> </v>
      </c>
      <c r="D128" s="2" t="str">
        <v xml:space="preserve"> </v>
      </c>
      <c r="E128" s="2" t="str">
        <v>Atap</v>
      </c>
      <c r="F128" s="2">
        <v>21.5</v>
      </c>
      <c r="G128" s="2">
        <v>21.5</v>
      </c>
      <c r="H128" s="2">
        <f>F128*G128</f>
        <v>462.25</v>
      </c>
      <c r="K128" s="2">
        <f>H128</f>
        <v>462.25</v>
      </c>
      <c r="O128" s="2">
        <f>K128-(50%*L128+75%*M128+100%*N128)</f>
        <v>462.25</v>
      </c>
      <c r="P128" s="2">
        <f>(O128/K128)*100</f>
        <v>100</v>
      </c>
      <c r="S128" s="2" t="str">
        <v>Kondisi Baik</v>
      </c>
    </row>
    <row r="129">
      <c r="B129" s="2" t="str">
        <v xml:space="preserve"> </v>
      </c>
      <c r="C129" s="2" t="str">
        <v xml:space="preserve"> </v>
      </c>
      <c r="D129" s="2" t="str">
        <v xml:space="preserve"> </v>
      </c>
      <c r="E129" s="2" t="str">
        <v>Pintu Kaca</v>
      </c>
      <c r="I129" s="2">
        <v>5</v>
      </c>
      <c r="K129" s="2">
        <f>I129</f>
        <v>5</v>
      </c>
      <c r="O129" s="2">
        <f>K129-(50%*L129+75%*M129+100%*N129)</f>
        <v>5</v>
      </c>
      <c r="P129" s="2">
        <f>(O129/K129)*100</f>
        <v>100</v>
      </c>
      <c r="S129" s="2" t="str">
        <v>Kondisi Baik</v>
      </c>
    </row>
    <row r="130">
      <c r="B130" s="2" t="str">
        <v xml:space="preserve"> </v>
      </c>
      <c r="C130" s="2" t="str">
        <v xml:space="preserve"> </v>
      </c>
      <c r="D130" s="2" t="str">
        <v xml:space="preserve"> </v>
      </c>
      <c r="E130" s="2" t="str">
        <v>Pintu Kayu</v>
      </c>
      <c r="I130" s="2">
        <v>8</v>
      </c>
      <c r="K130" s="2">
        <f>I130</f>
        <v>8</v>
      </c>
      <c r="O130" s="2">
        <f>K130-(50%*L130+75%*M130+100%*N130)</f>
        <v>8</v>
      </c>
      <c r="P130" s="2">
        <f>(O130/K130)*100</f>
        <v>100</v>
      </c>
      <c r="S130" s="2" t="str">
        <v>Kondisi Baik</v>
      </c>
    </row>
    <row r="131">
      <c r="B131" s="2" t="str">
        <v xml:space="preserve"> </v>
      </c>
      <c r="C131" s="2" t="str">
        <v xml:space="preserve"> </v>
      </c>
      <c r="D131" s="2" t="str">
        <v xml:space="preserve"> </v>
      </c>
      <c r="E131" s="2" t="str">
        <v>Jendela</v>
      </c>
      <c r="I131" s="2">
        <v>6</v>
      </c>
      <c r="K131" s="2">
        <f>I131</f>
        <v>6</v>
      </c>
      <c r="O131" s="2">
        <f>K131-(50%*L131+75%*M131+100%*N131)</f>
        <v>6</v>
      </c>
      <c r="P131" s="2">
        <f>(O131/K131)*100</f>
        <v>100</v>
      </c>
      <c r="S131" s="2" t="str">
        <v>Kondisi Baik</v>
      </c>
    </row>
    <row r="132">
      <c r="B132" s="2" t="str">
        <v xml:space="preserve"> </v>
      </c>
      <c r="C132" s="2" t="str">
        <v xml:space="preserve"> </v>
      </c>
      <c r="D132" s="2" t="str">
        <v xml:space="preserve"> </v>
      </c>
      <c r="E132" s="2" t="str">
        <v>Dinding</v>
      </c>
      <c r="F132" s="2">
        <f>((F127*4)-((1.5*2)*5))*2</f>
        <v>182</v>
      </c>
      <c r="G132" s="2">
        <v>4</v>
      </c>
      <c r="H132" s="2">
        <f>F132*G132</f>
        <v>728</v>
      </c>
      <c r="K132" s="2">
        <f>H132</f>
        <v>728</v>
      </c>
      <c r="O132" s="2">
        <f>K132-(50%*L132+75%*M132+100%*N132)</f>
        <v>728</v>
      </c>
      <c r="P132" s="2">
        <f>(O132/K132)*100</f>
        <v>100</v>
      </c>
      <c r="S132" s="2" t="str">
        <v>Kondisi Baik</v>
      </c>
    </row>
    <row r="133">
      <c r="B133" s="2" t="str">
        <v xml:space="preserve"> </v>
      </c>
      <c r="C133" s="2" t="str">
        <v xml:space="preserve"> </v>
      </c>
      <c r="D133" s="2" t="str">
        <v xml:space="preserve"> </v>
      </c>
      <c r="E133" s="2" t="str">
        <v>Plafond</v>
      </c>
      <c r="F133" s="2">
        <v>14.5</v>
      </c>
      <c r="G133" s="2">
        <v>3.6</v>
      </c>
      <c r="H133" s="2">
        <f>F133*G133</f>
        <v>52.2</v>
      </c>
      <c r="K133" s="2">
        <f>H133</f>
        <v>52.2</v>
      </c>
      <c r="O133" s="2">
        <f>K133-(50%*L133+75%*M133+100%*N133)</f>
        <v>52.2</v>
      </c>
      <c r="P133" s="2">
        <f>(O133/K133)*100</f>
        <v>100</v>
      </c>
      <c r="S133" s="2" t="str">
        <v>Kondisi Baik</v>
      </c>
    </row>
    <row r="137">
      <c r="C137" s="2" t="str">
        <v>Availability Terminal Penumpang</v>
      </c>
      <c r="Q137" s="2">
        <f>AVERAGE(Q102:Q136)</f>
        <v>100</v>
      </c>
    </row>
    <row r="138">
      <c r="B138" s="2" t="str">
        <v>AVAILABILITY FASILITAS PELABUHAN</v>
      </c>
      <c r="Q138" s="2">
        <f>AVERAGE(Q86,Q92,Q100,Q137)</f>
        <v>99.75699659353097</v>
      </c>
    </row>
  </sheetData>
  <mergeCells count="15">
    <mergeCell ref="C100:P100"/>
    <mergeCell ref="C137:P137"/>
    <mergeCell ref="B138:P138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86:P86"/>
    <mergeCell ref="C92:P92"/>
  </mergeCells>
  <pageMargins left="0.25" right="0.25" top="0.75" bottom="0.75" header="0" footer="0"/>
  <ignoredErrors>
    <ignoredError numberStoredAsText="1" sqref="A1:Z1000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CELUKAN BAWANG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Umum Selatan</v>
      </c>
      <c r="J13" s="2" t="str">
        <v>Tiang Pancang</v>
      </c>
      <c r="Q13" s="2" t="e">
        <f>AVERAGE(P14:P18)</f>
        <v>#DIV/0!</v>
      </c>
      <c r="R13" s="2" t="str">
        <v>SPTP</v>
      </c>
    </row>
    <row r="14">
      <c r="E14" s="2" t="str">
        <v>Pelat Lantai</v>
      </c>
      <c r="F14" s="2">
        <v>205.8</v>
      </c>
      <c r="G14" s="2">
        <v>21</v>
      </c>
      <c r="H14" s="2">
        <f>F14*G14</f>
        <v>4321.8</v>
      </c>
      <c r="K14" s="2">
        <f>H14</f>
        <v>4321.8</v>
      </c>
      <c r="O14" s="2">
        <f>K14-(50%*L14+75%*M14+100%*N14)</f>
        <v>4321.8</v>
      </c>
      <c r="P14" s="2">
        <f>(O14/K14)*100</f>
        <v>100</v>
      </c>
      <c r="S14" s="2" t="str">
        <v>Kondisi Baik</v>
      </c>
    </row>
    <row r="15">
      <c r="E15" s="2" t="str">
        <v>Fender</v>
      </c>
      <c r="I15" s="2">
        <v>47</v>
      </c>
      <c r="K15" s="2">
        <f>I15</f>
        <v>47</v>
      </c>
      <c r="O15" s="2">
        <f>K15-(50%*L15+75%*M15+100%*N15)</f>
        <v>47</v>
      </c>
      <c r="P15" s="2">
        <f>(O15/K15)*100</f>
        <v>100</v>
      </c>
      <c r="S15" s="2" t="str">
        <v>Kondisi Baik</v>
      </c>
    </row>
    <row r="16">
      <c r="E16" s="2" t="str">
        <v>Bolder</v>
      </c>
      <c r="I16" s="2">
        <v>12</v>
      </c>
      <c r="K16" s="2">
        <f>I16</f>
        <v>12</v>
      </c>
      <c r="O16" s="2">
        <f>K16-(50%*L16+75%*M16+100%*N16)</f>
        <v>12</v>
      </c>
      <c r="P16" s="2">
        <f>(O16/K16)*100</f>
        <v>100</v>
      </c>
      <c r="S16" s="2" t="str">
        <v>Kondisi Baik</v>
      </c>
    </row>
    <row r="17">
      <c r="E17" s="2" t="str">
        <v>Kanstin</v>
      </c>
      <c r="F17" s="2">
        <v>200</v>
      </c>
      <c r="K17" s="2">
        <f>F17</f>
        <v>200</v>
      </c>
      <c r="O17" s="2">
        <f>K17-(50%*L17+75%*M17+100%*N17)</f>
        <v>200</v>
      </c>
      <c r="P17" s="2">
        <f>(O17/K17)*100</f>
        <v>100</v>
      </c>
      <c r="S17" s="2" t="str">
        <v>Kondisi Baik</v>
      </c>
    </row>
    <row r="18">
      <c r="E18" s="2" t="str">
        <v>Rel Crane</v>
      </c>
      <c r="F18" s="2">
        <v>0</v>
      </c>
      <c r="K18" s="2">
        <f>F18</f>
        <v>0</v>
      </c>
      <c r="O18" s="2">
        <f>K18-(50%*L18+75%*M18+100%*N18)</f>
        <v>0</v>
      </c>
      <c r="P18" s="2" t="e">
        <f>(O18/K18)*100</f>
        <v>#DIV/0!</v>
      </c>
    </row>
    <row r="19">
      <c r="D19" s="2" t="str">
        <v>Dermaga Umum Timur</v>
      </c>
      <c r="J19" s="2" t="str">
        <v>Tiang Pancang</v>
      </c>
      <c r="Q19" s="2">
        <f>AVERAGE(P20:P24)</f>
        <v>97</v>
      </c>
      <c r="R19" s="2" t="str">
        <v>SPTP</v>
      </c>
    </row>
    <row r="20">
      <c r="E20" s="2" t="str">
        <v>Pelat Lantai</v>
      </c>
      <c r="F20" s="2">
        <v>500</v>
      </c>
      <c r="G20" s="2">
        <v>20</v>
      </c>
      <c r="H20" s="2">
        <f>F20*G20</f>
        <v>10000</v>
      </c>
      <c r="K20" s="2">
        <f>H20</f>
        <v>10000</v>
      </c>
      <c r="O20" s="2">
        <f>K20-(50%*L20+75%*M20+100%*N20)</f>
        <v>10000</v>
      </c>
      <c r="P20" s="2">
        <f>(O20/K20)*100</f>
        <v>100</v>
      </c>
      <c r="S20" s="2" t="str">
        <v>Kondisi Baik</v>
      </c>
    </row>
    <row r="21">
      <c r="E21" s="2" t="str">
        <v>Fender</v>
      </c>
      <c r="I21" s="2">
        <v>25</v>
      </c>
      <c r="K21" s="2">
        <f>I21</f>
        <v>25</v>
      </c>
      <c r="L21" s="2">
        <v>1</v>
      </c>
      <c r="O21" s="2">
        <f>K21-(50%*L21+75%*M21+100%*N21)</f>
        <v>24.5</v>
      </c>
      <c r="P21" s="2">
        <f>(O21/K21)*100</f>
        <v>98</v>
      </c>
      <c r="S21" s="2" t="str">
        <v>Terdapat 12 baut pada fender yang  hilang</v>
      </c>
    </row>
    <row r="22">
      <c r="E22" s="2" t="str">
        <v>Bolder</v>
      </c>
      <c r="I22" s="2">
        <v>10</v>
      </c>
      <c r="K22" s="2">
        <f>I22</f>
        <v>10</v>
      </c>
      <c r="N22" s="2">
        <v>1</v>
      </c>
      <c r="O22" s="2">
        <f>K22-(50%*L22+75%*M22+100%*N22)</f>
        <v>9</v>
      </c>
      <c r="P22" s="2">
        <f>(O22/K22)*100</f>
        <v>90</v>
      </c>
      <c r="S22" s="2" t="str">
        <v>Proses perbaikan 1 (satu) unit bolder</v>
      </c>
    </row>
    <row r="23">
      <c r="E23" s="2" t="str">
        <v>Kanstin</v>
      </c>
      <c r="F23" s="2">
        <v>250</v>
      </c>
      <c r="K23" s="2">
        <f>F23</f>
        <v>250</v>
      </c>
      <c r="M23" s="2">
        <v>10</v>
      </c>
      <c r="O23" s="2">
        <f>K23-(50%*L23+75%*M23+100%*N23)</f>
        <v>242.5</v>
      </c>
      <c r="P23" s="2">
        <f>(O23/K23)*100</f>
        <v>97</v>
      </c>
      <c r="S23" s="2" t="str">
        <v>Terdapat  selimut beton yang terkelupas sepanjang 10 m</v>
      </c>
    </row>
    <row r="24">
      <c r="E24" s="2" t="str">
        <v>Rel Crane</v>
      </c>
      <c r="F24" s="2">
        <v>450</v>
      </c>
      <c r="K24" s="2">
        <f>F24</f>
        <v>450</v>
      </c>
      <c r="O24" s="2">
        <f>K24-(50%*L24+75%*M24+100%*N24)</f>
        <v>450</v>
      </c>
      <c r="P24" s="2">
        <f>(O24/K24)*100</f>
        <v>100</v>
      </c>
    </row>
    <row r="25">
      <c r="B25" s="2">
        <v>2</v>
      </c>
      <c r="C25" s="2" t="str">
        <v>DERMAGA</v>
      </c>
      <c r="D25" s="2" t="str">
        <v>Jetty  B</v>
      </c>
      <c r="J25" s="2" t="str">
        <v>Tiang Pancang</v>
      </c>
      <c r="Q25" s="2">
        <f>AVERAGE(P26:P31)</f>
        <v>96.66666666666667</v>
      </c>
      <c r="R25" s="2" t="str">
        <v>SPMT</v>
      </c>
    </row>
    <row r="26">
      <c r="E26" s="2" t="str">
        <v>Pelat Lantai</v>
      </c>
      <c r="F26" s="2">
        <v>100</v>
      </c>
      <c r="G26" s="2">
        <v>10</v>
      </c>
      <c r="H26" s="2">
        <f>F26*G26</f>
        <v>1000</v>
      </c>
      <c r="K26" s="2">
        <f>H26</f>
        <v>1000</v>
      </c>
      <c r="O26" s="2">
        <f>K26-(50%*L26+75%*M26+100%*N26)</f>
        <v>1000</v>
      </c>
      <c r="P26" s="2">
        <f>(O26/K26)*100</f>
        <v>100</v>
      </c>
      <c r="S26" s="2" t="str">
        <v>Kondisi Baik</v>
      </c>
    </row>
    <row r="27">
      <c r="E27" s="2" t="str">
        <v>Fender</v>
      </c>
      <c r="I27" s="2">
        <v>10</v>
      </c>
      <c r="K27" s="2">
        <f>I27</f>
        <v>10</v>
      </c>
      <c r="N27" s="2">
        <v>1</v>
      </c>
      <c r="O27" s="2">
        <f>K27-(50%*L27+75%*M27+100%*N27)</f>
        <v>9</v>
      </c>
      <c r="P27" s="2">
        <f>(O27/K27)*100</f>
        <v>90</v>
      </c>
      <c r="S27" s="2" t="str">
        <v>1 (satu) unit fender hilang</v>
      </c>
    </row>
    <row r="28">
      <c r="E28" s="2" t="str">
        <v>Bolder</v>
      </c>
      <c r="I28" s="2">
        <v>5</v>
      </c>
      <c r="K28" s="2">
        <f>I28</f>
        <v>5</v>
      </c>
      <c r="L28" s="2">
        <v>1</v>
      </c>
      <c r="O28" s="2">
        <f>K28-(50%*L28+75%*M28+100%*N28)</f>
        <v>4.5</v>
      </c>
      <c r="P28" s="2">
        <f>(O28/K28)*100</f>
        <v>90</v>
      </c>
      <c r="S28" s="2" t="str">
        <v xml:space="preserve">1 (satu unit fender korosi </v>
      </c>
    </row>
    <row r="29">
      <c r="E29" s="2" t="str">
        <v>Kanstin</v>
      </c>
      <c r="F29" s="2">
        <v>100</v>
      </c>
      <c r="K29" s="2">
        <f>F29</f>
        <v>100</v>
      </c>
      <c r="O29" s="2">
        <f>K29-(50%*L29+75%*M29+100%*N29)</f>
        <v>100</v>
      </c>
      <c r="P29" s="2">
        <f>(O29/K29)*100</f>
        <v>100</v>
      </c>
      <c r="S29" s="2" t="str">
        <v>Kondisi Baik</v>
      </c>
    </row>
    <row r="30">
      <c r="E30" s="2" t="str">
        <v>Breasting Dolphin</v>
      </c>
      <c r="I30" s="2">
        <v>2</v>
      </c>
      <c r="K30" s="2">
        <f>I30</f>
        <v>2</v>
      </c>
      <c r="O30" s="2">
        <f>K30-(50%*L30+75%*M30+100%*N30)</f>
        <v>2</v>
      </c>
      <c r="P30" s="2">
        <f>(O30/K30)*100</f>
        <v>100</v>
      </c>
      <c r="S30" s="2" t="str">
        <v>Kondisi Baik</v>
      </c>
    </row>
    <row r="31">
      <c r="E31" s="2" t="str">
        <v>Mooring Dolphin</v>
      </c>
      <c r="I31" s="2">
        <v>2</v>
      </c>
      <c r="K31" s="2">
        <f>I31</f>
        <v>2</v>
      </c>
      <c r="O31" s="2">
        <f>K31-(50%*L31+75%*M31+100%*N31)</f>
        <v>2</v>
      </c>
      <c r="P31" s="2">
        <f>(O31/K31)*100</f>
        <v>100</v>
      </c>
      <c r="S31" s="2" t="str">
        <v>Kondisi Baik</v>
      </c>
    </row>
    <row r="32">
      <c r="C32" s="2" t="str">
        <v xml:space="preserve">Availability Dermaga </v>
      </c>
      <c r="Q32" s="2" t="e">
        <f>AVERAGE(Q13:Q31)</f>
        <v>#DIV/0!</v>
      </c>
    </row>
    <row r="33">
      <c r="B33" s="2" t="str">
        <v>II</v>
      </c>
      <c r="C33" s="2" t="str">
        <v>LAPANGAN</v>
      </c>
    </row>
    <row r="34">
      <c r="B34" s="2">
        <v>1</v>
      </c>
      <c r="C34" s="2" t="str">
        <v>LAPANGAN PENUMPUKAN</v>
      </c>
      <c r="D34" s="2" t="str">
        <v>Lapangan Penumpukan A</v>
      </c>
      <c r="J34" s="2" t="str">
        <v>Paving Blok</v>
      </c>
      <c r="Q34" s="2">
        <f>AVERAGE(P35:P38)</f>
        <v>97.79166666666666</v>
      </c>
      <c r="R34" s="2" t="str">
        <v>SPTP</v>
      </c>
    </row>
    <row r="35">
      <c r="E35" s="2" t="str">
        <v>Lapangan</v>
      </c>
      <c r="F35" s="2">
        <v>200</v>
      </c>
      <c r="G35" s="2">
        <v>100</v>
      </c>
      <c r="H35" s="2">
        <f>F35*G35</f>
        <v>20000</v>
      </c>
      <c r="K35" s="2">
        <f>H35</f>
        <v>20000</v>
      </c>
      <c r="N35" s="2">
        <v>100</v>
      </c>
      <c r="O35" s="2">
        <f>K35-(50%*L35+75%*M35+100%*N35)</f>
        <v>19900</v>
      </c>
      <c r="P35" s="2">
        <f>(O35/K35)*100</f>
        <v>99.5</v>
      </c>
      <c r="S35" s="2" t="str">
        <v>Kerusakan paving perkerasan lapangan penumpukan  seluas 100 m2</v>
      </c>
    </row>
    <row r="36">
      <c r="E36" s="2" t="str">
        <v>Sitting Pad</v>
      </c>
      <c r="I36" s="2">
        <v>175</v>
      </c>
      <c r="K36" s="2">
        <f>I36</f>
        <v>175</v>
      </c>
      <c r="O36" s="2">
        <f>K36-(50%*L36+75%*M36+100%*N36)</f>
        <v>175</v>
      </c>
      <c r="P36" s="2">
        <f>(O36/K36)*100</f>
        <v>100</v>
      </c>
      <c r="S36" s="2" t="str">
        <v>Kondisi Baik</v>
      </c>
    </row>
    <row r="37">
      <c r="E37" s="2" t="str">
        <v>RTG Pad</v>
      </c>
      <c r="F37" s="2">
        <v>600</v>
      </c>
      <c r="K37" s="2">
        <f>F37</f>
        <v>600</v>
      </c>
      <c r="N37" s="2">
        <v>50</v>
      </c>
      <c r="O37" s="2">
        <f>K37-(50%*L37+75%*M37+100%*N37)</f>
        <v>550</v>
      </c>
      <c r="P37" s="2">
        <f>(O37/K37)*100</f>
        <v>91.66666666666666</v>
      </c>
      <c r="S37" s="2" t="str">
        <v>Perbaikan RTG Pad sepanjang 50 m'</v>
      </c>
    </row>
    <row r="38">
      <c r="E38" s="2" t="str">
        <v>Turning Plate</v>
      </c>
      <c r="I38" s="2">
        <v>24</v>
      </c>
      <c r="K38" s="2">
        <f>I38</f>
        <v>24</v>
      </c>
      <c r="O38" s="2">
        <f>K38-(50%*L38+75%*M38+100%*N38)</f>
        <v>24</v>
      </c>
      <c r="P38" s="2">
        <f>(O38/K38)*100</f>
        <v>100</v>
      </c>
      <c r="S38" s="2" t="str">
        <v>Kondisi Baik</v>
      </c>
    </row>
    <row r="39">
      <c r="B39" s="2">
        <v>2</v>
      </c>
      <c r="C39" s="2" t="str">
        <v>LAPANGAN PENUMPUKAN</v>
      </c>
      <c r="D39" s="2" t="str">
        <v>Lapangan Penumpukan B</v>
      </c>
      <c r="J39" s="2" t="str">
        <v>Beton</v>
      </c>
      <c r="Q39" s="2">
        <f>AVERAGE(P40)</f>
        <v>100</v>
      </c>
      <c r="R39" s="2" t="str">
        <v>SPMT</v>
      </c>
    </row>
    <row r="40">
      <c r="E40" s="2" t="str">
        <v>Lapangan</v>
      </c>
      <c r="F40" s="2">
        <v>200</v>
      </c>
      <c r="G40" s="2">
        <v>200</v>
      </c>
      <c r="H40" s="2">
        <f>F40*G40</f>
        <v>40000</v>
      </c>
      <c r="K40" s="2">
        <f>H40</f>
        <v>40000</v>
      </c>
      <c r="O40" s="2">
        <f>K40-(50%*L40+75%*M40+100%*N40)</f>
        <v>40000</v>
      </c>
      <c r="P40" s="2">
        <f>(O40/K40)*100</f>
        <v>100</v>
      </c>
      <c r="S40" s="2" t="str">
        <v>Kondisi Baik</v>
      </c>
    </row>
    <row r="41">
      <c r="C41" s="2" t="str">
        <v>Availability Lapangan</v>
      </c>
      <c r="Q41" s="2">
        <f>AVERAGE(Q33:Q40)</f>
        <v>98.89583333333333</v>
      </c>
    </row>
    <row r="42">
      <c r="B42" s="2" t="str">
        <v>III</v>
      </c>
      <c r="C42" s="2" t="str">
        <v>GUDANG</v>
      </c>
    </row>
    <row r="43">
      <c r="B43" s="2">
        <v>1</v>
      </c>
      <c r="C43" s="2" t="str">
        <v>GUDANG</v>
      </c>
      <c r="D43" s="2" t="str">
        <v>Gudang A</v>
      </c>
      <c r="J43" s="2" t="str">
        <v>Beton</v>
      </c>
      <c r="Q43" s="2">
        <f>AVERAGE(P44:P47)</f>
        <v>100</v>
      </c>
      <c r="R43" s="2" t="str">
        <v>SPSL</v>
      </c>
    </row>
    <row r="44">
      <c r="E44" s="2" t="str">
        <v>Lantai Gudang</v>
      </c>
      <c r="F44" s="2">
        <v>200</v>
      </c>
      <c r="G44" s="2">
        <v>20</v>
      </c>
      <c r="H44" s="2">
        <f>F44*G44</f>
        <v>4000</v>
      </c>
      <c r="K44" s="2">
        <f>H44</f>
        <v>4000</v>
      </c>
      <c r="O44" s="2">
        <f>K44-(50%*L44+75%*M44+100%*N44)</f>
        <v>4000</v>
      </c>
      <c r="P44" s="2">
        <f>(O44/K44)*100</f>
        <v>100</v>
      </c>
      <c r="S44" s="2" t="str">
        <v>Kondisi Baik</v>
      </c>
    </row>
    <row r="45">
      <c r="E45" s="2" t="str">
        <v>Atap</v>
      </c>
      <c r="F45" s="2">
        <v>200</v>
      </c>
      <c r="G45" s="2">
        <v>20</v>
      </c>
      <c r="H45" s="2">
        <f>F45*G45</f>
        <v>4000</v>
      </c>
      <c r="K45" s="2">
        <f>H45</f>
        <v>4000</v>
      </c>
      <c r="O45" s="2">
        <f>K45-(50%*L45+75%*M45+100%*N45)</f>
        <v>4000</v>
      </c>
      <c r="P45" s="2">
        <f>(O45/K45)*100</f>
        <v>100</v>
      </c>
      <c r="S45" s="2" t="str">
        <v>Kondisi Baik</v>
      </c>
    </row>
    <row r="46">
      <c r="E46" s="2" t="str">
        <v>Dinding Gudang</v>
      </c>
      <c r="F46" s="2">
        <v>440</v>
      </c>
      <c r="G46" s="2">
        <v>4</v>
      </c>
      <c r="H46" s="2">
        <f>F46*G46</f>
        <v>1760</v>
      </c>
      <c r="K46" s="2">
        <f>H46</f>
        <v>1760</v>
      </c>
      <c r="O46" s="2">
        <f>K46-(50%*L46+75%*M46+100%*N46)</f>
        <v>1760</v>
      </c>
      <c r="P46" s="2">
        <f>(O46/K46)*100</f>
        <v>100</v>
      </c>
      <c r="S46" s="2" t="str">
        <v>Kondisi Baik</v>
      </c>
    </row>
    <row r="47">
      <c r="E47" s="2" t="str">
        <v>Pintu Gudang</v>
      </c>
      <c r="I47" s="2">
        <v>4</v>
      </c>
      <c r="K47" s="2">
        <f>I47</f>
        <v>4</v>
      </c>
      <c r="O47" s="2">
        <f>K47-(50%*L47+75%*M47+100%*N47)</f>
        <v>4</v>
      </c>
      <c r="P47" s="2">
        <f>(O47/K47)*100</f>
        <v>100</v>
      </c>
      <c r="S47" s="2" t="str">
        <v>Kondisi Baik</v>
      </c>
    </row>
    <row r="48">
      <c r="B48" s="2">
        <v>2</v>
      </c>
      <c r="C48" s="2" t="str">
        <v>GUDANG</v>
      </c>
      <c r="D48" s="2" t="str">
        <v>Gudang B</v>
      </c>
      <c r="J48" s="2" t="str">
        <v>Beton</v>
      </c>
      <c r="Q48" s="2">
        <f>AVERAGE(P49:P52)</f>
        <v>95.625</v>
      </c>
      <c r="R48" s="2" t="str">
        <v>SPSL</v>
      </c>
    </row>
    <row r="49">
      <c r="E49" s="2" t="str">
        <v>Lantai Gudang</v>
      </c>
      <c r="F49" s="2">
        <v>100</v>
      </c>
      <c r="G49" s="2">
        <v>20</v>
      </c>
      <c r="H49" s="2">
        <f>F49*G49</f>
        <v>2000</v>
      </c>
      <c r="K49" s="2">
        <f>H49</f>
        <v>2000</v>
      </c>
      <c r="N49" s="2">
        <v>100</v>
      </c>
      <c r="O49" s="2">
        <f>K49-(50%*L49+75%*M49+100%*N49)</f>
        <v>1900</v>
      </c>
      <c r="P49" s="2">
        <f>(O49/K49)*100</f>
        <v>95</v>
      </c>
      <c r="S49" s="2" t="str">
        <v>Perbaikan lantai gudang seluas 100 m2</v>
      </c>
    </row>
    <row r="50">
      <c r="E50" s="2" t="str">
        <v>Atap</v>
      </c>
      <c r="F50" s="2">
        <v>100</v>
      </c>
      <c r="G50" s="2">
        <v>20</v>
      </c>
      <c r="H50" s="2">
        <f>F50*G50</f>
        <v>2000</v>
      </c>
      <c r="K50" s="2">
        <f>H50</f>
        <v>2000</v>
      </c>
      <c r="O50" s="2">
        <f>K50-(50%*L50+75%*M50+100%*N50)</f>
        <v>2000</v>
      </c>
      <c r="P50" s="2">
        <f>(O50/K50)*100</f>
        <v>100</v>
      </c>
      <c r="S50" s="2" t="str">
        <v>Kondisi Baik</v>
      </c>
    </row>
    <row r="51">
      <c r="E51" s="2" t="str">
        <v>Dinding Gudang</v>
      </c>
      <c r="F51" s="2">
        <v>240</v>
      </c>
      <c r="G51" s="2">
        <v>4</v>
      </c>
      <c r="H51" s="2">
        <f>F51*G51</f>
        <v>960</v>
      </c>
      <c r="K51" s="2">
        <f>H51</f>
        <v>960</v>
      </c>
      <c r="O51" s="2">
        <f>K51-(50%*L51+75%*M51+100%*N51)</f>
        <v>960</v>
      </c>
      <c r="P51" s="2">
        <f>(O51/K51)*100</f>
        <v>100</v>
      </c>
      <c r="S51" s="2" t="str">
        <v>Kondisi Baik</v>
      </c>
    </row>
    <row r="52">
      <c r="E52" s="2" t="str">
        <v>Pintu Gudang</v>
      </c>
      <c r="I52" s="2">
        <v>4</v>
      </c>
      <c r="K52" s="2">
        <f>I52</f>
        <v>4</v>
      </c>
      <c r="L52" s="2">
        <v>1</v>
      </c>
      <c r="O52" s="2">
        <f>K52-(50%*L52+75%*M52+100%*N52)</f>
        <v>3.5</v>
      </c>
      <c r="P52" s="2">
        <f>(O52/K52)*100</f>
        <v>87.5</v>
      </c>
      <c r="S52" s="2" t="str">
        <v>Proses perbaikan  ringan 1 (satu) unit  pintu gudang</v>
      </c>
    </row>
    <row r="53">
      <c r="C53" s="2" t="str">
        <v>Availability Gudang</v>
      </c>
      <c r="Q53" s="2">
        <f>AVERAGE(Q43:Q52)</f>
        <v>97.8125</v>
      </c>
    </row>
    <row r="54">
      <c r="B54" s="2" t="str">
        <v>IV</v>
      </c>
      <c r="C54" s="2" t="str">
        <v>TERMINAL PENUMPANG</v>
      </c>
    </row>
    <row r="55">
      <c r="B55" s="2">
        <v>1</v>
      </c>
      <c r="C55" s="2" t="str">
        <v>TERMINAL PENUMPANG</v>
      </c>
      <c r="D55" s="2" t="str">
        <v>TERMINAL PENUMPANG A</v>
      </c>
      <c r="J55" s="2" t="str">
        <v>Beton</v>
      </c>
      <c r="Q55" s="2">
        <f>AVERAGE(P56:P61)</f>
        <v>100</v>
      </c>
      <c r="R55" s="2" t="str">
        <v>SPMT</v>
      </c>
    </row>
    <row r="56">
      <c r="E56" s="2" t="str">
        <v xml:space="preserve">Lantai </v>
      </c>
      <c r="F56" s="2">
        <v>100</v>
      </c>
      <c r="G56" s="2">
        <v>20</v>
      </c>
      <c r="H56" s="2">
        <f>F56*G56</f>
        <v>2000</v>
      </c>
      <c r="K56" s="2">
        <f>H56</f>
        <v>2000</v>
      </c>
      <c r="O56" s="2">
        <f>K56-(50%*L56+75%*M56+100%*N56)</f>
        <v>2000</v>
      </c>
      <c r="P56" s="2">
        <f>(O56/K56)*100</f>
        <v>100</v>
      </c>
      <c r="S56" s="2" t="str">
        <v>Kondisi Baik</v>
      </c>
    </row>
    <row r="57">
      <c r="E57" s="2" t="str">
        <v>Atap</v>
      </c>
      <c r="F57" s="2">
        <v>100</v>
      </c>
      <c r="G57" s="2">
        <v>20</v>
      </c>
      <c r="H57" s="2">
        <f>F57*G57</f>
        <v>2000</v>
      </c>
      <c r="K57" s="2">
        <f>H57</f>
        <v>2000</v>
      </c>
      <c r="O57" s="2">
        <f>K57-(50%*L57+75%*M57+100%*N57)</f>
        <v>2000</v>
      </c>
      <c r="P57" s="2">
        <f>(O57/K57)*100</f>
        <v>100</v>
      </c>
      <c r="S57" s="2" t="str">
        <v>Kondisi Baik</v>
      </c>
    </row>
    <row r="58">
      <c r="E58" s="2" t="str">
        <v>Pintu</v>
      </c>
      <c r="I58" s="2">
        <v>10</v>
      </c>
      <c r="K58" s="2">
        <f>I58</f>
        <v>10</v>
      </c>
      <c r="O58" s="2">
        <f>K58-(50%*L58+75%*M58+100%*N58)</f>
        <v>10</v>
      </c>
      <c r="P58" s="2">
        <f>(O58/K58)*100</f>
        <v>100</v>
      </c>
      <c r="S58" s="2" t="str">
        <v>Kondisi Baik</v>
      </c>
    </row>
    <row r="59">
      <c r="E59" s="2" t="str">
        <v>Jendela</v>
      </c>
      <c r="I59" s="2">
        <v>20</v>
      </c>
      <c r="K59" s="2">
        <f>I59</f>
        <v>20</v>
      </c>
      <c r="O59" s="2">
        <f>K59-(50%*L59+75%*M59+100%*N59)</f>
        <v>20</v>
      </c>
      <c r="P59" s="2">
        <f>(O59/K59)*100</f>
        <v>100</v>
      </c>
      <c r="S59" s="2" t="str">
        <v>Kondisi Baik</v>
      </c>
    </row>
    <row r="60">
      <c r="E60" s="2" t="str">
        <v>Dinding</v>
      </c>
      <c r="F60" s="2">
        <v>240</v>
      </c>
      <c r="G60" s="2">
        <v>4</v>
      </c>
      <c r="H60" s="2">
        <f>F60*G60</f>
        <v>960</v>
      </c>
      <c r="K60" s="2">
        <f>H60</f>
        <v>960</v>
      </c>
      <c r="O60" s="2">
        <f>K60-(50%*L60+75%*M60+100%*N60)</f>
        <v>960</v>
      </c>
      <c r="P60" s="2">
        <f>(O60/K60)*100</f>
        <v>100</v>
      </c>
      <c r="S60" s="2" t="str">
        <v>Kondisi Baik</v>
      </c>
    </row>
    <row r="61">
      <c r="E61" s="2" t="str">
        <v>Plafond</v>
      </c>
      <c r="F61" s="2">
        <v>100</v>
      </c>
      <c r="G61" s="2">
        <v>20</v>
      </c>
      <c r="H61" s="2">
        <f>F61*G61</f>
        <v>2000</v>
      </c>
      <c r="K61" s="2">
        <f>H61</f>
        <v>2000</v>
      </c>
      <c r="O61" s="2">
        <f>K61-(50%*L61+75%*M61+100%*N61)</f>
        <v>2000</v>
      </c>
      <c r="P61" s="2">
        <f>(O61/K61)*100</f>
        <v>100</v>
      </c>
      <c r="S61" s="2" t="str">
        <v>Kondisi Baik</v>
      </c>
    </row>
    <row r="62">
      <c r="C62" s="2" t="str">
        <v>Availability Terminal Penumpang</v>
      </c>
      <c r="Q62" s="2">
        <f>AVERAGE(Q55:Q61)</f>
        <v>100</v>
      </c>
    </row>
    <row r="63">
      <c r="B63" s="2" t="str">
        <v>AVAILABILITY FASILITAS PELABUHAN</v>
      </c>
      <c r="Q63" s="2" t="e">
        <f>AVERAGE(Q32,Q41,Q53,Q62)</f>
        <v>#DIV/0!</v>
      </c>
    </row>
  </sheetData>
  <mergeCells count="15">
    <mergeCell ref="C53:P53"/>
    <mergeCell ref="C62:P62"/>
    <mergeCell ref="B63:P63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32:P32"/>
    <mergeCell ref="C41:P41"/>
  </mergeCells>
  <pageMargins left="0.25" right="0.25" top="0.75" bottom="0.75" header="0" footer="0"/>
  <ignoredErrors>
    <ignoredError numberStoredAsText="1" sqref="A1:Z1000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MAUMERE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I</v>
      </c>
      <c r="J13" s="2" t="str">
        <v>Tiang Pancang</v>
      </c>
      <c r="Q13" s="2" t="e">
        <f>AVERAGE(P14:P18)</f>
        <v>#DIV/0!</v>
      </c>
      <c r="R13" s="2" t="str">
        <v>SPTP</v>
      </c>
    </row>
    <row r="14">
      <c r="E14" s="2" t="str">
        <v>Pelat Lantai</v>
      </c>
      <c r="F14" s="2">
        <v>205.8</v>
      </c>
      <c r="G14" s="2">
        <v>21</v>
      </c>
      <c r="H14" s="2">
        <f>F14*G14</f>
        <v>4321.8</v>
      </c>
      <c r="K14" s="2">
        <f>H14</f>
        <v>4321.8</v>
      </c>
      <c r="O14" s="2">
        <f>K14-(50%*L14+75%*M14+100%*N14)</f>
        <v>4321.8</v>
      </c>
      <c r="P14" s="2">
        <f>(O14/K14)*100</f>
        <v>100</v>
      </c>
      <c r="S14" s="2" t="str">
        <v>Kondisi Baik</v>
      </c>
    </row>
    <row r="15">
      <c r="E15" s="2" t="str">
        <v>Fender</v>
      </c>
      <c r="I15" s="2">
        <v>47</v>
      </c>
      <c r="K15" s="2">
        <f>I15</f>
        <v>47</v>
      </c>
      <c r="O15" s="2">
        <f>K15-(50%*L15+75%*M15+100%*N15)</f>
        <v>47</v>
      </c>
      <c r="P15" s="2">
        <f>(O15/K15)*100</f>
        <v>100</v>
      </c>
      <c r="S15" s="2" t="str">
        <v>Kondisi Baik</v>
      </c>
    </row>
    <row r="16">
      <c r="E16" s="2" t="str">
        <v>Bolder</v>
      </c>
      <c r="I16" s="2">
        <v>12</v>
      </c>
      <c r="K16" s="2">
        <f>I16</f>
        <v>12</v>
      </c>
      <c r="O16" s="2">
        <f>K16-(50%*L16+75%*M16+100%*N16)</f>
        <v>12</v>
      </c>
      <c r="P16" s="2">
        <f>(O16/K16)*100</f>
        <v>100</v>
      </c>
      <c r="S16" s="2" t="str">
        <v>Kondisi Baik</v>
      </c>
    </row>
    <row r="17">
      <c r="E17" s="2" t="str">
        <v>Kanstin</v>
      </c>
      <c r="F17" s="2">
        <v>200</v>
      </c>
      <c r="K17" s="2">
        <f>F17</f>
        <v>200</v>
      </c>
      <c r="O17" s="2">
        <f>K17-(50%*L17+75%*M17+100%*N17)</f>
        <v>200</v>
      </c>
      <c r="P17" s="2">
        <f>(O17/K17)*100</f>
        <v>100</v>
      </c>
      <c r="S17" s="2" t="str">
        <v>Kondisi Baik</v>
      </c>
    </row>
    <row r="18">
      <c r="E18" s="2" t="str">
        <v>Rel Crane</v>
      </c>
      <c r="F18" s="2">
        <v>0</v>
      </c>
      <c r="K18" s="2">
        <f>F18</f>
        <v>0</v>
      </c>
      <c r="O18" s="2">
        <f>K18-(50%*L18+75%*M18+100%*N18)</f>
        <v>0</v>
      </c>
      <c r="P18" s="2" t="e">
        <f>(O18/K18)*100</f>
        <v>#DIV/0!</v>
      </c>
    </row>
    <row r="19">
      <c r="D19" s="2" t="str">
        <v>Dermaga Umum Timur</v>
      </c>
      <c r="J19" s="2" t="str">
        <v>Tiang Pancang</v>
      </c>
      <c r="Q19" s="2">
        <f>AVERAGE(P20:P24)</f>
        <v>97</v>
      </c>
      <c r="R19" s="2" t="str">
        <v>SPTP</v>
      </c>
    </row>
    <row r="20">
      <c r="E20" s="2" t="str">
        <v>Pelat Lantai</v>
      </c>
      <c r="F20" s="2">
        <v>500</v>
      </c>
      <c r="G20" s="2">
        <v>20</v>
      </c>
      <c r="H20" s="2">
        <f>F20*G20</f>
        <v>10000</v>
      </c>
      <c r="K20" s="2">
        <f>H20</f>
        <v>10000</v>
      </c>
      <c r="O20" s="2">
        <f>K20-(50%*L20+75%*M20+100%*N20)</f>
        <v>10000</v>
      </c>
      <c r="P20" s="2">
        <f>(O20/K20)*100</f>
        <v>100</v>
      </c>
      <c r="S20" s="2" t="str">
        <v>Kondisi Baik</v>
      </c>
    </row>
    <row r="21">
      <c r="E21" s="2" t="str">
        <v>Fender</v>
      </c>
      <c r="I21" s="2">
        <v>25</v>
      </c>
      <c r="K21" s="2">
        <f>I21</f>
        <v>25</v>
      </c>
      <c r="L21" s="2">
        <v>1</v>
      </c>
      <c r="O21" s="2">
        <f>K21-(50%*L21+75%*M21+100%*N21)</f>
        <v>24.5</v>
      </c>
      <c r="P21" s="2">
        <f>(O21/K21)*100</f>
        <v>98</v>
      </c>
      <c r="S21" s="2" t="str">
        <v>Terdapat 12 baut pada fender yang  hilang</v>
      </c>
    </row>
    <row r="22">
      <c r="E22" s="2" t="str">
        <v>Bolder</v>
      </c>
      <c r="I22" s="2">
        <v>10</v>
      </c>
      <c r="K22" s="2">
        <f>I22</f>
        <v>10</v>
      </c>
      <c r="N22" s="2">
        <v>1</v>
      </c>
      <c r="O22" s="2">
        <f>K22-(50%*L22+75%*M22+100%*N22)</f>
        <v>9</v>
      </c>
      <c r="P22" s="2">
        <f>(O22/K22)*100</f>
        <v>90</v>
      </c>
      <c r="S22" s="2" t="str">
        <v>Proses perbaikan 1 (satu) unit bolder</v>
      </c>
    </row>
    <row r="23">
      <c r="E23" s="2" t="str">
        <v>Kanstin</v>
      </c>
      <c r="F23" s="2">
        <v>250</v>
      </c>
      <c r="K23" s="2">
        <f>F23</f>
        <v>250</v>
      </c>
      <c r="M23" s="2">
        <v>10</v>
      </c>
      <c r="O23" s="2">
        <f>K23-(50%*L23+75%*M23+100%*N23)</f>
        <v>242.5</v>
      </c>
      <c r="P23" s="2">
        <f>(O23/K23)*100</f>
        <v>97</v>
      </c>
      <c r="S23" s="2" t="str">
        <v>Terdapat  selimut beton yang terkelupas sepanjang 10 m</v>
      </c>
    </row>
    <row r="24">
      <c r="E24" s="2" t="str">
        <v>Rel Crane</v>
      </c>
      <c r="F24" s="2">
        <v>450</v>
      </c>
      <c r="K24" s="2">
        <f>F24</f>
        <v>450</v>
      </c>
      <c r="O24" s="2">
        <f>K24-(50%*L24+75%*M24+100%*N24)</f>
        <v>450</v>
      </c>
      <c r="P24" s="2">
        <f>(O24/K24)*100</f>
        <v>100</v>
      </c>
    </row>
    <row r="25">
      <c r="B25" s="2">
        <v>2</v>
      </c>
      <c r="C25" s="2" t="str">
        <v>DERMAGA</v>
      </c>
      <c r="D25" s="2" t="str">
        <v>Jetty  B</v>
      </c>
      <c r="J25" s="2" t="str">
        <v>Tiang Pancang</v>
      </c>
      <c r="Q25" s="2">
        <f>AVERAGE(P26:P31)</f>
        <v>96.66666666666667</v>
      </c>
      <c r="R25" s="2" t="str">
        <v>SPMT</v>
      </c>
    </row>
    <row r="26">
      <c r="E26" s="2" t="str">
        <v>Pelat Lantai</v>
      </c>
      <c r="F26" s="2">
        <v>100</v>
      </c>
      <c r="G26" s="2">
        <v>10</v>
      </c>
      <c r="H26" s="2">
        <f>F26*G26</f>
        <v>1000</v>
      </c>
      <c r="K26" s="2">
        <f>H26</f>
        <v>1000</v>
      </c>
      <c r="O26" s="2">
        <f>K26-(50%*L26+75%*M26+100%*N26)</f>
        <v>1000</v>
      </c>
      <c r="P26" s="2">
        <f>(O26/K26)*100</f>
        <v>100</v>
      </c>
      <c r="S26" s="2" t="str">
        <v>Kondisi Baik</v>
      </c>
    </row>
    <row r="27">
      <c r="E27" s="2" t="str">
        <v>Fender</v>
      </c>
      <c r="I27" s="2">
        <v>10</v>
      </c>
      <c r="K27" s="2">
        <f>I27</f>
        <v>10</v>
      </c>
      <c r="N27" s="2">
        <v>1</v>
      </c>
      <c r="O27" s="2">
        <f>K27-(50%*L27+75%*M27+100%*N27)</f>
        <v>9</v>
      </c>
      <c r="P27" s="2">
        <f>(O27/K27)*100</f>
        <v>90</v>
      </c>
      <c r="S27" s="2" t="str">
        <v>1 (satu) unit fender hilang</v>
      </c>
    </row>
    <row r="28">
      <c r="E28" s="2" t="str">
        <v>Bolder</v>
      </c>
      <c r="I28" s="2">
        <v>5</v>
      </c>
      <c r="K28" s="2">
        <f>I28</f>
        <v>5</v>
      </c>
      <c r="L28" s="2">
        <v>1</v>
      </c>
      <c r="O28" s="2">
        <f>K28-(50%*L28+75%*M28+100%*N28)</f>
        <v>4.5</v>
      </c>
      <c r="P28" s="2">
        <f>(O28/K28)*100</f>
        <v>90</v>
      </c>
      <c r="S28" s="2" t="str">
        <v xml:space="preserve">1 (satu unit fender korosi </v>
      </c>
    </row>
    <row r="29">
      <c r="E29" s="2" t="str">
        <v>Kanstin</v>
      </c>
      <c r="F29" s="2">
        <v>100</v>
      </c>
      <c r="K29" s="2">
        <f>F29</f>
        <v>100</v>
      </c>
      <c r="O29" s="2">
        <f>K29-(50%*L29+75%*M29+100%*N29)</f>
        <v>100</v>
      </c>
      <c r="P29" s="2">
        <f>(O29/K29)*100</f>
        <v>100</v>
      </c>
      <c r="S29" s="2" t="str">
        <v>Kondisi Baik</v>
      </c>
    </row>
    <row r="30">
      <c r="E30" s="2" t="str">
        <v>Breasting Dolphin</v>
      </c>
      <c r="I30" s="2">
        <v>2</v>
      </c>
      <c r="K30" s="2">
        <f>I30</f>
        <v>2</v>
      </c>
      <c r="O30" s="2">
        <f>K30-(50%*L30+75%*M30+100%*N30)</f>
        <v>2</v>
      </c>
      <c r="P30" s="2">
        <f>(O30/K30)*100</f>
        <v>100</v>
      </c>
      <c r="S30" s="2" t="str">
        <v>Kondisi Baik</v>
      </c>
    </row>
    <row r="31">
      <c r="E31" s="2" t="str">
        <v>Mooring Dolphin</v>
      </c>
      <c r="I31" s="2">
        <v>2</v>
      </c>
      <c r="K31" s="2">
        <f>I31</f>
        <v>2</v>
      </c>
      <c r="O31" s="2">
        <f>K31-(50%*L31+75%*M31+100%*N31)</f>
        <v>2</v>
      </c>
      <c r="P31" s="2">
        <f>(O31/K31)*100</f>
        <v>100</v>
      </c>
      <c r="S31" s="2" t="str">
        <v>Kondisi Baik</v>
      </c>
    </row>
    <row r="32">
      <c r="C32" s="2" t="str">
        <v xml:space="preserve">Availability Dermaga </v>
      </c>
      <c r="Q32" s="2" t="e">
        <f>AVERAGE(Q13:Q31)</f>
        <v>#DIV/0!</v>
      </c>
    </row>
    <row r="33">
      <c r="B33" s="2" t="str">
        <v>II</v>
      </c>
      <c r="C33" s="2" t="str">
        <v>LAPANGAN</v>
      </c>
    </row>
    <row r="34">
      <c r="B34" s="2">
        <v>1</v>
      </c>
      <c r="C34" s="2" t="str">
        <v>LAPANGAN PENUMPUKAN</v>
      </c>
      <c r="D34" s="2" t="str">
        <v>Lapangan Penumpukan A</v>
      </c>
      <c r="J34" s="2" t="str">
        <v>Paving Blok</v>
      </c>
      <c r="Q34" s="2">
        <f>AVERAGE(P35:P38)</f>
        <v>97.79166666666666</v>
      </c>
      <c r="R34" s="2" t="str">
        <v>SPTP</v>
      </c>
    </row>
    <row r="35">
      <c r="E35" s="2" t="str">
        <v>Lapangan</v>
      </c>
      <c r="F35" s="2">
        <v>200</v>
      </c>
      <c r="G35" s="2">
        <v>100</v>
      </c>
      <c r="H35" s="2">
        <f>F35*G35</f>
        <v>20000</v>
      </c>
      <c r="K35" s="2">
        <f>H35</f>
        <v>20000</v>
      </c>
      <c r="N35" s="2">
        <v>100</v>
      </c>
      <c r="O35" s="2">
        <f>K35-(50%*L35+75%*M35+100%*N35)</f>
        <v>19900</v>
      </c>
      <c r="P35" s="2">
        <f>(O35/K35)*100</f>
        <v>99.5</v>
      </c>
      <c r="S35" s="2" t="str">
        <v>Kerusakan paving perkerasan lapangan penumpukan  seluas 100 m2</v>
      </c>
    </row>
    <row r="36">
      <c r="E36" s="2" t="str">
        <v>Sitting Pad</v>
      </c>
      <c r="I36" s="2">
        <v>175</v>
      </c>
      <c r="K36" s="2">
        <f>I36</f>
        <v>175</v>
      </c>
      <c r="O36" s="2">
        <f>K36-(50%*L36+75%*M36+100%*N36)</f>
        <v>175</v>
      </c>
      <c r="P36" s="2">
        <f>(O36/K36)*100</f>
        <v>100</v>
      </c>
      <c r="S36" s="2" t="str">
        <v>Kondisi Baik</v>
      </c>
    </row>
    <row r="37">
      <c r="E37" s="2" t="str">
        <v>RTG Pad</v>
      </c>
      <c r="F37" s="2">
        <v>600</v>
      </c>
      <c r="K37" s="2">
        <f>F37</f>
        <v>600</v>
      </c>
      <c r="N37" s="2">
        <v>50</v>
      </c>
      <c r="O37" s="2">
        <f>K37-(50%*L37+75%*M37+100%*N37)</f>
        <v>550</v>
      </c>
      <c r="P37" s="2">
        <f>(O37/K37)*100</f>
        <v>91.66666666666666</v>
      </c>
      <c r="S37" s="2" t="str">
        <v>Perbaikan RTG Pad sepanjang 50 m'</v>
      </c>
    </row>
    <row r="38">
      <c r="E38" s="2" t="str">
        <v>Turning Plate</v>
      </c>
      <c r="I38" s="2">
        <v>24</v>
      </c>
      <c r="K38" s="2">
        <f>I38</f>
        <v>24</v>
      </c>
      <c r="O38" s="2">
        <f>K38-(50%*L38+75%*M38+100%*N38)</f>
        <v>24</v>
      </c>
      <c r="P38" s="2">
        <f>(O38/K38)*100</f>
        <v>100</v>
      </c>
      <c r="S38" s="2" t="str">
        <v>Kondisi Baik</v>
      </c>
    </row>
    <row r="39">
      <c r="B39" s="2">
        <v>2</v>
      </c>
      <c r="C39" s="2" t="str">
        <v>LAPANGAN PENUMPUKAN</v>
      </c>
      <c r="D39" s="2" t="str">
        <v>Lapangan Penumpukan B</v>
      </c>
      <c r="J39" s="2" t="str">
        <v>Beton</v>
      </c>
      <c r="Q39" s="2">
        <f>AVERAGE(P40)</f>
        <v>100</v>
      </c>
      <c r="R39" s="2" t="str">
        <v>SPMT</v>
      </c>
    </row>
    <row r="40">
      <c r="E40" s="2" t="str">
        <v>Lapangan</v>
      </c>
      <c r="F40" s="2">
        <v>200</v>
      </c>
      <c r="G40" s="2">
        <v>200</v>
      </c>
      <c r="H40" s="2">
        <f>F40*G40</f>
        <v>40000</v>
      </c>
      <c r="K40" s="2">
        <f>H40</f>
        <v>40000</v>
      </c>
      <c r="O40" s="2">
        <f>K40-(50%*L40+75%*M40+100%*N40)</f>
        <v>40000</v>
      </c>
      <c r="P40" s="2">
        <f>(O40/K40)*100</f>
        <v>100</v>
      </c>
      <c r="S40" s="2" t="str">
        <v>Kondisi Baik</v>
      </c>
    </row>
    <row r="41">
      <c r="C41" s="2" t="str">
        <v>Availability Lapangan</v>
      </c>
      <c r="Q41" s="2">
        <f>AVERAGE(Q33:Q40)</f>
        <v>98.89583333333333</v>
      </c>
    </row>
    <row r="42">
      <c r="B42" s="2" t="str">
        <v>III</v>
      </c>
      <c r="C42" s="2" t="str">
        <v>GUDANG</v>
      </c>
    </row>
    <row r="43">
      <c r="B43" s="2">
        <v>1</v>
      </c>
      <c r="C43" s="2" t="str">
        <v>GUDANG</v>
      </c>
      <c r="D43" s="2" t="str">
        <v>Gudang A</v>
      </c>
      <c r="J43" s="2" t="str">
        <v>Beton</v>
      </c>
      <c r="Q43" s="2">
        <f>AVERAGE(P44:P47)</f>
        <v>100</v>
      </c>
      <c r="R43" s="2" t="str">
        <v>SPSL</v>
      </c>
    </row>
    <row r="44">
      <c r="E44" s="2" t="str">
        <v>Lantai Gudang</v>
      </c>
      <c r="F44" s="2">
        <v>200</v>
      </c>
      <c r="G44" s="2">
        <v>20</v>
      </c>
      <c r="H44" s="2">
        <f>F44*G44</f>
        <v>4000</v>
      </c>
      <c r="K44" s="2">
        <f>H44</f>
        <v>4000</v>
      </c>
      <c r="O44" s="2">
        <f>K44-(50%*L44+75%*M44+100%*N44)</f>
        <v>4000</v>
      </c>
      <c r="P44" s="2">
        <f>(O44/K44)*100</f>
        <v>100</v>
      </c>
      <c r="S44" s="2" t="str">
        <v>Kondisi Baik</v>
      </c>
    </row>
    <row r="45">
      <c r="E45" s="2" t="str">
        <v>Atap</v>
      </c>
      <c r="F45" s="2">
        <v>200</v>
      </c>
      <c r="G45" s="2">
        <v>20</v>
      </c>
      <c r="H45" s="2">
        <f>F45*G45</f>
        <v>4000</v>
      </c>
      <c r="K45" s="2">
        <f>H45</f>
        <v>4000</v>
      </c>
      <c r="O45" s="2">
        <f>K45-(50%*L45+75%*M45+100%*N45)</f>
        <v>4000</v>
      </c>
      <c r="P45" s="2">
        <f>(O45/K45)*100</f>
        <v>100</v>
      </c>
      <c r="S45" s="2" t="str">
        <v>Kondisi Baik</v>
      </c>
    </row>
    <row r="46">
      <c r="E46" s="2" t="str">
        <v>Dinding Gudang</v>
      </c>
      <c r="F46" s="2">
        <v>440</v>
      </c>
      <c r="G46" s="2">
        <v>4</v>
      </c>
      <c r="H46" s="2">
        <f>F46*G46</f>
        <v>1760</v>
      </c>
      <c r="K46" s="2">
        <f>H46</f>
        <v>1760</v>
      </c>
      <c r="O46" s="2">
        <f>K46-(50%*L46+75%*M46+100%*N46)</f>
        <v>1760</v>
      </c>
      <c r="P46" s="2">
        <f>(O46/K46)*100</f>
        <v>100</v>
      </c>
      <c r="S46" s="2" t="str">
        <v>Kondisi Baik</v>
      </c>
    </row>
    <row r="47">
      <c r="E47" s="2" t="str">
        <v>Pintu Gudang</v>
      </c>
      <c r="I47" s="2">
        <v>4</v>
      </c>
      <c r="K47" s="2">
        <f>I47</f>
        <v>4</v>
      </c>
      <c r="O47" s="2">
        <f>K47-(50%*L47+75%*M47+100%*N47)</f>
        <v>4</v>
      </c>
      <c r="P47" s="2">
        <f>(O47/K47)*100</f>
        <v>100</v>
      </c>
      <c r="S47" s="2" t="str">
        <v>Kondisi Baik</v>
      </c>
    </row>
    <row r="48">
      <c r="B48" s="2">
        <v>2</v>
      </c>
      <c r="C48" s="2" t="str">
        <v>GUDANG</v>
      </c>
      <c r="D48" s="2" t="str">
        <v>Gudang B</v>
      </c>
      <c r="J48" s="2" t="str">
        <v>Beton</v>
      </c>
      <c r="Q48" s="2">
        <f>AVERAGE(P49:P52)</f>
        <v>95.625</v>
      </c>
      <c r="R48" s="2" t="str">
        <v>SPSL</v>
      </c>
    </row>
    <row r="49">
      <c r="E49" s="2" t="str">
        <v>Lantai Gudang</v>
      </c>
      <c r="F49" s="2">
        <v>100</v>
      </c>
      <c r="G49" s="2">
        <v>20</v>
      </c>
      <c r="H49" s="2">
        <f>F49*G49</f>
        <v>2000</v>
      </c>
      <c r="K49" s="2">
        <f>H49</f>
        <v>2000</v>
      </c>
      <c r="N49" s="2">
        <v>100</v>
      </c>
      <c r="O49" s="2">
        <f>K49-(50%*L49+75%*M49+100%*N49)</f>
        <v>1900</v>
      </c>
      <c r="P49" s="2">
        <f>(O49/K49)*100</f>
        <v>95</v>
      </c>
      <c r="S49" s="2" t="str">
        <v>Perbaikan lantai gudang seluas 100 m2</v>
      </c>
    </row>
    <row r="50">
      <c r="E50" s="2" t="str">
        <v>Atap</v>
      </c>
      <c r="F50" s="2">
        <v>100</v>
      </c>
      <c r="G50" s="2">
        <v>20</v>
      </c>
      <c r="H50" s="2">
        <f>F50*G50</f>
        <v>2000</v>
      </c>
      <c r="K50" s="2">
        <f>H50</f>
        <v>2000</v>
      </c>
      <c r="O50" s="2">
        <f>K50-(50%*L50+75%*M50+100%*N50)</f>
        <v>2000</v>
      </c>
      <c r="P50" s="2">
        <f>(O50/K50)*100</f>
        <v>100</v>
      </c>
      <c r="S50" s="2" t="str">
        <v>Kondisi Baik</v>
      </c>
    </row>
    <row r="51">
      <c r="E51" s="2" t="str">
        <v>Dinding Gudang</v>
      </c>
      <c r="F51" s="2">
        <v>240</v>
      </c>
      <c r="G51" s="2">
        <v>4</v>
      </c>
      <c r="H51" s="2">
        <f>F51*G51</f>
        <v>960</v>
      </c>
      <c r="K51" s="2">
        <f>H51</f>
        <v>960</v>
      </c>
      <c r="O51" s="2">
        <f>K51-(50%*L51+75%*M51+100%*N51)</f>
        <v>960</v>
      </c>
      <c r="P51" s="2">
        <f>(O51/K51)*100</f>
        <v>100</v>
      </c>
      <c r="S51" s="2" t="str">
        <v>Kondisi Baik</v>
      </c>
    </row>
    <row r="52">
      <c r="E52" s="2" t="str">
        <v>Pintu Gudang</v>
      </c>
      <c r="I52" s="2">
        <v>4</v>
      </c>
      <c r="K52" s="2">
        <f>I52</f>
        <v>4</v>
      </c>
      <c r="L52" s="2">
        <v>1</v>
      </c>
      <c r="O52" s="2">
        <f>K52-(50%*L52+75%*M52+100%*N52)</f>
        <v>3.5</v>
      </c>
      <c r="P52" s="2">
        <f>(O52/K52)*100</f>
        <v>87.5</v>
      </c>
      <c r="S52" s="2" t="str">
        <v>Proses perbaikan  ringan 1 (satu) unit  pintu gudang</v>
      </c>
    </row>
    <row r="53">
      <c r="C53" s="2" t="str">
        <v>Availability Gudang</v>
      </c>
      <c r="Q53" s="2">
        <f>AVERAGE(Q43:Q52)</f>
        <v>97.8125</v>
      </c>
    </row>
    <row r="54">
      <c r="B54" s="2" t="str">
        <v>IV</v>
      </c>
      <c r="C54" s="2" t="str">
        <v>TERMINAL PENUMPANG</v>
      </c>
    </row>
    <row r="55">
      <c r="B55" s="2">
        <v>1</v>
      </c>
      <c r="C55" s="2" t="str">
        <v>TERMINAL PENUMPANG</v>
      </c>
      <c r="D55" s="2" t="str">
        <v>TERMINAL PENUMPANG A</v>
      </c>
      <c r="J55" s="2" t="str">
        <v>Beton</v>
      </c>
      <c r="Q55" s="2">
        <f>AVERAGE(P56:P61)</f>
        <v>100</v>
      </c>
      <c r="R55" s="2" t="str">
        <v>SPMT</v>
      </c>
    </row>
    <row r="56">
      <c r="E56" s="2" t="str">
        <v xml:space="preserve">Lantai </v>
      </c>
      <c r="F56" s="2">
        <v>100</v>
      </c>
      <c r="G56" s="2">
        <v>20</v>
      </c>
      <c r="H56" s="2">
        <f>F56*G56</f>
        <v>2000</v>
      </c>
      <c r="K56" s="2">
        <f>H56</f>
        <v>2000</v>
      </c>
      <c r="O56" s="2">
        <f>K56-(50%*L56+75%*M56+100%*N56)</f>
        <v>2000</v>
      </c>
      <c r="P56" s="2">
        <f>(O56/K56)*100</f>
        <v>100</v>
      </c>
      <c r="S56" s="2" t="str">
        <v>Kondisi Baik</v>
      </c>
    </row>
    <row r="57">
      <c r="E57" s="2" t="str">
        <v>Atap</v>
      </c>
      <c r="F57" s="2">
        <v>100</v>
      </c>
      <c r="G57" s="2">
        <v>20</v>
      </c>
      <c r="H57" s="2">
        <f>F57*G57</f>
        <v>2000</v>
      </c>
      <c r="K57" s="2">
        <f>H57</f>
        <v>2000</v>
      </c>
      <c r="O57" s="2">
        <f>K57-(50%*L57+75%*M57+100%*N57)</f>
        <v>2000</v>
      </c>
      <c r="P57" s="2">
        <f>(O57/K57)*100</f>
        <v>100</v>
      </c>
      <c r="S57" s="2" t="str">
        <v>Kondisi Baik</v>
      </c>
    </row>
    <row r="58">
      <c r="E58" s="2" t="str">
        <v>Pintu</v>
      </c>
      <c r="I58" s="2">
        <v>10</v>
      </c>
      <c r="K58" s="2">
        <f>I58</f>
        <v>10</v>
      </c>
      <c r="O58" s="2">
        <f>K58-(50%*L58+75%*M58+100%*N58)</f>
        <v>10</v>
      </c>
      <c r="P58" s="2">
        <f>(O58/K58)*100</f>
        <v>100</v>
      </c>
      <c r="S58" s="2" t="str">
        <v>Kondisi Baik</v>
      </c>
    </row>
    <row r="59">
      <c r="E59" s="2" t="str">
        <v>Jendela</v>
      </c>
      <c r="I59" s="2">
        <v>20</v>
      </c>
      <c r="K59" s="2">
        <f>I59</f>
        <v>20</v>
      </c>
      <c r="O59" s="2">
        <f>K59-(50%*L59+75%*M59+100%*N59)</f>
        <v>20</v>
      </c>
      <c r="P59" s="2">
        <f>(O59/K59)*100</f>
        <v>100</v>
      </c>
      <c r="S59" s="2" t="str">
        <v>Kondisi Baik</v>
      </c>
    </row>
    <row r="60">
      <c r="E60" s="2" t="str">
        <v>Dinding</v>
      </c>
      <c r="F60" s="2">
        <v>240</v>
      </c>
      <c r="G60" s="2">
        <v>4</v>
      </c>
      <c r="H60" s="2">
        <f>F60*G60</f>
        <v>960</v>
      </c>
      <c r="K60" s="2">
        <f>H60</f>
        <v>960</v>
      </c>
      <c r="O60" s="2">
        <f>K60-(50%*L60+75%*M60+100%*N60)</f>
        <v>960</v>
      </c>
      <c r="P60" s="2">
        <f>(O60/K60)*100</f>
        <v>100</v>
      </c>
      <c r="S60" s="2" t="str">
        <v>Kondisi Baik</v>
      </c>
    </row>
    <row r="61">
      <c r="E61" s="2" t="str">
        <v>Plafond</v>
      </c>
      <c r="F61" s="2">
        <v>100</v>
      </c>
      <c r="G61" s="2">
        <v>20</v>
      </c>
      <c r="H61" s="2">
        <f>F61*G61</f>
        <v>2000</v>
      </c>
      <c r="K61" s="2">
        <f>H61</f>
        <v>2000</v>
      </c>
      <c r="O61" s="2">
        <f>K61-(50%*L61+75%*M61+100%*N61)</f>
        <v>2000</v>
      </c>
      <c r="P61" s="2">
        <f>(O61/K61)*100</f>
        <v>100</v>
      </c>
      <c r="S61" s="2" t="str">
        <v>Kondisi Baik</v>
      </c>
    </row>
    <row r="62">
      <c r="C62" s="2" t="str">
        <v>Availability Terminal Penumpang</v>
      </c>
      <c r="Q62" s="2">
        <f>AVERAGE(Q55:Q61)</f>
        <v>100</v>
      </c>
    </row>
    <row r="63">
      <c r="B63" s="2" t="str">
        <v>AVAILABILITY FASILITAS PELABUHAN</v>
      </c>
      <c r="Q63" s="2" t="e">
        <f>AVERAGE(Q32,Q41,Q53,Q62)</f>
        <v>#DIV/0!</v>
      </c>
    </row>
  </sheetData>
  <mergeCells count="15">
    <mergeCell ref="C53:P53"/>
    <mergeCell ref="C62:P62"/>
    <mergeCell ref="B63:P63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32:P32"/>
    <mergeCell ref="C41:P41"/>
  </mergeCells>
  <pageMargins left="0.25" right="0.25" top="0.75" bottom="0.75" header="0" footer="0"/>
  <ignoredErrors>
    <ignoredError numberStoredAsText="1" sqref="A1:Z1000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KALABAHI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Umum Selatan</v>
      </c>
      <c r="J13" s="2" t="str">
        <v>Tiang Pancang</v>
      </c>
      <c r="Q13" s="2" t="e">
        <f>AVERAGE(P14:P18)</f>
        <v>#DIV/0!</v>
      </c>
      <c r="R13" s="2" t="str">
        <v>SPTP</v>
      </c>
    </row>
    <row r="14">
      <c r="E14" s="2" t="str">
        <v>Pelat Lantai</v>
      </c>
      <c r="F14" s="2">
        <v>205.8</v>
      </c>
      <c r="G14" s="2">
        <v>21</v>
      </c>
      <c r="H14" s="2">
        <f>F14*G14</f>
        <v>4321.8</v>
      </c>
      <c r="K14" s="2">
        <f>H14</f>
        <v>4321.8</v>
      </c>
      <c r="O14" s="2">
        <f>K14-(50%*L14+75%*M14+100%*N14)</f>
        <v>4321.8</v>
      </c>
      <c r="P14" s="2">
        <f>(O14/K14)*100</f>
        <v>100</v>
      </c>
      <c r="S14" s="2" t="str">
        <v>Kondisi Baik</v>
      </c>
    </row>
    <row r="15">
      <c r="E15" s="2" t="str">
        <v>Fender</v>
      </c>
      <c r="I15" s="2">
        <v>47</v>
      </c>
      <c r="K15" s="2">
        <f>I15</f>
        <v>47</v>
      </c>
      <c r="O15" s="2">
        <f>K15-(50%*L15+75%*M15+100%*N15)</f>
        <v>47</v>
      </c>
      <c r="P15" s="2">
        <f>(O15/K15)*100</f>
        <v>100</v>
      </c>
      <c r="S15" s="2" t="str">
        <v>Kondisi Baik</v>
      </c>
    </row>
    <row r="16">
      <c r="E16" s="2" t="str">
        <v>Bolder</v>
      </c>
      <c r="I16" s="2">
        <v>12</v>
      </c>
      <c r="K16" s="2">
        <f>I16</f>
        <v>12</v>
      </c>
      <c r="O16" s="2">
        <f>K16-(50%*L16+75%*M16+100%*N16)</f>
        <v>12</v>
      </c>
      <c r="P16" s="2">
        <f>(O16/K16)*100</f>
        <v>100</v>
      </c>
      <c r="S16" s="2" t="str">
        <v>Kondisi Baik</v>
      </c>
    </row>
    <row r="17">
      <c r="E17" s="2" t="str">
        <v>Kanstin</v>
      </c>
      <c r="F17" s="2">
        <v>200</v>
      </c>
      <c r="K17" s="2">
        <f>F17</f>
        <v>200</v>
      </c>
      <c r="O17" s="2">
        <f>K17-(50%*L17+75%*M17+100%*N17)</f>
        <v>200</v>
      </c>
      <c r="P17" s="2">
        <f>(O17/K17)*100</f>
        <v>100</v>
      </c>
      <c r="S17" s="2" t="str">
        <v>Kondisi Baik</v>
      </c>
    </row>
    <row r="18">
      <c r="E18" s="2" t="str">
        <v>Rel Crane</v>
      </c>
      <c r="F18" s="2">
        <v>0</v>
      </c>
      <c r="K18" s="2">
        <f>F18</f>
        <v>0</v>
      </c>
      <c r="O18" s="2">
        <f>K18-(50%*L18+75%*M18+100%*N18)</f>
        <v>0</v>
      </c>
      <c r="P18" s="2" t="e">
        <f>(O18/K18)*100</f>
        <v>#DIV/0!</v>
      </c>
    </row>
    <row r="19">
      <c r="D19" s="2" t="str">
        <v>Dermaga Umum Timur</v>
      </c>
      <c r="J19" s="2" t="str">
        <v>Tiang Pancang</v>
      </c>
      <c r="Q19" s="2">
        <f>AVERAGE(P20:P24)</f>
        <v>97</v>
      </c>
      <c r="R19" s="2" t="str">
        <v>SPTP</v>
      </c>
    </row>
    <row r="20">
      <c r="E20" s="2" t="str">
        <v>Pelat Lantai</v>
      </c>
      <c r="F20" s="2">
        <v>500</v>
      </c>
      <c r="G20" s="2">
        <v>20</v>
      </c>
      <c r="H20" s="2">
        <f>F20*G20</f>
        <v>10000</v>
      </c>
      <c r="K20" s="2">
        <f>H20</f>
        <v>10000</v>
      </c>
      <c r="O20" s="2">
        <f>K20-(50%*L20+75%*M20+100%*N20)</f>
        <v>10000</v>
      </c>
      <c r="P20" s="2">
        <f>(O20/K20)*100</f>
        <v>100</v>
      </c>
      <c r="S20" s="2" t="str">
        <v>Kondisi Baik</v>
      </c>
    </row>
    <row r="21">
      <c r="E21" s="2" t="str">
        <v>Fender</v>
      </c>
      <c r="I21" s="2">
        <v>25</v>
      </c>
      <c r="K21" s="2">
        <f>I21</f>
        <v>25</v>
      </c>
      <c r="L21" s="2">
        <v>1</v>
      </c>
      <c r="O21" s="2">
        <f>K21-(50%*L21+75%*M21+100%*N21)</f>
        <v>24.5</v>
      </c>
      <c r="P21" s="2">
        <f>(O21/K21)*100</f>
        <v>98</v>
      </c>
      <c r="S21" s="2" t="str">
        <v>Terdapat 12 baut pada fender yang  hilang</v>
      </c>
    </row>
    <row r="22">
      <c r="E22" s="2" t="str">
        <v>Bolder</v>
      </c>
      <c r="I22" s="2">
        <v>10</v>
      </c>
      <c r="K22" s="2">
        <f>I22</f>
        <v>10</v>
      </c>
      <c r="N22" s="2">
        <v>1</v>
      </c>
      <c r="O22" s="2">
        <f>K22-(50%*L22+75%*M22+100%*N22)</f>
        <v>9</v>
      </c>
      <c r="P22" s="2">
        <f>(O22/K22)*100</f>
        <v>90</v>
      </c>
      <c r="S22" s="2" t="str">
        <v>Proses perbaikan 1 (satu) unit bolder</v>
      </c>
    </row>
    <row r="23">
      <c r="E23" s="2" t="str">
        <v>Kanstin</v>
      </c>
      <c r="F23" s="2">
        <v>250</v>
      </c>
      <c r="K23" s="2">
        <f>F23</f>
        <v>250</v>
      </c>
      <c r="M23" s="2">
        <v>10</v>
      </c>
      <c r="O23" s="2">
        <f>K23-(50%*L23+75%*M23+100%*N23)</f>
        <v>242.5</v>
      </c>
      <c r="P23" s="2">
        <f>(O23/K23)*100</f>
        <v>97</v>
      </c>
      <c r="S23" s="2" t="str">
        <v>Terdapat  selimut beton yang terkelupas sepanjang 10 m</v>
      </c>
    </row>
    <row r="24">
      <c r="E24" s="2" t="str">
        <v>Rel Crane</v>
      </c>
      <c r="F24" s="2">
        <v>450</v>
      </c>
      <c r="K24" s="2">
        <f>F24</f>
        <v>450</v>
      </c>
      <c r="O24" s="2">
        <f>K24-(50%*L24+75%*M24+100%*N24)</f>
        <v>450</v>
      </c>
      <c r="P24" s="2">
        <f>(O24/K24)*100</f>
        <v>100</v>
      </c>
    </row>
    <row r="25">
      <c r="B25" s="2">
        <v>2</v>
      </c>
      <c r="C25" s="2" t="str">
        <v>DERMAGA</v>
      </c>
      <c r="D25" s="2" t="str">
        <v>Jetty  B</v>
      </c>
      <c r="J25" s="2" t="str">
        <v>Tiang Pancang</v>
      </c>
      <c r="Q25" s="2">
        <f>AVERAGE(P26:P31)</f>
        <v>96.66666666666667</v>
      </c>
      <c r="R25" s="2" t="str">
        <v>SPMT</v>
      </c>
    </row>
    <row r="26">
      <c r="E26" s="2" t="str">
        <v>Pelat Lantai</v>
      </c>
      <c r="F26" s="2">
        <v>100</v>
      </c>
      <c r="G26" s="2">
        <v>10</v>
      </c>
      <c r="H26" s="2">
        <f>F26*G26</f>
        <v>1000</v>
      </c>
      <c r="K26" s="2">
        <f>H26</f>
        <v>1000</v>
      </c>
      <c r="O26" s="2">
        <f>K26-(50%*L26+75%*M26+100%*N26)</f>
        <v>1000</v>
      </c>
      <c r="P26" s="2">
        <f>(O26/K26)*100</f>
        <v>100</v>
      </c>
      <c r="S26" s="2" t="str">
        <v>Kondisi Baik</v>
      </c>
    </row>
    <row r="27">
      <c r="E27" s="2" t="str">
        <v>Fender</v>
      </c>
      <c r="I27" s="2">
        <v>10</v>
      </c>
      <c r="K27" s="2">
        <f>I27</f>
        <v>10</v>
      </c>
      <c r="N27" s="2">
        <v>1</v>
      </c>
      <c r="O27" s="2">
        <f>K27-(50%*L27+75%*M27+100%*N27)</f>
        <v>9</v>
      </c>
      <c r="P27" s="2">
        <f>(O27/K27)*100</f>
        <v>90</v>
      </c>
      <c r="S27" s="2" t="str">
        <v>1 (satu) unit fender hilang</v>
      </c>
    </row>
    <row r="28">
      <c r="E28" s="2" t="str">
        <v>Bolder</v>
      </c>
      <c r="I28" s="2">
        <v>5</v>
      </c>
      <c r="K28" s="2">
        <f>I28</f>
        <v>5</v>
      </c>
      <c r="L28" s="2">
        <v>1</v>
      </c>
      <c r="O28" s="2">
        <f>K28-(50%*L28+75%*M28+100%*N28)</f>
        <v>4.5</v>
      </c>
      <c r="P28" s="2">
        <f>(O28/K28)*100</f>
        <v>90</v>
      </c>
      <c r="S28" s="2" t="str">
        <v xml:space="preserve">1 (satu unit fender korosi </v>
      </c>
    </row>
    <row r="29">
      <c r="E29" s="2" t="str">
        <v>Kanstin</v>
      </c>
      <c r="F29" s="2">
        <v>100</v>
      </c>
      <c r="K29" s="2">
        <f>F29</f>
        <v>100</v>
      </c>
      <c r="O29" s="2">
        <f>K29-(50%*L29+75%*M29+100%*N29)</f>
        <v>100</v>
      </c>
      <c r="P29" s="2">
        <f>(O29/K29)*100</f>
        <v>100</v>
      </c>
      <c r="S29" s="2" t="str">
        <v>Kondisi Baik</v>
      </c>
    </row>
    <row r="30">
      <c r="E30" s="2" t="str">
        <v>Breasting Dolphin</v>
      </c>
      <c r="I30" s="2">
        <v>2</v>
      </c>
      <c r="K30" s="2">
        <f>I30</f>
        <v>2</v>
      </c>
      <c r="O30" s="2">
        <f>K30-(50%*L30+75%*M30+100%*N30)</f>
        <v>2</v>
      </c>
      <c r="P30" s="2">
        <f>(O30/K30)*100</f>
        <v>100</v>
      </c>
      <c r="S30" s="2" t="str">
        <v>Kondisi Baik</v>
      </c>
    </row>
    <row r="31">
      <c r="E31" s="2" t="str">
        <v>Mooring Dolphin</v>
      </c>
      <c r="I31" s="2">
        <v>2</v>
      </c>
      <c r="K31" s="2">
        <f>I31</f>
        <v>2</v>
      </c>
      <c r="O31" s="2">
        <f>K31-(50%*L31+75%*M31+100%*N31)</f>
        <v>2</v>
      </c>
      <c r="P31" s="2">
        <f>(O31/K31)*100</f>
        <v>100</v>
      </c>
      <c r="S31" s="2" t="str">
        <v>Kondisi Baik</v>
      </c>
    </row>
    <row r="32">
      <c r="C32" s="2" t="str">
        <v xml:space="preserve">Availability Dermaga </v>
      </c>
      <c r="Q32" s="2" t="e">
        <f>AVERAGE(Q13:Q31)</f>
        <v>#DIV/0!</v>
      </c>
    </row>
    <row r="33">
      <c r="B33" s="2" t="str">
        <v>II</v>
      </c>
      <c r="C33" s="2" t="str">
        <v>LAPANGAN</v>
      </c>
    </row>
    <row r="34">
      <c r="B34" s="2">
        <v>1</v>
      </c>
      <c r="C34" s="2" t="str">
        <v>LAPANGAN PENUMPUKAN</v>
      </c>
      <c r="D34" s="2" t="str">
        <v>Lapangan Penumpukan A</v>
      </c>
      <c r="J34" s="2" t="str">
        <v>Paving Blok</v>
      </c>
      <c r="Q34" s="2">
        <f>AVERAGE(P35:P38)</f>
        <v>97.79166666666666</v>
      </c>
      <c r="R34" s="2" t="str">
        <v>SPTP</v>
      </c>
    </row>
    <row r="35">
      <c r="E35" s="2" t="str">
        <v>Lapangan</v>
      </c>
      <c r="F35" s="2">
        <v>200</v>
      </c>
      <c r="G35" s="2">
        <v>100</v>
      </c>
      <c r="H35" s="2">
        <f>F35*G35</f>
        <v>20000</v>
      </c>
      <c r="K35" s="2">
        <f>H35</f>
        <v>20000</v>
      </c>
      <c r="N35" s="2">
        <v>100</v>
      </c>
      <c r="O35" s="2">
        <f>K35-(50%*L35+75%*M35+100%*N35)</f>
        <v>19900</v>
      </c>
      <c r="P35" s="2">
        <f>(O35/K35)*100</f>
        <v>99.5</v>
      </c>
      <c r="S35" s="2" t="str">
        <v>Kerusakan paving perkerasan lapangan penumpukan  seluas 100 m2</v>
      </c>
    </row>
    <row r="36">
      <c r="E36" s="2" t="str">
        <v>Sitting Pad</v>
      </c>
      <c r="I36" s="2">
        <v>175</v>
      </c>
      <c r="K36" s="2">
        <f>I36</f>
        <v>175</v>
      </c>
      <c r="O36" s="2">
        <f>K36-(50%*L36+75%*M36+100%*N36)</f>
        <v>175</v>
      </c>
      <c r="P36" s="2">
        <f>(O36/K36)*100</f>
        <v>100</v>
      </c>
      <c r="S36" s="2" t="str">
        <v>Kondisi Baik</v>
      </c>
    </row>
    <row r="37">
      <c r="E37" s="2" t="str">
        <v>RTG Pad</v>
      </c>
      <c r="F37" s="2">
        <v>600</v>
      </c>
      <c r="K37" s="2">
        <f>F37</f>
        <v>600</v>
      </c>
      <c r="N37" s="2">
        <v>50</v>
      </c>
      <c r="O37" s="2">
        <f>K37-(50%*L37+75%*M37+100%*N37)</f>
        <v>550</v>
      </c>
      <c r="P37" s="2">
        <f>(O37/K37)*100</f>
        <v>91.66666666666666</v>
      </c>
      <c r="S37" s="2" t="str">
        <v>Perbaikan RTG Pad sepanjang 50 m'</v>
      </c>
    </row>
    <row r="38">
      <c r="E38" s="2" t="str">
        <v>Turning Plate</v>
      </c>
      <c r="I38" s="2">
        <v>24</v>
      </c>
      <c r="K38" s="2">
        <f>I38</f>
        <v>24</v>
      </c>
      <c r="O38" s="2">
        <f>K38-(50%*L38+75%*M38+100%*N38)</f>
        <v>24</v>
      </c>
      <c r="P38" s="2">
        <f>(O38/K38)*100</f>
        <v>100</v>
      </c>
      <c r="S38" s="2" t="str">
        <v>Kondisi Baik</v>
      </c>
    </row>
    <row r="39">
      <c r="B39" s="2">
        <v>2</v>
      </c>
      <c r="C39" s="2" t="str">
        <v>LAPANGAN PENUMPUKAN</v>
      </c>
      <c r="D39" s="2" t="str">
        <v>Lapangan Penumpukan B</v>
      </c>
      <c r="J39" s="2" t="str">
        <v>Beton</v>
      </c>
      <c r="Q39" s="2">
        <f>AVERAGE(P40)</f>
        <v>100</v>
      </c>
      <c r="R39" s="2" t="str">
        <v>SPMT</v>
      </c>
    </row>
    <row r="40">
      <c r="E40" s="2" t="str">
        <v>Lapangan</v>
      </c>
      <c r="F40" s="2">
        <v>200</v>
      </c>
      <c r="G40" s="2">
        <v>200</v>
      </c>
      <c r="H40" s="2">
        <f>F40*G40</f>
        <v>40000</v>
      </c>
      <c r="K40" s="2">
        <f>H40</f>
        <v>40000</v>
      </c>
      <c r="O40" s="2">
        <f>K40-(50%*L40+75%*M40+100%*N40)</f>
        <v>40000</v>
      </c>
      <c r="P40" s="2">
        <f>(O40/K40)*100</f>
        <v>100</v>
      </c>
      <c r="S40" s="2" t="str">
        <v>Kondisi Baik</v>
      </c>
    </row>
    <row r="41">
      <c r="C41" s="2" t="str">
        <v>Availability Lapangan</v>
      </c>
      <c r="Q41" s="2">
        <f>AVERAGE(Q33:Q40)</f>
        <v>98.89583333333333</v>
      </c>
    </row>
    <row r="42">
      <c r="B42" s="2" t="str">
        <v>III</v>
      </c>
      <c r="C42" s="2" t="str">
        <v>GUDANG</v>
      </c>
    </row>
    <row r="43">
      <c r="B43" s="2">
        <v>1</v>
      </c>
      <c r="C43" s="2" t="str">
        <v>GUDANG</v>
      </c>
      <c r="D43" s="2" t="str">
        <v>Gudang A</v>
      </c>
      <c r="J43" s="2" t="str">
        <v>Beton</v>
      </c>
      <c r="Q43" s="2">
        <f>AVERAGE(P44:P47)</f>
        <v>100</v>
      </c>
      <c r="R43" s="2" t="str">
        <v>SPSL</v>
      </c>
    </row>
    <row r="44">
      <c r="E44" s="2" t="str">
        <v>Lantai Gudang</v>
      </c>
      <c r="F44" s="2">
        <v>200</v>
      </c>
      <c r="G44" s="2">
        <v>20</v>
      </c>
      <c r="H44" s="2">
        <f>F44*G44</f>
        <v>4000</v>
      </c>
      <c r="K44" s="2">
        <f>H44</f>
        <v>4000</v>
      </c>
      <c r="O44" s="2">
        <f>K44-(50%*L44+75%*M44+100%*N44)</f>
        <v>4000</v>
      </c>
      <c r="P44" s="2">
        <f>(O44/K44)*100</f>
        <v>100</v>
      </c>
      <c r="S44" s="2" t="str">
        <v>Kondisi Baik</v>
      </c>
    </row>
    <row r="45">
      <c r="E45" s="2" t="str">
        <v>Atap</v>
      </c>
      <c r="F45" s="2">
        <v>200</v>
      </c>
      <c r="G45" s="2">
        <v>20</v>
      </c>
      <c r="H45" s="2">
        <f>F45*G45</f>
        <v>4000</v>
      </c>
      <c r="K45" s="2">
        <f>H45</f>
        <v>4000</v>
      </c>
      <c r="O45" s="2">
        <f>K45-(50%*L45+75%*M45+100%*N45)</f>
        <v>4000</v>
      </c>
      <c r="P45" s="2">
        <f>(O45/K45)*100</f>
        <v>100</v>
      </c>
      <c r="S45" s="2" t="str">
        <v>Kondisi Baik</v>
      </c>
    </row>
    <row r="46">
      <c r="E46" s="2" t="str">
        <v>Dinding Gudang</v>
      </c>
      <c r="F46" s="2">
        <v>440</v>
      </c>
      <c r="G46" s="2">
        <v>4</v>
      </c>
      <c r="H46" s="2">
        <f>F46*G46</f>
        <v>1760</v>
      </c>
      <c r="K46" s="2">
        <f>H46</f>
        <v>1760</v>
      </c>
      <c r="O46" s="2">
        <f>K46-(50%*L46+75%*M46+100%*N46)</f>
        <v>1760</v>
      </c>
      <c r="P46" s="2">
        <f>(O46/K46)*100</f>
        <v>100</v>
      </c>
      <c r="S46" s="2" t="str">
        <v>Kondisi Baik</v>
      </c>
    </row>
    <row r="47">
      <c r="E47" s="2" t="str">
        <v>Pintu Gudang</v>
      </c>
      <c r="I47" s="2">
        <v>4</v>
      </c>
      <c r="K47" s="2">
        <f>I47</f>
        <v>4</v>
      </c>
      <c r="O47" s="2">
        <f>K47-(50%*L47+75%*M47+100%*N47)</f>
        <v>4</v>
      </c>
      <c r="P47" s="2">
        <f>(O47/K47)*100</f>
        <v>100</v>
      </c>
      <c r="S47" s="2" t="str">
        <v>Kondisi Baik</v>
      </c>
    </row>
    <row r="48">
      <c r="B48" s="2">
        <v>2</v>
      </c>
      <c r="C48" s="2" t="str">
        <v>GUDANG</v>
      </c>
      <c r="D48" s="2" t="str">
        <v>Gudang B</v>
      </c>
      <c r="J48" s="2" t="str">
        <v>Beton</v>
      </c>
      <c r="Q48" s="2">
        <f>AVERAGE(P49:P52)</f>
        <v>95.625</v>
      </c>
      <c r="R48" s="2" t="str">
        <v>SPSL</v>
      </c>
    </row>
    <row r="49">
      <c r="E49" s="2" t="str">
        <v>Lantai Gudang</v>
      </c>
      <c r="F49" s="2">
        <v>100</v>
      </c>
      <c r="G49" s="2">
        <v>20</v>
      </c>
      <c r="H49" s="2">
        <f>F49*G49</f>
        <v>2000</v>
      </c>
      <c r="K49" s="2">
        <f>H49</f>
        <v>2000</v>
      </c>
      <c r="N49" s="2">
        <v>100</v>
      </c>
      <c r="O49" s="2">
        <f>K49-(50%*L49+75%*M49+100%*N49)</f>
        <v>1900</v>
      </c>
      <c r="P49" s="2">
        <f>(O49/K49)*100</f>
        <v>95</v>
      </c>
      <c r="S49" s="2" t="str">
        <v>Perbaikan lantai gudang seluas 100 m2</v>
      </c>
    </row>
    <row r="50">
      <c r="E50" s="2" t="str">
        <v>Atap</v>
      </c>
      <c r="F50" s="2">
        <v>100</v>
      </c>
      <c r="G50" s="2">
        <v>20</v>
      </c>
      <c r="H50" s="2">
        <f>F50*G50</f>
        <v>2000</v>
      </c>
      <c r="K50" s="2">
        <f>H50</f>
        <v>2000</v>
      </c>
      <c r="O50" s="2">
        <f>K50-(50%*L50+75%*M50+100%*N50)</f>
        <v>2000</v>
      </c>
      <c r="P50" s="2">
        <f>(O50/K50)*100</f>
        <v>100</v>
      </c>
      <c r="S50" s="2" t="str">
        <v>Kondisi Baik</v>
      </c>
    </row>
    <row r="51">
      <c r="E51" s="2" t="str">
        <v>Dinding Gudang</v>
      </c>
      <c r="F51" s="2">
        <v>240</v>
      </c>
      <c r="G51" s="2">
        <v>4</v>
      </c>
      <c r="H51" s="2">
        <f>F51*G51</f>
        <v>960</v>
      </c>
      <c r="K51" s="2">
        <f>H51</f>
        <v>960</v>
      </c>
      <c r="O51" s="2">
        <f>K51-(50%*L51+75%*M51+100%*N51)</f>
        <v>960</v>
      </c>
      <c r="P51" s="2">
        <f>(O51/K51)*100</f>
        <v>100</v>
      </c>
      <c r="S51" s="2" t="str">
        <v>Kondisi Baik</v>
      </c>
    </row>
    <row r="52">
      <c r="E52" s="2" t="str">
        <v>Pintu Gudang</v>
      </c>
      <c r="I52" s="2">
        <v>4</v>
      </c>
      <c r="K52" s="2">
        <f>I52</f>
        <v>4</v>
      </c>
      <c r="L52" s="2">
        <v>1</v>
      </c>
      <c r="O52" s="2">
        <f>K52-(50%*L52+75%*M52+100%*N52)</f>
        <v>3.5</v>
      </c>
      <c r="P52" s="2">
        <f>(O52/K52)*100</f>
        <v>87.5</v>
      </c>
      <c r="S52" s="2" t="str">
        <v>Proses perbaikan  ringan 1 (satu) unit  pintu gudang</v>
      </c>
    </row>
    <row r="53">
      <c r="C53" s="2" t="str">
        <v>Availability Gudang</v>
      </c>
      <c r="Q53" s="2">
        <f>AVERAGE(Q43:Q52)</f>
        <v>97.8125</v>
      </c>
    </row>
    <row r="54">
      <c r="B54" s="2" t="str">
        <v>IV</v>
      </c>
      <c r="C54" s="2" t="str">
        <v>TERMINAL PENUMPANG</v>
      </c>
    </row>
    <row r="55">
      <c r="B55" s="2">
        <v>1</v>
      </c>
      <c r="C55" s="2" t="str">
        <v>TERMINAL PENUMPANG</v>
      </c>
      <c r="D55" s="2" t="str">
        <v>TERMINAL PENUMPANG A</v>
      </c>
      <c r="J55" s="2" t="str">
        <v>Beton</v>
      </c>
      <c r="Q55" s="2">
        <f>AVERAGE(P56:P61)</f>
        <v>100</v>
      </c>
      <c r="R55" s="2" t="str">
        <v>SPMT</v>
      </c>
    </row>
    <row r="56">
      <c r="E56" s="2" t="str">
        <v xml:space="preserve">Lantai </v>
      </c>
      <c r="F56" s="2">
        <v>100</v>
      </c>
      <c r="G56" s="2">
        <v>20</v>
      </c>
      <c r="H56" s="2">
        <f>F56*G56</f>
        <v>2000</v>
      </c>
      <c r="K56" s="2">
        <f>H56</f>
        <v>2000</v>
      </c>
      <c r="O56" s="2">
        <f>K56-(50%*L56+75%*M56+100%*N56)</f>
        <v>2000</v>
      </c>
      <c r="P56" s="2">
        <f>(O56/K56)*100</f>
        <v>100</v>
      </c>
      <c r="S56" s="2" t="str">
        <v>Kondisi Baik</v>
      </c>
    </row>
    <row r="57">
      <c r="E57" s="2" t="str">
        <v>Atap</v>
      </c>
      <c r="F57" s="2">
        <v>100</v>
      </c>
      <c r="G57" s="2">
        <v>20</v>
      </c>
      <c r="H57" s="2">
        <f>F57*G57</f>
        <v>2000</v>
      </c>
      <c r="K57" s="2">
        <f>H57</f>
        <v>2000</v>
      </c>
      <c r="O57" s="2">
        <f>K57-(50%*L57+75%*M57+100%*N57)</f>
        <v>2000</v>
      </c>
      <c r="P57" s="2">
        <f>(O57/K57)*100</f>
        <v>100</v>
      </c>
      <c r="S57" s="2" t="str">
        <v>Kondisi Baik</v>
      </c>
    </row>
    <row r="58">
      <c r="E58" s="2" t="str">
        <v>Pintu</v>
      </c>
      <c r="I58" s="2">
        <v>10</v>
      </c>
      <c r="K58" s="2">
        <f>I58</f>
        <v>10</v>
      </c>
      <c r="O58" s="2">
        <f>K58-(50%*L58+75%*M58+100%*N58)</f>
        <v>10</v>
      </c>
      <c r="P58" s="2">
        <f>(O58/K58)*100</f>
        <v>100</v>
      </c>
      <c r="S58" s="2" t="str">
        <v>Kondisi Baik</v>
      </c>
    </row>
    <row r="59">
      <c r="E59" s="2" t="str">
        <v>Jendela</v>
      </c>
      <c r="I59" s="2">
        <v>20</v>
      </c>
      <c r="K59" s="2">
        <f>I59</f>
        <v>20</v>
      </c>
      <c r="O59" s="2">
        <f>K59-(50%*L59+75%*M59+100%*N59)</f>
        <v>20</v>
      </c>
      <c r="P59" s="2">
        <f>(O59/K59)*100</f>
        <v>100</v>
      </c>
      <c r="S59" s="2" t="str">
        <v>Kondisi Baik</v>
      </c>
    </row>
    <row r="60">
      <c r="E60" s="2" t="str">
        <v>Dinding</v>
      </c>
      <c r="F60" s="2">
        <v>240</v>
      </c>
      <c r="G60" s="2">
        <v>4</v>
      </c>
      <c r="H60" s="2">
        <f>F60*G60</f>
        <v>960</v>
      </c>
      <c r="K60" s="2">
        <f>H60</f>
        <v>960</v>
      </c>
      <c r="O60" s="2">
        <f>K60-(50%*L60+75%*M60+100%*N60)</f>
        <v>960</v>
      </c>
      <c r="P60" s="2">
        <f>(O60/K60)*100</f>
        <v>100</v>
      </c>
      <c r="S60" s="2" t="str">
        <v>Kondisi Baik</v>
      </c>
    </row>
    <row r="61">
      <c r="E61" s="2" t="str">
        <v>Plafond</v>
      </c>
      <c r="F61" s="2">
        <v>100</v>
      </c>
      <c r="G61" s="2">
        <v>20</v>
      </c>
      <c r="H61" s="2">
        <f>F61*G61</f>
        <v>2000</v>
      </c>
      <c r="K61" s="2">
        <f>H61</f>
        <v>2000</v>
      </c>
      <c r="O61" s="2">
        <f>K61-(50%*L61+75%*M61+100%*N61)</f>
        <v>2000</v>
      </c>
      <c r="P61" s="2">
        <f>(O61/K61)*100</f>
        <v>100</v>
      </c>
      <c r="S61" s="2" t="str">
        <v>Kondisi Baik</v>
      </c>
    </row>
    <row r="62">
      <c r="C62" s="2" t="str">
        <v>Availability Terminal Penumpang</v>
      </c>
      <c r="Q62" s="2">
        <f>AVERAGE(Q55:Q61)</f>
        <v>100</v>
      </c>
    </row>
    <row r="63">
      <c r="B63" s="2" t="str">
        <v>AVAILABILITY FASILITAS PELABUHAN</v>
      </c>
      <c r="Q63" s="2" t="e">
        <f>AVERAGE(Q32,Q41,Q53,Q62)</f>
        <v>#DIV/0!</v>
      </c>
    </row>
  </sheetData>
  <mergeCells count="15">
    <mergeCell ref="C53:P53"/>
    <mergeCell ref="C62:P62"/>
    <mergeCell ref="B63:P63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32:P32"/>
    <mergeCell ref="C41:P41"/>
  </mergeCells>
  <pageMargins left="0.25" right="0.25" top="0.75" bottom="0.75" header="0" footer="0"/>
  <ignoredErrors>
    <ignoredError numberStoredAsText="1" sqref="A1:Z1000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WAINGAPU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 UMUM</v>
      </c>
      <c r="D13" s="2" t="str">
        <v>Dermaga Nusantara 1</v>
      </c>
      <c r="J13" s="2" t="str">
        <v>Tiang Pancang</v>
      </c>
      <c r="Q13" s="2" t="e">
        <f>AVERAGE(P14:P18)</f>
        <v>#DIV/0!</v>
      </c>
      <c r="R13" s="2" t="str">
        <v>SPTP</v>
      </c>
    </row>
    <row r="14">
      <c r="E14" s="2" t="str">
        <v>Pelat Lantai</v>
      </c>
      <c r="F14" s="2">
        <v>150</v>
      </c>
      <c r="G14" s="2">
        <v>15</v>
      </c>
      <c r="H14" s="2">
        <f>F14*G14</f>
        <v>2250</v>
      </c>
      <c r="K14" s="2">
        <f>H14</f>
        <v>2250</v>
      </c>
      <c r="O14" s="2">
        <f>K14-(50%*L14+75%*M14+100%*N14)</f>
        <v>2250</v>
      </c>
      <c r="P14" s="2">
        <f>(O14/K14)*100</f>
        <v>100</v>
      </c>
      <c r="S14" s="2" t="str">
        <v>Kondisi Baik</v>
      </c>
    </row>
    <row r="15">
      <c r="E15" s="2" t="str">
        <v>Fender</v>
      </c>
      <c r="F15" s="2">
        <v>32</v>
      </c>
      <c r="G15" s="2">
        <v>0</v>
      </c>
      <c r="H15" s="2">
        <v>0</v>
      </c>
      <c r="I15" s="2">
        <v>0</v>
      </c>
      <c r="K15" s="2">
        <f>I15</f>
        <v>0</v>
      </c>
      <c r="O15" s="2">
        <f>K15-(50%*L15+75%*M15+100%*N15)</f>
        <v>0</v>
      </c>
      <c r="P15" s="2" t="e">
        <f>(O15/K15)*100</f>
        <v>#DIV/0!</v>
      </c>
      <c r="S15" s="2" t="str">
        <v>Kondisi Baik</v>
      </c>
    </row>
    <row r="16">
      <c r="E16" s="2" t="str">
        <v>Bolder</v>
      </c>
      <c r="F16" s="2">
        <v>13</v>
      </c>
      <c r="G16" s="2">
        <v>0</v>
      </c>
      <c r="H16" s="2">
        <v>0</v>
      </c>
      <c r="I16" s="2">
        <v>0</v>
      </c>
      <c r="K16" s="2">
        <f>I16</f>
        <v>0</v>
      </c>
      <c r="O16" s="2">
        <f>K16-(50%*L16+75%*M16+100%*N16)</f>
        <v>0</v>
      </c>
      <c r="P16" s="2" t="e">
        <f>(O16/K16)*100</f>
        <v>#DIV/0!</v>
      </c>
      <c r="S16" s="2" t="str">
        <v>Kondisi Baik</v>
      </c>
    </row>
    <row r="17">
      <c r="E17" s="2" t="str">
        <v>Kanstin</v>
      </c>
      <c r="F17" s="2">
        <v>0</v>
      </c>
      <c r="G17" s="2">
        <v>0</v>
      </c>
      <c r="H17" s="2">
        <v>0</v>
      </c>
      <c r="I17" s="2">
        <v>0</v>
      </c>
      <c r="K17" s="2">
        <f>F17</f>
        <v>0</v>
      </c>
      <c r="O17" s="2">
        <f>K17-(50%*L17+75%*M17+100%*N17)</f>
        <v>0</v>
      </c>
      <c r="P17" s="2" t="e">
        <f>(O17/K17)*100</f>
        <v>#DIV/0!</v>
      </c>
      <c r="S17" s="2" t="str">
        <v>Kondisi Baik</v>
      </c>
    </row>
    <row r="18">
      <c r="E18" s="2" t="str">
        <v>Rel Crane</v>
      </c>
      <c r="F18" s="2">
        <v>0</v>
      </c>
      <c r="G18" s="2">
        <v>0</v>
      </c>
      <c r="H18" s="2">
        <v>0</v>
      </c>
      <c r="I18" s="2">
        <v>0</v>
      </c>
      <c r="K18" s="2">
        <f>F18</f>
        <v>0</v>
      </c>
      <c r="O18" s="2">
        <f>K18-(50%*L18+75%*M18+100%*N18)</f>
        <v>0</v>
      </c>
      <c r="P18" s="2" t="e">
        <f>(O18/K18)*100</f>
        <v>#DIV/0!</v>
      </c>
    </row>
    <row r="19">
      <c r="D19" s="2" t="str">
        <v>Dermaga Nusantara 2</v>
      </c>
      <c r="J19" s="2" t="str">
        <v>Tiang Pancang</v>
      </c>
      <c r="Q19" s="2" t="e">
        <f>AVERAGE(P20:P24)</f>
        <v>#DIV/0!</v>
      </c>
      <c r="R19" s="2" t="str">
        <v>SPTP</v>
      </c>
    </row>
    <row r="20">
      <c r="E20" s="2" t="str">
        <v>Pelat Lantai</v>
      </c>
      <c r="F20" s="2">
        <v>120</v>
      </c>
      <c r="G20" s="2">
        <v>12</v>
      </c>
      <c r="H20" s="2">
        <f>F20*G20</f>
        <v>1440</v>
      </c>
      <c r="K20" s="2">
        <f>H20</f>
        <v>1440</v>
      </c>
      <c r="O20" s="2">
        <f>K20-(50%*L20+75%*M20+100%*N20)</f>
        <v>1440</v>
      </c>
      <c r="P20" s="2">
        <f>(O20/K20)*100</f>
        <v>100</v>
      </c>
      <c r="S20" s="2" t="str">
        <v>Kondisi Baik</v>
      </c>
    </row>
    <row r="21">
      <c r="E21" s="2" t="str">
        <v>Fender</v>
      </c>
      <c r="F21" s="2">
        <v>32</v>
      </c>
      <c r="G21" s="2">
        <v>0</v>
      </c>
      <c r="H21" s="2">
        <v>0</v>
      </c>
      <c r="I21" s="2">
        <v>0</v>
      </c>
      <c r="K21" s="2">
        <f>I21</f>
        <v>0</v>
      </c>
      <c r="L21" s="2">
        <v>1</v>
      </c>
      <c r="O21" s="2">
        <f>K21-(50%*L21+75%*M21+100%*N21)</f>
        <v>-0.5</v>
      </c>
      <c r="P21" s="2" t="e">
        <f>(O21/K21)*100</f>
        <v>#DIV/0!</v>
      </c>
      <c r="S21" s="2" t="str">
        <v>Terdapat 12 baut pada fender yang  hilang</v>
      </c>
    </row>
    <row r="22">
      <c r="E22" s="2" t="str">
        <v>Bolder</v>
      </c>
      <c r="F22" s="2">
        <v>18</v>
      </c>
      <c r="G22" s="2">
        <v>0</v>
      </c>
      <c r="H22" s="2">
        <v>0</v>
      </c>
      <c r="I22" s="2">
        <v>0</v>
      </c>
      <c r="K22" s="2">
        <f>I22</f>
        <v>0</v>
      </c>
      <c r="N22" s="2">
        <v>1</v>
      </c>
      <c r="O22" s="2">
        <f>K22-(50%*L22+75%*M22+100%*N22)</f>
        <v>-1</v>
      </c>
      <c r="P22" s="2" t="e">
        <f>(O22/K22)*100</f>
        <v>#DIV/0!</v>
      </c>
      <c r="S22" s="2" t="str">
        <v>Proses perbaikan 1 (satu) unit bolder</v>
      </c>
    </row>
    <row r="23">
      <c r="E23" s="2" t="str">
        <v>Kanstin</v>
      </c>
      <c r="F23" s="2">
        <v>0</v>
      </c>
      <c r="G23" s="2">
        <v>0</v>
      </c>
      <c r="H23" s="2">
        <v>0</v>
      </c>
      <c r="I23" s="2">
        <v>0</v>
      </c>
      <c r="K23" s="2">
        <f>F23</f>
        <v>0</v>
      </c>
      <c r="M23" s="2">
        <v>10</v>
      </c>
      <c r="O23" s="2">
        <f>K23-(50%*L23+75%*M23+100%*N23)</f>
        <v>-7.5</v>
      </c>
      <c r="P23" s="2" t="e">
        <f>(O23/K23)*100</f>
        <v>#DIV/0!</v>
      </c>
      <c r="S23" s="2" t="str">
        <v>Terdapat  selimut beton yang terkelupas sepanjang 10 m</v>
      </c>
    </row>
    <row r="24">
      <c r="E24" s="2" t="str">
        <v>Rel Crane</v>
      </c>
      <c r="F24" s="2">
        <v>0</v>
      </c>
      <c r="G24" s="2">
        <v>0</v>
      </c>
      <c r="H24" s="2">
        <v>0</v>
      </c>
      <c r="I24" s="2">
        <v>0</v>
      </c>
      <c r="K24" s="2">
        <f>F24</f>
        <v>0</v>
      </c>
      <c r="O24" s="2">
        <f>K24-(50%*L24+75%*M24+100%*N24)</f>
        <v>0</v>
      </c>
      <c r="P24" s="2" t="e">
        <f>(O24/K24)*100</f>
        <v>#DIV/0!</v>
      </c>
    </row>
    <row r="25">
      <c r="D25" s="2" t="str">
        <v>Dermaga Nusantara 3</v>
      </c>
      <c r="J25" s="2" t="str">
        <v>Tiang Pancang</v>
      </c>
      <c r="Q25" s="2" t="e">
        <f>AVERAGE(P26:P30)</f>
        <v>#DIV/0!</v>
      </c>
      <c r="R25" s="2" t="str">
        <v>SPTP</v>
      </c>
    </row>
    <row r="26">
      <c r="E26" s="2" t="str">
        <v>Pelat Lantai</v>
      </c>
      <c r="F26" s="2">
        <v>175</v>
      </c>
      <c r="G26" s="2">
        <v>20</v>
      </c>
      <c r="H26" s="2">
        <f>F26*G26</f>
        <v>3500</v>
      </c>
      <c r="K26" s="2">
        <f>H26</f>
        <v>3500</v>
      </c>
      <c r="O26" s="2">
        <f>K26-(50%*L26+75%*M26+100%*N26)</f>
        <v>3500</v>
      </c>
      <c r="P26" s="2">
        <f>(O26/K26)*100</f>
        <v>100</v>
      </c>
      <c r="S26" s="2" t="str">
        <v>Kondisi Baik</v>
      </c>
    </row>
    <row r="27">
      <c r="E27" s="2" t="str">
        <v>Fender</v>
      </c>
      <c r="F27" s="2">
        <v>34</v>
      </c>
      <c r="G27" s="2">
        <v>0</v>
      </c>
      <c r="H27" s="2">
        <v>0</v>
      </c>
      <c r="I27" s="2">
        <v>0</v>
      </c>
      <c r="K27" s="2">
        <f>I27</f>
        <v>0</v>
      </c>
      <c r="L27" s="2">
        <v>1</v>
      </c>
      <c r="O27" s="2">
        <f>K27-(50%*L27+75%*M27+100%*N27)</f>
        <v>-0.5</v>
      </c>
      <c r="P27" s="2" t="e">
        <f>(O27/K27)*100</f>
        <v>#DIV/0!</v>
      </c>
      <c r="S27" s="2" t="str">
        <v>Terdapat 12 baut pada fender yang  hilang</v>
      </c>
    </row>
    <row r="28">
      <c r="E28" s="2" t="str">
        <v>Bolder</v>
      </c>
      <c r="F28" s="2">
        <v>17</v>
      </c>
      <c r="G28" s="2">
        <v>0</v>
      </c>
      <c r="H28" s="2">
        <v>0</v>
      </c>
      <c r="I28" s="2">
        <v>0</v>
      </c>
      <c r="K28" s="2">
        <f>I28</f>
        <v>0</v>
      </c>
      <c r="N28" s="2">
        <v>1</v>
      </c>
      <c r="O28" s="2">
        <f>K28-(50%*L28+75%*M28+100%*N28)</f>
        <v>-1</v>
      </c>
      <c r="P28" s="2" t="e">
        <f>(O28/K28)*100</f>
        <v>#DIV/0!</v>
      </c>
      <c r="S28" s="2" t="str">
        <v>Proses perbaikan 1 (satu) unit bolder</v>
      </c>
    </row>
    <row r="29">
      <c r="E29" s="2" t="str">
        <v>Kanstin</v>
      </c>
      <c r="F29" s="2">
        <v>0</v>
      </c>
      <c r="G29" s="2">
        <v>0</v>
      </c>
      <c r="H29" s="2">
        <v>0</v>
      </c>
      <c r="I29" s="2">
        <v>0</v>
      </c>
      <c r="K29" s="2">
        <f>F29</f>
        <v>0</v>
      </c>
      <c r="M29" s="2">
        <v>10</v>
      </c>
      <c r="O29" s="2">
        <f>K29-(50%*L29+75%*M29+100%*N29)</f>
        <v>-7.5</v>
      </c>
      <c r="P29" s="2" t="e">
        <f>(O29/K29)*100</f>
        <v>#DIV/0!</v>
      </c>
      <c r="S29" s="2" t="str">
        <v>Terdapat  selimut beton yang terkelupas sepanjang 10 m</v>
      </c>
    </row>
    <row r="30">
      <c r="E30" s="2" t="str">
        <v>Rel Crane</v>
      </c>
      <c r="F30" s="2">
        <v>0</v>
      </c>
      <c r="G30" s="2">
        <v>0</v>
      </c>
      <c r="H30" s="2">
        <v>0</v>
      </c>
      <c r="I30" s="2">
        <v>0</v>
      </c>
      <c r="K30" s="2">
        <f>F30</f>
        <v>0</v>
      </c>
      <c r="O30" s="2">
        <f>K30-(50%*L30+75%*M30+100%*N30)</f>
        <v>0</v>
      </c>
      <c r="P30" s="2" t="e">
        <f>(O30/K30)*100</f>
        <v>#DIV/0!</v>
      </c>
    </row>
    <row r="31">
      <c r="B31" s="2">
        <v>2</v>
      </c>
      <c r="C31" s="2" t="str">
        <v>DERMAGA PELRA 1</v>
      </c>
    </row>
    <row r="32">
      <c r="E32" s="2" t="str">
        <v>Pelat Lantai</v>
      </c>
      <c r="F32" s="2">
        <v>100</v>
      </c>
      <c r="G32" s="2">
        <v>10</v>
      </c>
      <c r="H32" s="2">
        <f>F32*G32</f>
        <v>1000</v>
      </c>
    </row>
    <row r="33">
      <c r="E33" s="2" t="str">
        <v>Fender</v>
      </c>
      <c r="F33" s="2">
        <v>15</v>
      </c>
      <c r="G33" s="2">
        <v>0</v>
      </c>
      <c r="H33" s="2">
        <v>0</v>
      </c>
    </row>
    <row r="34">
      <c r="E34" s="2" t="str">
        <v>Bolder</v>
      </c>
      <c r="F34" s="2">
        <v>6</v>
      </c>
      <c r="G34" s="2">
        <v>0</v>
      </c>
      <c r="H34" s="2">
        <v>0</v>
      </c>
    </row>
    <row r="35">
      <c r="E35" s="2" t="str">
        <v>Kanstin</v>
      </c>
      <c r="F35" s="2">
        <v>0</v>
      </c>
      <c r="G35" s="2">
        <v>0</v>
      </c>
      <c r="H35" s="2">
        <v>0</v>
      </c>
    </row>
    <row r="36">
      <c r="E36" s="2" t="str">
        <v>Breasting Dolphin</v>
      </c>
      <c r="F36" s="2">
        <v>0</v>
      </c>
      <c r="G36" s="2">
        <v>0</v>
      </c>
      <c r="H36" s="2">
        <v>0</v>
      </c>
    </row>
    <row r="37">
      <c r="E37" s="2" t="str">
        <v>Mooring Dolphin</v>
      </c>
      <c r="F37" s="2">
        <v>0</v>
      </c>
      <c r="G37" s="2">
        <v>0</v>
      </c>
      <c r="H37" s="2">
        <v>0</v>
      </c>
    </row>
    <row r="38">
      <c r="C38" s="2" t="str">
        <v>DERMAGA PELRA 2</v>
      </c>
      <c r="J38" s="2" t="str">
        <v>Tiang Pancang</v>
      </c>
      <c r="Q38" s="2" t="e">
        <f>AVERAGE(P39:P44)</f>
        <v>#DIV/0!</v>
      </c>
      <c r="R38" s="2" t="str">
        <v>SPMT</v>
      </c>
    </row>
    <row r="39">
      <c r="E39" s="2" t="str">
        <v>Pelat Lantai</v>
      </c>
      <c r="F39" s="2">
        <v>70</v>
      </c>
      <c r="G39" s="2">
        <v>10</v>
      </c>
      <c r="H39" s="2">
        <f>F39*G39</f>
        <v>700</v>
      </c>
      <c r="K39" s="2">
        <f>H39</f>
        <v>700</v>
      </c>
      <c r="O39" s="2">
        <f>K39-(50%*L39+75%*M39+100%*N39)</f>
        <v>700</v>
      </c>
      <c r="P39" s="2">
        <f>(O39/K39)*100</f>
        <v>100</v>
      </c>
      <c r="S39" s="2" t="str">
        <v>Kondisi Baik</v>
      </c>
    </row>
    <row r="40">
      <c r="E40" s="2" t="str">
        <v>Fender</v>
      </c>
      <c r="F40" s="2">
        <v>18</v>
      </c>
      <c r="G40" s="2">
        <v>0</v>
      </c>
      <c r="H40" s="2">
        <v>0</v>
      </c>
      <c r="I40" s="2">
        <v>10</v>
      </c>
      <c r="K40" s="2">
        <f>I40</f>
        <v>10</v>
      </c>
      <c r="N40" s="2">
        <v>1</v>
      </c>
      <c r="O40" s="2">
        <f>K40-(50%*L40+75%*M40+100%*N40)</f>
        <v>9</v>
      </c>
      <c r="P40" s="2">
        <f>(O40/K40)*100</f>
        <v>90</v>
      </c>
      <c r="S40" s="2" t="str">
        <v>1 (satu) unit fender hilang</v>
      </c>
    </row>
    <row r="41">
      <c r="E41" s="2" t="str">
        <v>Bolder</v>
      </c>
      <c r="F41" s="2">
        <v>3</v>
      </c>
      <c r="G41" s="2">
        <v>0</v>
      </c>
      <c r="H41" s="2">
        <v>0</v>
      </c>
      <c r="I41" s="2">
        <v>5</v>
      </c>
      <c r="K41" s="2">
        <f>I41</f>
        <v>5</v>
      </c>
      <c r="L41" s="2">
        <v>1</v>
      </c>
      <c r="O41" s="2">
        <f>K41-(50%*L41+75%*M41+100%*N41)</f>
        <v>4.5</v>
      </c>
      <c r="P41" s="2">
        <f>(O41/K41)*100</f>
        <v>90</v>
      </c>
      <c r="S41" s="2" t="str">
        <v xml:space="preserve">1 (satu unit fender korosi </v>
      </c>
    </row>
    <row r="42">
      <c r="E42" s="2" t="str">
        <v>Kanstin</v>
      </c>
      <c r="F42" s="2">
        <v>0</v>
      </c>
      <c r="G42" s="2">
        <v>0</v>
      </c>
      <c r="H42" s="2">
        <v>0</v>
      </c>
      <c r="I42" s="2">
        <v>0</v>
      </c>
      <c r="K42" s="2">
        <f>F42</f>
        <v>0</v>
      </c>
      <c r="O42" s="2">
        <f>K42-(50%*L42+75%*M42+100%*N42)</f>
        <v>0</v>
      </c>
      <c r="P42" s="2" t="e">
        <f>(O42/K42)*100</f>
        <v>#DIV/0!</v>
      </c>
      <c r="S42" s="2" t="str">
        <v>Kondisi Baik</v>
      </c>
    </row>
    <row r="43">
      <c r="E43" s="2" t="str">
        <v>Breasting Dolphin</v>
      </c>
      <c r="F43" s="2">
        <v>0</v>
      </c>
      <c r="G43" s="2">
        <v>0</v>
      </c>
      <c r="H43" s="2">
        <v>0</v>
      </c>
      <c r="I43" s="2">
        <v>2</v>
      </c>
      <c r="K43" s="2">
        <f>I43</f>
        <v>2</v>
      </c>
      <c r="O43" s="2">
        <f>K43-(50%*L43+75%*M43+100%*N43)</f>
        <v>2</v>
      </c>
      <c r="P43" s="2">
        <f>(O43/K43)*100</f>
        <v>100</v>
      </c>
      <c r="S43" s="2" t="str">
        <v>Kondisi Baik</v>
      </c>
    </row>
    <row r="44">
      <c r="E44" s="2" t="str">
        <v>Mooring Dolphin</v>
      </c>
      <c r="F44" s="2">
        <v>0</v>
      </c>
      <c r="G44" s="2">
        <v>0</v>
      </c>
      <c r="H44" s="2">
        <v>0</v>
      </c>
      <c r="I44" s="2">
        <v>2</v>
      </c>
      <c r="K44" s="2">
        <f>I44</f>
        <v>2</v>
      </c>
      <c r="O44" s="2">
        <f>K44-(50%*L44+75%*M44+100%*N44)</f>
        <v>2</v>
      </c>
      <c r="P44" s="2">
        <f>(O44/K44)*100</f>
        <v>100</v>
      </c>
      <c r="S44" s="2" t="str">
        <v>Kondisi Baik</v>
      </c>
    </row>
    <row r="45">
      <c r="C45" s="2" t="str">
        <v xml:space="preserve">Availability Dermaga </v>
      </c>
      <c r="Q45" s="2" t="e">
        <f>AVERAGE(Q13:Q44)</f>
        <v>#DIV/0!</v>
      </c>
    </row>
    <row r="46">
      <c r="B46" s="2" t="str">
        <v>II</v>
      </c>
      <c r="C46" s="2" t="str">
        <v>LAPANGAN</v>
      </c>
    </row>
    <row r="47">
      <c r="B47" s="2">
        <v>1</v>
      </c>
      <c r="C47" s="2" t="str">
        <v>LAPANGAN PENUMPUKAN</v>
      </c>
      <c r="D47" s="2" t="str">
        <v>Lapangan Penumpukan A</v>
      </c>
      <c r="J47" s="2" t="str">
        <v>Paving Blok</v>
      </c>
      <c r="Q47" s="2" t="e">
        <f>AVERAGE(P48:P51)</f>
        <v>#DIV/0!</v>
      </c>
      <c r="R47" s="2" t="str">
        <v>SPTP</v>
      </c>
    </row>
    <row r="48">
      <c r="E48" s="2" t="str">
        <v>Lapangan</v>
      </c>
      <c r="F48" s="2">
        <v>0</v>
      </c>
      <c r="G48" s="2">
        <v>0</v>
      </c>
      <c r="H48" s="2">
        <f>F48*G48</f>
        <v>0</v>
      </c>
      <c r="I48" s="2">
        <v>0</v>
      </c>
      <c r="K48" s="2">
        <f>H48</f>
        <v>0</v>
      </c>
      <c r="N48" s="2">
        <v>100</v>
      </c>
      <c r="O48" s="2">
        <f>K48-(50%*L48+75%*M48+100%*N48)</f>
        <v>-100</v>
      </c>
      <c r="P48" s="2" t="e">
        <f>(O48/K48)*100</f>
        <v>#DIV/0!</v>
      </c>
      <c r="S48" s="2" t="str">
        <v>Kerusakan paving perkerasan lapangan penumpukan  seluas 100 m2</v>
      </c>
    </row>
    <row r="49">
      <c r="E49" s="2" t="str">
        <v>Sitting Pad</v>
      </c>
      <c r="F49" s="2">
        <v>0</v>
      </c>
      <c r="G49" s="2">
        <v>0</v>
      </c>
      <c r="H49" s="2">
        <v>0</v>
      </c>
      <c r="I49" s="2">
        <v>0</v>
      </c>
      <c r="K49" s="2">
        <f>I49</f>
        <v>0</v>
      </c>
      <c r="O49" s="2">
        <f>K49-(50%*L49+75%*M49+100%*N49)</f>
        <v>0</v>
      </c>
      <c r="P49" s="2" t="e">
        <f>(O49/K49)*100</f>
        <v>#DIV/0!</v>
      </c>
      <c r="S49" s="2" t="str">
        <v>Kondisi Baik</v>
      </c>
    </row>
    <row r="50">
      <c r="E50" s="2" t="str">
        <v>RTG Pad</v>
      </c>
      <c r="F50" s="2">
        <v>0</v>
      </c>
      <c r="G50" s="2">
        <v>0</v>
      </c>
      <c r="H50" s="2">
        <v>0</v>
      </c>
      <c r="I50" s="2">
        <v>0</v>
      </c>
      <c r="K50" s="2">
        <f>F50</f>
        <v>0</v>
      </c>
      <c r="N50" s="2">
        <v>50</v>
      </c>
      <c r="O50" s="2">
        <f>K50-(50%*L50+75%*M50+100%*N50)</f>
        <v>-50</v>
      </c>
      <c r="P50" s="2" t="e">
        <f>(O50/K50)*100</f>
        <v>#DIV/0!</v>
      </c>
      <c r="S50" s="2" t="str">
        <v>Perbaikan RTG Pad sepanjang 50 m'</v>
      </c>
    </row>
    <row r="51">
      <c r="E51" s="2" t="str">
        <v>Turning Plate</v>
      </c>
      <c r="F51" s="2">
        <v>0</v>
      </c>
      <c r="G51" s="2">
        <v>0</v>
      </c>
      <c r="H51" s="2">
        <v>0</v>
      </c>
      <c r="I51" s="2">
        <v>0</v>
      </c>
      <c r="K51" s="2">
        <f>I51</f>
        <v>0</v>
      </c>
      <c r="O51" s="2">
        <f>K51-(50%*L51+75%*M51+100%*N51)</f>
        <v>0</v>
      </c>
      <c r="P51" s="2" t="e">
        <f>(O51/K51)*100</f>
        <v>#DIV/0!</v>
      </c>
      <c r="S51" s="2" t="str">
        <v>Kondisi Baik</v>
      </c>
    </row>
    <row r="52">
      <c r="B52" s="2">
        <v>2</v>
      </c>
      <c r="C52" s="2" t="str">
        <v>LAPANGAN PENUMPUKAN</v>
      </c>
      <c r="D52" s="2" t="str">
        <v>Lapangan Penumpukan B</v>
      </c>
      <c r="J52" s="2" t="str">
        <v>Beton</v>
      </c>
      <c r="Q52" s="2">
        <f>AVERAGE(P53)</f>
        <v>100</v>
      </c>
      <c r="R52" s="2" t="str">
        <v>SPMT</v>
      </c>
    </row>
    <row r="53">
      <c r="E53" s="2" t="str">
        <v>Lapangan</v>
      </c>
      <c r="F53" s="2">
        <v>200</v>
      </c>
      <c r="G53" s="2">
        <v>200</v>
      </c>
      <c r="H53" s="2">
        <f>F53*G53</f>
        <v>40000</v>
      </c>
      <c r="K53" s="2">
        <f>H53</f>
        <v>40000</v>
      </c>
      <c r="O53" s="2">
        <f>K53-(50%*L53+75%*M53+100%*N53)</f>
        <v>40000</v>
      </c>
      <c r="P53" s="2">
        <f>(O53/K53)*100</f>
        <v>100</v>
      </c>
      <c r="S53" s="2" t="str">
        <v>Kondisi Baik</v>
      </c>
    </row>
    <row r="54">
      <c r="C54" s="2" t="str">
        <v>Availability Lapangan</v>
      </c>
      <c r="Q54" s="2" t="e">
        <f>AVERAGE(Q46:Q53)</f>
        <v>#DIV/0!</v>
      </c>
    </row>
    <row r="55">
      <c r="B55" s="2" t="str">
        <v>III</v>
      </c>
      <c r="C55" s="2" t="str">
        <v>GUDANG</v>
      </c>
    </row>
    <row r="56">
      <c r="B56" s="2">
        <v>1</v>
      </c>
      <c r="C56" s="2" t="str">
        <v>GUDANG</v>
      </c>
      <c r="D56" s="2" t="str">
        <v>Gudang A (Milik)</v>
      </c>
      <c r="J56" s="2" t="str">
        <v>Beton</v>
      </c>
      <c r="Q56" s="2" t="e">
        <f>AVERAGE(P57:P60)</f>
        <v>#DIV/0!</v>
      </c>
      <c r="R56" s="2" t="str">
        <v>SPSL</v>
      </c>
    </row>
    <row r="57">
      <c r="E57" s="2" t="str">
        <v>Lantai Gudang</v>
      </c>
      <c r="F57" s="2">
        <v>0</v>
      </c>
      <c r="G57" s="2">
        <v>0</v>
      </c>
      <c r="H57" s="2">
        <f>F57*G57</f>
        <v>0</v>
      </c>
      <c r="K57" s="2">
        <f>H57</f>
        <v>0</v>
      </c>
      <c r="O57" s="2">
        <f>K57-(50%*L57+75%*M57+100%*N57)</f>
        <v>0</v>
      </c>
      <c r="P57" s="2" t="e">
        <f>(O57/K57)*100</f>
        <v>#DIV/0!</v>
      </c>
      <c r="S57" s="2" t="str">
        <v>Kondisi Baik</v>
      </c>
    </row>
    <row r="58">
      <c r="E58" s="2" t="str">
        <v>Atap</v>
      </c>
      <c r="F58" s="2">
        <v>0</v>
      </c>
      <c r="G58" s="2">
        <v>0</v>
      </c>
      <c r="H58" s="2">
        <f>F58*G58</f>
        <v>0</v>
      </c>
      <c r="K58" s="2">
        <f>H58</f>
        <v>0</v>
      </c>
      <c r="O58" s="2">
        <f>K58-(50%*L58+75%*M58+100%*N58)</f>
        <v>0</v>
      </c>
      <c r="P58" s="2" t="e">
        <f>(O58/K58)*100</f>
        <v>#DIV/0!</v>
      </c>
      <c r="S58" s="2" t="str">
        <v>Kondisi Baik</v>
      </c>
    </row>
    <row r="59">
      <c r="E59" s="2" t="str">
        <v>Dinding Gudang</v>
      </c>
      <c r="F59" s="2">
        <v>0</v>
      </c>
      <c r="G59" s="2">
        <v>0</v>
      </c>
      <c r="H59" s="2">
        <f>F59*G59</f>
        <v>0</v>
      </c>
      <c r="K59" s="2">
        <f>H59</f>
        <v>0</v>
      </c>
      <c r="O59" s="2">
        <f>K59-(50%*L59+75%*M59+100%*N59)</f>
        <v>0</v>
      </c>
      <c r="P59" s="2" t="e">
        <f>(O59/K59)*100</f>
        <v>#DIV/0!</v>
      </c>
      <c r="S59" s="2" t="str">
        <v>Kondisi Baik</v>
      </c>
    </row>
    <row r="60">
      <c r="E60" s="2" t="str">
        <v>Pintu Gudang</v>
      </c>
      <c r="I60" s="2">
        <v>0</v>
      </c>
      <c r="K60" s="2">
        <f>I60</f>
        <v>0</v>
      </c>
      <c r="O60" s="2">
        <f>K60-(50%*L60+75%*M60+100%*N60)</f>
        <v>0</v>
      </c>
      <c r="P60" s="2" t="e">
        <f>(O60/K60)*100</f>
        <v>#DIV/0!</v>
      </c>
      <c r="S60" s="2" t="str">
        <v>Kondisi Baik</v>
      </c>
    </row>
    <row r="61">
      <c r="B61" s="2">
        <v>2</v>
      </c>
      <c r="C61" s="2" t="str">
        <v>GUDANG</v>
      </c>
      <c r="D61" s="2" t="str">
        <v>Gudang B (BMN)</v>
      </c>
      <c r="J61" s="2" t="str">
        <v>Beton</v>
      </c>
      <c r="Q61" s="2" t="e">
        <f>AVERAGE(P62:P65)</f>
        <v>#DIV/0!</v>
      </c>
      <c r="R61" s="2" t="str">
        <v>SPSL</v>
      </c>
    </row>
    <row r="62">
      <c r="E62" s="2" t="str">
        <v>Lantai Gudang</v>
      </c>
      <c r="F62" s="2">
        <v>0</v>
      </c>
      <c r="G62" s="2">
        <v>0</v>
      </c>
      <c r="H62" s="2">
        <f>F62*G62</f>
        <v>0</v>
      </c>
      <c r="K62" s="2">
        <f>H62</f>
        <v>0</v>
      </c>
      <c r="N62" s="2">
        <v>100</v>
      </c>
      <c r="O62" s="2">
        <f>K62-(50%*L62+75%*M62+100%*N62)</f>
        <v>-100</v>
      </c>
      <c r="P62" s="2" t="e">
        <f>(O62/K62)*100</f>
        <v>#DIV/0!</v>
      </c>
      <c r="S62" s="2" t="str">
        <v>Perbaikan lantai gudang seluas 100 m2</v>
      </c>
    </row>
    <row r="63">
      <c r="E63" s="2" t="str">
        <v>Atap</v>
      </c>
      <c r="F63" s="2">
        <v>0</v>
      </c>
      <c r="G63" s="2">
        <v>0</v>
      </c>
      <c r="H63" s="2">
        <f>F63*G63</f>
        <v>0</v>
      </c>
      <c r="K63" s="2">
        <f>H63</f>
        <v>0</v>
      </c>
      <c r="O63" s="2">
        <f>K63-(50%*L63+75%*M63+100%*N63)</f>
        <v>0</v>
      </c>
      <c r="P63" s="2" t="e">
        <f>(O63/K63)*100</f>
        <v>#DIV/0!</v>
      </c>
      <c r="S63" s="2" t="str">
        <v>Kondisi Baik</v>
      </c>
    </row>
    <row r="64">
      <c r="E64" s="2" t="str">
        <v>Dinding Gudang</v>
      </c>
      <c r="F64" s="2">
        <v>0</v>
      </c>
      <c r="G64" s="2">
        <v>0</v>
      </c>
      <c r="H64" s="2">
        <f>F64*G64</f>
        <v>0</v>
      </c>
      <c r="K64" s="2">
        <f>H64</f>
        <v>0</v>
      </c>
      <c r="O64" s="2">
        <f>K64-(50%*L64+75%*M64+100%*N64)</f>
        <v>0</v>
      </c>
      <c r="P64" s="2" t="e">
        <f>(O64/K64)*100</f>
        <v>#DIV/0!</v>
      </c>
      <c r="S64" s="2" t="str">
        <v>Kondisi Baik</v>
      </c>
    </row>
    <row r="65">
      <c r="E65" s="2" t="str">
        <v>Pintu Gudang</v>
      </c>
      <c r="I65" s="2">
        <v>4</v>
      </c>
      <c r="K65" s="2">
        <f>I65</f>
        <v>4</v>
      </c>
      <c r="L65" s="2">
        <v>1</v>
      </c>
      <c r="O65" s="2">
        <f>K65-(50%*L65+75%*M65+100%*N65)</f>
        <v>3.5</v>
      </c>
      <c r="P65" s="2">
        <f>(O65/K65)*100</f>
        <v>87.5</v>
      </c>
      <c r="S65" s="2" t="str">
        <v>Proses perbaikan  ringan 1 (satu) unit  pintu gudang</v>
      </c>
    </row>
    <row r="66">
      <c r="C66" s="2" t="str">
        <v>Availability Gudang</v>
      </c>
      <c r="Q66" s="2" t="e">
        <f>AVERAGE(Q56:Q65)</f>
        <v>#DIV/0!</v>
      </c>
    </row>
    <row r="67">
      <c r="B67" s="2" t="str">
        <v>IV</v>
      </c>
      <c r="C67" s="2" t="str">
        <v>TERMINAL PENUMPANG</v>
      </c>
    </row>
    <row r="68">
      <c r="B68" s="2">
        <v>1</v>
      </c>
      <c r="C68" s="2" t="str">
        <v>TERMINAL PENUMPANG</v>
      </c>
      <c r="D68" s="2" t="str">
        <v xml:space="preserve">TERMINAL PENUMPANG </v>
      </c>
      <c r="J68" s="2" t="str">
        <v>Beton</v>
      </c>
      <c r="Q68" s="2" t="e">
        <f>AVERAGE(P69:P74)</f>
        <v>#DIV/0!</v>
      </c>
      <c r="R68" s="2" t="str">
        <v>SPMT</v>
      </c>
    </row>
    <row r="69">
      <c r="E69" s="2" t="str">
        <v xml:space="preserve">Lantai </v>
      </c>
      <c r="F69" s="2">
        <v>0</v>
      </c>
      <c r="G69" s="2">
        <v>0</v>
      </c>
      <c r="H69" s="2">
        <f>F69*G69</f>
        <v>0</v>
      </c>
      <c r="K69" s="2">
        <f>H69</f>
        <v>0</v>
      </c>
      <c r="O69" s="2">
        <f>K69-(50%*L69+75%*M69+100%*N69)</f>
        <v>0</v>
      </c>
      <c r="P69" s="2" t="e">
        <f>(O69/K69)*100</f>
        <v>#DIV/0!</v>
      </c>
      <c r="S69" s="2" t="str">
        <v>Kondisi Baik</v>
      </c>
    </row>
    <row r="70">
      <c r="E70" s="2" t="str">
        <v>Atap</v>
      </c>
      <c r="F70" s="2">
        <v>0</v>
      </c>
      <c r="G70" s="2">
        <v>0</v>
      </c>
      <c r="H70" s="2">
        <f>F70*G70</f>
        <v>0</v>
      </c>
      <c r="K70" s="2">
        <f>H70</f>
        <v>0</v>
      </c>
      <c r="O70" s="2">
        <f>K70-(50%*L70+75%*M70+100%*N70)</f>
        <v>0</v>
      </c>
      <c r="P70" s="2" t="e">
        <f>(O70/K70)*100</f>
        <v>#DIV/0!</v>
      </c>
      <c r="S70" s="2" t="str">
        <v>Kondisi Baik</v>
      </c>
    </row>
    <row r="71">
      <c r="E71" s="2" t="str">
        <v>Pintu</v>
      </c>
      <c r="F71" s="2">
        <v>0</v>
      </c>
      <c r="G71" s="2">
        <v>0</v>
      </c>
      <c r="H71" s="2">
        <v>0</v>
      </c>
      <c r="I71" s="2">
        <v>0</v>
      </c>
      <c r="K71" s="2">
        <f>I71</f>
        <v>0</v>
      </c>
      <c r="O71" s="2">
        <f>K71-(50%*L71+75%*M71+100%*N71)</f>
        <v>0</v>
      </c>
      <c r="P71" s="2" t="e">
        <f>(O71/K71)*100</f>
        <v>#DIV/0!</v>
      </c>
      <c r="S71" s="2" t="str">
        <v>Kondisi Baik</v>
      </c>
    </row>
    <row r="72">
      <c r="E72" s="2" t="str">
        <v>Jendela</v>
      </c>
      <c r="F72" s="2">
        <v>0</v>
      </c>
      <c r="G72" s="2">
        <v>0</v>
      </c>
      <c r="H72" s="2">
        <v>0</v>
      </c>
      <c r="I72" s="2">
        <v>0</v>
      </c>
      <c r="K72" s="2">
        <f>I72</f>
        <v>0</v>
      </c>
      <c r="O72" s="2">
        <f>K72-(50%*L72+75%*M72+100%*N72)</f>
        <v>0</v>
      </c>
      <c r="P72" s="2" t="e">
        <f>(O72/K72)*100</f>
        <v>#DIV/0!</v>
      </c>
      <c r="S72" s="2" t="str">
        <v>Kondisi Baik</v>
      </c>
    </row>
    <row r="73">
      <c r="E73" s="2" t="str">
        <v>Dinding</v>
      </c>
      <c r="F73" s="2">
        <v>0</v>
      </c>
      <c r="G73" s="2">
        <v>0</v>
      </c>
      <c r="H73" s="2">
        <f>F73*G73</f>
        <v>0</v>
      </c>
      <c r="K73" s="2">
        <f>H73</f>
        <v>0</v>
      </c>
      <c r="O73" s="2">
        <f>K73-(50%*L73+75%*M73+100%*N73)</f>
        <v>0</v>
      </c>
      <c r="P73" s="2" t="e">
        <f>(O73/K73)*100</f>
        <v>#DIV/0!</v>
      </c>
      <c r="S73" s="2" t="str">
        <v>Kondisi Baik</v>
      </c>
    </row>
    <row r="74">
      <c r="E74" s="2" t="str">
        <v>Plafond</v>
      </c>
      <c r="F74" s="2">
        <v>0</v>
      </c>
      <c r="G74" s="2">
        <v>0</v>
      </c>
      <c r="H74" s="2">
        <f>F74*G74</f>
        <v>0</v>
      </c>
      <c r="K74" s="2">
        <f>H74</f>
        <v>0</v>
      </c>
      <c r="O74" s="2">
        <f>K74-(50%*L74+75%*M74+100%*N74)</f>
        <v>0</v>
      </c>
      <c r="P74" s="2" t="e">
        <f>(O74/K74)*100</f>
        <v>#DIV/0!</v>
      </c>
      <c r="S74" s="2" t="str">
        <v>Kondisi Baik</v>
      </c>
    </row>
    <row r="75">
      <c r="C75" s="2" t="str">
        <v>Availability Terminal Penumpang</v>
      </c>
      <c r="Q75" s="2" t="e">
        <f>AVERAGE(Q68:Q74)</f>
        <v>#DIV/0!</v>
      </c>
    </row>
    <row r="76">
      <c r="B76" s="2" t="str">
        <v>AVAILABILITY FASILITAS PELABUHAN</v>
      </c>
      <c r="Q76" s="2" t="e">
        <f>AVERAGE(Q45,Q54,Q66,Q75)</f>
        <v>#DIV/0!</v>
      </c>
    </row>
  </sheetData>
  <mergeCells count="15">
    <mergeCell ref="C66:P66"/>
    <mergeCell ref="C75:P75"/>
    <mergeCell ref="B76:P76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45:P45"/>
    <mergeCell ref="C54:P54"/>
  </mergeCells>
  <pageMargins left="0.25" right="0.25" top="0.75" bottom="0.75" header="0" footer="0"/>
  <ignoredErrors>
    <ignoredError numberStoredAsText="1" sqref="A1:Z1000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ENDE-IPPI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Umum Selatan</v>
      </c>
      <c r="J13" s="2" t="str">
        <v>Tiang Pancang</v>
      </c>
      <c r="Q13" s="2" t="e">
        <f>AVERAGE(P14:P18)</f>
        <v>#DIV/0!</v>
      </c>
      <c r="R13" s="2" t="str">
        <v>SPTP</v>
      </c>
    </row>
    <row r="14">
      <c r="E14" s="2" t="str">
        <v>Pelat Lantai</v>
      </c>
      <c r="F14" s="2">
        <v>205.8</v>
      </c>
      <c r="G14" s="2">
        <v>21</v>
      </c>
      <c r="H14" s="2">
        <f>F14*G14</f>
        <v>4321.8</v>
      </c>
      <c r="K14" s="2">
        <f>H14</f>
        <v>4321.8</v>
      </c>
      <c r="O14" s="2">
        <f>K14-(50%*L14+75%*M14+100%*N14)</f>
        <v>4321.8</v>
      </c>
      <c r="P14" s="2">
        <f>(O14/K14)*100</f>
        <v>100</v>
      </c>
      <c r="S14" s="2" t="str">
        <v>Kondisi Baik</v>
      </c>
    </row>
    <row r="15">
      <c r="E15" s="2" t="str">
        <v>Fender</v>
      </c>
      <c r="I15" s="2">
        <v>47</v>
      </c>
      <c r="K15" s="2">
        <f>I15</f>
        <v>47</v>
      </c>
      <c r="O15" s="2">
        <f>K15-(50%*L15+75%*M15+100%*N15)</f>
        <v>47</v>
      </c>
      <c r="P15" s="2">
        <f>(O15/K15)*100</f>
        <v>100</v>
      </c>
      <c r="S15" s="2" t="str">
        <v>Kondisi Baik</v>
      </c>
    </row>
    <row r="16">
      <c r="E16" s="2" t="str">
        <v>Bolder</v>
      </c>
      <c r="I16" s="2">
        <v>12</v>
      </c>
      <c r="K16" s="2">
        <f>I16</f>
        <v>12</v>
      </c>
      <c r="O16" s="2">
        <f>K16-(50%*L16+75%*M16+100%*N16)</f>
        <v>12</v>
      </c>
      <c r="P16" s="2">
        <f>(O16/K16)*100</f>
        <v>100</v>
      </c>
      <c r="S16" s="2" t="str">
        <v>Kondisi Baik</v>
      </c>
    </row>
    <row r="17">
      <c r="E17" s="2" t="str">
        <v>Kanstin</v>
      </c>
      <c r="F17" s="2">
        <v>200</v>
      </c>
      <c r="K17" s="2">
        <f>F17</f>
        <v>200</v>
      </c>
      <c r="O17" s="2">
        <f>K17-(50%*L17+75%*M17+100%*N17)</f>
        <v>200</v>
      </c>
      <c r="P17" s="2">
        <f>(O17/K17)*100</f>
        <v>100</v>
      </c>
      <c r="S17" s="2" t="str">
        <v>Kondisi Baik</v>
      </c>
    </row>
    <row r="18">
      <c r="E18" s="2" t="str">
        <v>Rel Crane</v>
      </c>
      <c r="F18" s="2">
        <v>0</v>
      </c>
      <c r="K18" s="2">
        <f>F18</f>
        <v>0</v>
      </c>
      <c r="O18" s="2">
        <f>K18-(50%*L18+75%*M18+100%*N18)</f>
        <v>0</v>
      </c>
      <c r="P18" s="2" t="e">
        <f>(O18/K18)*100</f>
        <v>#DIV/0!</v>
      </c>
    </row>
    <row r="19">
      <c r="D19" s="2" t="str">
        <v>Dermaga Umum Timur</v>
      </c>
      <c r="J19" s="2" t="str">
        <v>Tiang Pancang</v>
      </c>
      <c r="Q19" s="2">
        <f>AVERAGE(P20:P24)</f>
        <v>97</v>
      </c>
      <c r="R19" s="2" t="str">
        <v>SPTP</v>
      </c>
    </row>
    <row r="20">
      <c r="E20" s="2" t="str">
        <v>Pelat Lantai</v>
      </c>
      <c r="F20" s="2">
        <v>500</v>
      </c>
      <c r="G20" s="2">
        <v>20</v>
      </c>
      <c r="H20" s="2">
        <f>F20*G20</f>
        <v>10000</v>
      </c>
      <c r="K20" s="2">
        <f>H20</f>
        <v>10000</v>
      </c>
      <c r="O20" s="2">
        <f>K20-(50%*L20+75%*M20+100%*N20)</f>
        <v>10000</v>
      </c>
      <c r="P20" s="2">
        <f>(O20/K20)*100</f>
        <v>100</v>
      </c>
      <c r="S20" s="2" t="str">
        <v>Kondisi Baik</v>
      </c>
    </row>
    <row r="21">
      <c r="E21" s="2" t="str">
        <v>Fender</v>
      </c>
      <c r="I21" s="2">
        <v>25</v>
      </c>
      <c r="K21" s="2">
        <f>I21</f>
        <v>25</v>
      </c>
      <c r="L21" s="2">
        <v>1</v>
      </c>
      <c r="O21" s="2">
        <f>K21-(50%*L21+75%*M21+100%*N21)</f>
        <v>24.5</v>
      </c>
      <c r="P21" s="2">
        <f>(O21/K21)*100</f>
        <v>98</v>
      </c>
      <c r="S21" s="2" t="str">
        <v>Terdapat 12 baut pada fender yang  hilang</v>
      </c>
    </row>
    <row r="22">
      <c r="E22" s="2" t="str">
        <v>Bolder</v>
      </c>
      <c r="I22" s="2">
        <v>10</v>
      </c>
      <c r="K22" s="2">
        <f>I22</f>
        <v>10</v>
      </c>
      <c r="N22" s="2">
        <v>1</v>
      </c>
      <c r="O22" s="2">
        <f>K22-(50%*L22+75%*M22+100%*N22)</f>
        <v>9</v>
      </c>
      <c r="P22" s="2">
        <f>(O22/K22)*100</f>
        <v>90</v>
      </c>
      <c r="S22" s="2" t="str">
        <v>Proses perbaikan 1 (satu) unit bolder</v>
      </c>
    </row>
    <row r="23">
      <c r="E23" s="2" t="str">
        <v>Kanstin</v>
      </c>
      <c r="F23" s="2">
        <v>250</v>
      </c>
      <c r="K23" s="2">
        <f>F23</f>
        <v>250</v>
      </c>
      <c r="M23" s="2">
        <v>10</v>
      </c>
      <c r="O23" s="2">
        <f>K23-(50%*L23+75%*M23+100%*N23)</f>
        <v>242.5</v>
      </c>
      <c r="P23" s="2">
        <f>(O23/K23)*100</f>
        <v>97</v>
      </c>
      <c r="S23" s="2" t="str">
        <v>Terdapat  selimut beton yang terkelupas sepanjang 10 m</v>
      </c>
    </row>
    <row r="24">
      <c r="E24" s="2" t="str">
        <v>Rel Crane</v>
      </c>
      <c r="F24" s="2">
        <v>450</v>
      </c>
      <c r="K24" s="2">
        <f>F24</f>
        <v>450</v>
      </c>
      <c r="O24" s="2">
        <f>K24-(50%*L24+75%*M24+100%*N24)</f>
        <v>450</v>
      </c>
      <c r="P24" s="2">
        <f>(O24/K24)*100</f>
        <v>100</v>
      </c>
    </row>
    <row r="25">
      <c r="B25" s="2">
        <v>2</v>
      </c>
      <c r="C25" s="2" t="str">
        <v>DERMAGA</v>
      </c>
      <c r="D25" s="2" t="str">
        <v>Jetty  B</v>
      </c>
      <c r="J25" s="2" t="str">
        <v>Tiang Pancang</v>
      </c>
      <c r="Q25" s="2">
        <f>AVERAGE(P26:P31)</f>
        <v>96.66666666666667</v>
      </c>
      <c r="R25" s="2" t="str">
        <v>SPMT</v>
      </c>
    </row>
    <row r="26">
      <c r="E26" s="2" t="str">
        <v>Pelat Lantai</v>
      </c>
      <c r="F26" s="2">
        <v>100</v>
      </c>
      <c r="G26" s="2">
        <v>10</v>
      </c>
      <c r="H26" s="2">
        <f>F26*G26</f>
        <v>1000</v>
      </c>
      <c r="K26" s="2">
        <f>H26</f>
        <v>1000</v>
      </c>
      <c r="O26" s="2">
        <f>K26-(50%*L26+75%*M26+100%*N26)</f>
        <v>1000</v>
      </c>
      <c r="P26" s="2">
        <f>(O26/K26)*100</f>
        <v>100</v>
      </c>
      <c r="S26" s="2" t="str">
        <v>Kondisi Baik</v>
      </c>
    </row>
    <row r="27">
      <c r="E27" s="2" t="str">
        <v>Fender</v>
      </c>
      <c r="I27" s="2">
        <v>10</v>
      </c>
      <c r="K27" s="2">
        <f>I27</f>
        <v>10</v>
      </c>
      <c r="N27" s="2">
        <v>1</v>
      </c>
      <c r="O27" s="2">
        <f>K27-(50%*L27+75%*M27+100%*N27)</f>
        <v>9</v>
      </c>
      <c r="P27" s="2">
        <f>(O27/K27)*100</f>
        <v>90</v>
      </c>
      <c r="S27" s="2" t="str">
        <v>1 (satu) unit fender hilang</v>
      </c>
    </row>
    <row r="28">
      <c r="E28" s="2" t="str">
        <v>Bolder</v>
      </c>
      <c r="I28" s="2">
        <v>5</v>
      </c>
      <c r="K28" s="2">
        <f>I28</f>
        <v>5</v>
      </c>
      <c r="L28" s="2">
        <v>1</v>
      </c>
      <c r="O28" s="2">
        <f>K28-(50%*L28+75%*M28+100%*N28)</f>
        <v>4.5</v>
      </c>
      <c r="P28" s="2">
        <f>(O28/K28)*100</f>
        <v>90</v>
      </c>
      <c r="S28" s="2" t="str">
        <v xml:space="preserve">1 (satu unit fender korosi </v>
      </c>
    </row>
    <row r="29">
      <c r="E29" s="2" t="str">
        <v>Kanstin</v>
      </c>
      <c r="F29" s="2">
        <v>100</v>
      </c>
      <c r="K29" s="2">
        <f>F29</f>
        <v>100</v>
      </c>
      <c r="O29" s="2">
        <f>K29-(50%*L29+75%*M29+100%*N29)</f>
        <v>100</v>
      </c>
      <c r="P29" s="2">
        <f>(O29/K29)*100</f>
        <v>100</v>
      </c>
      <c r="S29" s="2" t="str">
        <v>Kondisi Baik</v>
      </c>
    </row>
    <row r="30">
      <c r="E30" s="2" t="str">
        <v>Breasting Dolphin</v>
      </c>
      <c r="I30" s="2">
        <v>2</v>
      </c>
      <c r="K30" s="2">
        <f>I30</f>
        <v>2</v>
      </c>
      <c r="O30" s="2">
        <f>K30-(50%*L30+75%*M30+100%*N30)</f>
        <v>2</v>
      </c>
      <c r="P30" s="2">
        <f>(O30/K30)*100</f>
        <v>100</v>
      </c>
      <c r="S30" s="2" t="str">
        <v>Kondisi Baik</v>
      </c>
    </row>
    <row r="31">
      <c r="E31" s="2" t="str">
        <v>Mooring Dolphin</v>
      </c>
      <c r="I31" s="2">
        <v>2</v>
      </c>
      <c r="K31" s="2">
        <f>I31</f>
        <v>2</v>
      </c>
      <c r="O31" s="2">
        <f>K31-(50%*L31+75%*M31+100%*N31)</f>
        <v>2</v>
      </c>
      <c r="P31" s="2">
        <f>(O31/K31)*100</f>
        <v>100</v>
      </c>
      <c r="S31" s="2" t="str">
        <v>Kondisi Baik</v>
      </c>
    </row>
    <row r="32">
      <c r="C32" s="2" t="str">
        <v xml:space="preserve">Availability Dermaga </v>
      </c>
      <c r="Q32" s="2" t="e">
        <f>AVERAGE(Q13:Q31)</f>
        <v>#DIV/0!</v>
      </c>
    </row>
    <row r="33">
      <c r="B33" s="2" t="str">
        <v>II</v>
      </c>
      <c r="C33" s="2" t="str">
        <v>LAPANGAN</v>
      </c>
    </row>
    <row r="34">
      <c r="B34" s="2">
        <v>1</v>
      </c>
      <c r="C34" s="2" t="str">
        <v>LAPANGAN PENUMPUKAN</v>
      </c>
      <c r="D34" s="2" t="str">
        <v>Lapangan Penumpukan A</v>
      </c>
      <c r="J34" s="2" t="str">
        <v>Paving Blok</v>
      </c>
      <c r="Q34" s="2">
        <f>AVERAGE(P35:P38)</f>
        <v>97.79166666666666</v>
      </c>
      <c r="R34" s="2" t="str">
        <v>SPTP</v>
      </c>
    </row>
    <row r="35">
      <c r="E35" s="2" t="str">
        <v>Lapangan</v>
      </c>
      <c r="F35" s="2">
        <v>200</v>
      </c>
      <c r="G35" s="2">
        <v>100</v>
      </c>
      <c r="H35" s="2">
        <f>F35*G35</f>
        <v>20000</v>
      </c>
      <c r="K35" s="2">
        <f>H35</f>
        <v>20000</v>
      </c>
      <c r="N35" s="2">
        <v>100</v>
      </c>
      <c r="O35" s="2">
        <f>K35-(50%*L35+75%*M35+100%*N35)</f>
        <v>19900</v>
      </c>
      <c r="P35" s="2">
        <f>(O35/K35)*100</f>
        <v>99.5</v>
      </c>
      <c r="S35" s="2" t="str">
        <v>Kerusakan paving perkerasan lapangan penumpukan  seluas 100 m2</v>
      </c>
    </row>
    <row r="36">
      <c r="E36" s="2" t="str">
        <v>Sitting Pad</v>
      </c>
      <c r="I36" s="2">
        <v>175</v>
      </c>
      <c r="K36" s="2">
        <f>I36</f>
        <v>175</v>
      </c>
      <c r="O36" s="2">
        <f>K36-(50%*L36+75%*M36+100%*N36)</f>
        <v>175</v>
      </c>
      <c r="P36" s="2">
        <f>(O36/K36)*100</f>
        <v>100</v>
      </c>
      <c r="S36" s="2" t="str">
        <v>Kondisi Baik</v>
      </c>
    </row>
    <row r="37">
      <c r="E37" s="2" t="str">
        <v>RTG Pad</v>
      </c>
      <c r="F37" s="2">
        <v>600</v>
      </c>
      <c r="K37" s="2">
        <f>F37</f>
        <v>600</v>
      </c>
      <c r="N37" s="2">
        <v>50</v>
      </c>
      <c r="O37" s="2">
        <f>K37-(50%*L37+75%*M37+100%*N37)</f>
        <v>550</v>
      </c>
      <c r="P37" s="2">
        <f>(O37/K37)*100</f>
        <v>91.66666666666666</v>
      </c>
      <c r="S37" s="2" t="str">
        <v>Perbaikan RTG Pad sepanjang 50 m'</v>
      </c>
    </row>
    <row r="38">
      <c r="E38" s="2" t="str">
        <v>Turning Plate</v>
      </c>
      <c r="I38" s="2">
        <v>24</v>
      </c>
      <c r="K38" s="2">
        <f>I38</f>
        <v>24</v>
      </c>
      <c r="O38" s="2">
        <f>K38-(50%*L38+75%*M38+100%*N38)</f>
        <v>24</v>
      </c>
      <c r="P38" s="2">
        <f>(O38/K38)*100</f>
        <v>100</v>
      </c>
      <c r="S38" s="2" t="str">
        <v>Kondisi Baik</v>
      </c>
    </row>
    <row r="39">
      <c r="B39" s="2">
        <v>2</v>
      </c>
      <c r="C39" s="2" t="str">
        <v>LAPANGAN PENUMPUKAN</v>
      </c>
      <c r="D39" s="2" t="str">
        <v>Lapangan Penumpukan B</v>
      </c>
      <c r="J39" s="2" t="str">
        <v>Beton</v>
      </c>
      <c r="Q39" s="2">
        <f>AVERAGE(P40)</f>
        <v>100</v>
      </c>
      <c r="R39" s="2" t="str">
        <v>SPMT</v>
      </c>
    </row>
    <row r="40">
      <c r="E40" s="2" t="str">
        <v>Lapangan</v>
      </c>
      <c r="F40" s="2">
        <v>200</v>
      </c>
      <c r="G40" s="2">
        <v>200</v>
      </c>
      <c r="H40" s="2">
        <f>F40*G40</f>
        <v>40000</v>
      </c>
      <c r="K40" s="2">
        <f>H40</f>
        <v>40000</v>
      </c>
      <c r="O40" s="2">
        <f>K40-(50%*L40+75%*M40+100%*N40)</f>
        <v>40000</v>
      </c>
      <c r="P40" s="2">
        <f>(O40/K40)*100</f>
        <v>100</v>
      </c>
      <c r="S40" s="2" t="str">
        <v>Kondisi Baik</v>
      </c>
    </row>
    <row r="41">
      <c r="C41" s="2" t="str">
        <v>Availability Lapangan</v>
      </c>
      <c r="Q41" s="2">
        <f>AVERAGE(Q33:Q40)</f>
        <v>98.89583333333333</v>
      </c>
    </row>
    <row r="42">
      <c r="B42" s="2" t="str">
        <v>III</v>
      </c>
      <c r="C42" s="2" t="str">
        <v>GUDANG</v>
      </c>
    </row>
    <row r="43">
      <c r="B43" s="2">
        <v>1</v>
      </c>
      <c r="C43" s="2" t="str">
        <v>GUDANG</v>
      </c>
      <c r="D43" s="2" t="str">
        <v>Gudang A</v>
      </c>
      <c r="J43" s="2" t="str">
        <v>Beton</v>
      </c>
      <c r="Q43" s="2">
        <f>AVERAGE(P44:P47)</f>
        <v>100</v>
      </c>
      <c r="R43" s="2" t="str">
        <v>SPSL</v>
      </c>
    </row>
    <row r="44">
      <c r="E44" s="2" t="str">
        <v>Lantai Gudang</v>
      </c>
      <c r="F44" s="2">
        <v>200</v>
      </c>
      <c r="G44" s="2">
        <v>20</v>
      </c>
      <c r="H44" s="2">
        <f>F44*G44</f>
        <v>4000</v>
      </c>
      <c r="K44" s="2">
        <f>H44</f>
        <v>4000</v>
      </c>
      <c r="O44" s="2">
        <f>K44-(50%*L44+75%*M44+100%*N44)</f>
        <v>4000</v>
      </c>
      <c r="P44" s="2">
        <f>(O44/K44)*100</f>
        <v>100</v>
      </c>
      <c r="S44" s="2" t="str">
        <v>Kondisi Baik</v>
      </c>
    </row>
    <row r="45">
      <c r="E45" s="2" t="str">
        <v>Atap</v>
      </c>
      <c r="F45" s="2">
        <v>200</v>
      </c>
      <c r="G45" s="2">
        <v>20</v>
      </c>
      <c r="H45" s="2">
        <f>F45*G45</f>
        <v>4000</v>
      </c>
      <c r="K45" s="2">
        <f>H45</f>
        <v>4000</v>
      </c>
      <c r="O45" s="2">
        <f>K45-(50%*L45+75%*M45+100%*N45)</f>
        <v>4000</v>
      </c>
      <c r="P45" s="2">
        <f>(O45/K45)*100</f>
        <v>100</v>
      </c>
      <c r="S45" s="2" t="str">
        <v>Kondisi Baik</v>
      </c>
    </row>
    <row r="46">
      <c r="E46" s="2" t="str">
        <v>Dinding Gudang</v>
      </c>
      <c r="F46" s="2">
        <v>440</v>
      </c>
      <c r="G46" s="2">
        <v>4</v>
      </c>
      <c r="H46" s="2">
        <f>F46*G46</f>
        <v>1760</v>
      </c>
      <c r="K46" s="2">
        <f>H46</f>
        <v>1760</v>
      </c>
      <c r="O46" s="2">
        <f>K46-(50%*L46+75%*M46+100%*N46)</f>
        <v>1760</v>
      </c>
      <c r="P46" s="2">
        <f>(O46/K46)*100</f>
        <v>100</v>
      </c>
      <c r="S46" s="2" t="str">
        <v>Kondisi Baik</v>
      </c>
    </row>
    <row r="47">
      <c r="E47" s="2" t="str">
        <v>Pintu Gudang</v>
      </c>
      <c r="I47" s="2">
        <v>4</v>
      </c>
      <c r="K47" s="2">
        <f>I47</f>
        <v>4</v>
      </c>
      <c r="O47" s="2">
        <f>K47-(50%*L47+75%*M47+100%*N47)</f>
        <v>4</v>
      </c>
      <c r="P47" s="2">
        <f>(O47/K47)*100</f>
        <v>100</v>
      </c>
      <c r="S47" s="2" t="str">
        <v>Kondisi Baik</v>
      </c>
    </row>
    <row r="48">
      <c r="B48" s="2">
        <v>2</v>
      </c>
      <c r="C48" s="2" t="str">
        <v>GUDANG</v>
      </c>
      <c r="D48" s="2" t="str">
        <v>Gudang B</v>
      </c>
      <c r="J48" s="2" t="str">
        <v>Beton</v>
      </c>
      <c r="Q48" s="2">
        <f>AVERAGE(P49:P52)</f>
        <v>95.625</v>
      </c>
      <c r="R48" s="2" t="str">
        <v>SPSL</v>
      </c>
    </row>
    <row r="49">
      <c r="E49" s="2" t="str">
        <v>Lantai Gudang</v>
      </c>
      <c r="F49" s="2">
        <v>100</v>
      </c>
      <c r="G49" s="2">
        <v>20</v>
      </c>
      <c r="H49" s="2">
        <f>F49*G49</f>
        <v>2000</v>
      </c>
      <c r="K49" s="2">
        <f>H49</f>
        <v>2000</v>
      </c>
      <c r="N49" s="2">
        <v>100</v>
      </c>
      <c r="O49" s="2">
        <f>K49-(50%*L49+75%*M49+100%*N49)</f>
        <v>1900</v>
      </c>
      <c r="P49" s="2">
        <f>(O49/K49)*100</f>
        <v>95</v>
      </c>
      <c r="S49" s="2" t="str">
        <v>Perbaikan lantai gudang seluas 100 m2</v>
      </c>
    </row>
    <row r="50">
      <c r="E50" s="2" t="str">
        <v>Atap</v>
      </c>
      <c r="F50" s="2">
        <v>100</v>
      </c>
      <c r="G50" s="2">
        <v>20</v>
      </c>
      <c r="H50" s="2">
        <f>F50*G50</f>
        <v>2000</v>
      </c>
      <c r="K50" s="2">
        <f>H50</f>
        <v>2000</v>
      </c>
      <c r="O50" s="2">
        <f>K50-(50%*L50+75%*M50+100%*N50)</f>
        <v>2000</v>
      </c>
      <c r="P50" s="2">
        <f>(O50/K50)*100</f>
        <v>100</v>
      </c>
      <c r="S50" s="2" t="str">
        <v>Kondisi Baik</v>
      </c>
    </row>
    <row r="51">
      <c r="E51" s="2" t="str">
        <v>Dinding Gudang</v>
      </c>
      <c r="F51" s="2">
        <v>240</v>
      </c>
      <c r="G51" s="2">
        <v>4</v>
      </c>
      <c r="H51" s="2">
        <f>F51*G51</f>
        <v>960</v>
      </c>
      <c r="K51" s="2">
        <f>H51</f>
        <v>960</v>
      </c>
      <c r="O51" s="2">
        <f>K51-(50%*L51+75%*M51+100%*N51)</f>
        <v>960</v>
      </c>
      <c r="P51" s="2">
        <f>(O51/K51)*100</f>
        <v>100</v>
      </c>
      <c r="S51" s="2" t="str">
        <v>Kondisi Baik</v>
      </c>
    </row>
    <row r="52">
      <c r="E52" s="2" t="str">
        <v>Pintu Gudang</v>
      </c>
      <c r="I52" s="2">
        <v>4</v>
      </c>
      <c r="K52" s="2">
        <f>I52</f>
        <v>4</v>
      </c>
      <c r="L52" s="2">
        <v>1</v>
      </c>
      <c r="O52" s="2">
        <f>K52-(50%*L52+75%*M52+100%*N52)</f>
        <v>3.5</v>
      </c>
      <c r="P52" s="2">
        <f>(O52/K52)*100</f>
        <v>87.5</v>
      </c>
      <c r="S52" s="2" t="str">
        <v>Proses perbaikan  ringan 1 (satu) unit  pintu gudang</v>
      </c>
    </row>
    <row r="53">
      <c r="C53" s="2" t="str">
        <v>Availability Gudang</v>
      </c>
      <c r="Q53" s="2">
        <f>AVERAGE(Q43:Q52)</f>
        <v>97.8125</v>
      </c>
    </row>
    <row r="54">
      <c r="B54" s="2" t="str">
        <v>IV</v>
      </c>
      <c r="C54" s="2" t="str">
        <v>TERMINAL PENUMPANG</v>
      </c>
    </row>
    <row r="55">
      <c r="B55" s="2">
        <v>1</v>
      </c>
      <c r="C55" s="2" t="str">
        <v>TERMINAL PENUMPANG</v>
      </c>
      <c r="D55" s="2" t="str">
        <v>TERMINAL PENUMPANG A</v>
      </c>
      <c r="J55" s="2" t="str">
        <v>Beton</v>
      </c>
      <c r="Q55" s="2">
        <f>AVERAGE(P56:P61)</f>
        <v>100</v>
      </c>
      <c r="R55" s="2" t="str">
        <v>SPMT</v>
      </c>
    </row>
    <row r="56">
      <c r="E56" s="2" t="str">
        <v xml:space="preserve">Lantai </v>
      </c>
      <c r="F56" s="2">
        <v>100</v>
      </c>
      <c r="G56" s="2">
        <v>20</v>
      </c>
      <c r="H56" s="2">
        <f>F56*G56</f>
        <v>2000</v>
      </c>
      <c r="K56" s="2">
        <f>H56</f>
        <v>2000</v>
      </c>
      <c r="O56" s="2">
        <f>K56-(50%*L56+75%*M56+100%*N56)</f>
        <v>2000</v>
      </c>
      <c r="P56" s="2">
        <f>(O56/K56)*100</f>
        <v>100</v>
      </c>
      <c r="S56" s="2" t="str">
        <v>Kondisi Baik</v>
      </c>
    </row>
    <row r="57">
      <c r="E57" s="2" t="str">
        <v>Atap</v>
      </c>
      <c r="F57" s="2">
        <v>100</v>
      </c>
      <c r="G57" s="2">
        <v>20</v>
      </c>
      <c r="H57" s="2">
        <f>F57*G57</f>
        <v>2000</v>
      </c>
      <c r="K57" s="2">
        <f>H57</f>
        <v>2000</v>
      </c>
      <c r="O57" s="2">
        <f>K57-(50%*L57+75%*M57+100%*N57)</f>
        <v>2000</v>
      </c>
      <c r="P57" s="2">
        <f>(O57/K57)*100</f>
        <v>100</v>
      </c>
      <c r="S57" s="2" t="str">
        <v>Kondisi Baik</v>
      </c>
    </row>
    <row r="58">
      <c r="E58" s="2" t="str">
        <v>Pintu</v>
      </c>
      <c r="I58" s="2">
        <v>10</v>
      </c>
      <c r="K58" s="2">
        <f>I58</f>
        <v>10</v>
      </c>
      <c r="O58" s="2">
        <f>K58-(50%*L58+75%*M58+100%*N58)</f>
        <v>10</v>
      </c>
      <c r="P58" s="2">
        <f>(O58/K58)*100</f>
        <v>100</v>
      </c>
      <c r="S58" s="2" t="str">
        <v>Kondisi Baik</v>
      </c>
    </row>
    <row r="59">
      <c r="E59" s="2" t="str">
        <v>Jendela</v>
      </c>
      <c r="I59" s="2">
        <v>20</v>
      </c>
      <c r="K59" s="2">
        <f>I59</f>
        <v>20</v>
      </c>
      <c r="O59" s="2">
        <f>K59-(50%*L59+75%*M59+100%*N59)</f>
        <v>20</v>
      </c>
      <c r="P59" s="2">
        <f>(O59/K59)*100</f>
        <v>100</v>
      </c>
      <c r="S59" s="2" t="str">
        <v>Kondisi Baik</v>
      </c>
    </row>
    <row r="60">
      <c r="E60" s="2" t="str">
        <v>Dinding</v>
      </c>
      <c r="F60" s="2">
        <v>240</v>
      </c>
      <c r="G60" s="2">
        <v>4</v>
      </c>
      <c r="H60" s="2">
        <f>F60*G60</f>
        <v>960</v>
      </c>
      <c r="K60" s="2">
        <f>H60</f>
        <v>960</v>
      </c>
      <c r="O60" s="2">
        <f>K60-(50%*L60+75%*M60+100%*N60)</f>
        <v>960</v>
      </c>
      <c r="P60" s="2">
        <f>(O60/K60)*100</f>
        <v>100</v>
      </c>
      <c r="S60" s="2" t="str">
        <v>Kondisi Baik</v>
      </c>
    </row>
    <row r="61">
      <c r="E61" s="2" t="str">
        <v>Plafond</v>
      </c>
      <c r="F61" s="2">
        <v>100</v>
      </c>
      <c r="G61" s="2">
        <v>20</v>
      </c>
      <c r="H61" s="2">
        <f>F61*G61</f>
        <v>2000</v>
      </c>
      <c r="K61" s="2">
        <f>H61</f>
        <v>2000</v>
      </c>
      <c r="O61" s="2">
        <f>K61-(50%*L61+75%*M61+100%*N61)</f>
        <v>2000</v>
      </c>
      <c r="P61" s="2">
        <f>(O61/K61)*100</f>
        <v>100</v>
      </c>
      <c r="S61" s="2" t="str">
        <v>Kondisi Baik</v>
      </c>
    </row>
    <row r="62">
      <c r="C62" s="2" t="str">
        <v>Availability Terminal Penumpang</v>
      </c>
      <c r="Q62" s="2">
        <f>AVERAGE(Q55:Q61)</f>
        <v>100</v>
      </c>
    </row>
    <row r="63">
      <c r="B63" s="2" t="str">
        <v>AVAILABILITY FASILITAS PELABUHAN</v>
      </c>
      <c r="Q63" s="2" t="e">
        <f>AVERAGE(Q32,Q41,Q53,Q62)</f>
        <v>#DIV/0!</v>
      </c>
    </row>
  </sheetData>
  <mergeCells count="15">
    <mergeCell ref="C53:P53"/>
    <mergeCell ref="C62:P62"/>
    <mergeCell ref="B63:P63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32:P32"/>
    <mergeCell ref="C41:P41"/>
  </mergeCells>
  <pageMargins left="0.25" right="0.25" top="0.75" bottom="0.75" header="0" footer="0"/>
  <ignoredErrors>
    <ignoredError numberStoredAsText="1" sqref="A1:Z1000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WAE KELAMBU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Umum</v>
      </c>
      <c r="J13" s="2" t="str">
        <v>Tiang Pancang</v>
      </c>
      <c r="Q13" s="2">
        <f>AVERAGE(P14:P18)</f>
        <v>91.06080586080586</v>
      </c>
      <c r="R13" s="2" t="str">
        <v>Pelindo Labuan Bajo</v>
      </c>
    </row>
    <row r="14">
      <c r="E14" s="2" t="str">
        <v>Pelat Lantai</v>
      </c>
      <c r="F14" s="2">
        <v>120</v>
      </c>
      <c r="G14" s="2">
        <v>20</v>
      </c>
      <c r="H14" s="2">
        <f>F14*G14</f>
        <v>2400</v>
      </c>
      <c r="K14" s="2">
        <f>H14</f>
        <v>2400</v>
      </c>
      <c r="L14" s="2">
        <f>22*6</f>
        <v>132</v>
      </c>
      <c r="O14" s="2">
        <f>K14-(50%*L14+75%*M14+100%*N14)</f>
        <v>2334</v>
      </c>
      <c r="P14" s="2">
        <f>(O14/K14)*100</f>
        <v>97.25</v>
      </c>
      <c r="S14" s="2" t="str">
        <v>Plat lantai, plank fender rusak di tabrak kapal DLU dan tiang pancang bengkok 1 unit</v>
      </c>
    </row>
    <row r="15">
      <c r="E15" s="2" t="str">
        <v>Fender</v>
      </c>
      <c r="I15" s="2">
        <v>13</v>
      </c>
      <c r="K15" s="2">
        <f>I15</f>
        <v>13</v>
      </c>
      <c r="N15" s="2">
        <v>3</v>
      </c>
      <c r="O15" s="2">
        <f>K15-(50%*L15+75%*M15+100%*N15)</f>
        <v>10</v>
      </c>
      <c r="P15" s="2">
        <f>(O15/K15)*100</f>
        <v>76.92307692307693</v>
      </c>
      <c r="S15" s="2" t="str">
        <v>Fender rusak berat 3 unit di tabrak kapal DLU</v>
      </c>
    </row>
    <row r="16">
      <c r="E16" s="2" t="str">
        <v>Bolder</v>
      </c>
      <c r="I16" s="2">
        <v>7</v>
      </c>
      <c r="K16" s="2">
        <f>I16</f>
        <v>7</v>
      </c>
      <c r="N16" s="2">
        <v>1</v>
      </c>
      <c r="O16" s="2">
        <f>K16-(50%*L16+75%*M16+100%*N16)</f>
        <v>6</v>
      </c>
      <c r="P16" s="2">
        <f>(O16/K16)*100</f>
        <v>85.71428571428571</v>
      </c>
      <c r="S16" s="2" t="str">
        <v>Fender patah 1 unit di tabrak kapal DLU</v>
      </c>
    </row>
    <row r="17">
      <c r="E17" s="2" t="str">
        <v>Kanstin</v>
      </c>
      <c r="F17" s="2">
        <f>F14*2</f>
        <v>240</v>
      </c>
      <c r="K17" s="2">
        <f>F17</f>
        <v>240</v>
      </c>
      <c r="L17" s="2">
        <v>22</v>
      </c>
      <c r="O17" s="2">
        <f>K17-(50%*L17+75%*M17+100%*N17)</f>
        <v>229</v>
      </c>
      <c r="P17" s="2">
        <f>(O17/K17)*100</f>
        <v>95.41666666666667</v>
      </c>
      <c r="S17" s="2" t="str">
        <v>kanstin rusak 22 m'</v>
      </c>
    </row>
    <row r="18">
      <c r="E18" s="2" t="str">
        <v>Rel Crane</v>
      </c>
      <c r="F18" s="2">
        <f>107*2</f>
        <v>214</v>
      </c>
      <c r="K18" s="2">
        <f>F18</f>
        <v>214</v>
      </c>
      <c r="O18" s="2">
        <f>K18-(50%*L18+75%*M18+100%*N18)</f>
        <v>214</v>
      </c>
      <c r="P18" s="2">
        <f>(O18/K18)*100</f>
        <v>100</v>
      </c>
      <c r="S18" s="2" t="str">
        <v>Kondisi Baik</v>
      </c>
    </row>
    <row r="20">
      <c r="B20" s="2">
        <v>2</v>
      </c>
      <c r="C20" s="2" t="str">
        <v>TRESTEL</v>
      </c>
      <c r="D20" s="2" t="str">
        <v>Trestel</v>
      </c>
      <c r="J20" s="2" t="str">
        <v>Tiang Pancang</v>
      </c>
      <c r="Q20" s="2">
        <f>AVERAGE(P21:P24)</f>
        <v>100</v>
      </c>
      <c r="R20" s="2" t="str">
        <v>Pelindo Labuan Bajo</v>
      </c>
    </row>
    <row r="21">
      <c r="E21" s="2" t="str">
        <v>Pelat Lantai</v>
      </c>
      <c r="F21" s="2">
        <v>60</v>
      </c>
      <c r="G21" s="2">
        <v>12</v>
      </c>
      <c r="H21" s="2">
        <f>F21*G21</f>
        <v>720</v>
      </c>
      <c r="K21" s="2">
        <f>H21</f>
        <v>720</v>
      </c>
      <c r="O21" s="2">
        <f>K21-(50%*L21+75%*M21+100%*N21)</f>
        <v>720</v>
      </c>
      <c r="P21" s="2">
        <f>(O21/K21)*100</f>
        <v>100</v>
      </c>
      <c r="S21" s="2" t="str">
        <v>Kondisi Baik</v>
      </c>
    </row>
    <row r="22">
      <c r="E22" s="2" t="str">
        <v>Kanstin</v>
      </c>
      <c r="F22" s="2">
        <f>F21*2</f>
        <v>120</v>
      </c>
      <c r="K22" s="2">
        <f>F22</f>
        <v>120</v>
      </c>
      <c r="O22" s="2">
        <f>K22-(50%*L22+75%*M22+100%*N22)</f>
        <v>120</v>
      </c>
      <c r="P22" s="2">
        <f>(O22/K22)*100</f>
        <v>100</v>
      </c>
      <c r="S22" s="2" t="str">
        <v>Kondisi Baik</v>
      </c>
    </row>
    <row r="25">
      <c r="C25" s="2" t="str">
        <v xml:space="preserve">Availability Dermaga </v>
      </c>
      <c r="Q25" s="2">
        <f>AVERAGE(Q13:Q24)</f>
        <v>95.53040293040293</v>
      </c>
    </row>
    <row r="26">
      <c r="B26" s="2" t="str">
        <v>II</v>
      </c>
      <c r="C26" s="2" t="str">
        <v>LAPANGAN</v>
      </c>
    </row>
    <row r="27">
      <c r="B27" s="2">
        <v>1</v>
      </c>
      <c r="C27" s="2" t="str">
        <v>LAPANGAN PENUMPUKAN</v>
      </c>
      <c r="D27" s="2" t="str">
        <v>Lapangan Penumpukan Sisi Laut</v>
      </c>
      <c r="J27" s="2" t="str">
        <v>Paving Blok</v>
      </c>
      <c r="Q27" s="2">
        <f>AVERAGE(P28:P31)</f>
        <v>100</v>
      </c>
      <c r="R27" s="2" t="str">
        <v>Pelindo Labuan Bajo</v>
      </c>
    </row>
    <row r="28">
      <c r="E28" s="2" t="str">
        <v>Lapangan</v>
      </c>
      <c r="F28" s="2">
        <v>200</v>
      </c>
      <c r="G28" s="2">
        <v>98</v>
      </c>
      <c r="H28" s="2">
        <f>F28*G28</f>
        <v>19600</v>
      </c>
      <c r="K28" s="2">
        <f>H28</f>
        <v>19600</v>
      </c>
      <c r="O28" s="2">
        <f>K28-(50%*L28+75%*M28+100%*N28)</f>
        <v>19600</v>
      </c>
      <c r="P28" s="2">
        <f>(O28/K28)*100</f>
        <v>100</v>
      </c>
      <c r="S28" s="2" t="str">
        <v>Kondisi Baik</v>
      </c>
    </row>
    <row r="29">
      <c r="E29" s="2" t="str">
        <v>Lapangan</v>
      </c>
      <c r="F29" s="2">
        <v>104</v>
      </c>
      <c r="G29" s="2">
        <f>G28</f>
        <v>98</v>
      </c>
      <c r="H29" s="2">
        <f>F29*G29</f>
        <v>10192</v>
      </c>
      <c r="K29" s="2">
        <f>H29</f>
        <v>10192</v>
      </c>
      <c r="O29" s="2">
        <f>K29-(50%*L29+75%*M29+100%*N29)</f>
        <v>10192</v>
      </c>
      <c r="P29" s="2">
        <f>(O29/K29)*100</f>
        <v>100</v>
      </c>
      <c r="S29" s="2" t="str">
        <v>Kondisi Baik</v>
      </c>
    </row>
    <row r="30">
      <c r="J30" s="2" t="str">
        <v>Luas Total</v>
      </c>
      <c r="K30" s="2">
        <f>K28+K29</f>
        <v>29792</v>
      </c>
    </row>
    <row r="32">
      <c r="B32" s="2">
        <v>2</v>
      </c>
      <c r="C32" s="2" t="str">
        <v>LAPANGAN PENUMPUKAN</v>
      </c>
      <c r="D32" s="2" t="str">
        <v>Lapangan Penumpukan Sisi Darat</v>
      </c>
      <c r="J32" s="2" t="str">
        <v>Beton</v>
      </c>
      <c r="Q32" s="2">
        <f>AVERAGE(P33)</f>
        <v>100</v>
      </c>
      <c r="R32" s="2" t="str">
        <v>Pelindo Labuan Bajo</v>
      </c>
    </row>
    <row r="33">
      <c r="E33" s="2" t="str">
        <v>Lapangan</v>
      </c>
      <c r="H33" s="2">
        <v>13800</v>
      </c>
      <c r="K33" s="2">
        <f>H33</f>
        <v>13800</v>
      </c>
      <c r="O33" s="2">
        <f>K33-(50%*L33+75%*M33+100%*N33)</f>
        <v>13800</v>
      </c>
      <c r="P33" s="2">
        <f>(O33/K33)*100</f>
        <v>100</v>
      </c>
      <c r="S33" s="2" t="str">
        <v>Kondisi Baik</v>
      </c>
    </row>
    <row r="36">
      <c r="C36" s="2" t="str">
        <v>Availability Lapangan</v>
      </c>
      <c r="Q36" s="2">
        <f>AVERAGE(Q26:Q33)</f>
        <v>100</v>
      </c>
    </row>
    <row r="37">
      <c r="B37" s="2" t="str">
        <v>III</v>
      </c>
      <c r="C37" s="2" t="str">
        <v>GUDANG</v>
      </c>
    </row>
    <row r="38">
      <c r="B38" s="2">
        <v>1</v>
      </c>
      <c r="C38" s="2" t="str">
        <v>GUDANG</v>
      </c>
      <c r="D38" s="2" t="str">
        <v>Gudang A</v>
      </c>
      <c r="J38" s="2" t="str">
        <v>Beton</v>
      </c>
      <c r="Q38" s="2">
        <f>AVERAGE(P39:P42)</f>
        <v>100</v>
      </c>
      <c r="R38" s="2" t="str">
        <v>Pelindo Labuan Bajo</v>
      </c>
    </row>
    <row r="39">
      <c r="E39" s="2" t="str">
        <v>Lantai Gudang</v>
      </c>
      <c r="F39" s="2">
        <v>40</v>
      </c>
      <c r="G39" s="2">
        <v>30</v>
      </c>
      <c r="H39" s="2">
        <f>F39*G39</f>
        <v>1200</v>
      </c>
      <c r="K39" s="2">
        <f>H39</f>
        <v>1200</v>
      </c>
      <c r="O39" s="2">
        <f>K39-(50%*L39+75%*M39+100%*N39)</f>
        <v>1200</v>
      </c>
      <c r="P39" s="2">
        <f>(O39/K39)*100</f>
        <v>100</v>
      </c>
      <c r="S39" s="2" t="str">
        <v>Kondisi Baik</v>
      </c>
    </row>
    <row r="40">
      <c r="E40" s="2" t="str">
        <v>Atap</v>
      </c>
      <c r="F40" s="2">
        <v>40</v>
      </c>
      <c r="G40" s="2">
        <v>30</v>
      </c>
      <c r="H40" s="2">
        <f>F40*G40</f>
        <v>1200</v>
      </c>
      <c r="K40" s="2">
        <f>H40</f>
        <v>1200</v>
      </c>
      <c r="O40" s="2">
        <f>K40-(50%*L40+75%*M40+100%*N40)</f>
        <v>1200</v>
      </c>
      <c r="P40" s="2">
        <f>(O40/K40)*100</f>
        <v>100</v>
      </c>
      <c r="S40" s="2" t="str">
        <v>Kondisi Baik</v>
      </c>
    </row>
    <row r="41">
      <c r="E41" s="2" t="str">
        <v>Dinding Gudang</v>
      </c>
      <c r="F41" s="2">
        <f>((F39+G39)*2)*2</f>
        <v>280</v>
      </c>
      <c r="G41" s="2">
        <v>4</v>
      </c>
      <c r="H41" s="2">
        <f>F41*G41</f>
        <v>1120</v>
      </c>
      <c r="K41" s="2">
        <f>H41</f>
        <v>1120</v>
      </c>
      <c r="O41" s="2">
        <f>K41-(50%*L41+75%*M41+100%*N41)</f>
        <v>1120</v>
      </c>
      <c r="P41" s="2">
        <f>(O41/K41)*100</f>
        <v>100</v>
      </c>
      <c r="S41" s="2" t="str">
        <v>Kondisi Baik</v>
      </c>
    </row>
    <row r="42">
      <c r="E42" s="2" t="str">
        <v>Pintu Gudang</v>
      </c>
      <c r="I42" s="2">
        <v>2</v>
      </c>
      <c r="K42" s="2">
        <f>I42</f>
        <v>2</v>
      </c>
      <c r="O42" s="2">
        <f>K42-(50%*L42+75%*M42+100%*N42)</f>
        <v>2</v>
      </c>
      <c r="P42" s="2">
        <f>(O42/K42)*100</f>
        <v>100</v>
      </c>
      <c r="S42" s="2" t="str">
        <v>Kondisi Baik</v>
      </c>
    </row>
    <row r="48">
      <c r="C48" s="2" t="str">
        <v>Availability Gudang</v>
      </c>
      <c r="Q48" s="2">
        <f>AVERAGE(Q38:Q47)</f>
        <v>100</v>
      </c>
    </row>
    <row r="49">
      <c r="B49" s="2" t="str">
        <v>IV</v>
      </c>
      <c r="C49" s="2" t="str">
        <v>TERMINAL PENUMPANG</v>
      </c>
    </row>
    <row r="50">
      <c r="B50" s="2">
        <v>1</v>
      </c>
      <c r="C50" s="2" t="str">
        <v>TERMINAL PENUMPANG</v>
      </c>
      <c r="D50" s="2" t="str">
        <v>TERMINAL PENUMPANG A</v>
      </c>
      <c r="J50" s="2" t="str">
        <v>Beton</v>
      </c>
      <c r="Q50" s="2">
        <f>AVERAGE(P51:P56)</f>
        <v>100</v>
      </c>
      <c r="R50" s="2" t="str">
        <v>Pelindo Labuan Bajo</v>
      </c>
    </row>
    <row r="51">
      <c r="E51" s="2" t="str">
        <v xml:space="preserve">Lantai </v>
      </c>
      <c r="H51" s="2">
        <v>161</v>
      </c>
      <c r="K51" s="2">
        <f>H51</f>
        <v>161</v>
      </c>
      <c r="O51" s="2">
        <f>K51-(50%*L51+75%*M51+100%*N51)</f>
        <v>161</v>
      </c>
      <c r="P51" s="2">
        <f>(O51/K51)*100</f>
        <v>100</v>
      </c>
      <c r="S51" s="2" t="str">
        <v>Kondisi Baik</v>
      </c>
    </row>
    <row r="52">
      <c r="E52" s="2" t="str">
        <v>Atap</v>
      </c>
      <c r="H52" s="2">
        <v>161</v>
      </c>
      <c r="K52" s="2">
        <f>H52</f>
        <v>161</v>
      </c>
      <c r="O52" s="2">
        <f>K52-(50%*L52+75%*M52+100%*N52)</f>
        <v>161</v>
      </c>
      <c r="P52" s="2">
        <f>(O52/K52)*100</f>
        <v>100</v>
      </c>
      <c r="S52" s="2" t="str">
        <v>Kondisi Baik</v>
      </c>
    </row>
    <row r="53">
      <c r="E53" s="2" t="str">
        <v>Pintu</v>
      </c>
      <c r="I53" s="2">
        <v>9</v>
      </c>
      <c r="K53" s="2">
        <f>I53</f>
        <v>9</v>
      </c>
      <c r="O53" s="2">
        <f>K53-(50%*L53+75%*M53+100%*N53)</f>
        <v>9</v>
      </c>
      <c r="P53" s="2">
        <f>(O53/K53)*100</f>
        <v>100</v>
      </c>
      <c r="S53" s="2" t="str">
        <v>Kondisi Baik</v>
      </c>
    </row>
    <row r="54">
      <c r="E54" s="2" t="str">
        <v>Jendela</v>
      </c>
      <c r="I54" s="2">
        <v>8</v>
      </c>
      <c r="K54" s="2">
        <f>I54</f>
        <v>8</v>
      </c>
      <c r="O54" s="2">
        <f>K54-(50%*L54+75%*M54+100%*N54)</f>
        <v>8</v>
      </c>
      <c r="P54" s="2">
        <f>(O54/K54)*100</f>
        <v>100</v>
      </c>
      <c r="S54" s="2" t="str">
        <v>Kondisi Baik</v>
      </c>
    </row>
    <row r="55">
      <c r="E55" s="2" t="str">
        <v>Dinding</v>
      </c>
      <c r="H55" s="2">
        <f>H51*3*2</f>
        <v>966</v>
      </c>
      <c r="K55" s="2">
        <f>H55</f>
        <v>966</v>
      </c>
      <c r="O55" s="2">
        <f>K55-(50%*L55+75%*M55+100%*N55)</f>
        <v>966</v>
      </c>
      <c r="P55" s="2">
        <f>(O55/K55)*100</f>
        <v>100</v>
      </c>
      <c r="S55" s="2" t="str">
        <v>Kondisi Baik</v>
      </c>
    </row>
    <row r="56">
      <c r="E56" s="2" t="str">
        <v>Plafond</v>
      </c>
      <c r="H56" s="2">
        <f>H51</f>
        <v>161</v>
      </c>
      <c r="K56" s="2">
        <f>H56</f>
        <v>161</v>
      </c>
      <c r="O56" s="2">
        <f>K56-(50%*L56+75%*M56+100%*N56)</f>
        <v>161</v>
      </c>
      <c r="P56" s="2">
        <f>(O56/K56)*100</f>
        <v>100</v>
      </c>
      <c r="S56" s="2" t="str">
        <v>Kondisi Baik</v>
      </c>
    </row>
    <row r="57">
      <c r="C57" s="2" t="str">
        <v>Availability Terminal Penumpang</v>
      </c>
      <c r="Q57" s="2">
        <f>AVERAGE(Q50:Q56)</f>
        <v>100</v>
      </c>
    </row>
    <row r="58">
      <c r="B58" s="2" t="str">
        <v>AVAILABILITY FASILITAS PELABUHAN</v>
      </c>
      <c r="Q58" s="2">
        <f>AVERAGE(Q25,Q36,Q48,Q57)</f>
        <v>98.88260073260074</v>
      </c>
    </row>
  </sheetData>
  <mergeCells count="15">
    <mergeCell ref="C48:P48"/>
    <mergeCell ref="C57:P57"/>
    <mergeCell ref="B58:P58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25:P25"/>
    <mergeCell ref="C36:P36"/>
  </mergeCells>
  <pageMargins left="0.25" right="0.25" top="0.75" bottom="0.75" header="0" footer="0"/>
  <ignoredErrors>
    <ignoredError numberStoredAsText="1" sqref="A1:Z1000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LEMBAR -  GILI MAS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Umum Selatan</v>
      </c>
      <c r="J13" s="2" t="str">
        <v>Tiang Pancang</v>
      </c>
      <c r="Q13" s="2" t="e">
        <f>AVERAGE(P14:P18)</f>
        <v>#DIV/0!</v>
      </c>
      <c r="R13" s="2" t="str">
        <v>SPTP</v>
      </c>
    </row>
    <row r="14">
      <c r="E14" s="2" t="str">
        <v>Pelat Lantai</v>
      </c>
      <c r="F14" s="2">
        <v>205.8</v>
      </c>
      <c r="G14" s="2">
        <v>21</v>
      </c>
      <c r="H14" s="2">
        <f>F14*G14</f>
        <v>4321.8</v>
      </c>
      <c r="K14" s="2">
        <f>H14</f>
        <v>4321.8</v>
      </c>
      <c r="O14" s="2">
        <f>K14-(50%*L14+75%*M14+100%*N14)</f>
        <v>4321.8</v>
      </c>
      <c r="P14" s="2">
        <f>(O14/K14)*100</f>
        <v>100</v>
      </c>
      <c r="S14" s="2" t="str">
        <v>Kondisi Baik</v>
      </c>
    </row>
    <row r="15">
      <c r="E15" s="2" t="str">
        <v>Fender</v>
      </c>
      <c r="I15" s="2">
        <v>47</v>
      </c>
      <c r="K15" s="2">
        <f>I15</f>
        <v>47</v>
      </c>
      <c r="O15" s="2">
        <f>K15-(50%*L15+75%*M15+100%*N15)</f>
        <v>47</v>
      </c>
      <c r="P15" s="2">
        <f>(O15/K15)*100</f>
        <v>100</v>
      </c>
      <c r="S15" s="2" t="str">
        <v>Kondisi Baik</v>
      </c>
    </row>
    <row r="16">
      <c r="E16" s="2" t="str">
        <v>Bolder</v>
      </c>
      <c r="I16" s="2">
        <v>12</v>
      </c>
      <c r="K16" s="2">
        <f>I16</f>
        <v>12</v>
      </c>
      <c r="O16" s="2">
        <f>K16-(50%*L16+75%*M16+100%*N16)</f>
        <v>12</v>
      </c>
      <c r="P16" s="2">
        <f>(O16/K16)*100</f>
        <v>100</v>
      </c>
      <c r="S16" s="2" t="str">
        <v>Kondisi Baik</v>
      </c>
    </row>
    <row r="17">
      <c r="E17" s="2" t="str">
        <v>Kanstin</v>
      </c>
      <c r="F17" s="2">
        <v>200</v>
      </c>
      <c r="K17" s="2">
        <f>F17</f>
        <v>200</v>
      </c>
      <c r="O17" s="2">
        <f>K17-(50%*L17+75%*M17+100%*N17)</f>
        <v>200</v>
      </c>
      <c r="P17" s="2">
        <f>(O17/K17)*100</f>
        <v>100</v>
      </c>
      <c r="S17" s="2" t="str">
        <v>Kondisi Baik</v>
      </c>
    </row>
    <row r="18">
      <c r="E18" s="2" t="str">
        <v>Rel Crane</v>
      </c>
      <c r="F18" s="2">
        <v>0</v>
      </c>
      <c r="K18" s="2">
        <f>F18</f>
        <v>0</v>
      </c>
      <c r="O18" s="2">
        <f>K18-(50%*L18+75%*M18+100%*N18)</f>
        <v>0</v>
      </c>
      <c r="P18" s="2" t="e">
        <f>(O18/K18)*100</f>
        <v>#DIV/0!</v>
      </c>
    </row>
    <row r="19">
      <c r="D19" s="2" t="str">
        <v>Dermaga Umum Timur</v>
      </c>
      <c r="J19" s="2" t="str">
        <v>Tiang Pancang</v>
      </c>
      <c r="Q19" s="2">
        <f>AVERAGE(P20:P24)</f>
        <v>97</v>
      </c>
      <c r="R19" s="2" t="str">
        <v>SPTP</v>
      </c>
    </row>
    <row r="20">
      <c r="E20" s="2" t="str">
        <v>Pelat Lantai</v>
      </c>
      <c r="F20" s="2">
        <v>500</v>
      </c>
      <c r="G20" s="2">
        <v>20</v>
      </c>
      <c r="H20" s="2">
        <f>F20*G20</f>
        <v>10000</v>
      </c>
      <c r="K20" s="2">
        <f>H20</f>
        <v>10000</v>
      </c>
      <c r="O20" s="2">
        <f>K20-(50%*L20+75%*M20+100%*N20)</f>
        <v>10000</v>
      </c>
      <c r="P20" s="2">
        <f>(O20/K20)*100</f>
        <v>100</v>
      </c>
      <c r="S20" s="2" t="str">
        <v>Kondisi Baik</v>
      </c>
    </row>
    <row r="21">
      <c r="E21" s="2" t="str">
        <v>Fender</v>
      </c>
      <c r="I21" s="2">
        <v>25</v>
      </c>
      <c r="K21" s="2">
        <f>I21</f>
        <v>25</v>
      </c>
      <c r="L21" s="2">
        <v>1</v>
      </c>
      <c r="O21" s="2">
        <f>K21-(50%*L21+75%*M21+100%*N21)</f>
        <v>24.5</v>
      </c>
      <c r="P21" s="2">
        <f>(O21/K21)*100</f>
        <v>98</v>
      </c>
      <c r="S21" s="2" t="str">
        <v>Terdapat 12 baut pada fender yang  hilang</v>
      </c>
    </row>
    <row r="22">
      <c r="E22" s="2" t="str">
        <v>Bolder</v>
      </c>
      <c r="I22" s="2">
        <v>10</v>
      </c>
      <c r="K22" s="2">
        <f>I22</f>
        <v>10</v>
      </c>
      <c r="N22" s="2">
        <v>1</v>
      </c>
      <c r="O22" s="2">
        <f>K22-(50%*L22+75%*M22+100%*N22)</f>
        <v>9</v>
      </c>
      <c r="P22" s="2">
        <f>(O22/K22)*100</f>
        <v>90</v>
      </c>
      <c r="S22" s="2" t="str">
        <v>Proses perbaikan 1 (satu) unit bolder</v>
      </c>
    </row>
    <row r="23">
      <c r="E23" s="2" t="str">
        <v>Kanstin</v>
      </c>
      <c r="F23" s="2">
        <v>250</v>
      </c>
      <c r="K23" s="2">
        <f>F23</f>
        <v>250</v>
      </c>
      <c r="M23" s="2">
        <v>10</v>
      </c>
      <c r="O23" s="2">
        <f>K23-(50%*L23+75%*M23+100%*N23)</f>
        <v>242.5</v>
      </c>
      <c r="P23" s="2">
        <f>(O23/K23)*100</f>
        <v>97</v>
      </c>
      <c r="S23" s="2" t="str">
        <v>Terdapat  selimut beton yang terkelupas sepanjang 10 m</v>
      </c>
    </row>
    <row r="24">
      <c r="E24" s="2" t="str">
        <v>Rel Crane</v>
      </c>
      <c r="F24" s="2">
        <v>450</v>
      </c>
      <c r="K24" s="2">
        <f>F24</f>
        <v>450</v>
      </c>
      <c r="O24" s="2">
        <f>K24-(50%*L24+75%*M24+100%*N24)</f>
        <v>450</v>
      </c>
      <c r="P24" s="2">
        <f>(O24/K24)*100</f>
        <v>100</v>
      </c>
    </row>
    <row r="25">
      <c r="B25" s="2">
        <v>2</v>
      </c>
      <c r="C25" s="2" t="str">
        <v>DERMAGA</v>
      </c>
      <c r="D25" s="2" t="str">
        <v>Jetty  B</v>
      </c>
      <c r="J25" s="2" t="str">
        <v>Tiang Pancang</v>
      </c>
      <c r="Q25" s="2">
        <f>AVERAGE(P26:P31)</f>
        <v>96.66666666666667</v>
      </c>
      <c r="R25" s="2" t="str">
        <v>SPMT</v>
      </c>
    </row>
    <row r="26">
      <c r="E26" s="2" t="str">
        <v>Pelat Lantai</v>
      </c>
      <c r="F26" s="2">
        <v>100</v>
      </c>
      <c r="G26" s="2">
        <v>10</v>
      </c>
      <c r="H26" s="2">
        <f>F26*G26</f>
        <v>1000</v>
      </c>
      <c r="K26" s="2">
        <f>H26</f>
        <v>1000</v>
      </c>
      <c r="O26" s="2">
        <f>K26-(50%*L26+75%*M26+100%*N26)</f>
        <v>1000</v>
      </c>
      <c r="P26" s="2">
        <f>(O26/K26)*100</f>
        <v>100</v>
      </c>
      <c r="S26" s="2" t="str">
        <v>Kondisi Baik</v>
      </c>
    </row>
    <row r="27">
      <c r="E27" s="2" t="str">
        <v>Fender</v>
      </c>
      <c r="I27" s="2">
        <v>10</v>
      </c>
      <c r="K27" s="2">
        <f>I27</f>
        <v>10</v>
      </c>
      <c r="N27" s="2">
        <v>1</v>
      </c>
      <c r="O27" s="2">
        <f>K27-(50%*L27+75%*M27+100%*N27)</f>
        <v>9</v>
      </c>
      <c r="P27" s="2">
        <f>(O27/K27)*100</f>
        <v>90</v>
      </c>
      <c r="S27" s="2" t="str">
        <v>1 (satu) unit fender hilang</v>
      </c>
    </row>
    <row r="28">
      <c r="E28" s="2" t="str">
        <v>Bolder</v>
      </c>
      <c r="I28" s="2">
        <v>5</v>
      </c>
      <c r="K28" s="2">
        <f>I28</f>
        <v>5</v>
      </c>
      <c r="L28" s="2">
        <v>1</v>
      </c>
      <c r="O28" s="2">
        <f>K28-(50%*L28+75%*M28+100%*N28)</f>
        <v>4.5</v>
      </c>
      <c r="P28" s="2">
        <f>(O28/K28)*100</f>
        <v>90</v>
      </c>
      <c r="S28" s="2" t="str">
        <v xml:space="preserve">1 (satu unit fender korosi </v>
      </c>
    </row>
    <row r="29">
      <c r="E29" s="2" t="str">
        <v>Kanstin</v>
      </c>
      <c r="F29" s="2">
        <v>100</v>
      </c>
      <c r="K29" s="2">
        <f>F29</f>
        <v>100</v>
      </c>
      <c r="O29" s="2">
        <f>K29-(50%*L29+75%*M29+100%*N29)</f>
        <v>100</v>
      </c>
      <c r="P29" s="2">
        <f>(O29/K29)*100</f>
        <v>100</v>
      </c>
      <c r="S29" s="2" t="str">
        <v>Kondisi Baik</v>
      </c>
    </row>
    <row r="30">
      <c r="E30" s="2" t="str">
        <v>Breasting Dolphin</v>
      </c>
      <c r="I30" s="2">
        <v>2</v>
      </c>
      <c r="K30" s="2">
        <f>I30</f>
        <v>2</v>
      </c>
      <c r="O30" s="2">
        <f>K30-(50%*L30+75%*M30+100%*N30)</f>
        <v>2</v>
      </c>
      <c r="P30" s="2">
        <f>(O30/K30)*100</f>
        <v>100</v>
      </c>
      <c r="S30" s="2" t="str">
        <v>Kondisi Baik</v>
      </c>
    </row>
    <row r="31">
      <c r="E31" s="2" t="str">
        <v>Mooring Dolphin</v>
      </c>
      <c r="I31" s="2">
        <v>2</v>
      </c>
      <c r="K31" s="2">
        <f>I31</f>
        <v>2</v>
      </c>
      <c r="O31" s="2">
        <f>K31-(50%*L31+75%*M31+100%*N31)</f>
        <v>2</v>
      </c>
      <c r="P31" s="2">
        <f>(O31/K31)*100</f>
        <v>100</v>
      </c>
      <c r="S31" s="2" t="str">
        <v>Kondisi Baik</v>
      </c>
    </row>
    <row r="32">
      <c r="C32" s="2" t="str">
        <v xml:space="preserve">Availability Dermaga </v>
      </c>
      <c r="Q32" s="2" t="e">
        <f>AVERAGE(Q13:Q31)</f>
        <v>#DIV/0!</v>
      </c>
    </row>
    <row r="33">
      <c r="B33" s="2" t="str">
        <v>II</v>
      </c>
      <c r="C33" s="2" t="str">
        <v>LAPANGAN</v>
      </c>
    </row>
    <row r="34">
      <c r="B34" s="2">
        <v>1</v>
      </c>
      <c r="C34" s="2" t="str">
        <v>LAPANGAN PENUMPUKAN</v>
      </c>
      <c r="D34" s="2" t="str">
        <v>Lapangan Penumpukan A</v>
      </c>
      <c r="J34" s="2" t="str">
        <v>Paving Blok</v>
      </c>
      <c r="Q34" s="2">
        <f>AVERAGE(P35:P38)</f>
        <v>97.79166666666666</v>
      </c>
      <c r="R34" s="2" t="str">
        <v>SPTP</v>
      </c>
    </row>
    <row r="35">
      <c r="E35" s="2" t="str">
        <v>Lapangan</v>
      </c>
      <c r="F35" s="2">
        <v>200</v>
      </c>
      <c r="G35" s="2">
        <v>100</v>
      </c>
      <c r="H35" s="2">
        <f>F35*G35</f>
        <v>20000</v>
      </c>
      <c r="K35" s="2">
        <f>H35</f>
        <v>20000</v>
      </c>
      <c r="N35" s="2">
        <v>100</v>
      </c>
      <c r="O35" s="2">
        <f>K35-(50%*L35+75%*M35+100%*N35)</f>
        <v>19900</v>
      </c>
      <c r="P35" s="2">
        <f>(O35/K35)*100</f>
        <v>99.5</v>
      </c>
      <c r="S35" s="2" t="str">
        <v>Kerusakan paving perkerasan lapangan penumpukan  seluas 100 m2</v>
      </c>
    </row>
    <row r="36">
      <c r="E36" s="2" t="str">
        <v>Sitting Pad</v>
      </c>
      <c r="I36" s="2">
        <v>175</v>
      </c>
      <c r="K36" s="2">
        <f>I36</f>
        <v>175</v>
      </c>
      <c r="O36" s="2">
        <f>K36-(50%*L36+75%*M36+100%*N36)</f>
        <v>175</v>
      </c>
      <c r="P36" s="2">
        <f>(O36/K36)*100</f>
        <v>100</v>
      </c>
      <c r="S36" s="2" t="str">
        <v>Kondisi Baik</v>
      </c>
    </row>
    <row r="37">
      <c r="E37" s="2" t="str">
        <v>RTG Pad</v>
      </c>
      <c r="F37" s="2">
        <v>600</v>
      </c>
      <c r="K37" s="2">
        <f>F37</f>
        <v>600</v>
      </c>
      <c r="N37" s="2">
        <v>50</v>
      </c>
      <c r="O37" s="2">
        <f>K37-(50%*L37+75%*M37+100%*N37)</f>
        <v>550</v>
      </c>
      <c r="P37" s="2">
        <f>(O37/K37)*100</f>
        <v>91.66666666666666</v>
      </c>
      <c r="S37" s="2" t="str">
        <v>Perbaikan RTG Pad sepanjang 50 m'</v>
      </c>
    </row>
    <row r="38">
      <c r="E38" s="2" t="str">
        <v>Turning Plate</v>
      </c>
      <c r="I38" s="2">
        <v>24</v>
      </c>
      <c r="K38" s="2">
        <f>I38</f>
        <v>24</v>
      </c>
      <c r="O38" s="2">
        <f>K38-(50%*L38+75%*M38+100%*N38)</f>
        <v>24</v>
      </c>
      <c r="P38" s="2">
        <f>(O38/K38)*100</f>
        <v>100</v>
      </c>
      <c r="S38" s="2" t="str">
        <v>Kondisi Baik</v>
      </c>
    </row>
    <row r="39">
      <c r="B39" s="2">
        <v>2</v>
      </c>
      <c r="C39" s="2" t="str">
        <v>LAPANGAN PENUMPUKAN</v>
      </c>
      <c r="D39" s="2" t="str">
        <v>Lapangan Penumpukan B</v>
      </c>
      <c r="J39" s="2" t="str">
        <v>Beton</v>
      </c>
      <c r="Q39" s="2">
        <f>AVERAGE(P40)</f>
        <v>100</v>
      </c>
      <c r="R39" s="2" t="str">
        <v>SPMT</v>
      </c>
    </row>
    <row r="40">
      <c r="E40" s="2" t="str">
        <v>Lapangan</v>
      </c>
      <c r="F40" s="2">
        <v>200</v>
      </c>
      <c r="G40" s="2">
        <v>200</v>
      </c>
      <c r="H40" s="2">
        <f>F40*G40</f>
        <v>40000</v>
      </c>
      <c r="K40" s="2">
        <f>H40</f>
        <v>40000</v>
      </c>
      <c r="O40" s="2">
        <f>K40-(50%*L40+75%*M40+100%*N40)</f>
        <v>40000</v>
      </c>
      <c r="P40" s="2">
        <f>(O40/K40)*100</f>
        <v>100</v>
      </c>
      <c r="S40" s="2" t="str">
        <v>Kondisi Baik</v>
      </c>
    </row>
    <row r="41">
      <c r="C41" s="2" t="str">
        <v>Availability Lapangan</v>
      </c>
      <c r="Q41" s="2">
        <f>AVERAGE(Q33:Q40)</f>
        <v>98.89583333333333</v>
      </c>
    </row>
    <row r="42">
      <c r="B42" s="2" t="str">
        <v>III</v>
      </c>
      <c r="C42" s="2" t="str">
        <v>GUDANG</v>
      </c>
    </row>
    <row r="43">
      <c r="B43" s="2">
        <v>1</v>
      </c>
      <c r="C43" s="2" t="str">
        <v>GUDANG</v>
      </c>
      <c r="D43" s="2" t="str">
        <v>Gudang A</v>
      </c>
      <c r="J43" s="2" t="str">
        <v>Beton</v>
      </c>
      <c r="Q43" s="2">
        <f>AVERAGE(P44:P47)</f>
        <v>100</v>
      </c>
      <c r="R43" s="2" t="str">
        <v>SPSL</v>
      </c>
    </row>
    <row r="44">
      <c r="E44" s="2" t="str">
        <v>Lantai Gudang</v>
      </c>
      <c r="F44" s="2">
        <v>200</v>
      </c>
      <c r="G44" s="2">
        <v>20</v>
      </c>
      <c r="H44" s="2">
        <f>F44*G44</f>
        <v>4000</v>
      </c>
      <c r="K44" s="2">
        <f>H44</f>
        <v>4000</v>
      </c>
      <c r="O44" s="2">
        <f>K44-(50%*L44+75%*M44+100%*N44)</f>
        <v>4000</v>
      </c>
      <c r="P44" s="2">
        <f>(O44/K44)*100</f>
        <v>100</v>
      </c>
      <c r="S44" s="2" t="str">
        <v>Kondisi Baik</v>
      </c>
    </row>
    <row r="45">
      <c r="E45" s="2" t="str">
        <v>Atap</v>
      </c>
      <c r="F45" s="2">
        <v>200</v>
      </c>
      <c r="G45" s="2">
        <v>20</v>
      </c>
      <c r="H45" s="2">
        <f>F45*G45</f>
        <v>4000</v>
      </c>
      <c r="K45" s="2">
        <f>H45</f>
        <v>4000</v>
      </c>
      <c r="O45" s="2">
        <f>K45-(50%*L45+75%*M45+100%*N45)</f>
        <v>4000</v>
      </c>
      <c r="P45" s="2">
        <f>(O45/K45)*100</f>
        <v>100</v>
      </c>
      <c r="S45" s="2" t="str">
        <v>Kondisi Baik</v>
      </c>
    </row>
    <row r="46">
      <c r="E46" s="2" t="str">
        <v>Dinding Gudang</v>
      </c>
      <c r="F46" s="2">
        <v>440</v>
      </c>
      <c r="G46" s="2">
        <v>4</v>
      </c>
      <c r="H46" s="2">
        <f>F46*G46</f>
        <v>1760</v>
      </c>
      <c r="K46" s="2">
        <f>H46</f>
        <v>1760</v>
      </c>
      <c r="O46" s="2">
        <f>K46-(50%*L46+75%*M46+100%*N46)</f>
        <v>1760</v>
      </c>
      <c r="P46" s="2">
        <f>(O46/K46)*100</f>
        <v>100</v>
      </c>
      <c r="S46" s="2" t="str">
        <v>Kondisi Baik</v>
      </c>
    </row>
    <row r="47">
      <c r="E47" s="2" t="str">
        <v>Pintu Gudang</v>
      </c>
      <c r="I47" s="2">
        <v>4</v>
      </c>
      <c r="K47" s="2">
        <f>I47</f>
        <v>4</v>
      </c>
      <c r="O47" s="2">
        <f>K47-(50%*L47+75%*M47+100%*N47)</f>
        <v>4</v>
      </c>
      <c r="P47" s="2">
        <f>(O47/K47)*100</f>
        <v>100</v>
      </c>
      <c r="S47" s="2" t="str">
        <v>Kondisi Baik</v>
      </c>
    </row>
    <row r="48">
      <c r="B48" s="2">
        <v>2</v>
      </c>
      <c r="C48" s="2" t="str">
        <v>GUDANG</v>
      </c>
      <c r="D48" s="2" t="str">
        <v>Gudang B</v>
      </c>
      <c r="J48" s="2" t="str">
        <v>Beton</v>
      </c>
      <c r="Q48" s="2">
        <f>AVERAGE(P49:P52)</f>
        <v>95.625</v>
      </c>
      <c r="R48" s="2" t="str">
        <v>SPSL</v>
      </c>
    </row>
    <row r="49">
      <c r="E49" s="2" t="str">
        <v>Lantai Gudang</v>
      </c>
      <c r="F49" s="2">
        <v>100</v>
      </c>
      <c r="G49" s="2">
        <v>20</v>
      </c>
      <c r="H49" s="2">
        <f>F49*G49</f>
        <v>2000</v>
      </c>
      <c r="K49" s="2">
        <f>H49</f>
        <v>2000</v>
      </c>
      <c r="N49" s="2">
        <v>100</v>
      </c>
      <c r="O49" s="2">
        <f>K49-(50%*L49+75%*M49+100%*N49)</f>
        <v>1900</v>
      </c>
      <c r="P49" s="2">
        <f>(O49/K49)*100</f>
        <v>95</v>
      </c>
      <c r="S49" s="2" t="str">
        <v>Perbaikan lantai gudang seluas 100 m2</v>
      </c>
    </row>
    <row r="50">
      <c r="E50" s="2" t="str">
        <v>Atap</v>
      </c>
      <c r="F50" s="2">
        <v>100</v>
      </c>
      <c r="G50" s="2">
        <v>20</v>
      </c>
      <c r="H50" s="2">
        <f>F50*G50</f>
        <v>2000</v>
      </c>
      <c r="K50" s="2">
        <f>H50</f>
        <v>2000</v>
      </c>
      <c r="O50" s="2">
        <f>K50-(50%*L50+75%*M50+100%*N50)</f>
        <v>2000</v>
      </c>
      <c r="P50" s="2">
        <f>(O50/K50)*100</f>
        <v>100</v>
      </c>
      <c r="S50" s="2" t="str">
        <v>Kondisi Baik</v>
      </c>
    </row>
    <row r="51">
      <c r="E51" s="2" t="str">
        <v>Dinding Gudang</v>
      </c>
      <c r="F51" s="2">
        <v>240</v>
      </c>
      <c r="G51" s="2">
        <v>4</v>
      </c>
      <c r="H51" s="2">
        <f>F51*G51</f>
        <v>960</v>
      </c>
      <c r="K51" s="2">
        <f>H51</f>
        <v>960</v>
      </c>
      <c r="O51" s="2">
        <f>K51-(50%*L51+75%*M51+100%*N51)</f>
        <v>960</v>
      </c>
      <c r="P51" s="2">
        <f>(O51/K51)*100</f>
        <v>100</v>
      </c>
      <c r="S51" s="2" t="str">
        <v>Kondisi Baik</v>
      </c>
    </row>
    <row r="52">
      <c r="E52" s="2" t="str">
        <v>Pintu Gudang</v>
      </c>
      <c r="I52" s="2">
        <v>4</v>
      </c>
      <c r="K52" s="2">
        <f>I52</f>
        <v>4</v>
      </c>
      <c r="L52" s="2">
        <v>1</v>
      </c>
      <c r="O52" s="2">
        <f>K52-(50%*L52+75%*M52+100%*N52)</f>
        <v>3.5</v>
      </c>
      <c r="P52" s="2">
        <f>(O52/K52)*100</f>
        <v>87.5</v>
      </c>
      <c r="S52" s="2" t="str">
        <v>Proses perbaikan  ringan 1 (satu) unit  pintu gudang</v>
      </c>
    </row>
    <row r="53">
      <c r="C53" s="2" t="str">
        <v>Availability Gudang</v>
      </c>
      <c r="Q53" s="2">
        <f>AVERAGE(Q43:Q52)</f>
        <v>97.8125</v>
      </c>
    </row>
    <row r="54">
      <c r="B54" s="2" t="str">
        <v>IV</v>
      </c>
      <c r="C54" s="2" t="str">
        <v>TERMINAL PENUMPANG</v>
      </c>
    </row>
    <row r="55">
      <c r="B55" s="2">
        <v>1</v>
      </c>
      <c r="C55" s="2" t="str">
        <v>TERMINAL PENUMPANG</v>
      </c>
      <c r="D55" s="2" t="str">
        <v>TERMINAL PENUMPANG A</v>
      </c>
      <c r="J55" s="2" t="str">
        <v>Beton</v>
      </c>
      <c r="Q55" s="2">
        <f>AVERAGE(P56:P61)</f>
        <v>100</v>
      </c>
      <c r="R55" s="2" t="str">
        <v>SPMT</v>
      </c>
    </row>
    <row r="56">
      <c r="E56" s="2" t="str">
        <v xml:space="preserve">Lantai </v>
      </c>
      <c r="F56" s="2">
        <v>100</v>
      </c>
      <c r="G56" s="2">
        <v>20</v>
      </c>
      <c r="H56" s="2">
        <f>F56*G56</f>
        <v>2000</v>
      </c>
      <c r="K56" s="2">
        <f>H56</f>
        <v>2000</v>
      </c>
      <c r="O56" s="2">
        <f>K56-(50%*L56+75%*M56+100%*N56)</f>
        <v>2000</v>
      </c>
      <c r="P56" s="2">
        <f>(O56/K56)*100</f>
        <v>100</v>
      </c>
      <c r="S56" s="2" t="str">
        <v>Kondisi Baik</v>
      </c>
    </row>
    <row r="57">
      <c r="E57" s="2" t="str">
        <v>Atap</v>
      </c>
      <c r="F57" s="2">
        <v>100</v>
      </c>
      <c r="G57" s="2">
        <v>20</v>
      </c>
      <c r="H57" s="2">
        <f>F57*G57</f>
        <v>2000</v>
      </c>
      <c r="K57" s="2">
        <f>H57</f>
        <v>2000</v>
      </c>
      <c r="O57" s="2">
        <f>K57-(50%*L57+75%*M57+100%*N57)</f>
        <v>2000</v>
      </c>
      <c r="P57" s="2">
        <f>(O57/K57)*100</f>
        <v>100</v>
      </c>
      <c r="S57" s="2" t="str">
        <v>Kondisi Baik</v>
      </c>
    </row>
    <row r="58">
      <c r="E58" s="2" t="str">
        <v>Pintu</v>
      </c>
      <c r="I58" s="2">
        <v>10</v>
      </c>
      <c r="K58" s="2">
        <f>I58</f>
        <v>10</v>
      </c>
      <c r="O58" s="2">
        <f>K58-(50%*L58+75%*M58+100%*N58)</f>
        <v>10</v>
      </c>
      <c r="P58" s="2">
        <f>(O58/K58)*100</f>
        <v>100</v>
      </c>
      <c r="S58" s="2" t="str">
        <v>Kondisi Baik</v>
      </c>
    </row>
    <row r="59">
      <c r="E59" s="2" t="str">
        <v>Jendela</v>
      </c>
      <c r="I59" s="2">
        <v>20</v>
      </c>
      <c r="K59" s="2">
        <f>I59</f>
        <v>20</v>
      </c>
      <c r="O59" s="2">
        <f>K59-(50%*L59+75%*M59+100%*N59)</f>
        <v>20</v>
      </c>
      <c r="P59" s="2">
        <f>(O59/K59)*100</f>
        <v>100</v>
      </c>
      <c r="S59" s="2" t="str">
        <v>Kondisi Baik</v>
      </c>
    </row>
    <row r="60">
      <c r="E60" s="2" t="str">
        <v>Dinding</v>
      </c>
      <c r="F60" s="2">
        <v>240</v>
      </c>
      <c r="G60" s="2">
        <v>4</v>
      </c>
      <c r="H60" s="2">
        <f>F60*G60</f>
        <v>960</v>
      </c>
      <c r="K60" s="2">
        <f>H60</f>
        <v>960</v>
      </c>
      <c r="O60" s="2">
        <f>K60-(50%*L60+75%*M60+100%*N60)</f>
        <v>960</v>
      </c>
      <c r="P60" s="2">
        <f>(O60/K60)*100</f>
        <v>100</v>
      </c>
      <c r="S60" s="2" t="str">
        <v>Kondisi Baik</v>
      </c>
    </row>
    <row r="61">
      <c r="E61" s="2" t="str">
        <v>Plafond</v>
      </c>
      <c r="F61" s="2">
        <v>100</v>
      </c>
      <c r="G61" s="2">
        <v>20</v>
      </c>
      <c r="H61" s="2">
        <f>F61*G61</f>
        <v>2000</v>
      </c>
      <c r="K61" s="2">
        <f>H61</f>
        <v>2000</v>
      </c>
      <c r="O61" s="2">
        <f>K61-(50%*L61+75%*M61+100%*N61)</f>
        <v>2000</v>
      </c>
      <c r="P61" s="2">
        <f>(O61/K61)*100</f>
        <v>100</v>
      </c>
      <c r="S61" s="2" t="str">
        <v>Kondisi Baik</v>
      </c>
    </row>
    <row r="62">
      <c r="C62" s="2" t="str">
        <v>Availability Terminal Penumpang</v>
      </c>
      <c r="Q62" s="2">
        <f>AVERAGE(Q55:Q61)</f>
        <v>100</v>
      </c>
    </row>
    <row r="63">
      <c r="B63" s="2" t="str">
        <v>AVAILABILITY FASILITAS PELABUHAN</v>
      </c>
      <c r="Q63" s="2" t="e">
        <f>AVERAGE(Q32,Q41,Q53,Q62)</f>
        <v>#DIV/0!</v>
      </c>
    </row>
  </sheetData>
  <mergeCells count="15">
    <mergeCell ref="C53:P53"/>
    <mergeCell ref="C62:P62"/>
    <mergeCell ref="B63:P63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32:P32"/>
    <mergeCell ref="C41:P41"/>
  </mergeCells>
  <pageMargins left="0.25" right="0.25" top="0.75" bottom="0.75" header="0" footer="0"/>
  <ignoredErrors>
    <ignoredError numberStoredAsText="1" sqref="A1:Z1000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Z1000"/>
  <sheetViews>
    <sheetView workbookViewId="0" rightToLeft="0"/>
  </sheetViews>
  <sheetData>
    <row r="1">
      <c r="A1" s="2" t="str">
        <v xml:space="preserve">                </v>
      </c>
    </row>
    <row r="2">
      <c r="B2" s="2" t="str">
        <v>LAPORAN AVAILABILITY FASILITAS PELABUHAN</v>
      </c>
    </row>
    <row r="3">
      <c r="B3" s="2" t="str">
        <v>PT PELABUHAN INDONESIA (PERSERO) REGIONAL 3</v>
      </c>
    </row>
    <row r="4">
      <c r="B4" s="2" t="str">
        <v xml:space="preserve">PELABUHAN </v>
      </c>
      <c r="D4" s="2" t="str">
        <v>: BIMA-BADAS</v>
      </c>
    </row>
    <row r="5">
      <c r="B5" s="2" t="str">
        <v xml:space="preserve">PERIODIK MONITORING </v>
      </c>
      <c r="D5" s="2" t="str">
        <v>: SEMESTER PERTAMA</v>
      </c>
    </row>
    <row r="6">
      <c r="B6" s="2" t="str">
        <v xml:space="preserve">TAHUN </v>
      </c>
      <c r="D6" s="2" t="str">
        <v>: 2026</v>
      </c>
    </row>
    <row r="8">
      <c r="B8" s="2" t="str">
        <v>No.</v>
      </c>
      <c r="C8" s="2" t="str">
        <v>Fasilitas</v>
      </c>
      <c r="D8" s="2" t="str">
        <v>Nama Fasilitas</v>
      </c>
      <c r="E8" s="2" t="str">
        <v xml:space="preserve">Objek Fasilitas </v>
      </c>
      <c r="F8" s="2" t="str">
        <v>Panjang</v>
      </c>
      <c r="G8" s="2" t="str">
        <v xml:space="preserve">Lebar       </v>
      </c>
      <c r="H8" s="2" t="str">
        <v>Luas</v>
      </c>
      <c r="I8" s="2" t="str">
        <v>Jumlah</v>
      </c>
      <c r="J8" s="2" t="str">
        <v xml:space="preserve">Konstruksi </v>
      </c>
      <c r="K8" s="2" t="str">
        <v>Fasilitas Tersedia</v>
      </c>
      <c r="L8" s="2" t="str">
        <v>Rusak Ringan</v>
      </c>
      <c r="M8" s="2" t="str">
        <v xml:space="preserve">Rusak Sedang </v>
      </c>
      <c r="N8" s="2" t="str">
        <v>Rusak Berat</v>
      </c>
      <c r="O8" s="2" t="str">
        <v>Fasilitas Siap Pakai</v>
      </c>
      <c r="P8" s="2" t="str">
        <v>Availability Objek Fasilitas</v>
      </c>
      <c r="Q8" s="2" t="str">
        <v>Availability Fasilitas</v>
      </c>
      <c r="R8" s="2" t="str">
        <v xml:space="preserve">Operator </v>
      </c>
      <c r="S8" s="2" t="str">
        <v>Keterangan</v>
      </c>
    </row>
    <row r="9">
      <c r="F9" s="2" t="str">
        <v>(m)</v>
      </c>
      <c r="G9" s="2" t="str">
        <v>(m)</v>
      </c>
      <c r="H9" s="2" t="str">
        <v>(m2)</v>
      </c>
      <c r="I9" s="2" t="str">
        <v>(unit)</v>
      </c>
      <c r="K9" s="2" t="str">
        <v>(unit/m/m2)</v>
      </c>
      <c r="L9" s="2" t="str">
        <v>(unit/m/m2)</v>
      </c>
      <c r="M9" s="2" t="str">
        <v>(unit/m/m2)</v>
      </c>
      <c r="N9" s="2" t="str">
        <v>(unit/m/m2)</v>
      </c>
      <c r="O9" s="2" t="str">
        <v>(unit/m/m2)</v>
      </c>
      <c r="P9" s="2" t="str">
        <v>%</v>
      </c>
      <c r="Q9" s="2" t="str">
        <v>%</v>
      </c>
    </row>
    <row r="10"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s="2">
        <v>10</v>
      </c>
      <c r="L10" s="2">
        <v>11</v>
      </c>
      <c r="M10" s="2">
        <v>12</v>
      </c>
      <c r="N10" s="2">
        <v>13</v>
      </c>
      <c r="O10" s="2">
        <v>14</v>
      </c>
      <c r="P10" s="2">
        <v>15</v>
      </c>
      <c r="Q10" s="2">
        <v>16</v>
      </c>
      <c r="R10" s="2">
        <v>17</v>
      </c>
      <c r="S10" s="2">
        <v>18</v>
      </c>
    </row>
    <row r="11">
      <c r="C11" s="2" t="str">
        <v>Contoh :</v>
      </c>
    </row>
    <row r="12">
      <c r="B12" s="2" t="str">
        <v>I</v>
      </c>
      <c r="C12" s="2" t="str">
        <v>DERMAGA</v>
      </c>
    </row>
    <row r="13">
      <c r="B13" s="2">
        <v>1</v>
      </c>
      <c r="C13" s="2" t="str">
        <v>DERMAGA</v>
      </c>
      <c r="D13" s="2" t="str">
        <v>Dermaga Umum Selatan</v>
      </c>
      <c r="J13" s="2" t="str">
        <v>Tiang Pancang</v>
      </c>
      <c r="Q13" s="2" t="e">
        <f>AVERAGE(P14:P18)</f>
        <v>#DIV/0!</v>
      </c>
      <c r="R13" s="2" t="str">
        <v>SPTP</v>
      </c>
    </row>
    <row r="14">
      <c r="E14" s="2" t="str">
        <v>Pelat Lantai</v>
      </c>
      <c r="F14" s="2">
        <v>205.8</v>
      </c>
      <c r="G14" s="2">
        <v>21</v>
      </c>
      <c r="H14" s="2">
        <f>F14*G14</f>
        <v>4321.8</v>
      </c>
      <c r="K14" s="2">
        <f>H14</f>
        <v>4321.8</v>
      </c>
      <c r="O14" s="2">
        <f>K14-(50%*L14+75%*M14+100%*N14)</f>
        <v>4321.8</v>
      </c>
      <c r="P14" s="2">
        <f>(O14/K14)*100</f>
        <v>100</v>
      </c>
      <c r="S14" s="2" t="str">
        <v>Kondisi Baik</v>
      </c>
    </row>
    <row r="15">
      <c r="E15" s="2" t="str">
        <v>Fender</v>
      </c>
      <c r="I15" s="2">
        <v>47</v>
      </c>
      <c r="K15" s="2">
        <f>I15</f>
        <v>47</v>
      </c>
      <c r="O15" s="2">
        <f>K15-(50%*L15+75%*M15+100%*N15)</f>
        <v>47</v>
      </c>
      <c r="P15" s="2">
        <f>(O15/K15)*100</f>
        <v>100</v>
      </c>
      <c r="S15" s="2" t="str">
        <v>Kondisi Baik</v>
      </c>
    </row>
    <row r="16">
      <c r="E16" s="2" t="str">
        <v>Bolder</v>
      </c>
      <c r="I16" s="2">
        <v>12</v>
      </c>
      <c r="K16" s="2">
        <f>I16</f>
        <v>12</v>
      </c>
      <c r="O16" s="2">
        <f>K16-(50%*L16+75%*M16+100%*N16)</f>
        <v>12</v>
      </c>
      <c r="P16" s="2">
        <f>(O16/K16)*100</f>
        <v>100</v>
      </c>
      <c r="S16" s="2" t="str">
        <v>Kondisi Baik</v>
      </c>
    </row>
    <row r="17">
      <c r="E17" s="2" t="str">
        <v>Kanstin</v>
      </c>
      <c r="F17" s="2">
        <v>200</v>
      </c>
      <c r="K17" s="2">
        <f>F17</f>
        <v>200</v>
      </c>
      <c r="O17" s="2">
        <f>K17-(50%*L17+75%*M17+100%*N17)</f>
        <v>200</v>
      </c>
      <c r="P17" s="2">
        <f>(O17/K17)*100</f>
        <v>100</v>
      </c>
      <c r="S17" s="2" t="str">
        <v>Kondisi Baik</v>
      </c>
    </row>
    <row r="18">
      <c r="E18" s="2" t="str">
        <v>Rel Crane</v>
      </c>
      <c r="F18" s="2">
        <v>0</v>
      </c>
      <c r="K18" s="2">
        <f>F18</f>
        <v>0</v>
      </c>
      <c r="O18" s="2">
        <f>K18-(50%*L18+75%*M18+100%*N18)</f>
        <v>0</v>
      </c>
      <c r="P18" s="2" t="e">
        <f>(O18/K18)*100</f>
        <v>#DIV/0!</v>
      </c>
    </row>
    <row r="19">
      <c r="D19" s="2" t="str">
        <v>Dermaga Umum Timur</v>
      </c>
      <c r="J19" s="2" t="str">
        <v>Tiang Pancang</v>
      </c>
      <c r="Q19" s="2">
        <f>AVERAGE(P20:P24)</f>
        <v>97</v>
      </c>
      <c r="R19" s="2" t="str">
        <v>SPTP</v>
      </c>
    </row>
    <row r="20">
      <c r="E20" s="2" t="str">
        <v>Pelat Lantai</v>
      </c>
      <c r="F20" s="2">
        <v>500</v>
      </c>
      <c r="G20" s="2">
        <v>20</v>
      </c>
      <c r="H20" s="2">
        <f>F20*G20</f>
        <v>10000</v>
      </c>
      <c r="K20" s="2">
        <f>H20</f>
        <v>10000</v>
      </c>
      <c r="O20" s="2">
        <f>K20-(50%*L20+75%*M20+100%*N20)</f>
        <v>10000</v>
      </c>
      <c r="P20" s="2">
        <f>(O20/K20)*100</f>
        <v>100</v>
      </c>
      <c r="S20" s="2" t="str">
        <v>Kondisi Baik</v>
      </c>
    </row>
    <row r="21">
      <c r="E21" s="2" t="str">
        <v>Fender</v>
      </c>
      <c r="I21" s="2">
        <v>25</v>
      </c>
      <c r="K21" s="2">
        <f>I21</f>
        <v>25</v>
      </c>
      <c r="L21" s="2">
        <v>1</v>
      </c>
      <c r="O21" s="2">
        <f>K21-(50%*L21+75%*M21+100%*N21)</f>
        <v>24.5</v>
      </c>
      <c r="P21" s="2">
        <f>(O21/K21)*100</f>
        <v>98</v>
      </c>
      <c r="S21" s="2" t="str">
        <v>Terdapat 12 baut pada fender yang  hilang</v>
      </c>
    </row>
    <row r="22">
      <c r="E22" s="2" t="str">
        <v>Bolder</v>
      </c>
      <c r="I22" s="2">
        <v>10</v>
      </c>
      <c r="K22" s="2">
        <f>I22</f>
        <v>10</v>
      </c>
      <c r="N22" s="2">
        <v>1</v>
      </c>
      <c r="O22" s="2">
        <f>K22-(50%*L22+75%*M22+100%*N22)</f>
        <v>9</v>
      </c>
      <c r="P22" s="2">
        <f>(O22/K22)*100</f>
        <v>90</v>
      </c>
      <c r="S22" s="2" t="str">
        <v>Proses perbaikan 1 (satu) unit bolder</v>
      </c>
    </row>
    <row r="23">
      <c r="E23" s="2" t="str">
        <v>Kanstin</v>
      </c>
      <c r="F23" s="2">
        <v>250</v>
      </c>
      <c r="K23" s="2">
        <f>F23</f>
        <v>250</v>
      </c>
      <c r="M23" s="2">
        <v>10</v>
      </c>
      <c r="O23" s="2">
        <f>K23-(50%*L23+75%*M23+100%*N23)</f>
        <v>242.5</v>
      </c>
      <c r="P23" s="2">
        <f>(O23/K23)*100</f>
        <v>97</v>
      </c>
      <c r="S23" s="2" t="str">
        <v>Terdapat  selimut beton yang terkelupas sepanjang 10 m</v>
      </c>
    </row>
    <row r="24">
      <c r="E24" s="2" t="str">
        <v>Rel Crane</v>
      </c>
      <c r="F24" s="2">
        <v>450</v>
      </c>
      <c r="K24" s="2">
        <f>F24</f>
        <v>450</v>
      </c>
      <c r="O24" s="2">
        <f>K24-(50%*L24+75%*M24+100%*N24)</f>
        <v>450</v>
      </c>
      <c r="P24" s="2">
        <f>(O24/K24)*100</f>
        <v>100</v>
      </c>
    </row>
    <row r="25">
      <c r="B25" s="2">
        <v>2</v>
      </c>
      <c r="C25" s="2" t="str">
        <v>DERMAGA</v>
      </c>
      <c r="D25" s="2" t="str">
        <v>Jetty  B</v>
      </c>
      <c r="J25" s="2" t="str">
        <v>Tiang Pancang</v>
      </c>
      <c r="Q25" s="2">
        <f>AVERAGE(P26:P31)</f>
        <v>96.66666666666667</v>
      </c>
      <c r="R25" s="2" t="str">
        <v>SPMT</v>
      </c>
    </row>
    <row r="26">
      <c r="E26" s="2" t="str">
        <v>Pelat Lantai</v>
      </c>
      <c r="F26" s="2">
        <v>100</v>
      </c>
      <c r="G26" s="2">
        <v>10</v>
      </c>
      <c r="H26" s="2">
        <f>F26*G26</f>
        <v>1000</v>
      </c>
      <c r="K26" s="2">
        <f>H26</f>
        <v>1000</v>
      </c>
      <c r="O26" s="2">
        <f>K26-(50%*L26+75%*M26+100%*N26)</f>
        <v>1000</v>
      </c>
      <c r="P26" s="2">
        <f>(O26/K26)*100</f>
        <v>100</v>
      </c>
      <c r="S26" s="2" t="str">
        <v>Kondisi Baik</v>
      </c>
    </row>
    <row r="27">
      <c r="E27" s="2" t="str">
        <v>Fender</v>
      </c>
      <c r="I27" s="2">
        <v>10</v>
      </c>
      <c r="K27" s="2">
        <f>I27</f>
        <v>10</v>
      </c>
      <c r="N27" s="2">
        <v>1</v>
      </c>
      <c r="O27" s="2">
        <f>K27-(50%*L27+75%*M27+100%*N27)</f>
        <v>9</v>
      </c>
      <c r="P27" s="2">
        <f>(O27/K27)*100</f>
        <v>90</v>
      </c>
      <c r="S27" s="2" t="str">
        <v>1 (satu) unit fender hilang</v>
      </c>
    </row>
    <row r="28">
      <c r="E28" s="2" t="str">
        <v>Bolder</v>
      </c>
      <c r="I28" s="2">
        <v>5</v>
      </c>
      <c r="K28" s="2">
        <f>I28</f>
        <v>5</v>
      </c>
      <c r="L28" s="2">
        <v>1</v>
      </c>
      <c r="O28" s="2">
        <f>K28-(50%*L28+75%*M28+100%*N28)</f>
        <v>4.5</v>
      </c>
      <c r="P28" s="2">
        <f>(O28/K28)*100</f>
        <v>90</v>
      </c>
      <c r="S28" s="2" t="str">
        <v xml:space="preserve">1 (satu unit fender korosi </v>
      </c>
    </row>
    <row r="29">
      <c r="E29" s="2" t="str">
        <v>Kanstin</v>
      </c>
      <c r="F29" s="2">
        <v>100</v>
      </c>
      <c r="K29" s="2">
        <f>F29</f>
        <v>100</v>
      </c>
      <c r="O29" s="2">
        <f>K29-(50%*L29+75%*M29+100%*N29)</f>
        <v>100</v>
      </c>
      <c r="P29" s="2">
        <f>(O29/K29)*100</f>
        <v>100</v>
      </c>
      <c r="S29" s="2" t="str">
        <v>Kondisi Baik</v>
      </c>
    </row>
    <row r="30">
      <c r="E30" s="2" t="str">
        <v>Breasting Dolphin</v>
      </c>
      <c r="I30" s="2">
        <v>2</v>
      </c>
      <c r="K30" s="2">
        <f>I30</f>
        <v>2</v>
      </c>
      <c r="O30" s="2">
        <f>K30-(50%*L30+75%*M30+100%*N30)</f>
        <v>2</v>
      </c>
      <c r="P30" s="2">
        <f>(O30/K30)*100</f>
        <v>100</v>
      </c>
      <c r="S30" s="2" t="str">
        <v>Kondisi Baik</v>
      </c>
    </row>
    <row r="31">
      <c r="E31" s="2" t="str">
        <v>Mooring Dolphin</v>
      </c>
      <c r="I31" s="2">
        <v>2</v>
      </c>
      <c r="K31" s="2">
        <f>I31</f>
        <v>2</v>
      </c>
      <c r="O31" s="2">
        <f>K31-(50%*L31+75%*M31+100%*N31)</f>
        <v>2</v>
      </c>
      <c r="P31" s="2">
        <f>(O31/K31)*100</f>
        <v>100</v>
      </c>
      <c r="S31" s="2" t="str">
        <v>Kondisi Baik</v>
      </c>
    </row>
    <row r="32">
      <c r="C32" s="2" t="str">
        <v xml:space="preserve">Availability Dermaga </v>
      </c>
      <c r="Q32" s="2" t="e">
        <f>AVERAGE(Q13:Q31)</f>
        <v>#DIV/0!</v>
      </c>
    </row>
    <row r="33">
      <c r="B33" s="2" t="str">
        <v>II</v>
      </c>
      <c r="C33" s="2" t="str">
        <v>LAPANGAN</v>
      </c>
    </row>
    <row r="34">
      <c r="B34" s="2">
        <v>1</v>
      </c>
      <c r="C34" s="2" t="str">
        <v>LAPANGAN PENUMPUKAN</v>
      </c>
      <c r="D34" s="2" t="str">
        <v>Lapangan Penumpukan A</v>
      </c>
      <c r="J34" s="2" t="str">
        <v>Paving Blok</v>
      </c>
      <c r="Q34" s="2">
        <f>AVERAGE(P35:P38)</f>
        <v>97.79166666666666</v>
      </c>
      <c r="R34" s="2" t="str">
        <v>SPTP</v>
      </c>
    </row>
    <row r="35">
      <c r="E35" s="2" t="str">
        <v>Lapangan</v>
      </c>
      <c r="F35" s="2">
        <v>200</v>
      </c>
      <c r="G35" s="2">
        <v>100</v>
      </c>
      <c r="H35" s="2">
        <f>F35*G35</f>
        <v>20000</v>
      </c>
      <c r="K35" s="2">
        <f>H35</f>
        <v>20000</v>
      </c>
      <c r="N35" s="2">
        <v>100</v>
      </c>
      <c r="O35" s="2">
        <f>K35-(50%*L35+75%*M35+100%*N35)</f>
        <v>19900</v>
      </c>
      <c r="P35" s="2">
        <f>(O35/K35)*100</f>
        <v>99.5</v>
      </c>
      <c r="S35" s="2" t="str">
        <v>Kerusakan paving perkerasan lapangan penumpukan  seluas 100 m2</v>
      </c>
    </row>
    <row r="36">
      <c r="E36" s="2" t="str">
        <v>Sitting Pad</v>
      </c>
      <c r="I36" s="2">
        <v>175</v>
      </c>
      <c r="K36" s="2">
        <f>I36</f>
        <v>175</v>
      </c>
      <c r="O36" s="2">
        <f>K36-(50%*L36+75%*M36+100%*N36)</f>
        <v>175</v>
      </c>
      <c r="P36" s="2">
        <f>(O36/K36)*100</f>
        <v>100</v>
      </c>
      <c r="S36" s="2" t="str">
        <v>Kondisi Baik</v>
      </c>
    </row>
    <row r="37">
      <c r="E37" s="2" t="str">
        <v>RTG Pad</v>
      </c>
      <c r="F37" s="2">
        <v>600</v>
      </c>
      <c r="K37" s="2">
        <f>F37</f>
        <v>600</v>
      </c>
      <c r="N37" s="2">
        <v>50</v>
      </c>
      <c r="O37" s="2">
        <f>K37-(50%*L37+75%*M37+100%*N37)</f>
        <v>550</v>
      </c>
      <c r="P37" s="2">
        <f>(O37/K37)*100</f>
        <v>91.66666666666666</v>
      </c>
      <c r="S37" s="2" t="str">
        <v>Perbaikan RTG Pad sepanjang 50 m'</v>
      </c>
    </row>
    <row r="38">
      <c r="E38" s="2" t="str">
        <v>Turning Plate</v>
      </c>
      <c r="I38" s="2">
        <v>24</v>
      </c>
      <c r="K38" s="2">
        <f>I38</f>
        <v>24</v>
      </c>
      <c r="O38" s="2">
        <f>K38-(50%*L38+75%*M38+100%*N38)</f>
        <v>24</v>
      </c>
      <c r="P38" s="2">
        <f>(O38/K38)*100</f>
        <v>100</v>
      </c>
      <c r="S38" s="2" t="str">
        <v>Kondisi Baik</v>
      </c>
    </row>
    <row r="39">
      <c r="B39" s="2">
        <v>2</v>
      </c>
      <c r="C39" s="2" t="str">
        <v>LAPANGAN PENUMPUKAN</v>
      </c>
      <c r="D39" s="2" t="str">
        <v>Lapangan Penumpukan B</v>
      </c>
      <c r="J39" s="2" t="str">
        <v>Beton</v>
      </c>
      <c r="Q39" s="2">
        <f>AVERAGE(P40)</f>
        <v>100</v>
      </c>
      <c r="R39" s="2" t="str">
        <v>SPMT</v>
      </c>
    </row>
    <row r="40">
      <c r="E40" s="2" t="str">
        <v>Lapangan</v>
      </c>
      <c r="F40" s="2">
        <v>200</v>
      </c>
      <c r="G40" s="2">
        <v>200</v>
      </c>
      <c r="H40" s="2">
        <f>F40*G40</f>
        <v>40000</v>
      </c>
      <c r="K40" s="2">
        <f>H40</f>
        <v>40000</v>
      </c>
      <c r="O40" s="2">
        <f>K40-(50%*L40+75%*M40+100%*N40)</f>
        <v>40000</v>
      </c>
      <c r="P40" s="2">
        <f>(O40/K40)*100</f>
        <v>100</v>
      </c>
      <c r="S40" s="2" t="str">
        <v>Kondisi Baik</v>
      </c>
    </row>
    <row r="41">
      <c r="C41" s="2" t="str">
        <v>Availability Lapangan</v>
      </c>
      <c r="Q41" s="2">
        <f>AVERAGE(Q33:Q40)</f>
        <v>98.89583333333333</v>
      </c>
    </row>
    <row r="42">
      <c r="B42" s="2" t="str">
        <v>III</v>
      </c>
      <c r="C42" s="2" t="str">
        <v>GUDANG</v>
      </c>
    </row>
    <row r="43">
      <c r="B43" s="2">
        <v>1</v>
      </c>
      <c r="C43" s="2" t="str">
        <v>GUDANG</v>
      </c>
      <c r="D43" s="2" t="str">
        <v>Gudang A</v>
      </c>
      <c r="J43" s="2" t="str">
        <v>Beton</v>
      </c>
      <c r="Q43" s="2">
        <f>AVERAGE(P44:P47)</f>
        <v>100</v>
      </c>
      <c r="R43" s="2" t="str">
        <v>SPSL</v>
      </c>
    </row>
    <row r="44">
      <c r="E44" s="2" t="str">
        <v>Lantai Gudang</v>
      </c>
      <c r="F44" s="2">
        <v>200</v>
      </c>
      <c r="G44" s="2">
        <v>20</v>
      </c>
      <c r="H44" s="2">
        <f>F44*G44</f>
        <v>4000</v>
      </c>
      <c r="K44" s="2">
        <f>H44</f>
        <v>4000</v>
      </c>
      <c r="O44" s="2">
        <f>K44-(50%*L44+75%*M44+100%*N44)</f>
        <v>4000</v>
      </c>
      <c r="P44" s="2">
        <f>(O44/K44)*100</f>
        <v>100</v>
      </c>
      <c r="S44" s="2" t="str">
        <v>Kondisi Baik</v>
      </c>
    </row>
    <row r="45">
      <c r="E45" s="2" t="str">
        <v>Atap</v>
      </c>
      <c r="F45" s="2">
        <v>200</v>
      </c>
      <c r="G45" s="2">
        <v>20</v>
      </c>
      <c r="H45" s="2">
        <f>F45*G45</f>
        <v>4000</v>
      </c>
      <c r="K45" s="2">
        <f>H45</f>
        <v>4000</v>
      </c>
      <c r="O45" s="2">
        <f>K45-(50%*L45+75%*M45+100%*N45)</f>
        <v>4000</v>
      </c>
      <c r="P45" s="2">
        <f>(O45/K45)*100</f>
        <v>100</v>
      </c>
      <c r="S45" s="2" t="str">
        <v>Kondisi Baik</v>
      </c>
    </row>
    <row r="46">
      <c r="E46" s="2" t="str">
        <v>Dinding Gudang</v>
      </c>
      <c r="F46" s="2">
        <v>440</v>
      </c>
      <c r="G46" s="2">
        <v>4</v>
      </c>
      <c r="H46" s="2">
        <f>F46*G46</f>
        <v>1760</v>
      </c>
      <c r="K46" s="2">
        <f>H46</f>
        <v>1760</v>
      </c>
      <c r="O46" s="2">
        <f>K46-(50%*L46+75%*M46+100%*N46)</f>
        <v>1760</v>
      </c>
      <c r="P46" s="2">
        <f>(O46/K46)*100</f>
        <v>100</v>
      </c>
      <c r="S46" s="2" t="str">
        <v>Kondisi Baik</v>
      </c>
    </row>
    <row r="47">
      <c r="E47" s="2" t="str">
        <v>Pintu Gudang</v>
      </c>
      <c r="I47" s="2">
        <v>4</v>
      </c>
      <c r="K47" s="2">
        <f>I47</f>
        <v>4</v>
      </c>
      <c r="O47" s="2">
        <f>K47-(50%*L47+75%*M47+100%*N47)</f>
        <v>4</v>
      </c>
      <c r="P47" s="2">
        <f>(O47/K47)*100</f>
        <v>100</v>
      </c>
      <c r="S47" s="2" t="str">
        <v>Kondisi Baik</v>
      </c>
    </row>
    <row r="48">
      <c r="B48" s="2">
        <v>2</v>
      </c>
      <c r="C48" s="2" t="str">
        <v>GUDANG</v>
      </c>
      <c r="D48" s="2" t="str">
        <v>Gudang B</v>
      </c>
      <c r="J48" s="2" t="str">
        <v>Beton</v>
      </c>
      <c r="Q48" s="2">
        <f>AVERAGE(P49:P52)</f>
        <v>95.625</v>
      </c>
      <c r="R48" s="2" t="str">
        <v>SPSL</v>
      </c>
    </row>
    <row r="49">
      <c r="E49" s="2" t="str">
        <v>Lantai Gudang</v>
      </c>
      <c r="F49" s="2">
        <v>100</v>
      </c>
      <c r="G49" s="2">
        <v>20</v>
      </c>
      <c r="H49" s="2">
        <f>F49*G49</f>
        <v>2000</v>
      </c>
      <c r="K49" s="2">
        <f>H49</f>
        <v>2000</v>
      </c>
      <c r="N49" s="2">
        <v>100</v>
      </c>
      <c r="O49" s="2">
        <f>K49-(50%*L49+75%*M49+100%*N49)</f>
        <v>1900</v>
      </c>
      <c r="P49" s="2">
        <f>(O49/K49)*100</f>
        <v>95</v>
      </c>
      <c r="S49" s="2" t="str">
        <v>Perbaikan lantai gudang seluas 100 m2</v>
      </c>
    </row>
    <row r="50">
      <c r="E50" s="2" t="str">
        <v>Atap</v>
      </c>
      <c r="F50" s="2">
        <v>100</v>
      </c>
      <c r="G50" s="2">
        <v>20</v>
      </c>
      <c r="H50" s="2">
        <f>F50*G50</f>
        <v>2000</v>
      </c>
      <c r="K50" s="2">
        <f>H50</f>
        <v>2000</v>
      </c>
      <c r="O50" s="2">
        <f>K50-(50%*L50+75%*M50+100%*N50)</f>
        <v>2000</v>
      </c>
      <c r="P50" s="2">
        <f>(O50/K50)*100</f>
        <v>100</v>
      </c>
      <c r="S50" s="2" t="str">
        <v>Kondisi Baik</v>
      </c>
    </row>
    <row r="51">
      <c r="E51" s="2" t="str">
        <v>Dinding Gudang</v>
      </c>
      <c r="F51" s="2">
        <v>240</v>
      </c>
      <c r="G51" s="2">
        <v>4</v>
      </c>
      <c r="H51" s="2">
        <f>F51*G51</f>
        <v>960</v>
      </c>
      <c r="K51" s="2">
        <f>H51</f>
        <v>960</v>
      </c>
      <c r="O51" s="2">
        <f>K51-(50%*L51+75%*M51+100%*N51)</f>
        <v>960</v>
      </c>
      <c r="P51" s="2">
        <f>(O51/K51)*100</f>
        <v>100</v>
      </c>
      <c r="S51" s="2" t="str">
        <v>Kondisi Baik</v>
      </c>
    </row>
    <row r="52">
      <c r="E52" s="2" t="str">
        <v>Pintu Gudang</v>
      </c>
      <c r="I52" s="2">
        <v>4</v>
      </c>
      <c r="K52" s="2">
        <f>I52</f>
        <v>4</v>
      </c>
      <c r="L52" s="2">
        <v>1</v>
      </c>
      <c r="O52" s="2">
        <f>K52-(50%*L52+75%*M52+100%*N52)</f>
        <v>3.5</v>
      </c>
      <c r="P52" s="2">
        <f>(O52/K52)*100</f>
        <v>87.5</v>
      </c>
      <c r="S52" s="2" t="str">
        <v>Proses perbaikan  ringan 1 (satu) unit  pintu gudang</v>
      </c>
    </row>
    <row r="53">
      <c r="C53" s="2" t="str">
        <v>Availability Gudang</v>
      </c>
      <c r="Q53" s="2">
        <f>AVERAGE(Q43:Q52)</f>
        <v>97.8125</v>
      </c>
    </row>
    <row r="54">
      <c r="B54" s="2" t="str">
        <v>IV</v>
      </c>
      <c r="C54" s="2" t="str">
        <v>TERMINAL PENUMPANG</v>
      </c>
    </row>
    <row r="55">
      <c r="B55" s="2">
        <v>1</v>
      </c>
      <c r="C55" s="2" t="str">
        <v>TERMINAL PENUMPANG</v>
      </c>
      <c r="D55" s="2" t="str">
        <v>TERMINAL PENUMPANG A</v>
      </c>
      <c r="J55" s="2" t="str">
        <v>Beton</v>
      </c>
      <c r="Q55" s="2">
        <f>AVERAGE(P56:P61)</f>
        <v>100</v>
      </c>
      <c r="R55" s="2" t="str">
        <v>SPMT</v>
      </c>
    </row>
    <row r="56">
      <c r="E56" s="2" t="str">
        <v xml:space="preserve">Lantai </v>
      </c>
      <c r="F56" s="2">
        <v>100</v>
      </c>
      <c r="G56" s="2">
        <v>20</v>
      </c>
      <c r="H56" s="2">
        <f>F56*G56</f>
        <v>2000</v>
      </c>
      <c r="K56" s="2">
        <f>H56</f>
        <v>2000</v>
      </c>
      <c r="O56" s="2">
        <f>K56-(50%*L56+75%*M56+100%*N56)</f>
        <v>2000</v>
      </c>
      <c r="P56" s="2">
        <f>(O56/K56)*100</f>
        <v>100</v>
      </c>
      <c r="S56" s="2" t="str">
        <v>Kondisi Baik</v>
      </c>
    </row>
    <row r="57">
      <c r="E57" s="2" t="str">
        <v>Atap</v>
      </c>
      <c r="F57" s="2">
        <v>100</v>
      </c>
      <c r="G57" s="2">
        <v>20</v>
      </c>
      <c r="H57" s="2">
        <f>F57*G57</f>
        <v>2000</v>
      </c>
      <c r="K57" s="2">
        <f>H57</f>
        <v>2000</v>
      </c>
      <c r="O57" s="2">
        <f>K57-(50%*L57+75%*M57+100%*N57)</f>
        <v>2000</v>
      </c>
      <c r="P57" s="2">
        <f>(O57/K57)*100</f>
        <v>100</v>
      </c>
      <c r="S57" s="2" t="str">
        <v>Kondisi Baik</v>
      </c>
    </row>
    <row r="58">
      <c r="E58" s="2" t="str">
        <v>Pintu</v>
      </c>
      <c r="I58" s="2">
        <v>10</v>
      </c>
      <c r="K58" s="2">
        <f>I58</f>
        <v>10</v>
      </c>
      <c r="O58" s="2">
        <f>K58-(50%*L58+75%*M58+100%*N58)</f>
        <v>10</v>
      </c>
      <c r="P58" s="2">
        <f>(O58/K58)*100</f>
        <v>100</v>
      </c>
      <c r="S58" s="2" t="str">
        <v>Kondisi Baik</v>
      </c>
    </row>
    <row r="59">
      <c r="E59" s="2" t="str">
        <v>Jendela</v>
      </c>
      <c r="I59" s="2">
        <v>20</v>
      </c>
      <c r="K59" s="2">
        <f>I59</f>
        <v>20</v>
      </c>
      <c r="O59" s="2">
        <f>K59-(50%*L59+75%*M59+100%*N59)</f>
        <v>20</v>
      </c>
      <c r="P59" s="2">
        <f>(O59/K59)*100</f>
        <v>100</v>
      </c>
      <c r="S59" s="2" t="str">
        <v>Kondisi Baik</v>
      </c>
    </row>
    <row r="60">
      <c r="E60" s="2" t="str">
        <v>Dinding</v>
      </c>
      <c r="F60" s="2">
        <v>240</v>
      </c>
      <c r="G60" s="2">
        <v>4</v>
      </c>
      <c r="H60" s="2">
        <f>F60*G60</f>
        <v>960</v>
      </c>
      <c r="K60" s="2">
        <f>H60</f>
        <v>960</v>
      </c>
      <c r="O60" s="2">
        <f>K60-(50%*L60+75%*M60+100%*N60)</f>
        <v>960</v>
      </c>
      <c r="P60" s="2">
        <f>(O60/K60)*100</f>
        <v>100</v>
      </c>
      <c r="S60" s="2" t="str">
        <v>Kondisi Baik</v>
      </c>
    </row>
    <row r="61">
      <c r="E61" s="2" t="str">
        <v>Plafond</v>
      </c>
      <c r="F61" s="2">
        <v>100</v>
      </c>
      <c r="G61" s="2">
        <v>20</v>
      </c>
      <c r="H61" s="2">
        <f>F61*G61</f>
        <v>2000</v>
      </c>
      <c r="K61" s="2">
        <f>H61</f>
        <v>2000</v>
      </c>
      <c r="O61" s="2">
        <f>K61-(50%*L61+75%*M61+100%*N61)</f>
        <v>2000</v>
      </c>
      <c r="P61" s="2">
        <f>(O61/K61)*100</f>
        <v>100</v>
      </c>
      <c r="S61" s="2" t="str">
        <v>Kondisi Baik</v>
      </c>
    </row>
    <row r="62">
      <c r="C62" s="2" t="str">
        <v>Availability Terminal Penumpang</v>
      </c>
      <c r="Q62" s="2">
        <f>AVERAGE(Q55:Q61)</f>
        <v>100</v>
      </c>
    </row>
    <row r="63">
      <c r="B63" s="2" t="str">
        <v>AVAILABILITY FASILITAS PELABUHAN</v>
      </c>
      <c r="Q63" s="2" t="e">
        <f>AVERAGE(Q32,Q41,Q53,Q62)</f>
        <v>#DIV/0!</v>
      </c>
    </row>
  </sheetData>
  <mergeCells count="15">
    <mergeCell ref="C53:P53"/>
    <mergeCell ref="C62:P62"/>
    <mergeCell ref="B63:P63"/>
    <mergeCell ref="B4:C4"/>
    <mergeCell ref="B5:C5"/>
    <mergeCell ref="B6:C6"/>
    <mergeCell ref="B8:B9"/>
    <mergeCell ref="C8:C9"/>
    <mergeCell ref="D8:D9"/>
    <mergeCell ref="E8:E9"/>
    <mergeCell ref="J8:J9"/>
    <mergeCell ref="R8:R9"/>
    <mergeCell ref="S8:S9"/>
    <mergeCell ref="C32:P32"/>
    <mergeCell ref="C41:P41"/>
  </mergeCells>
  <pageMargins left="0.25" right="0.25" top="0.75" bottom="0.75" header="0" footer="0"/>
  <ignoredErrors>
    <ignoredError numberStoredAsText="1" sqref="A1:Z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Tanjung Priok</vt:lpstr>
      <vt:lpstr>Panjang</vt:lpstr>
      <vt:lpstr>Banten</vt:lpstr>
      <vt:lpstr>Pontianak</vt:lpstr>
      <vt:lpstr>Palembang</vt:lpstr>
      <vt:lpstr>Teluk Bayur</vt:lpstr>
      <vt:lpstr>Bengkulu</vt:lpstr>
      <vt:lpstr>Cirebon</vt:lpstr>
      <vt:lpstr>Jambi</vt:lpstr>
      <vt:lpstr>Pangkal Balam</vt:lpstr>
      <vt:lpstr>Sunda Kelapa</vt:lpstr>
      <vt:lpstr>Tanjung Pandan</vt:lpstr>
      <vt:lpstr>FEB-2024</vt:lpstr>
      <vt:lpstr>MAR-2024</vt:lpstr>
      <vt:lpstr>APR-2024</vt:lpstr>
      <vt:lpstr>MEI-2024</vt:lpstr>
      <vt:lpstr>JUN-2024</vt:lpstr>
      <vt:lpstr>JUL-2024</vt:lpstr>
      <vt:lpstr>AGS-2024</vt:lpstr>
      <vt:lpstr>SEP-2024</vt:lpstr>
      <vt:lpstr>OKT-2024</vt:lpstr>
      <vt:lpstr>NOV-2024</vt:lpstr>
      <vt:lpstr>OKT-2023</vt:lpstr>
      <vt:lpstr>DES-2024</vt:lpstr>
      <vt:lpstr>DES-2023</vt:lpstr>
      <vt:lpstr>NOV-2023</vt:lpstr>
      <vt:lpstr>Lap. Reg3 Cab. Kupang</vt:lpstr>
      <vt:lpstr>Lap. Reg3 Cab. Benoa</vt:lpstr>
      <vt:lpstr>Lap. Reg3 Cab. Celukan Bawang</vt:lpstr>
      <vt:lpstr>Lap. Reg3 Cab. Maumere</vt:lpstr>
      <vt:lpstr>Lap. Reg3 Cab. Kalabahi</vt:lpstr>
      <vt:lpstr>Lap. Reg3 Cab. Waingapu</vt:lpstr>
      <vt:lpstr>Lap. Reg3 Cab. Ende-Ippi</vt:lpstr>
      <vt:lpstr>Lap. Reg3 Cab. Wae Kelambu</vt:lpstr>
      <vt:lpstr>Lap. Reg3 Cab. Lembar-Gili Mas</vt:lpstr>
      <vt:lpstr>Lap. Reg3 Cab. Bima-Badas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2023-11-07T02:46:25Z</dcterms:created>
  <dcterms:modified xsi:type="dcterms:W3CDTF">2026-06-24T10:27:52Z</dcterms:modified>
  <cp:lastModifiedBy>pelindo pelindo</cp:lastModifiedBy>
  <dc:creator>Pelindo</dc:creator>
</cp:coreProperties>
</file>