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ward_8_osu_edu/Documents/Budgetsa 2021/"/>
    </mc:Choice>
  </mc:AlternateContent>
  <xr:revisionPtr revIDLastSave="9" documentId="8_{CBDA69DF-9B1D-4760-9C1A-B31651A58378}" xr6:coauthVersionLast="45" xr6:coauthVersionMax="45" xr10:uidLastSave="{65BEF2F0-9621-41D4-AF6A-8AB32ED359CD}"/>
  <bookViews>
    <workbookView xWindow="-120" yWindow="-120" windowWidth="29040" windowHeight="15840" xr2:uid="{00000000-000D-0000-FFFF-FFFF00000000}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3" i="1" l="1"/>
  <c r="M63" i="1"/>
  <c r="L63" i="1"/>
  <c r="K63" i="1"/>
  <c r="H21" i="1" l="1"/>
  <c r="F21" i="1"/>
  <c r="H62" i="1" l="1"/>
  <c r="G62" i="1"/>
  <c r="F62" i="1"/>
  <c r="E62" i="1"/>
  <c r="H61" i="1"/>
  <c r="G61" i="1"/>
  <c r="F61" i="1"/>
  <c r="E61" i="1"/>
  <c r="H23" i="1" l="1"/>
  <c r="F23" i="1"/>
  <c r="H22" i="1"/>
  <c r="F22" i="1"/>
  <c r="M8" i="1" l="1"/>
  <c r="K8" i="1"/>
  <c r="E21" i="1" l="1"/>
  <c r="E22" i="1"/>
  <c r="E23" i="1"/>
  <c r="G21" i="1"/>
  <c r="G23" i="1"/>
  <c r="G22" i="1"/>
  <c r="I14" i="3"/>
  <c r="G14" i="3"/>
  <c r="I11" i="3"/>
  <c r="G11" i="3"/>
  <c r="H6" i="2"/>
  <c r="I6" i="2"/>
  <c r="N6" i="2" s="1"/>
  <c r="H7" i="2"/>
  <c r="I7" i="2" s="1"/>
  <c r="P4" i="2"/>
  <c r="P11" i="2" s="1"/>
  <c r="P12" i="2" s="1"/>
  <c r="P13" i="2" s="1"/>
  <c r="H58" i="1"/>
  <c r="G58" i="1"/>
  <c r="M58" i="1" s="1"/>
  <c r="M69" i="1" s="1"/>
  <c r="F58" i="1"/>
  <c r="E58" i="1"/>
  <c r="N28" i="1"/>
  <c r="M28" i="1"/>
  <c r="L28" i="1"/>
  <c r="K28" i="1"/>
  <c r="H5" i="2"/>
  <c r="I5" i="2" s="1"/>
  <c r="H4" i="2"/>
  <c r="I4" i="2" s="1"/>
  <c r="H3" i="2"/>
  <c r="L58" i="1"/>
  <c r="L69" i="1" s="1"/>
  <c r="K58" i="1"/>
  <c r="K69" i="1" s="1"/>
  <c r="I6" i="3"/>
  <c r="G6" i="3"/>
  <c r="I20" i="3"/>
  <c r="G20" i="3"/>
  <c r="D5" i="3"/>
  <c r="I4" i="3"/>
  <c r="G4" i="3"/>
  <c r="I21" i="1"/>
  <c r="N21" i="1" s="1"/>
  <c r="I22" i="1"/>
  <c r="L22" i="1" s="1"/>
  <c r="I23" i="1"/>
  <c r="N23" i="1" s="1"/>
  <c r="N19" i="1"/>
  <c r="N24" i="1"/>
  <c r="N10" i="1"/>
  <c r="N16" i="1" s="1"/>
  <c r="N40" i="1"/>
  <c r="M19" i="1"/>
  <c r="I9" i="3" s="1"/>
  <c r="M24" i="1"/>
  <c r="M10" i="1"/>
  <c r="I5" i="3" s="1"/>
  <c r="M40" i="1"/>
  <c r="L19" i="1"/>
  <c r="G9" i="3"/>
  <c r="L24" i="1"/>
  <c r="L10" i="1"/>
  <c r="G5" i="3" s="1"/>
  <c r="L40" i="1"/>
  <c r="K19" i="1"/>
  <c r="K24" i="1"/>
  <c r="K10" i="1"/>
  <c r="K41" i="1" s="1"/>
  <c r="K40" i="1"/>
  <c r="I62" i="1"/>
  <c r="K62" i="1" s="1"/>
  <c r="I61" i="1"/>
  <c r="K61" i="1" s="1"/>
  <c r="N68" i="1"/>
  <c r="M68" i="1"/>
  <c r="M71" i="1" s="1"/>
  <c r="L68" i="1"/>
  <c r="K68" i="1"/>
  <c r="M23" i="1" l="1"/>
  <c r="K23" i="1"/>
  <c r="L23" i="1"/>
  <c r="K71" i="1"/>
  <c r="M61" i="1"/>
  <c r="K22" i="1"/>
  <c r="N22" i="1"/>
  <c r="M22" i="1"/>
  <c r="N58" i="1"/>
  <c r="N69" i="1" s="1"/>
  <c r="N71" i="1"/>
  <c r="M21" i="1"/>
  <c r="K21" i="1"/>
  <c r="L71" i="1"/>
  <c r="K66" i="1"/>
  <c r="K74" i="1" s="1"/>
  <c r="N61" i="1"/>
  <c r="N65" i="1" s="1"/>
  <c r="L21" i="1"/>
  <c r="G10" i="3" s="1"/>
  <c r="L62" i="1"/>
  <c r="M62" i="1"/>
  <c r="M65" i="1" s="1"/>
  <c r="M66" i="1"/>
  <c r="M72" i="1" s="1"/>
  <c r="M75" i="1" s="1"/>
  <c r="M73" i="1" s="1"/>
  <c r="N62" i="1"/>
  <c r="K65" i="1"/>
  <c r="N66" i="1"/>
  <c r="L61" i="1"/>
  <c r="L41" i="1"/>
  <c r="G18" i="3" s="1"/>
  <c r="L16" i="1"/>
  <c r="H9" i="2"/>
  <c r="I9" i="2" s="1"/>
  <c r="M6" i="2"/>
  <c r="I3" i="2"/>
  <c r="L6" i="2"/>
  <c r="N29" i="1"/>
  <c r="M29" i="1"/>
  <c r="I12" i="3" s="1"/>
  <c r="L29" i="1"/>
  <c r="G12" i="3" s="1"/>
  <c r="K29" i="1"/>
  <c r="H8" i="2"/>
  <c r="I8" i="2" s="1"/>
  <c r="M41" i="1"/>
  <c r="I18" i="3" s="1"/>
  <c r="N41" i="1"/>
  <c r="K16" i="1"/>
  <c r="M16" i="1"/>
  <c r="I10" i="3" l="1"/>
  <c r="N9" i="2"/>
  <c r="L9" i="2"/>
  <c r="K72" i="1"/>
  <c r="K75" i="1" s="1"/>
  <c r="K73" i="1" s="1"/>
  <c r="M74" i="1"/>
  <c r="N74" i="1"/>
  <c r="N72" i="1"/>
  <c r="N75" i="1" s="1"/>
  <c r="N73" i="1" s="1"/>
  <c r="L66" i="1"/>
  <c r="L65" i="1"/>
  <c r="M9" i="2"/>
  <c r="M8" i="2"/>
  <c r="N8" i="2"/>
  <c r="L8" i="2"/>
  <c r="L11" i="2" s="1"/>
  <c r="N11" i="2" l="1"/>
  <c r="L72" i="1"/>
  <c r="L75" i="1" s="1"/>
  <c r="L73" i="1" s="1"/>
  <c r="L74" i="1"/>
  <c r="M11" i="2"/>
  <c r="M12" i="2" s="1"/>
  <c r="N42" i="1" s="1"/>
  <c r="N46" i="1" s="1"/>
  <c r="N30" i="1"/>
  <c r="L30" i="1"/>
  <c r="M30" i="1"/>
  <c r="K30" i="1"/>
  <c r="L42" i="1" l="1"/>
  <c r="L46" i="1" s="1"/>
  <c r="K42" i="1"/>
  <c r="K46" i="1" s="1"/>
  <c r="M42" i="1"/>
  <c r="I19" i="3" s="1"/>
  <c r="N35" i="1"/>
  <c r="N37" i="1" s="1"/>
  <c r="G19" i="3"/>
  <c r="M35" i="1"/>
  <c r="I15" i="3" s="1"/>
  <c r="I13" i="3"/>
  <c r="K35" i="1"/>
  <c r="K37" i="1" s="1"/>
  <c r="G13" i="3"/>
  <c r="L35" i="1"/>
  <c r="G15" i="3" s="1"/>
  <c r="L37" i="1" l="1"/>
  <c r="M46" i="1"/>
  <c r="N38" i="1"/>
  <c r="N49" i="1" s="1"/>
  <c r="N51" i="1"/>
  <c r="N50" i="1"/>
  <c r="N48" i="1"/>
  <c r="K38" i="1"/>
  <c r="K49" i="1" s="1"/>
  <c r="K48" i="1"/>
  <c r="K50" i="1"/>
  <c r="K51" i="1"/>
  <c r="M37" i="1"/>
  <c r="I16" i="3" s="1"/>
  <c r="L50" i="1" l="1"/>
  <c r="G24" i="3" s="1"/>
  <c r="G16" i="3"/>
  <c r="L48" i="1"/>
  <c r="G21" i="3" s="1"/>
  <c r="L51" i="1"/>
  <c r="L38" i="1"/>
  <c r="L49" i="1" s="1"/>
  <c r="K53" i="1"/>
  <c r="K55" i="1"/>
  <c r="K54" i="1"/>
  <c r="K52" i="1"/>
  <c r="N52" i="1"/>
  <c r="N54" i="1"/>
  <c r="N55" i="1"/>
  <c r="N53" i="1"/>
  <c r="M38" i="1"/>
  <c r="M48" i="1"/>
  <c r="I21" i="3" s="1"/>
  <c r="M50" i="1"/>
  <c r="I24" i="3" s="1"/>
  <c r="M51" i="1"/>
  <c r="L54" i="1" l="1"/>
  <c r="L52" i="1"/>
  <c r="G23" i="3" s="1"/>
  <c r="L55" i="1"/>
  <c r="L53" i="1"/>
  <c r="G25" i="3" s="1"/>
  <c r="M49" i="1"/>
  <c r="M53" i="1"/>
  <c r="I25" i="3" s="1"/>
  <c r="M54" i="1"/>
  <c r="M55" i="1"/>
  <c r="M52" i="1"/>
  <c r="I23" i="3" s="1"/>
</calcChain>
</file>

<file path=xl/sharedStrings.xml><?xml version="1.0" encoding="utf-8"?>
<sst xmlns="http://schemas.openxmlformats.org/spreadsheetml/2006/main" count="206" uniqueCount="179">
  <si>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</si>
  <si>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</si>
  <si>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</si>
  <si>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</si>
  <si>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</si>
  <si>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</si>
  <si>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</si>
  <si>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</si>
  <si>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</si>
  <si>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</si>
  <si>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</si>
  <si>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</si>
  <si>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</si>
  <si>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</si>
  <si>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</si>
  <si>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</si>
  <si>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</si>
  <si>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</si>
  <si>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</si>
  <si>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</si>
  <si>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</si>
  <si>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</si>
  <si>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</si>
  <si>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</si>
  <si>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</si>
  <si>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</si>
  <si>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</si>
  <si>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</si>
  <si>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</si>
  <si>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</si>
  <si>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</si>
  <si>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</si>
  <si>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</si>
  <si>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</si>
  <si>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</si>
  <si>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</si>
  <si>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seeds</t>
  </si>
  <si>
    <t>/1000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</si>
  <si>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</si>
  <si>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</si>
  <si>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</si>
  <si>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</si>
  <si>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</si>
  <si>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</si>
  <si>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</si>
  <si>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</si>
  <si>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</si>
  <si>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</si>
  <si>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</si>
  <si>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</si>
  <si>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</si>
  <si>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</si>
  <si>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</si>
  <si>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</si>
  <si>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</si>
  <si>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>Item</t>
  </si>
  <si>
    <t>Input</t>
  </si>
  <si>
    <t>Yield in bushels/acre</t>
  </si>
  <si>
    <t>/bushel</t>
  </si>
  <si>
    <t>Variable Costs</t>
  </si>
  <si>
    <t>Seed Cost</t>
  </si>
  <si>
    <t>Fixed Costs</t>
  </si>
  <si>
    <t>Land Rent</t>
  </si>
  <si>
    <t>Returns</t>
  </si>
  <si>
    <t>Return to Land</t>
  </si>
  <si>
    <t>Wheat Price</t>
  </si>
  <si>
    <t>Herbicide</t>
  </si>
  <si>
    <t>Insecticide</t>
  </si>
  <si>
    <t>Fungicide</t>
  </si>
  <si>
    <t>Land charges vary throughout the state, check your local rates.</t>
  </si>
  <si>
    <t>310 HP Tractor</t>
  </si>
  <si>
    <t>Labor and Management</t>
  </si>
  <si>
    <t>Reflects 2000 acres, Conservation Tillage Wheat/Corn/No-Till RR Soybeans</t>
  </si>
  <si>
    <t>Grower or Market Premium</t>
  </si>
  <si>
    <t>60 ft. Field Cultivator</t>
  </si>
  <si>
    <t>360 HP Tractor</t>
  </si>
  <si>
    <t>Crop Insurance Indemnity</t>
  </si>
  <si>
    <t>RETURN ABOVE VARIABLE AND LAND COSTS</t>
  </si>
  <si>
    <t>RETURN TO LABOR AND MANAGEMENT</t>
  </si>
  <si>
    <t>RETURN TO LAND, LABOR AND MANAGEMENT</t>
  </si>
  <si>
    <t>Management Charge is calculated as 5% of total receipts.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</si>
  <si>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</si>
  <si>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</si>
  <si>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</si>
  <si>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</si>
  <si>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</si>
  <si>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</si>
  <si>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</si>
  <si>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</si>
  <si>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</si>
  <si>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</si>
  <si>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</si>
  <si>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</si>
  <si>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</si>
  <si>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</si>
  <si>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</si>
  <si>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</si>
  <si>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</si>
  <si>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</si>
  <si>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</si>
  <si>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</si>
  <si>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</si>
  <si>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</si>
  <si>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</si>
  <si>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</si>
  <si>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</si>
  <si>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</si>
  <si>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</si>
  <si>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</si>
  <si>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</si>
  <si>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</si>
  <si>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</si>
  <si>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</si>
  <si>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</si>
  <si>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</si>
  <si>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</si>
  <si>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</si>
  <si>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</si>
  <si>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</si>
  <si>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</si>
  <si>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</si>
  <si>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</si>
  <si>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</si>
  <si>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</si>
  <si>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</si>
  <si>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</si>
  <si>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</si>
  <si>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</si>
  <si>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</si>
  <si>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</si>
  <si>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</si>
  <si>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</si>
  <si>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</si>
  <si>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</si>
  <si>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</si>
  <si>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</si>
  <si>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</si>
  <si>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</si>
  <si>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</si>
  <si>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</si>
  <si>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 xml:space="preserve">Includes hired custom operations for grain: dry bulk fertilizer application and liquid fertilizer application </t>
  </si>
  <si>
    <t>for straw: raking per acre and bale, load, haul and store per bale</t>
  </si>
  <si>
    <t>Conservation Tillage Practices</t>
  </si>
  <si>
    <r>
      <t>R</t>
    </r>
    <r>
      <rPr>
        <sz val="16"/>
        <rFont val="Arial"/>
        <family val="2"/>
      </rPr>
      <t>eceipts</t>
    </r>
  </si>
  <si>
    <t>TOTAL WHEAT RECEIPTS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</si>
  <si>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</si>
  <si>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</si>
  <si>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</si>
  <si>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</si>
  <si>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</si>
  <si>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</si>
  <si>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Hauling based on Ohio Farm Custom Rates charge per bushel - Farm to Market - 30 miles, one-way</t>
  </si>
  <si>
    <t>Presswheel Drill 30 ft.</t>
  </si>
  <si>
    <t>Yield is based on Ohio NASS 20 Year Trend Yield for Ohio plus and minus 20%.</t>
  </si>
  <si>
    <t>Price is based on current CME September Futures contract price less 0.20 basis.</t>
  </si>
  <si>
    <t>Commodity Program Payment estimates were calculated by using a 40 year trend estimate for Ohio commodity specific yields and the</t>
  </si>
  <si>
    <t>of commodity specific base acres to the aggregate total. Both numbers were provided by the Farm Service Agency.</t>
  </si>
  <si>
    <t>Authors:</t>
  </si>
  <si>
    <t>Dianne Shoemaker, Field Specialist, Dairy Production Economics</t>
  </si>
  <si>
    <t>Laura Lindsey, Extension Soybean and Small Grains Specialist, Mark Loux, Extension Specialist - Weed Management in Field Crops</t>
  </si>
  <si>
    <t>Assumes only maintenance application of fertilizer needed, 3.8 O.M., 20 CEC, and soil test values of 25 ppm P/A and 125 ppm K/A.</t>
  </si>
  <si>
    <t xml:space="preserve">Fertilizer prices vary over time and area. Check with local sources for current prices. </t>
  </si>
  <si>
    <r>
      <t>RETURN TO LABOR AND MANAGEMENT (Straw Only)</t>
    </r>
    <r>
      <rPr>
        <b/>
        <vertAlign val="superscript"/>
        <sz val="10"/>
        <rFont val="Arial"/>
        <family val="2"/>
      </rPr>
      <t>18</t>
    </r>
  </si>
  <si>
    <t>Labor hours: FINBIN, Labor rate: Ohio Farm Custom Rates</t>
  </si>
  <si>
    <t>Return Above Variable Costs</t>
  </si>
  <si>
    <t>Return Above Total Costs</t>
  </si>
  <si>
    <t>Total Variable Costs / Acre</t>
  </si>
  <si>
    <t>Total Costs / Acre</t>
  </si>
  <si>
    <t>WHEAT PRODUCTION BUDGET (Grain and Straw) - 2021</t>
  </si>
  <si>
    <t>Ad Hoc Payment</t>
  </si>
  <si>
    <r>
      <t>ARC/PLC Payment (paid October 2022)</t>
    </r>
    <r>
      <rPr>
        <vertAlign val="superscript"/>
        <sz val="10"/>
        <rFont val="Arial"/>
        <family val="2"/>
      </rPr>
      <t>2</t>
    </r>
  </si>
  <si>
    <t xml:space="preserve">2021/2022 marketing year average price: USDA baseline: ARC-CO, ARC-IC &amp; PLC. </t>
  </si>
  <si>
    <t>Crop Insurance: Revenue Protection (with Trend Adjusted Yield Endorsement), Basic (without SCO), 70% coverage level.</t>
  </si>
  <si>
    <t>WHEAT BUDGET - 2021</t>
  </si>
  <si>
    <t>Wheat grown 1/5 years. See  'machinery costs' tab for specific calculations.</t>
  </si>
  <si>
    <t>Machinery and Equipment Charge Reflects 2000 acres, conservation tillage corn, no-till RR soybean, conservation tillage wheat.</t>
  </si>
  <si>
    <t>Return to Land, Labor and Management equals total receipts minus total expenses except operator labor &amp; management &amp; land costs.</t>
  </si>
  <si>
    <t>Barry Ward, Leader, Production Business Management; Ben Brown, Asst. Prof. of Professional Practice-Agricultural Risk Management</t>
  </si>
  <si>
    <t>Payments for corn, soybeans and wheat were weighted by the share of acres enrolled in ARC-CO, ARC-IC and PLC and then by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</si>
</sst>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20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sz val="19"/>
      <name val="Arial"/>
      <family val="2"/>
    </font>
    <font>
      <b/>
      <i/>
      <sz val="19"/>
      <name val="Arial"/>
      <family val="2"/>
    </font>
    <font>
      <sz val="1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165" fontId="14" fillId="0" borderId="1" xfId="0" applyNumberFormat="1" applyFont="1" applyFill="1" applyBorder="1"/>
    <xf numFmtId="0" fontId="15" fillId="5" borderId="2" xfId="0" applyFont="1" applyFill="1" applyBorder="1"/>
    <xf numFmtId="0" fontId="15" fillId="5" borderId="1" xfId="0" applyFont="1" applyFill="1" applyBorder="1"/>
    <xf numFmtId="165" fontId="14" fillId="5" borderId="1" xfId="0" applyNumberFormat="1" applyFont="1" applyFill="1" applyBorder="1"/>
    <xf numFmtId="165" fontId="14" fillId="5" borderId="4" xfId="0" applyNumberFormat="1" applyFont="1" applyFill="1" applyBorder="1"/>
    <xf numFmtId="0" fontId="15" fillId="5" borderId="0" xfId="0" applyFont="1" applyFill="1" applyBorder="1"/>
    <xf numFmtId="0" fontId="16" fillId="5" borderId="1" xfId="0" applyFont="1" applyFill="1" applyBorder="1"/>
    <xf numFmtId="0" fontId="16" fillId="5" borderId="0" xfId="0" applyFont="1" applyFill="1" applyBorder="1"/>
    <xf numFmtId="165" fontId="14" fillId="5" borderId="0" xfId="0" applyNumberFormat="1" applyFont="1" applyFill="1" applyBorder="1"/>
    <xf numFmtId="165" fontId="14" fillId="5" borderId="7" xfId="0" applyNumberFormat="1" applyFont="1" applyFill="1" applyBorder="1"/>
    <xf numFmtId="1" fontId="16" fillId="5" borderId="0" xfId="0" applyNumberFormat="1" applyFont="1" applyFill="1" applyBorder="1"/>
    <xf numFmtId="7" fontId="16" fillId="5" borderId="2" xfId="0" applyNumberFormat="1" applyFont="1" applyFill="1" applyBorder="1"/>
    <xf numFmtId="165" fontId="14" fillId="5" borderId="2" xfId="0" applyNumberFormat="1" applyFont="1" applyFill="1" applyBorder="1"/>
    <xf numFmtId="165" fontId="14" fillId="5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7" borderId="0" xfId="0" applyNumberFormat="1" applyFont="1" applyFill="1"/>
    <xf numFmtId="0" fontId="15" fillId="8" borderId="0" xfId="0" applyFont="1" applyFill="1" applyBorder="1"/>
    <xf numFmtId="0" fontId="15" fillId="8" borderId="1" xfId="0" applyFont="1" applyFill="1" applyBorder="1"/>
    <xf numFmtId="0" fontId="14" fillId="0" borderId="0" xfId="0" applyFont="1"/>
    <xf numFmtId="165" fontId="11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0" borderId="0" xfId="0" applyFill="1"/>
    <xf numFmtId="0" fontId="1" fillId="0" borderId="2" xfId="0" applyFont="1" applyBorder="1"/>
    <xf numFmtId="1" fontId="1" fillId="0" borderId="2" xfId="0" applyNumberFormat="1" applyFont="1" applyBorder="1"/>
    <xf numFmtId="0" fontId="15" fillId="0" borderId="0" xfId="0" applyFont="1" applyFill="1" applyBorder="1"/>
    <xf numFmtId="165" fontId="16" fillId="5" borderId="2" xfId="0" applyNumberFormat="1" applyFont="1" applyFill="1" applyBorder="1"/>
    <xf numFmtId="0" fontId="15" fillId="11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6" borderId="0" xfId="0" applyNumberFormat="1" applyFont="1" applyFill="1"/>
    <xf numFmtId="0" fontId="1" fillId="0" borderId="0" xfId="0" quotePrefix="1" applyFont="1"/>
    <xf numFmtId="1" fontId="11" fillId="6" borderId="0" xfId="0" applyNumberFormat="1" applyFont="1" applyFill="1"/>
    <xf numFmtId="0" fontId="11" fillId="6" borderId="0" xfId="0" applyFont="1" applyFill="1"/>
    <xf numFmtId="4" fontId="3" fillId="7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0" fontId="14" fillId="12" borderId="2" xfId="0" applyFont="1" applyFill="1" applyBorder="1" applyAlignment="1"/>
    <xf numFmtId="1" fontId="14" fillId="12" borderId="8" xfId="0" applyNumberFormat="1" applyFont="1" applyFill="1" applyBorder="1" applyAlignment="1"/>
    <xf numFmtId="0" fontId="14" fillId="12" borderId="5" xfId="0" applyFont="1" applyFill="1" applyBorder="1"/>
    <xf numFmtId="0" fontId="15" fillId="12" borderId="4" xfId="0" applyFont="1" applyFill="1" applyBorder="1"/>
    <xf numFmtId="0" fontId="14" fillId="12" borderId="1" xfId="0" applyFont="1" applyFill="1" applyBorder="1"/>
    <xf numFmtId="0" fontId="15" fillId="12" borderId="1" xfId="0" applyFont="1" applyFill="1" applyBorder="1"/>
    <xf numFmtId="164" fontId="1" fillId="0" borderId="0" xfId="0" applyNumberFormat="1" applyFont="1" applyFill="1" applyBorder="1"/>
    <xf numFmtId="4" fontId="3" fillId="13" borderId="0" xfId="0" applyNumberFormat="1" applyFont="1" applyFill="1"/>
    <xf numFmtId="0" fontId="15" fillId="4" borderId="0" xfId="0" applyFont="1" applyFill="1" applyBorder="1"/>
    <xf numFmtId="0" fontId="15" fillId="4" borderId="2" xfId="0" applyFont="1" applyFill="1" applyBorder="1"/>
    <xf numFmtId="3" fontId="11" fillId="0" borderId="0" xfId="0" applyNumberFormat="1" applyFont="1" applyFill="1"/>
    <xf numFmtId="1" fontId="17" fillId="12" borderId="9" xfId="0" applyNumberFormat="1" applyFont="1" applyFill="1" applyBorder="1" applyAlignment="1"/>
    <xf numFmtId="165" fontId="18" fillId="5" borderId="1" xfId="0" applyNumberFormat="1" applyFont="1" applyFill="1" applyBorder="1"/>
    <xf numFmtId="0" fontId="19" fillId="5" borderId="0" xfId="0" applyFont="1" applyFill="1" applyBorder="1"/>
    <xf numFmtId="165" fontId="17" fillId="5" borderId="0" xfId="0" applyNumberFormat="1" applyFont="1" applyFill="1" applyBorder="1"/>
    <xf numFmtId="165" fontId="17" fillId="5" borderId="7" xfId="0" applyNumberFormat="1" applyFont="1" applyFill="1" applyBorder="1"/>
    <xf numFmtId="0" fontId="19" fillId="5" borderId="2" xfId="0" applyFont="1" applyFill="1" applyBorder="1"/>
    <xf numFmtId="165" fontId="17" fillId="5" borderId="2" xfId="0" applyNumberFormat="1" applyFont="1" applyFill="1" applyBorder="1"/>
    <xf numFmtId="165" fontId="17" fillId="5" borderId="8" xfId="0" applyNumberFormat="1" applyFont="1" applyFill="1" applyBorder="1"/>
    <xf numFmtId="166" fontId="8" fillId="3" borderId="0" xfId="0" applyNumberFormat="1" applyFont="1" applyFill="1"/>
    <xf numFmtId="164" fontId="11" fillId="6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3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CCFF"/>
      <color rgb="FFCCFFCC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103505</xdr:rowOff>
    </xdr:to>
    <xdr:pic>
      <xdr:nvPicPr>
        <xdr:cNvPr id="1342" name="Picture 2" descr="OSU Extension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T132"/>
  <sheetViews>
    <sheetView showGridLines="0" tabSelected="1" view="pageBreakPreview" zoomScaleNormal="100" zoomScaleSheetLayoutView="100" workbookViewId="0">
      <selection activeCell="G1" sqref="G1"/>
    </sheetView>
  </sheetViews>
  <sheetFormatPr defaultRowHeight="12.75" x14ac:dyDescent="0.2"/>
  <cols>
    <col min="1" max="2" width="2.7109375" customWidth="1"/>
    <col min="4" max="4" width="10.28515625" customWidth="1"/>
    <col min="6" max="6" width="10.140625" bestFit="1" customWidth="1"/>
    <col min="7" max="7" width="9.28515625" bestFit="1" customWidth="1"/>
    <col min="8" max="8" width="10" customWidth="1"/>
    <col min="9" max="9" width="8" customWidth="1"/>
    <col min="10" max="10" width="7.85546875" customWidth="1"/>
    <col min="11" max="11" width="7" style="1" customWidth="1"/>
    <col min="12" max="12" width="7.28515625" style="1" customWidth="1"/>
    <col min="13" max="13" width="7" style="1" customWidth="1"/>
    <col min="14" max="14" width="8" customWidth="1"/>
  </cols>
  <sheetData>
    <row r="1" spans="1:18" ht="15.75" x14ac:dyDescent="0.25">
      <c r="A1" s="113"/>
      <c r="B1" s="113"/>
      <c r="C1" s="113"/>
      <c r="D1" s="113"/>
      <c r="E1" s="113"/>
      <c r="F1" s="112"/>
      <c r="G1" s="179" t="s">
        <v>168</v>
      </c>
      <c r="H1" s="112"/>
      <c r="I1" s="74"/>
      <c r="J1" s="112"/>
      <c r="K1" s="112"/>
      <c r="L1" s="112"/>
    </row>
    <row r="2" spans="1:18" ht="15.75" x14ac:dyDescent="0.25">
      <c r="A2" s="113"/>
      <c r="B2" s="113"/>
      <c r="C2" s="113"/>
      <c r="D2" s="113"/>
      <c r="E2" s="113"/>
      <c r="F2" s="112"/>
      <c r="G2" s="180" t="s">
        <v>142</v>
      </c>
      <c r="I2" s="3"/>
      <c r="J2" s="112"/>
      <c r="K2" s="112"/>
      <c r="L2" s="112"/>
    </row>
    <row r="3" spans="1:18" x14ac:dyDescent="0.2">
      <c r="A3" s="113"/>
      <c r="B3" s="113"/>
      <c r="C3" s="113"/>
      <c r="D3" s="113"/>
      <c r="E3" s="113"/>
      <c r="F3" s="112"/>
      <c r="G3" s="181" t="s">
        <v>72</v>
      </c>
      <c r="H3" s="112"/>
      <c r="I3" s="3"/>
      <c r="J3" s="112"/>
      <c r="K3" s="112"/>
      <c r="L3" s="112"/>
    </row>
    <row r="4" spans="1:18" ht="15.6" customHeight="1" x14ac:dyDescent="0.2">
      <c r="A4" s="113"/>
      <c r="B4" s="113"/>
      <c r="C4" s="113"/>
      <c r="D4" s="113"/>
      <c r="E4" s="113"/>
      <c r="G4" s="112"/>
      <c r="H4" s="112"/>
      <c r="I4" s="2"/>
      <c r="J4" s="112"/>
      <c r="K4" s="112"/>
      <c r="L4" s="112"/>
    </row>
    <row r="5" spans="1:18" s="13" customFormat="1" ht="15.6" customHeight="1" x14ac:dyDescent="0.25">
      <c r="A5" s="113"/>
      <c r="B5" s="113"/>
      <c r="C5" s="113"/>
      <c r="D5" s="113"/>
      <c r="E5" s="113"/>
      <c r="F5" s="75"/>
      <c r="G5" s="16"/>
      <c r="H5" s="16"/>
      <c r="I5" s="74"/>
      <c r="J5" s="3"/>
      <c r="K5" s="21" t="s">
        <v>53</v>
      </c>
      <c r="L5" s="1"/>
      <c r="M5" s="205">
        <v>44135</v>
      </c>
      <c r="N5" s="206"/>
    </row>
    <row r="6" spans="1:18" s="7" customFormat="1" x14ac:dyDescent="0.2">
      <c r="A6" s="207" t="s">
        <v>0</v>
      </c>
      <c r="B6" s="207"/>
      <c r="C6" s="207"/>
      <c r="D6" s="207"/>
      <c r="E6" s="6"/>
      <c r="F6" s="207" t="s">
        <v>1</v>
      </c>
      <c r="G6" s="207"/>
      <c r="H6" s="5" t="s">
        <v>42</v>
      </c>
      <c r="I6" s="207" t="s">
        <v>2</v>
      </c>
      <c r="J6" s="207"/>
      <c r="K6" s="208" t="s">
        <v>3</v>
      </c>
      <c r="L6" s="208"/>
      <c r="M6" s="208"/>
      <c r="N6" s="5" t="s">
        <v>4</v>
      </c>
    </row>
    <row r="7" spans="1:18" s="7" customFormat="1" x14ac:dyDescent="0.2">
      <c r="H7" s="8" t="s">
        <v>43</v>
      </c>
      <c r="I7" s="209" t="s">
        <v>5</v>
      </c>
      <c r="J7" s="209"/>
      <c r="K7" s="9"/>
      <c r="L7" s="9"/>
      <c r="M7" s="9"/>
      <c r="N7" s="8" t="s">
        <v>6</v>
      </c>
    </row>
    <row r="8" spans="1:18" s="7" customFormat="1" x14ac:dyDescent="0.2">
      <c r="A8" s="10"/>
      <c r="B8" s="10"/>
      <c r="C8" s="10"/>
      <c r="D8" s="10"/>
      <c r="E8" s="10"/>
      <c r="F8" s="10"/>
      <c r="G8" s="10"/>
      <c r="H8" s="10" t="s">
        <v>44</v>
      </c>
      <c r="I8" s="10"/>
      <c r="J8" s="10"/>
      <c r="K8" s="115">
        <f>L8-(L8*0.2)</f>
        <v>57.52</v>
      </c>
      <c r="L8" s="115">
        <v>71.900000000000006</v>
      </c>
      <c r="M8" s="115">
        <f>L8+(L8*0.2)</f>
        <v>86.28</v>
      </c>
      <c r="N8" s="57">
        <v>92</v>
      </c>
      <c r="O8" s="188"/>
      <c r="Q8"/>
    </row>
    <row r="9" spans="1:18" s="13" customFormat="1" x14ac:dyDescent="0.2">
      <c r="A9" s="4" t="s">
        <v>7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4.25" x14ac:dyDescent="0.2">
      <c r="A10"/>
      <c r="B10" s="101" t="s">
        <v>122</v>
      </c>
      <c r="C10"/>
      <c r="D10"/>
      <c r="E10"/>
      <c r="F10"/>
      <c r="G10"/>
      <c r="H10"/>
      <c r="I10" s="58">
        <v>6.2</v>
      </c>
      <c r="J10" t="s">
        <v>8</v>
      </c>
      <c r="K10" s="50">
        <f>+$I$10*K8</f>
        <v>356.62400000000002</v>
      </c>
      <c r="L10" s="50">
        <f>+$I$10*L8</f>
        <v>445.78000000000003</v>
      </c>
      <c r="M10" s="50">
        <f>+$I$10*M8</f>
        <v>534.93600000000004</v>
      </c>
      <c r="N10" s="59">
        <f>+$I$10*N8</f>
        <v>570.4</v>
      </c>
      <c r="O10" s="80"/>
      <c r="P10" s="80"/>
      <c r="Q10" s="80"/>
      <c r="R10" s="80"/>
    </row>
    <row r="11" spans="1:18" s="13" customFormat="1" ht="14.25" x14ac:dyDescent="0.2">
      <c r="A11"/>
      <c r="B11" s="101" t="s">
        <v>170</v>
      </c>
      <c r="C11"/>
      <c r="D11"/>
      <c r="E11"/>
      <c r="F11"/>
      <c r="G11"/>
      <c r="H11"/>
      <c r="I11" s="106"/>
      <c r="J11"/>
      <c r="K11" s="50">
        <v>12.75</v>
      </c>
      <c r="L11" s="50">
        <v>12.75</v>
      </c>
      <c r="M11" s="50">
        <v>12.75</v>
      </c>
      <c r="N11" s="189">
        <v>12.75</v>
      </c>
      <c r="O11" s="80"/>
      <c r="P11" s="80"/>
      <c r="Q11" s="80"/>
      <c r="R11" s="80"/>
    </row>
    <row r="12" spans="1:18" s="13" customFormat="1" x14ac:dyDescent="0.2">
      <c r="A12"/>
      <c r="B12" s="101" t="s">
        <v>76</v>
      </c>
      <c r="C12"/>
      <c r="D12"/>
      <c r="E12"/>
      <c r="F12"/>
      <c r="G12"/>
      <c r="H12"/>
      <c r="I12" s="106"/>
      <c r="J12"/>
      <c r="K12" s="50">
        <v>0</v>
      </c>
      <c r="L12" s="50">
        <v>0</v>
      </c>
      <c r="M12" s="50">
        <v>0</v>
      </c>
      <c r="N12" s="189">
        <v>0</v>
      </c>
      <c r="O12" s="80"/>
      <c r="P12" s="80"/>
      <c r="Q12" s="80"/>
      <c r="R12" s="80"/>
    </row>
    <row r="13" spans="1:18" s="13" customFormat="1" x14ac:dyDescent="0.2">
      <c r="A13"/>
      <c r="B13" s="101" t="s">
        <v>169</v>
      </c>
      <c r="C13"/>
      <c r="D13"/>
      <c r="E13"/>
      <c r="F13"/>
      <c r="G13"/>
      <c r="H13"/>
      <c r="I13" s="106"/>
      <c r="J13"/>
      <c r="K13" s="50">
        <v>0</v>
      </c>
      <c r="L13" s="50">
        <v>0</v>
      </c>
      <c r="M13" s="50">
        <v>0</v>
      </c>
      <c r="N13" s="189">
        <v>0</v>
      </c>
      <c r="O13" s="80"/>
      <c r="P13" s="80"/>
      <c r="Q13" s="80"/>
      <c r="R13" s="80"/>
    </row>
    <row r="14" spans="1:18" s="13" customFormat="1" x14ac:dyDescent="0.2">
      <c r="A14"/>
      <c r="B14" s="101" t="s">
        <v>73</v>
      </c>
      <c r="C14"/>
      <c r="D14"/>
      <c r="E14"/>
      <c r="F14"/>
      <c r="G14"/>
      <c r="H14"/>
      <c r="I14" s="106"/>
      <c r="J14"/>
      <c r="K14" s="50">
        <v>0</v>
      </c>
      <c r="L14" s="50">
        <v>0</v>
      </c>
      <c r="M14" s="50">
        <v>0</v>
      </c>
      <c r="N14" s="59">
        <v>0</v>
      </c>
      <c r="O14" s="80"/>
      <c r="P14" s="80"/>
      <c r="Q14" s="80"/>
      <c r="R14" s="80"/>
    </row>
    <row r="15" spans="1:18" x14ac:dyDescent="0.2">
      <c r="B15" s="16"/>
      <c r="C15" s="16"/>
      <c r="D15" s="16"/>
      <c r="E15" s="18"/>
      <c r="F15" s="18"/>
      <c r="G15" s="18"/>
      <c r="H15" s="18"/>
      <c r="I15" s="31"/>
      <c r="J15" s="18"/>
      <c r="K15" s="51"/>
      <c r="L15" s="51"/>
      <c r="M15" s="51"/>
      <c r="N15" s="60"/>
      <c r="O15" s="50"/>
      <c r="P15" s="50"/>
      <c r="Q15" s="50"/>
      <c r="R15" s="50"/>
    </row>
    <row r="16" spans="1:18" x14ac:dyDescent="0.2">
      <c r="A16" s="4" t="s">
        <v>144</v>
      </c>
      <c r="B16" s="16"/>
      <c r="C16" s="16"/>
      <c r="D16" s="16"/>
      <c r="E16" s="18"/>
      <c r="F16" s="18"/>
      <c r="G16" s="18"/>
      <c r="H16" s="18"/>
      <c r="I16" s="31"/>
      <c r="J16" s="18"/>
      <c r="K16" s="51">
        <f>SUM(K10:K14)</f>
        <v>369.37400000000002</v>
      </c>
      <c r="L16" s="51">
        <f>SUM(L10:L14)</f>
        <v>458.53000000000003</v>
      </c>
      <c r="M16" s="51">
        <f>SUM(M10:M14)</f>
        <v>547.68600000000004</v>
      </c>
      <c r="N16" s="59">
        <f>SUM(N10:N14)</f>
        <v>583.15</v>
      </c>
      <c r="O16" s="50"/>
      <c r="P16" s="50"/>
      <c r="Q16" s="50"/>
      <c r="R16" s="50"/>
    </row>
    <row r="17" spans="1:20" ht="4.5" customHeight="1" x14ac:dyDescent="0.2">
      <c r="A17" s="4"/>
      <c r="B17" s="16"/>
      <c r="C17" s="16"/>
      <c r="D17" s="16"/>
      <c r="E17" s="18"/>
      <c r="F17" s="18"/>
      <c r="G17" s="18"/>
      <c r="H17" s="18"/>
      <c r="I17" s="31"/>
      <c r="J17" s="18"/>
      <c r="K17" s="51"/>
      <c r="L17" s="51"/>
      <c r="M17" s="51"/>
      <c r="N17" s="59"/>
      <c r="O17" s="50"/>
      <c r="P17" s="50"/>
      <c r="Q17" s="50"/>
      <c r="R17" s="50"/>
    </row>
    <row r="18" spans="1:20" x14ac:dyDescent="0.2">
      <c r="A18" s="4" t="s">
        <v>9</v>
      </c>
      <c r="K18" s="50"/>
      <c r="L18" s="50"/>
      <c r="M18" s="50"/>
      <c r="N18" s="60"/>
      <c r="O18" s="50"/>
      <c r="P18" s="50"/>
      <c r="Q18" s="50"/>
      <c r="R18" s="50"/>
    </row>
    <row r="19" spans="1:20" x14ac:dyDescent="0.2">
      <c r="B19" t="s">
        <v>10</v>
      </c>
      <c r="F19" s="35">
        <v>1400000</v>
      </c>
      <c r="G19" t="s">
        <v>36</v>
      </c>
      <c r="H19" s="62">
        <v>1400000</v>
      </c>
      <c r="I19" s="63">
        <v>3.1E-2</v>
      </c>
      <c r="J19" t="s">
        <v>37</v>
      </c>
      <c r="K19" s="50">
        <f>$F$19/1000*$I$19</f>
        <v>43.4</v>
      </c>
      <c r="L19" s="50">
        <f>$F$19/1000*$I$19</f>
        <v>43.4</v>
      </c>
      <c r="M19" s="50">
        <f>$F$19/1000*$I$19</f>
        <v>43.4</v>
      </c>
      <c r="N19" s="59">
        <f>$F$19/1000*$I$19</f>
        <v>43.4</v>
      </c>
      <c r="O19" s="168"/>
      <c r="P19" s="50"/>
      <c r="Q19" s="50"/>
      <c r="R19" s="50"/>
    </row>
    <row r="20" spans="1:20" ht="14.25" x14ac:dyDescent="0.2">
      <c r="B20" s="101" t="s">
        <v>123</v>
      </c>
      <c r="H20" s="64"/>
      <c r="I20" s="64"/>
      <c r="J20" t="s">
        <v>36</v>
      </c>
      <c r="K20" s="50"/>
      <c r="L20" s="50"/>
      <c r="M20" s="50"/>
      <c r="N20" s="60"/>
      <c r="O20" s="50"/>
      <c r="P20" s="50"/>
      <c r="Q20" s="50"/>
      <c r="R20" s="50"/>
    </row>
    <row r="21" spans="1:20" x14ac:dyDescent="0.2">
      <c r="C21" t="s">
        <v>12</v>
      </c>
      <c r="E21" s="37">
        <f>(1.33*(K8))-13</f>
        <v>63.50160000000001</v>
      </c>
      <c r="F21" s="37">
        <f t="shared" ref="F21:H21" si="0">(1.33*(L8))-13</f>
        <v>82.62700000000001</v>
      </c>
      <c r="G21" s="37">
        <f t="shared" si="0"/>
        <v>101.75240000000001</v>
      </c>
      <c r="H21" s="202">
        <f t="shared" si="0"/>
        <v>109.36000000000001</v>
      </c>
      <c r="I21" s="78">
        <f>F89/560</f>
        <v>0.35714285714285715</v>
      </c>
      <c r="J21" t="s">
        <v>11</v>
      </c>
      <c r="K21" s="50">
        <f>+$I$21*E21</f>
        <v>22.67914285714286</v>
      </c>
      <c r="L21" s="50">
        <f>+$I$21*F21</f>
        <v>29.509642857142861</v>
      </c>
      <c r="M21" s="50">
        <f>+$I$21*G21</f>
        <v>36.340142857142858</v>
      </c>
      <c r="N21" s="59">
        <f>+$I$21*H21</f>
        <v>39.057142857142864</v>
      </c>
      <c r="O21" s="101"/>
      <c r="P21" s="50"/>
      <c r="Q21" s="50"/>
      <c r="R21" s="50"/>
    </row>
    <row r="22" spans="1:20" ht="15.75" x14ac:dyDescent="0.3">
      <c r="C22" t="s">
        <v>34</v>
      </c>
      <c r="E22" s="37">
        <f>K8*0.5</f>
        <v>28.76</v>
      </c>
      <c r="F22" s="37">
        <f>L8*0.5</f>
        <v>35.950000000000003</v>
      </c>
      <c r="G22" s="37">
        <f>M8*0.5</f>
        <v>43.14</v>
      </c>
      <c r="H22" s="65">
        <f>N8*0.5</f>
        <v>46</v>
      </c>
      <c r="I22" s="78">
        <f>I89/1040</f>
        <v>0.43269230769230771</v>
      </c>
      <c r="J22" t="s">
        <v>11</v>
      </c>
      <c r="K22" s="50">
        <f>+$I$22*E22</f>
        <v>12.444230769230771</v>
      </c>
      <c r="L22" s="50">
        <f>+$I$22*F22</f>
        <v>15.555288461538463</v>
      </c>
      <c r="M22" s="50">
        <f>+$I$22*G22</f>
        <v>18.666346153846156</v>
      </c>
      <c r="N22" s="59">
        <f>+$I$22*H22</f>
        <v>19.903846153846153</v>
      </c>
      <c r="O22" s="101"/>
      <c r="P22" s="50"/>
      <c r="Q22" s="50"/>
      <c r="R22" s="50"/>
    </row>
    <row r="23" spans="1:20" ht="15.75" x14ac:dyDescent="0.3">
      <c r="C23" t="s">
        <v>35</v>
      </c>
      <c r="E23" s="37">
        <f>(K8*0.25)</f>
        <v>14.38</v>
      </c>
      <c r="F23" s="37">
        <f>(L8*0.25)</f>
        <v>17.975000000000001</v>
      </c>
      <c r="G23" s="37">
        <f>(M8*0.25)</f>
        <v>21.57</v>
      </c>
      <c r="H23" s="65">
        <f>(N8*0.25)</f>
        <v>23</v>
      </c>
      <c r="I23" s="78">
        <f>M89/1200</f>
        <v>0.25833333333333336</v>
      </c>
      <c r="J23" t="s">
        <v>11</v>
      </c>
      <c r="K23" s="50">
        <f>+$I$23*E23</f>
        <v>3.7148333333333339</v>
      </c>
      <c r="L23" s="50">
        <f>+$I$23*F23</f>
        <v>4.6435416666666676</v>
      </c>
      <c r="M23" s="50">
        <f>+$I$23*G23</f>
        <v>5.5722500000000004</v>
      </c>
      <c r="N23" s="59">
        <f>+$I$23*H23</f>
        <v>5.9416666666666673</v>
      </c>
      <c r="O23" s="50"/>
      <c r="P23" s="50"/>
      <c r="Q23" s="50"/>
      <c r="R23" s="50"/>
    </row>
    <row r="24" spans="1:20" x14ac:dyDescent="0.2">
      <c r="C24" t="s">
        <v>13</v>
      </c>
      <c r="F24" s="66">
        <v>0.25</v>
      </c>
      <c r="H24" s="64"/>
      <c r="I24" s="66">
        <v>25</v>
      </c>
      <c r="J24" t="s">
        <v>14</v>
      </c>
      <c r="K24" s="50">
        <f>+F24*I24</f>
        <v>6.25</v>
      </c>
      <c r="L24" s="50">
        <f>+F24*I24</f>
        <v>6.25</v>
      </c>
      <c r="M24" s="50">
        <f>+$F$24*$I$24</f>
        <v>6.25</v>
      </c>
      <c r="N24" s="59">
        <f>+$F$24*$I$24</f>
        <v>6.25</v>
      </c>
      <c r="O24" s="50"/>
      <c r="P24" s="101"/>
    </row>
    <row r="25" spans="1:20" ht="14.25" x14ac:dyDescent="0.2">
      <c r="B25" s="101" t="s">
        <v>124</v>
      </c>
      <c r="D25" s="16" t="s">
        <v>66</v>
      </c>
      <c r="H25" s="64"/>
      <c r="I25" s="64"/>
      <c r="K25" s="50">
        <v>14.65</v>
      </c>
      <c r="L25" s="50">
        <v>14.65</v>
      </c>
      <c r="M25" s="50">
        <v>14.65</v>
      </c>
      <c r="N25" s="61">
        <v>14.65</v>
      </c>
      <c r="O25" s="168"/>
      <c r="P25" s="101"/>
      <c r="T25" s="101"/>
    </row>
    <row r="26" spans="1:20" x14ac:dyDescent="0.2">
      <c r="D26" s="16" t="s">
        <v>67</v>
      </c>
      <c r="H26" s="64"/>
      <c r="I26" s="64"/>
      <c r="K26" s="50">
        <v>0</v>
      </c>
      <c r="L26" s="50">
        <v>0</v>
      </c>
      <c r="M26" s="50">
        <v>0</v>
      </c>
      <c r="N26" s="61">
        <v>0</v>
      </c>
      <c r="O26" s="50"/>
      <c r="P26" s="101"/>
      <c r="T26" s="101"/>
    </row>
    <row r="27" spans="1:20" x14ac:dyDescent="0.2">
      <c r="D27" s="16" t="s">
        <v>68</v>
      </c>
      <c r="H27" s="64"/>
      <c r="I27" s="64"/>
      <c r="K27" s="50">
        <v>0</v>
      </c>
      <c r="L27" s="50">
        <v>0</v>
      </c>
      <c r="M27" s="50">
        <v>0</v>
      </c>
      <c r="N27" s="61">
        <v>0</v>
      </c>
      <c r="O27" s="50"/>
      <c r="P27" s="101"/>
    </row>
    <row r="28" spans="1:20" ht="14.25" x14ac:dyDescent="0.2">
      <c r="B28" s="101" t="s">
        <v>136</v>
      </c>
      <c r="E28" s="169">
        <v>0.155</v>
      </c>
      <c r="F28" s="170" t="s">
        <v>117</v>
      </c>
      <c r="G28" s="100"/>
      <c r="H28" s="16"/>
      <c r="I28" s="192"/>
      <c r="J28" s="16"/>
      <c r="K28" s="17">
        <f>K8*$E$28</f>
        <v>8.9156000000000013</v>
      </c>
      <c r="L28" s="17">
        <f t="shared" ref="L28:N28" si="1">L8*$E$28</f>
        <v>11.144500000000001</v>
      </c>
      <c r="M28" s="17">
        <f t="shared" si="1"/>
        <v>13.3734</v>
      </c>
      <c r="N28" s="102">
        <f t="shared" si="1"/>
        <v>14.26</v>
      </c>
      <c r="O28" s="50"/>
      <c r="P28" s="101"/>
    </row>
    <row r="29" spans="1:20" ht="14.25" x14ac:dyDescent="0.2">
      <c r="B29" s="101" t="s">
        <v>125</v>
      </c>
      <c r="K29" s="50">
        <f>'machinery costs'!P13</f>
        <v>6.6660000000000013</v>
      </c>
      <c r="L29" s="50">
        <f>'machinery costs'!P13</f>
        <v>6.6660000000000013</v>
      </c>
      <c r="M29" s="50">
        <f>'machinery costs'!P13</f>
        <v>6.6660000000000013</v>
      </c>
      <c r="N29" s="59">
        <f>'machinery costs'!P13</f>
        <v>6.6660000000000013</v>
      </c>
      <c r="O29" s="50"/>
      <c r="P29" s="168"/>
      <c r="Q29" s="50"/>
      <c r="R29" s="168"/>
      <c r="T29" s="101"/>
    </row>
    <row r="30" spans="1:20" ht="14.25" x14ac:dyDescent="0.2">
      <c r="B30" s="101" t="s">
        <v>126</v>
      </c>
      <c r="K30" s="50">
        <f>'machinery costs'!N11</f>
        <v>13.807521402762104</v>
      </c>
      <c r="L30" s="50">
        <f>'machinery costs'!N11</f>
        <v>13.807521402762104</v>
      </c>
      <c r="M30" s="50">
        <f>'machinery costs'!N11</f>
        <v>13.807521402762104</v>
      </c>
      <c r="N30" s="59">
        <f>'machinery costs'!N11</f>
        <v>13.807521402762104</v>
      </c>
      <c r="O30" s="50"/>
      <c r="P30" s="168"/>
      <c r="Q30" s="50"/>
      <c r="R30" s="50"/>
      <c r="T30" s="101"/>
    </row>
    <row r="31" spans="1:20" ht="14.25" x14ac:dyDescent="0.2">
      <c r="B31" s="101" t="s">
        <v>92</v>
      </c>
      <c r="K31" s="50">
        <v>5.5</v>
      </c>
      <c r="L31" s="50">
        <v>6</v>
      </c>
      <c r="M31" s="50">
        <v>6.5</v>
      </c>
      <c r="N31" s="61">
        <v>6.5</v>
      </c>
      <c r="O31" s="101"/>
      <c r="P31" s="168"/>
      <c r="Q31" s="50"/>
      <c r="R31" s="50"/>
    </row>
    <row r="32" spans="1:20" ht="14.25" x14ac:dyDescent="0.2">
      <c r="B32" s="101" t="s">
        <v>127</v>
      </c>
      <c r="K32" s="50">
        <v>3</v>
      </c>
      <c r="L32" s="50">
        <v>3</v>
      </c>
      <c r="M32" s="50">
        <v>3</v>
      </c>
      <c r="N32" s="61">
        <v>3</v>
      </c>
      <c r="O32" s="101"/>
      <c r="P32" s="50"/>
      <c r="Q32" s="50"/>
      <c r="R32" s="50"/>
    </row>
    <row r="33" spans="1:18" ht="14.25" x14ac:dyDescent="0.2">
      <c r="B33" s="101" t="s">
        <v>93</v>
      </c>
      <c r="K33" s="50">
        <v>14.6</v>
      </c>
      <c r="L33" s="50">
        <v>14.6</v>
      </c>
      <c r="M33" s="50">
        <v>14.6</v>
      </c>
      <c r="N33" s="61">
        <v>14.6</v>
      </c>
      <c r="O33" s="50"/>
      <c r="P33" s="168"/>
      <c r="Q33" s="50"/>
      <c r="R33" s="50"/>
    </row>
    <row r="34" spans="1:18" ht="14.25" x14ac:dyDescent="0.2">
      <c r="B34" s="101" t="s">
        <v>128</v>
      </c>
      <c r="K34" s="50">
        <v>0</v>
      </c>
      <c r="L34" s="50">
        <v>0</v>
      </c>
      <c r="M34" s="50">
        <v>0</v>
      </c>
      <c r="N34" s="61">
        <v>0</v>
      </c>
      <c r="O34" s="50"/>
      <c r="P34" s="168"/>
      <c r="Q34" s="50"/>
      <c r="R34" s="50"/>
    </row>
    <row r="35" spans="1:18" ht="14.25" x14ac:dyDescent="0.2">
      <c r="B35" s="101" t="s">
        <v>129</v>
      </c>
      <c r="E35" s="11"/>
      <c r="F35" s="67">
        <v>9</v>
      </c>
      <c r="G35" t="s">
        <v>15</v>
      </c>
      <c r="I35" s="107">
        <v>0.04</v>
      </c>
      <c r="K35" s="50">
        <f>(SUM(K19:K34)-K28-K31)*$I$35*($F$35/12)</f>
        <v>4.2363518508740716</v>
      </c>
      <c r="L35" s="50">
        <f t="shared" ref="L35:N35" si="2">(SUM(L19:L34)-L28-L31)*$I$35*($F$35/12)</f>
        <v>4.5624598316433023</v>
      </c>
      <c r="M35" s="50">
        <f t="shared" si="2"/>
        <v>4.8885678124125329</v>
      </c>
      <c r="N35" s="59">
        <f t="shared" si="2"/>
        <v>5.0182853124125337</v>
      </c>
      <c r="O35" s="50"/>
      <c r="P35" s="50"/>
      <c r="Q35" s="50"/>
      <c r="R35" s="50"/>
    </row>
    <row r="36" spans="1:18" x14ac:dyDescent="0.2">
      <c r="K36" s="108"/>
      <c r="L36" s="108"/>
      <c r="M36" s="108"/>
      <c r="N36" s="109"/>
      <c r="O36" s="50"/>
      <c r="P36" s="50"/>
      <c r="Q36" s="50"/>
      <c r="R36" s="50"/>
    </row>
    <row r="37" spans="1:18" x14ac:dyDescent="0.2">
      <c r="A37" s="4" t="s">
        <v>16</v>
      </c>
      <c r="F37" s="12" t="s">
        <v>17</v>
      </c>
      <c r="K37" s="50">
        <f>SUM(K19:K36)</f>
        <v>159.86368021334312</v>
      </c>
      <c r="L37" s="50">
        <f>SUM(L19:L36)</f>
        <v>173.78895421975338</v>
      </c>
      <c r="M37" s="50">
        <f>SUM(M19:M36)</f>
        <v>187.71422822616364</v>
      </c>
      <c r="N37" s="59">
        <f>SUM(N19:N36)</f>
        <v>193.05446239283029</v>
      </c>
      <c r="O37" s="50"/>
      <c r="P37" s="50"/>
      <c r="Q37" s="50"/>
      <c r="R37" s="50"/>
    </row>
    <row r="38" spans="1:18" x14ac:dyDescent="0.2">
      <c r="F38" s="12" t="s">
        <v>18</v>
      </c>
      <c r="K38" s="50">
        <f>+K37/K8</f>
        <v>2.7792712137229332</v>
      </c>
      <c r="L38" s="50">
        <f>+L37/L8</f>
        <v>2.4170925482580441</v>
      </c>
      <c r="M38" s="50">
        <f>+M37/M8</f>
        <v>2.1756401046147849</v>
      </c>
      <c r="N38" s="59">
        <f>+N37/N8</f>
        <v>2.0984180694872858</v>
      </c>
      <c r="O38" s="50"/>
      <c r="P38" s="50"/>
      <c r="Q38" s="50"/>
      <c r="R38" s="50"/>
    </row>
    <row r="39" spans="1:18" x14ac:dyDescent="0.2">
      <c r="A39" s="4" t="s">
        <v>19</v>
      </c>
      <c r="K39" s="50"/>
      <c r="L39" s="50"/>
      <c r="M39" s="50"/>
      <c r="N39" s="60"/>
      <c r="O39" s="50"/>
      <c r="P39" s="50"/>
      <c r="Q39" s="50"/>
      <c r="R39" s="50"/>
    </row>
    <row r="40" spans="1:18" ht="14.25" x14ac:dyDescent="0.2">
      <c r="B40" s="101" t="s">
        <v>130</v>
      </c>
      <c r="F40" s="66">
        <v>1.35</v>
      </c>
      <c r="G40" t="s">
        <v>20</v>
      </c>
      <c r="I40" s="68">
        <v>17</v>
      </c>
      <c r="J40" t="s">
        <v>21</v>
      </c>
      <c r="K40" s="50">
        <f>+$F$40*$I$40</f>
        <v>22.950000000000003</v>
      </c>
      <c r="L40" s="50">
        <f>+$F$40*$I$40</f>
        <v>22.950000000000003</v>
      </c>
      <c r="M40" s="50">
        <f>+$F$40*$I$40</f>
        <v>22.950000000000003</v>
      </c>
      <c r="N40" s="59">
        <f>+$F$40*$I$40</f>
        <v>22.950000000000003</v>
      </c>
      <c r="O40" s="50"/>
      <c r="P40" s="50"/>
      <c r="Q40" s="50"/>
      <c r="R40" s="50"/>
    </row>
    <row r="41" spans="1:18" ht="14.25" x14ac:dyDescent="0.2">
      <c r="B41" s="101" t="s">
        <v>94</v>
      </c>
      <c r="F41" s="69">
        <v>0.05</v>
      </c>
      <c r="G41" t="s">
        <v>22</v>
      </c>
      <c r="K41" s="50">
        <f>$F$41*K10</f>
        <v>17.831200000000003</v>
      </c>
      <c r="L41" s="50">
        <f>$F$41*L10</f>
        <v>22.289000000000001</v>
      </c>
      <c r="M41" s="50">
        <f>$F$41*M10</f>
        <v>26.746800000000004</v>
      </c>
      <c r="N41" s="59">
        <f>$F$41*N10</f>
        <v>28.52</v>
      </c>
      <c r="O41" s="50"/>
      <c r="P41" s="50"/>
      <c r="Q41" s="50"/>
      <c r="R41" s="50"/>
    </row>
    <row r="42" spans="1:18" ht="14.25" x14ac:dyDescent="0.2">
      <c r="B42" s="101" t="s">
        <v>131</v>
      </c>
      <c r="K42" s="50">
        <f>'machinery costs'!$M$12</f>
        <v>33.786148017232279</v>
      </c>
      <c r="L42" s="50">
        <f>'machinery costs'!$M$12</f>
        <v>33.786148017232279</v>
      </c>
      <c r="M42" s="50">
        <f>'machinery costs'!$M$12</f>
        <v>33.786148017232279</v>
      </c>
      <c r="N42" s="59">
        <f>'machinery costs'!$M$12</f>
        <v>33.786148017232279</v>
      </c>
      <c r="O42" s="50"/>
      <c r="P42" s="50"/>
      <c r="Q42" s="50"/>
      <c r="R42" s="50"/>
    </row>
    <row r="43" spans="1:18" ht="14.25" x14ac:dyDescent="0.2">
      <c r="B43" s="101" t="s">
        <v>132</v>
      </c>
      <c r="K43" s="110">
        <v>155</v>
      </c>
      <c r="L43" s="110">
        <v>195</v>
      </c>
      <c r="M43" s="110">
        <v>242</v>
      </c>
      <c r="N43" s="111">
        <v>242</v>
      </c>
      <c r="O43" s="50"/>
      <c r="P43" s="50"/>
      <c r="Q43" s="50"/>
      <c r="R43" s="50"/>
    </row>
    <row r="44" spans="1:18" ht="14.25" x14ac:dyDescent="0.2">
      <c r="B44" s="101" t="s">
        <v>133</v>
      </c>
      <c r="K44" s="110">
        <v>10.7</v>
      </c>
      <c r="L44" s="110">
        <v>10.7</v>
      </c>
      <c r="M44" s="110">
        <v>10.7</v>
      </c>
      <c r="N44" s="111">
        <v>10.7</v>
      </c>
      <c r="O44" s="168"/>
      <c r="P44" s="50"/>
      <c r="Q44" s="50"/>
      <c r="R44" s="50"/>
    </row>
    <row r="45" spans="1:18" x14ac:dyDescent="0.2">
      <c r="K45" s="108"/>
      <c r="L45" s="108"/>
      <c r="M45" s="108"/>
      <c r="N45" s="109"/>
      <c r="O45" s="50"/>
      <c r="P45" s="50"/>
      <c r="Q45" s="50"/>
      <c r="R45" s="50"/>
    </row>
    <row r="46" spans="1:18" x14ac:dyDescent="0.2">
      <c r="A46" s="4" t="s">
        <v>23</v>
      </c>
      <c r="K46" s="50">
        <f>SUM(K40:K45)</f>
        <v>240.26734801723228</v>
      </c>
      <c r="L46" s="50">
        <f>SUM(L40:L45)</f>
        <v>284.72514801723224</v>
      </c>
      <c r="M46" s="50">
        <f>SUM(M40:M45)</f>
        <v>336.18294801723226</v>
      </c>
      <c r="N46" s="59">
        <f>SUM(N40:N45)</f>
        <v>337.95614801723224</v>
      </c>
      <c r="O46" s="50"/>
      <c r="P46" s="50"/>
      <c r="Q46" s="50"/>
      <c r="R46" s="50"/>
    </row>
    <row r="47" spans="1:18" x14ac:dyDescent="0.2">
      <c r="K47" s="50"/>
      <c r="L47" s="50"/>
      <c r="M47" s="50"/>
      <c r="N47" s="60"/>
      <c r="O47" s="50"/>
      <c r="P47" s="50"/>
      <c r="Q47" s="50"/>
      <c r="R47" s="50"/>
    </row>
    <row r="48" spans="1:18" x14ac:dyDescent="0.2">
      <c r="A48" s="4" t="s">
        <v>24</v>
      </c>
      <c r="F48" s="12" t="s">
        <v>17</v>
      </c>
      <c r="K48" s="50">
        <f>+K37+K46</f>
        <v>400.1310282305754</v>
      </c>
      <c r="L48" s="50">
        <f>+L37+L46</f>
        <v>458.51410223698565</v>
      </c>
      <c r="M48" s="50">
        <f>+M37+M46</f>
        <v>523.89717624339596</v>
      </c>
      <c r="N48" s="59">
        <f>+N37+N46</f>
        <v>531.01061041006255</v>
      </c>
      <c r="O48" s="50"/>
      <c r="P48" s="50"/>
      <c r="Q48" s="50"/>
      <c r="R48" s="50"/>
    </row>
    <row r="49" spans="1:5194" x14ac:dyDescent="0.2">
      <c r="A49" s="4"/>
      <c r="F49" s="12" t="s">
        <v>18</v>
      </c>
      <c r="K49" s="80">
        <f>+(K46/45)+K38</f>
        <v>8.1185456141058729</v>
      </c>
      <c r="L49" s="80">
        <f>+(L46/60)+L38</f>
        <v>7.1625116818785823</v>
      </c>
      <c r="M49" s="80">
        <f>+(M46/75)+M38</f>
        <v>6.6580794115112152</v>
      </c>
      <c r="N49" s="79">
        <f>+(N46/75)+N38</f>
        <v>6.6045000430503826</v>
      </c>
      <c r="O49" s="50"/>
      <c r="P49" s="50"/>
      <c r="Q49" s="50"/>
      <c r="R49" s="50"/>
    </row>
    <row r="50" spans="1:5194" ht="14.25" x14ac:dyDescent="0.2">
      <c r="A50" s="6" t="s">
        <v>95</v>
      </c>
      <c r="B50" s="174"/>
      <c r="C50" s="175"/>
      <c r="D50" s="175"/>
      <c r="E50" s="175"/>
      <c r="F50" s="175"/>
      <c r="G50" s="175"/>
      <c r="H50" s="175"/>
      <c r="I50" s="175"/>
      <c r="J50" s="175"/>
      <c r="K50" s="176">
        <f>+K16-K37</f>
        <v>209.51031978665691</v>
      </c>
      <c r="L50" s="176">
        <f>+L16-L37</f>
        <v>284.74104578024662</v>
      </c>
      <c r="M50" s="176">
        <f>+M16-M37</f>
        <v>359.97177177383639</v>
      </c>
      <c r="N50" s="176">
        <f>+N16-N37</f>
        <v>390.09553760716972</v>
      </c>
      <c r="O50" s="50"/>
      <c r="P50" s="50"/>
      <c r="Q50" s="50"/>
      <c r="R50" s="50"/>
    </row>
    <row r="51" spans="1:5194" x14ac:dyDescent="0.2">
      <c r="A51" s="4" t="s">
        <v>77</v>
      </c>
      <c r="B51" s="101"/>
      <c r="K51" s="50">
        <f>+K16-K37-K43</f>
        <v>54.510319786656908</v>
      </c>
      <c r="L51" s="50">
        <f>+L16-L37-L43</f>
        <v>89.741045780246623</v>
      </c>
      <c r="M51" s="50">
        <f>+M16-M37-M43</f>
        <v>117.97177177383639</v>
      </c>
      <c r="N51" s="50">
        <f>+N16-N37-N43</f>
        <v>148.09553760716972</v>
      </c>
      <c r="O51" s="50"/>
      <c r="P51" s="50"/>
      <c r="Q51" s="50"/>
      <c r="R51" s="50"/>
    </row>
    <row r="52" spans="1:5194" x14ac:dyDescent="0.2">
      <c r="A52" s="4" t="s">
        <v>25</v>
      </c>
      <c r="B52" s="101"/>
      <c r="K52" s="50">
        <f>K16-K48</f>
        <v>-30.757028230575372</v>
      </c>
      <c r="L52" s="50">
        <f>L16-L48</f>
        <v>1.5897763014379507E-2</v>
      </c>
      <c r="M52" s="50">
        <f>M16-M48</f>
        <v>23.788823756604074</v>
      </c>
      <c r="N52" s="50">
        <f>N16-N48</f>
        <v>52.139389589937423</v>
      </c>
      <c r="O52" s="50"/>
      <c r="P52" s="50"/>
      <c r="Q52" s="50"/>
      <c r="R52" s="50"/>
    </row>
    <row r="53" spans="1:5194" x14ac:dyDescent="0.2">
      <c r="A53" s="6" t="s">
        <v>54</v>
      </c>
      <c r="B53" s="174"/>
      <c r="C53" s="175"/>
      <c r="D53" s="175"/>
      <c r="E53" s="175"/>
      <c r="F53" s="175"/>
      <c r="G53" s="175"/>
      <c r="H53" s="175"/>
      <c r="I53" s="175"/>
      <c r="J53" s="175"/>
      <c r="K53" s="176">
        <f>K16-K48+K43</f>
        <v>124.24297176942463</v>
      </c>
      <c r="L53" s="176">
        <f>L16-L48+L43</f>
        <v>195.01589776301438</v>
      </c>
      <c r="M53" s="176">
        <f>M16-M48+M43</f>
        <v>265.78882375660407</v>
      </c>
      <c r="N53" s="176">
        <f>N16-N48+N43</f>
        <v>294.13938958993742</v>
      </c>
      <c r="O53" s="50"/>
      <c r="P53" s="50"/>
      <c r="Q53" s="50"/>
      <c r="R53" s="50"/>
    </row>
    <row r="54" spans="1:5194" x14ac:dyDescent="0.2">
      <c r="A54" s="7" t="s">
        <v>78</v>
      </c>
      <c r="B54" s="101"/>
      <c r="K54" s="50">
        <f>K16-K48+K40+K41</f>
        <v>10.024171769424633</v>
      </c>
      <c r="L54" s="50">
        <f>L16-L48+L40+L41</f>
        <v>45.254897763014384</v>
      </c>
      <c r="M54" s="50">
        <f>M16-M48+M40+M41</f>
        <v>73.485623756604085</v>
      </c>
      <c r="N54" s="50">
        <f>N16-N48+N40+N41</f>
        <v>103.60938958993742</v>
      </c>
      <c r="O54" s="80"/>
      <c r="P54" s="80"/>
      <c r="Q54" s="80"/>
      <c r="R54" s="80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ht="13.5" thickBot="1" x14ac:dyDescent="0.25">
      <c r="A55" s="10" t="s">
        <v>79</v>
      </c>
      <c r="B55" s="114"/>
      <c r="C55" s="177"/>
      <c r="D55" s="177"/>
      <c r="E55" s="177"/>
      <c r="F55" s="177"/>
      <c r="G55" s="177"/>
      <c r="H55" s="177"/>
      <c r="I55" s="177"/>
      <c r="J55" s="177"/>
      <c r="K55" s="52">
        <f>+K16-K48+K43+K40+K41</f>
        <v>165.02417176942461</v>
      </c>
      <c r="L55" s="52">
        <f>+L16-L48+L43+L40+L41</f>
        <v>240.25489776301436</v>
      </c>
      <c r="M55" s="52">
        <f>+M16-M48+M43+M40+M41</f>
        <v>315.48562375660407</v>
      </c>
      <c r="N55" s="52">
        <f>+N16-N48+N43+N40+N41</f>
        <v>345.60938958993739</v>
      </c>
      <c r="O55" s="80"/>
      <c r="P55" s="80"/>
      <c r="Q55" s="80"/>
      <c r="R55" s="80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 s="13"/>
      <c r="AMM55" s="13"/>
      <c r="AMN55" s="13"/>
      <c r="AMO55" s="13"/>
      <c r="AMP55" s="13"/>
      <c r="AMQ55" s="13"/>
      <c r="AMR55" s="13"/>
      <c r="AMS55" s="13"/>
      <c r="AMT55" s="13"/>
      <c r="AMU55" s="13"/>
      <c r="AMV55" s="13"/>
      <c r="AMW55" s="13"/>
      <c r="AMX55" s="13"/>
      <c r="AMY55" s="13"/>
      <c r="AMZ55" s="13"/>
      <c r="ANA55" s="13"/>
      <c r="ANB55" s="13"/>
      <c r="ANC55" s="13"/>
      <c r="AND55" s="13"/>
      <c r="ANE55" s="13"/>
      <c r="ANF55" s="13"/>
      <c r="ANG55" s="13"/>
      <c r="ANH55" s="13"/>
      <c r="ANI55" s="13"/>
      <c r="ANJ55" s="13"/>
      <c r="ANK55" s="13"/>
      <c r="ANL55" s="13"/>
      <c r="ANM55" s="13"/>
      <c r="ANN55" s="13"/>
      <c r="ANO55" s="13"/>
      <c r="ANP55" s="13"/>
      <c r="ANQ55" s="13"/>
      <c r="ANR55" s="13"/>
      <c r="ANS55" s="13"/>
      <c r="ANT55" s="13"/>
      <c r="ANU55" s="13"/>
      <c r="ANV55" s="13"/>
      <c r="ANW55" s="13"/>
      <c r="ANX55" s="13"/>
      <c r="ANY55" s="13"/>
      <c r="ANZ55" s="13"/>
      <c r="AOA55" s="13"/>
      <c r="AOB55" s="13"/>
      <c r="AOC55" s="13"/>
      <c r="AOD55" s="13"/>
      <c r="AOE55" s="13"/>
      <c r="AOF55" s="13"/>
      <c r="AOG55" s="13"/>
      <c r="AOH55" s="13"/>
      <c r="AOI55" s="13"/>
      <c r="AOJ55" s="13"/>
      <c r="AOK55" s="13"/>
      <c r="AOL55" s="13"/>
      <c r="AOM55" s="13"/>
      <c r="AON55" s="13"/>
      <c r="AOO55" s="13"/>
      <c r="AOP55" s="13"/>
      <c r="AOQ55" s="13"/>
      <c r="AOR55" s="13"/>
      <c r="AOS55" s="13"/>
      <c r="AOT55" s="13"/>
      <c r="AOU55" s="13"/>
      <c r="AOV55" s="13"/>
      <c r="AOW55" s="13"/>
      <c r="AOX55" s="13"/>
      <c r="AOY55" s="13"/>
      <c r="AOZ55" s="13"/>
      <c r="APA55" s="13"/>
      <c r="APB55" s="13"/>
      <c r="APC55" s="13"/>
      <c r="APD55" s="13"/>
      <c r="APE55" s="13"/>
      <c r="APF55" s="13"/>
      <c r="APG55" s="13"/>
      <c r="APH55" s="13"/>
      <c r="API55" s="13"/>
      <c r="APJ55" s="13"/>
      <c r="APK55" s="13"/>
      <c r="APL55" s="13"/>
      <c r="APM55" s="13"/>
      <c r="APN55" s="13"/>
      <c r="APO55" s="13"/>
      <c r="APP55" s="13"/>
      <c r="APQ55" s="13"/>
      <c r="APR55" s="13"/>
      <c r="APS55" s="13"/>
      <c r="APT55" s="13"/>
      <c r="APU55" s="13"/>
      <c r="APV55" s="13"/>
      <c r="APW55" s="13"/>
      <c r="APX55" s="13"/>
      <c r="APY55" s="13"/>
      <c r="APZ55" s="13"/>
      <c r="AQA55" s="13"/>
      <c r="AQB55" s="13"/>
      <c r="AQC55" s="13"/>
      <c r="AQD55" s="13"/>
      <c r="AQE55" s="13"/>
      <c r="AQF55" s="13"/>
      <c r="AQG55" s="13"/>
      <c r="AQH55" s="13"/>
      <c r="AQI55" s="13"/>
      <c r="AQJ55" s="13"/>
      <c r="AQK55" s="13"/>
      <c r="AQL55" s="13"/>
      <c r="AQM55" s="13"/>
      <c r="AQN55" s="13"/>
      <c r="AQO55" s="13"/>
      <c r="AQP55" s="13"/>
      <c r="AQQ55" s="13"/>
      <c r="AQR55" s="13"/>
      <c r="AQS55" s="13"/>
      <c r="AQT55" s="13"/>
      <c r="AQU55" s="13"/>
      <c r="AQV55" s="13"/>
      <c r="AQW55" s="13"/>
      <c r="AQX55" s="13"/>
      <c r="AQY55" s="13"/>
      <c r="AQZ55" s="13"/>
      <c r="ARA55" s="13"/>
      <c r="ARB55" s="13"/>
      <c r="ARC55" s="13"/>
      <c r="ARD55" s="13"/>
      <c r="ARE55" s="13"/>
      <c r="ARF55" s="13"/>
      <c r="ARG55" s="13"/>
      <c r="ARH55" s="13"/>
      <c r="ARI55" s="13"/>
      <c r="ARJ55" s="13"/>
      <c r="ARK55" s="13"/>
      <c r="ARL55" s="13"/>
      <c r="ARM55" s="13"/>
      <c r="ARN55" s="13"/>
      <c r="ARO55" s="13"/>
      <c r="ARP55" s="13"/>
      <c r="ARQ55" s="13"/>
      <c r="ARR55" s="13"/>
      <c r="ARS55" s="13"/>
      <c r="ART55" s="13"/>
      <c r="ARU55" s="13"/>
      <c r="ARV55" s="13"/>
      <c r="ARW55" s="13"/>
      <c r="ARX55" s="13"/>
      <c r="ARY55" s="13"/>
      <c r="ARZ55" s="13"/>
      <c r="ASA55" s="13"/>
      <c r="ASB55" s="13"/>
      <c r="ASC55" s="13"/>
      <c r="ASD55" s="13"/>
      <c r="ASE55" s="13"/>
      <c r="ASF55" s="13"/>
      <c r="ASG55" s="13"/>
      <c r="ASH55" s="13"/>
      <c r="ASI55" s="13"/>
      <c r="ASJ55" s="13"/>
      <c r="ASK55" s="13"/>
      <c r="ASL55" s="13"/>
      <c r="ASM55" s="13"/>
      <c r="ASN55" s="13"/>
      <c r="ASO55" s="13"/>
      <c r="ASP55" s="13"/>
      <c r="ASQ55" s="13"/>
      <c r="ASR55" s="13"/>
      <c r="ASS55" s="13"/>
      <c r="AST55" s="13"/>
      <c r="ASU55" s="13"/>
      <c r="ASV55" s="13"/>
      <c r="ASW55" s="13"/>
      <c r="ASX55" s="13"/>
      <c r="ASY55" s="13"/>
      <c r="ASZ55" s="13"/>
      <c r="ATA55" s="13"/>
      <c r="ATB55" s="13"/>
      <c r="ATC55" s="13"/>
      <c r="ATD55" s="13"/>
      <c r="ATE55" s="13"/>
      <c r="ATF55" s="13"/>
      <c r="ATG55" s="13"/>
      <c r="ATH55" s="13"/>
      <c r="ATI55" s="13"/>
      <c r="ATJ55" s="13"/>
      <c r="ATK55" s="13"/>
      <c r="ATL55" s="13"/>
      <c r="ATM55" s="13"/>
      <c r="ATN55" s="13"/>
      <c r="ATO55" s="13"/>
      <c r="ATP55" s="13"/>
      <c r="ATQ55" s="13"/>
      <c r="ATR55" s="13"/>
      <c r="ATS55" s="13"/>
      <c r="ATT55" s="13"/>
      <c r="ATU55" s="13"/>
      <c r="ATV55" s="13"/>
      <c r="ATW55" s="13"/>
      <c r="ATX55" s="13"/>
      <c r="ATY55" s="13"/>
      <c r="ATZ55" s="13"/>
      <c r="AUA55" s="13"/>
      <c r="AUB55" s="13"/>
      <c r="AUC55" s="13"/>
      <c r="AUD55" s="13"/>
      <c r="AUE55" s="13"/>
      <c r="AUF55" s="13"/>
      <c r="AUG55" s="13"/>
      <c r="AUH55" s="13"/>
      <c r="AUI55" s="13"/>
      <c r="AUJ55" s="13"/>
      <c r="AUK55" s="13"/>
      <c r="AUL55" s="13"/>
      <c r="AUM55" s="13"/>
      <c r="AUN55" s="13"/>
      <c r="AUO55" s="13"/>
      <c r="AUP55" s="13"/>
      <c r="AUQ55" s="13"/>
      <c r="AUR55" s="13"/>
      <c r="AUS55" s="13"/>
      <c r="AUT55" s="13"/>
      <c r="AUU55" s="13"/>
      <c r="AUV55" s="13"/>
      <c r="AUW55" s="13"/>
      <c r="AUX55" s="13"/>
      <c r="AUY55" s="13"/>
      <c r="AUZ55" s="13"/>
      <c r="AVA55" s="13"/>
      <c r="AVB55" s="13"/>
      <c r="AVC55" s="13"/>
      <c r="AVD55" s="13"/>
      <c r="AVE55" s="13"/>
      <c r="AVF55" s="13"/>
      <c r="AVG55" s="13"/>
      <c r="AVH55" s="13"/>
      <c r="AVI55" s="13"/>
      <c r="AVJ55" s="13"/>
      <c r="AVK55" s="13"/>
      <c r="AVL55" s="13"/>
      <c r="AVM55" s="13"/>
      <c r="AVN55" s="13"/>
      <c r="AVO55" s="13"/>
      <c r="AVP55" s="13"/>
      <c r="AVQ55" s="13"/>
      <c r="AVR55" s="13"/>
      <c r="AVS55" s="13"/>
      <c r="AVT55" s="13"/>
      <c r="AVU55" s="13"/>
      <c r="AVV55" s="13"/>
      <c r="AVW55" s="13"/>
      <c r="AVX55" s="13"/>
      <c r="AVY55" s="13"/>
      <c r="AVZ55" s="13"/>
      <c r="AWA55" s="13"/>
      <c r="AWB55" s="13"/>
      <c r="AWC55" s="13"/>
      <c r="AWD55" s="13"/>
      <c r="AWE55" s="13"/>
      <c r="AWF55" s="13"/>
      <c r="AWG55" s="13"/>
      <c r="AWH55" s="13"/>
      <c r="AWI55" s="13"/>
      <c r="AWJ55" s="13"/>
      <c r="AWK55" s="13"/>
      <c r="AWL55" s="13"/>
      <c r="AWM55" s="13"/>
      <c r="AWN55" s="13"/>
      <c r="AWO55" s="13"/>
      <c r="AWP55" s="13"/>
      <c r="AWQ55" s="13"/>
      <c r="AWR55" s="13"/>
      <c r="AWS55" s="13"/>
      <c r="AWT55" s="13"/>
      <c r="AWU55" s="13"/>
      <c r="AWV55" s="13"/>
      <c r="AWW55" s="13"/>
      <c r="AWX55" s="13"/>
      <c r="AWY55" s="13"/>
      <c r="AWZ55" s="13"/>
      <c r="AXA55" s="13"/>
      <c r="AXB55" s="13"/>
      <c r="AXC55" s="13"/>
      <c r="AXD55" s="13"/>
      <c r="AXE55" s="13"/>
      <c r="AXF55" s="13"/>
      <c r="AXG55" s="13"/>
      <c r="AXH55" s="13"/>
      <c r="AXI55" s="13"/>
      <c r="AXJ55" s="13"/>
      <c r="AXK55" s="13"/>
      <c r="AXL55" s="13"/>
      <c r="AXM55" s="13"/>
      <c r="AXN55" s="13"/>
      <c r="AXO55" s="13"/>
      <c r="AXP55" s="13"/>
      <c r="AXQ55" s="13"/>
      <c r="AXR55" s="13"/>
      <c r="AXS55" s="13"/>
      <c r="AXT55" s="13"/>
      <c r="AXU55" s="13"/>
      <c r="AXV55" s="13"/>
      <c r="AXW55" s="13"/>
      <c r="AXX55" s="13"/>
      <c r="AXY55" s="13"/>
      <c r="AXZ55" s="13"/>
      <c r="AYA55" s="13"/>
      <c r="AYB55" s="13"/>
      <c r="AYC55" s="13"/>
      <c r="AYD55" s="13"/>
      <c r="AYE55" s="13"/>
      <c r="AYF55" s="13"/>
      <c r="AYG55" s="13"/>
      <c r="AYH55" s="13"/>
      <c r="AYI55" s="13"/>
      <c r="AYJ55" s="13"/>
      <c r="AYK55" s="13"/>
      <c r="AYL55" s="13"/>
      <c r="AYM55" s="13"/>
      <c r="AYN55" s="13"/>
      <c r="AYO55" s="13"/>
      <c r="AYP55" s="13"/>
      <c r="AYQ55" s="13"/>
      <c r="AYR55" s="13"/>
      <c r="AYS55" s="13"/>
      <c r="AYT55" s="13"/>
      <c r="AYU55" s="13"/>
      <c r="AYV55" s="13"/>
      <c r="AYW55" s="13"/>
      <c r="AYX55" s="13"/>
      <c r="AYY55" s="13"/>
      <c r="AYZ55" s="13"/>
      <c r="AZA55" s="13"/>
      <c r="AZB55" s="13"/>
      <c r="AZC55" s="13"/>
      <c r="AZD55" s="13"/>
      <c r="AZE55" s="13"/>
      <c r="AZF55" s="13"/>
      <c r="AZG55" s="13"/>
      <c r="AZH55" s="13"/>
      <c r="AZI55" s="13"/>
      <c r="AZJ55" s="13"/>
      <c r="AZK55" s="13"/>
      <c r="AZL55" s="13"/>
      <c r="AZM55" s="13"/>
      <c r="AZN55" s="13"/>
      <c r="AZO55" s="13"/>
      <c r="AZP55" s="13"/>
      <c r="AZQ55" s="13"/>
      <c r="AZR55" s="13"/>
      <c r="AZS55" s="13"/>
      <c r="AZT55" s="13"/>
      <c r="AZU55" s="13"/>
      <c r="AZV55" s="13"/>
      <c r="AZW55" s="13"/>
      <c r="AZX55" s="13"/>
      <c r="AZY55" s="13"/>
      <c r="AZZ55" s="13"/>
      <c r="BAA55" s="13"/>
      <c r="BAB55" s="13"/>
      <c r="BAC55" s="13"/>
      <c r="BAD55" s="13"/>
      <c r="BAE55" s="13"/>
      <c r="BAF55" s="13"/>
      <c r="BAG55" s="13"/>
      <c r="BAH55" s="13"/>
      <c r="BAI55" s="13"/>
      <c r="BAJ55" s="13"/>
      <c r="BAK55" s="13"/>
      <c r="BAL55" s="13"/>
      <c r="BAM55" s="13"/>
      <c r="BAN55" s="13"/>
      <c r="BAO55" s="13"/>
      <c r="BAP55" s="13"/>
      <c r="BAQ55" s="13"/>
      <c r="BAR55" s="13"/>
      <c r="BAS55" s="13"/>
      <c r="BAT55" s="13"/>
      <c r="BAU55" s="13"/>
      <c r="BAV55" s="13"/>
      <c r="BAW55" s="13"/>
      <c r="BAX55" s="13"/>
      <c r="BAY55" s="13"/>
      <c r="BAZ55" s="13"/>
      <c r="BBA55" s="13"/>
      <c r="BBB55" s="13"/>
      <c r="BBC55" s="13"/>
      <c r="BBD55" s="13"/>
      <c r="BBE55" s="13"/>
      <c r="BBF55" s="13"/>
      <c r="BBG55" s="13"/>
      <c r="BBH55" s="13"/>
      <c r="BBI55" s="13"/>
      <c r="BBJ55" s="13"/>
      <c r="BBK55" s="13"/>
      <c r="BBL55" s="13"/>
      <c r="BBM55" s="13"/>
      <c r="BBN55" s="13"/>
      <c r="BBO55" s="13"/>
      <c r="BBP55" s="13"/>
      <c r="BBQ55" s="13"/>
      <c r="BBR55" s="13"/>
      <c r="BBS55" s="13"/>
      <c r="BBT55" s="13"/>
      <c r="BBU55" s="13"/>
      <c r="BBV55" s="13"/>
      <c r="BBW55" s="13"/>
      <c r="BBX55" s="13"/>
      <c r="BBY55" s="13"/>
      <c r="BBZ55" s="13"/>
      <c r="BCA55" s="13"/>
      <c r="BCB55" s="13"/>
      <c r="BCC55" s="13"/>
      <c r="BCD55" s="13"/>
      <c r="BCE55" s="13"/>
      <c r="BCF55" s="13"/>
      <c r="BCG55" s="13"/>
      <c r="BCH55" s="13"/>
      <c r="BCI55" s="13"/>
      <c r="BCJ55" s="13"/>
      <c r="BCK55" s="13"/>
      <c r="BCL55" s="13"/>
      <c r="BCM55" s="13"/>
      <c r="BCN55" s="13"/>
      <c r="BCO55" s="13"/>
      <c r="BCP55" s="13"/>
      <c r="BCQ55" s="13"/>
      <c r="BCR55" s="13"/>
      <c r="BCS55" s="13"/>
      <c r="BCT55" s="13"/>
      <c r="BCU55" s="13"/>
      <c r="BCV55" s="13"/>
      <c r="BCW55" s="13"/>
      <c r="BCX55" s="13"/>
      <c r="BCY55" s="13"/>
      <c r="BCZ55" s="13"/>
      <c r="BDA55" s="13"/>
      <c r="BDB55" s="13"/>
      <c r="BDC55" s="13"/>
      <c r="BDD55" s="13"/>
      <c r="BDE55" s="13"/>
      <c r="BDF55" s="13"/>
      <c r="BDG55" s="13"/>
      <c r="BDH55" s="13"/>
      <c r="BDI55" s="13"/>
      <c r="BDJ55" s="13"/>
      <c r="BDK55" s="13"/>
      <c r="BDL55" s="13"/>
      <c r="BDM55" s="13"/>
      <c r="BDN55" s="13"/>
      <c r="BDO55" s="13"/>
      <c r="BDP55" s="13"/>
      <c r="BDQ55" s="13"/>
      <c r="BDR55" s="13"/>
      <c r="BDS55" s="13"/>
      <c r="BDT55" s="13"/>
      <c r="BDU55" s="13"/>
      <c r="BDV55" s="13"/>
      <c r="BDW55" s="13"/>
      <c r="BDX55" s="13"/>
      <c r="BDY55" s="13"/>
      <c r="BDZ55" s="13"/>
      <c r="BEA55" s="13"/>
      <c r="BEB55" s="13"/>
      <c r="BEC55" s="13"/>
      <c r="BED55" s="13"/>
      <c r="BEE55" s="13"/>
      <c r="BEF55" s="13"/>
      <c r="BEG55" s="13"/>
      <c r="BEH55" s="13"/>
      <c r="BEI55" s="13"/>
      <c r="BEJ55" s="13"/>
      <c r="BEK55" s="13"/>
      <c r="BEL55" s="13"/>
      <c r="BEM55" s="13"/>
      <c r="BEN55" s="13"/>
      <c r="BEO55" s="13"/>
      <c r="BEP55" s="13"/>
      <c r="BEQ55" s="13"/>
      <c r="BER55" s="13"/>
      <c r="BES55" s="13"/>
      <c r="BET55" s="13"/>
      <c r="BEU55" s="13"/>
      <c r="BEV55" s="13"/>
      <c r="BEW55" s="13"/>
      <c r="BEX55" s="13"/>
      <c r="BEY55" s="13"/>
      <c r="BEZ55" s="13"/>
      <c r="BFA55" s="13"/>
      <c r="BFB55" s="13"/>
      <c r="BFC55" s="13"/>
      <c r="BFD55" s="13"/>
      <c r="BFE55" s="13"/>
      <c r="BFF55" s="13"/>
      <c r="BFG55" s="13"/>
      <c r="BFH55" s="13"/>
      <c r="BFI55" s="13"/>
      <c r="BFJ55" s="13"/>
      <c r="BFK55" s="13"/>
      <c r="BFL55" s="13"/>
      <c r="BFM55" s="13"/>
      <c r="BFN55" s="13"/>
      <c r="BFO55" s="13"/>
      <c r="BFP55" s="13"/>
      <c r="BFQ55" s="13"/>
      <c r="BFR55" s="13"/>
      <c r="BFS55" s="13"/>
      <c r="BFT55" s="13"/>
      <c r="BFU55" s="13"/>
      <c r="BFV55" s="13"/>
      <c r="BFW55" s="13"/>
      <c r="BFX55" s="13"/>
      <c r="BFY55" s="13"/>
      <c r="BFZ55" s="13"/>
      <c r="BGA55" s="13"/>
      <c r="BGB55" s="13"/>
      <c r="BGC55" s="13"/>
      <c r="BGD55" s="13"/>
      <c r="BGE55" s="13"/>
      <c r="BGF55" s="13"/>
      <c r="BGG55" s="13"/>
      <c r="BGH55" s="13"/>
      <c r="BGI55" s="13"/>
      <c r="BGJ55" s="13"/>
      <c r="BGK55" s="13"/>
      <c r="BGL55" s="13"/>
      <c r="BGM55" s="13"/>
      <c r="BGN55" s="13"/>
      <c r="BGO55" s="13"/>
      <c r="BGP55" s="13"/>
      <c r="BGQ55" s="13"/>
      <c r="BGR55" s="13"/>
      <c r="BGS55" s="13"/>
      <c r="BGT55" s="13"/>
      <c r="BGU55" s="13"/>
      <c r="BGV55" s="13"/>
      <c r="BGW55" s="13"/>
      <c r="BGX55" s="13"/>
      <c r="BGY55" s="13"/>
      <c r="BGZ55" s="13"/>
      <c r="BHA55" s="13"/>
      <c r="BHB55" s="13"/>
      <c r="BHC55" s="13"/>
      <c r="BHD55" s="13"/>
      <c r="BHE55" s="13"/>
      <c r="BHF55" s="13"/>
      <c r="BHG55" s="13"/>
      <c r="BHH55" s="13"/>
      <c r="BHI55" s="13"/>
      <c r="BHJ55" s="13"/>
      <c r="BHK55" s="13"/>
      <c r="BHL55" s="13"/>
      <c r="BHM55" s="13"/>
      <c r="BHN55" s="13"/>
      <c r="BHO55" s="13"/>
      <c r="BHP55" s="13"/>
      <c r="BHQ55" s="13"/>
      <c r="BHR55" s="13"/>
      <c r="BHS55" s="13"/>
      <c r="BHT55" s="13"/>
      <c r="BHU55" s="13"/>
      <c r="BHV55" s="13"/>
      <c r="BHW55" s="13"/>
      <c r="BHX55" s="13"/>
      <c r="BHY55" s="13"/>
      <c r="BHZ55" s="13"/>
      <c r="BIA55" s="13"/>
      <c r="BIB55" s="13"/>
      <c r="BIC55" s="13"/>
      <c r="BID55" s="13"/>
      <c r="BIE55" s="13"/>
      <c r="BIF55" s="13"/>
      <c r="BIG55" s="13"/>
      <c r="BIH55" s="13"/>
      <c r="BII55" s="13"/>
      <c r="BIJ55" s="13"/>
      <c r="BIK55" s="13"/>
      <c r="BIL55" s="13"/>
      <c r="BIM55" s="13"/>
      <c r="BIN55" s="13"/>
      <c r="BIO55" s="13"/>
      <c r="BIP55" s="13"/>
      <c r="BIQ55" s="13"/>
      <c r="BIR55" s="13"/>
      <c r="BIS55" s="13"/>
      <c r="BIT55" s="13"/>
      <c r="BIU55" s="13"/>
      <c r="BIV55" s="13"/>
      <c r="BIW55" s="13"/>
      <c r="BIX55" s="13"/>
      <c r="BIY55" s="13"/>
      <c r="BIZ55" s="13"/>
      <c r="BJA55" s="13"/>
      <c r="BJB55" s="13"/>
      <c r="BJC55" s="13"/>
      <c r="BJD55" s="13"/>
      <c r="BJE55" s="13"/>
      <c r="BJF55" s="13"/>
      <c r="BJG55" s="13"/>
      <c r="BJH55" s="13"/>
      <c r="BJI55" s="13"/>
      <c r="BJJ55" s="13"/>
      <c r="BJK55" s="13"/>
      <c r="BJL55" s="13"/>
      <c r="BJM55" s="13"/>
      <c r="BJN55" s="13"/>
      <c r="BJO55" s="13"/>
      <c r="BJP55" s="13"/>
      <c r="BJQ55" s="13"/>
      <c r="BJR55" s="13"/>
      <c r="BJS55" s="13"/>
      <c r="BJT55" s="13"/>
      <c r="BJU55" s="13"/>
      <c r="BJV55" s="13"/>
      <c r="BJW55" s="13"/>
      <c r="BJX55" s="13"/>
      <c r="BJY55" s="13"/>
      <c r="BJZ55" s="13"/>
      <c r="BKA55" s="13"/>
      <c r="BKB55" s="13"/>
      <c r="BKC55" s="13"/>
      <c r="BKD55" s="13"/>
      <c r="BKE55" s="13"/>
      <c r="BKF55" s="13"/>
      <c r="BKG55" s="13"/>
      <c r="BKH55" s="13"/>
      <c r="BKI55" s="13"/>
      <c r="BKJ55" s="13"/>
      <c r="BKK55" s="13"/>
      <c r="BKL55" s="13"/>
      <c r="BKM55" s="13"/>
      <c r="BKN55" s="13"/>
      <c r="BKO55" s="13"/>
      <c r="BKP55" s="13"/>
      <c r="BKQ55" s="13"/>
      <c r="BKR55" s="13"/>
      <c r="BKS55" s="13"/>
      <c r="BKT55" s="13"/>
      <c r="BKU55" s="13"/>
      <c r="BKV55" s="13"/>
      <c r="BKW55" s="13"/>
      <c r="BKX55" s="13"/>
      <c r="BKY55" s="13"/>
      <c r="BKZ55" s="13"/>
      <c r="BLA55" s="13"/>
      <c r="BLB55" s="13"/>
      <c r="BLC55" s="13"/>
      <c r="BLD55" s="13"/>
      <c r="BLE55" s="13"/>
      <c r="BLF55" s="13"/>
      <c r="BLG55" s="13"/>
      <c r="BLH55" s="13"/>
      <c r="BLI55" s="13"/>
      <c r="BLJ55" s="13"/>
      <c r="BLK55" s="13"/>
      <c r="BLL55" s="13"/>
      <c r="BLM55" s="13"/>
      <c r="BLN55" s="13"/>
      <c r="BLO55" s="13"/>
      <c r="BLP55" s="13"/>
      <c r="BLQ55" s="13"/>
      <c r="BLR55" s="13"/>
      <c r="BLS55" s="13"/>
      <c r="BLT55" s="13"/>
      <c r="BLU55" s="13"/>
      <c r="BLV55" s="13"/>
      <c r="BLW55" s="13"/>
      <c r="BLX55" s="13"/>
      <c r="BLY55" s="13"/>
      <c r="BLZ55" s="13"/>
      <c r="BMA55" s="13"/>
      <c r="BMB55" s="13"/>
      <c r="BMC55" s="13"/>
      <c r="BMD55" s="13"/>
      <c r="BME55" s="13"/>
      <c r="BMF55" s="13"/>
      <c r="BMG55" s="13"/>
      <c r="BMH55" s="13"/>
      <c r="BMI55" s="13"/>
      <c r="BMJ55" s="13"/>
      <c r="BMK55" s="13"/>
      <c r="BML55" s="13"/>
      <c r="BMM55" s="13"/>
      <c r="BMN55" s="13"/>
      <c r="BMO55" s="13"/>
      <c r="BMP55" s="13"/>
      <c r="BMQ55" s="13"/>
      <c r="BMR55" s="13"/>
      <c r="BMS55" s="13"/>
      <c r="BMT55" s="13"/>
      <c r="BMU55" s="13"/>
      <c r="BMV55" s="13"/>
      <c r="BMW55" s="13"/>
      <c r="BMX55" s="13"/>
      <c r="BMY55" s="13"/>
      <c r="BMZ55" s="13"/>
      <c r="BNA55" s="13"/>
      <c r="BNB55" s="13"/>
      <c r="BNC55" s="13"/>
      <c r="BND55" s="13"/>
      <c r="BNE55" s="13"/>
      <c r="BNF55" s="13"/>
      <c r="BNG55" s="13"/>
      <c r="BNH55" s="13"/>
      <c r="BNI55" s="13"/>
      <c r="BNJ55" s="13"/>
      <c r="BNK55" s="13"/>
      <c r="BNL55" s="13"/>
      <c r="BNM55" s="13"/>
      <c r="BNN55" s="13"/>
      <c r="BNO55" s="13"/>
      <c r="BNP55" s="13"/>
      <c r="BNQ55" s="13"/>
      <c r="BNR55" s="13"/>
      <c r="BNS55" s="13"/>
      <c r="BNT55" s="13"/>
      <c r="BNU55" s="13"/>
      <c r="BNV55" s="13"/>
      <c r="BNW55" s="13"/>
      <c r="BNX55" s="13"/>
      <c r="BNY55" s="13"/>
      <c r="BNZ55" s="13"/>
      <c r="BOA55" s="13"/>
      <c r="BOB55" s="13"/>
      <c r="BOC55" s="13"/>
      <c r="BOD55" s="13"/>
      <c r="BOE55" s="13"/>
      <c r="BOF55" s="13"/>
      <c r="BOG55" s="13"/>
      <c r="BOH55" s="13"/>
      <c r="BOI55" s="13"/>
      <c r="BOJ55" s="13"/>
      <c r="BOK55" s="13"/>
      <c r="BOL55" s="13"/>
      <c r="BOM55" s="13"/>
      <c r="BON55" s="13"/>
      <c r="BOO55" s="13"/>
      <c r="BOP55" s="13"/>
      <c r="BOQ55" s="13"/>
      <c r="BOR55" s="13"/>
      <c r="BOS55" s="13"/>
      <c r="BOT55" s="13"/>
      <c r="BOU55" s="13"/>
      <c r="BOV55" s="13"/>
      <c r="BOW55" s="13"/>
      <c r="BOX55" s="13"/>
      <c r="BOY55" s="13"/>
      <c r="BOZ55" s="13"/>
      <c r="BPA55" s="13"/>
      <c r="BPB55" s="13"/>
      <c r="BPC55" s="13"/>
      <c r="BPD55" s="13"/>
      <c r="BPE55" s="13"/>
      <c r="BPF55" s="13"/>
      <c r="BPG55" s="13"/>
      <c r="BPH55" s="13"/>
      <c r="BPI55" s="13"/>
      <c r="BPJ55" s="13"/>
      <c r="BPK55" s="13"/>
      <c r="BPL55" s="13"/>
      <c r="BPM55" s="13"/>
      <c r="BPN55" s="13"/>
      <c r="BPO55" s="13"/>
      <c r="BPP55" s="13"/>
      <c r="BPQ55" s="13"/>
      <c r="BPR55" s="13"/>
      <c r="BPS55" s="13"/>
      <c r="BPT55" s="13"/>
      <c r="BPU55" s="13"/>
      <c r="BPV55" s="13"/>
      <c r="BPW55" s="13"/>
      <c r="BPX55" s="13"/>
      <c r="BPY55" s="13"/>
      <c r="BPZ55" s="13"/>
      <c r="BQA55" s="13"/>
      <c r="BQB55" s="13"/>
      <c r="BQC55" s="13"/>
      <c r="BQD55" s="13"/>
      <c r="BQE55" s="13"/>
      <c r="BQF55" s="13"/>
      <c r="BQG55" s="13"/>
      <c r="BQH55" s="13"/>
      <c r="BQI55" s="13"/>
      <c r="BQJ55" s="13"/>
      <c r="BQK55" s="13"/>
      <c r="BQL55" s="13"/>
      <c r="BQM55" s="13"/>
      <c r="BQN55" s="13"/>
      <c r="BQO55" s="13"/>
      <c r="BQP55" s="13"/>
      <c r="BQQ55" s="13"/>
      <c r="BQR55" s="13"/>
      <c r="BQS55" s="13"/>
      <c r="BQT55" s="13"/>
      <c r="BQU55" s="13"/>
      <c r="BQV55" s="13"/>
      <c r="BQW55" s="13"/>
      <c r="BQX55" s="13"/>
      <c r="BQY55" s="13"/>
      <c r="BQZ55" s="13"/>
      <c r="BRA55" s="13"/>
      <c r="BRB55" s="13"/>
      <c r="BRC55" s="13"/>
      <c r="BRD55" s="13"/>
      <c r="BRE55" s="13"/>
      <c r="BRF55" s="13"/>
      <c r="BRG55" s="13"/>
      <c r="BRH55" s="13"/>
      <c r="BRI55" s="13"/>
      <c r="BRJ55" s="13"/>
      <c r="BRK55" s="13"/>
      <c r="BRL55" s="13"/>
      <c r="BRM55" s="13"/>
      <c r="BRN55" s="13"/>
      <c r="BRO55" s="13"/>
      <c r="BRP55" s="13"/>
      <c r="BRQ55" s="13"/>
      <c r="BRR55" s="13"/>
      <c r="BRS55" s="13"/>
      <c r="BRT55" s="13"/>
      <c r="BRU55" s="13"/>
      <c r="BRV55" s="13"/>
      <c r="BRW55" s="13"/>
      <c r="BRX55" s="13"/>
      <c r="BRY55" s="13"/>
      <c r="BRZ55" s="13"/>
      <c r="BSA55" s="13"/>
      <c r="BSB55" s="13"/>
      <c r="BSC55" s="13"/>
      <c r="BSD55" s="13"/>
      <c r="BSE55" s="13"/>
      <c r="BSF55" s="13"/>
      <c r="BSG55" s="13"/>
      <c r="BSH55" s="13"/>
      <c r="BSI55" s="13"/>
      <c r="BSJ55" s="13"/>
      <c r="BSK55" s="13"/>
      <c r="BSL55" s="13"/>
      <c r="BSM55" s="13"/>
      <c r="BSN55" s="13"/>
      <c r="BSO55" s="13"/>
      <c r="BSP55" s="13"/>
      <c r="BSQ55" s="13"/>
      <c r="BSR55" s="13"/>
      <c r="BSS55" s="13"/>
      <c r="BST55" s="13"/>
      <c r="BSU55" s="13"/>
      <c r="BSV55" s="13"/>
      <c r="BSW55" s="13"/>
      <c r="BSX55" s="13"/>
      <c r="BSY55" s="13"/>
      <c r="BSZ55" s="13"/>
      <c r="BTA55" s="13"/>
      <c r="BTB55" s="13"/>
      <c r="BTC55" s="13"/>
      <c r="BTD55" s="13"/>
      <c r="BTE55" s="13"/>
      <c r="BTF55" s="13"/>
      <c r="BTG55" s="13"/>
      <c r="BTH55" s="13"/>
      <c r="BTI55" s="13"/>
      <c r="BTJ55" s="13"/>
      <c r="BTK55" s="13"/>
      <c r="BTL55" s="13"/>
      <c r="BTM55" s="13"/>
      <c r="BTN55" s="13"/>
      <c r="BTO55" s="13"/>
      <c r="BTP55" s="13"/>
      <c r="BTQ55" s="13"/>
      <c r="BTR55" s="13"/>
      <c r="BTS55" s="13"/>
      <c r="BTT55" s="13"/>
      <c r="BTU55" s="13"/>
      <c r="BTV55" s="13"/>
      <c r="BTW55" s="13"/>
      <c r="BTX55" s="13"/>
      <c r="BTY55" s="13"/>
      <c r="BTZ55" s="13"/>
      <c r="BUA55" s="13"/>
      <c r="BUB55" s="13"/>
      <c r="BUC55" s="13"/>
      <c r="BUD55" s="13"/>
      <c r="BUE55" s="13"/>
      <c r="BUF55" s="13"/>
      <c r="BUG55" s="13"/>
      <c r="BUH55" s="13"/>
      <c r="BUI55" s="13"/>
      <c r="BUJ55" s="13"/>
      <c r="BUK55" s="13"/>
      <c r="BUL55" s="13"/>
      <c r="BUM55" s="13"/>
      <c r="BUN55" s="13"/>
      <c r="BUO55" s="13"/>
      <c r="BUP55" s="13"/>
      <c r="BUQ55" s="13"/>
      <c r="BUR55" s="13"/>
      <c r="BUS55" s="13"/>
      <c r="BUT55" s="13"/>
      <c r="BUU55" s="13"/>
      <c r="BUV55" s="13"/>
      <c r="BUW55" s="13"/>
      <c r="BUX55" s="13"/>
      <c r="BUY55" s="13"/>
      <c r="BUZ55" s="13"/>
      <c r="BVA55" s="13"/>
      <c r="BVB55" s="13"/>
      <c r="BVC55" s="13"/>
      <c r="BVD55" s="13"/>
      <c r="BVE55" s="13"/>
      <c r="BVF55" s="13"/>
      <c r="BVG55" s="13"/>
      <c r="BVH55" s="13"/>
      <c r="BVI55" s="13"/>
      <c r="BVJ55" s="13"/>
      <c r="BVK55" s="13"/>
      <c r="BVL55" s="13"/>
      <c r="BVM55" s="13"/>
      <c r="BVN55" s="13"/>
      <c r="BVO55" s="13"/>
      <c r="BVP55" s="13"/>
      <c r="BVQ55" s="13"/>
      <c r="BVR55" s="13"/>
      <c r="BVS55" s="13"/>
      <c r="BVT55" s="13"/>
      <c r="BVU55" s="13"/>
      <c r="BVV55" s="13"/>
      <c r="BVW55" s="13"/>
      <c r="BVX55" s="13"/>
      <c r="BVY55" s="13"/>
      <c r="BVZ55" s="13"/>
      <c r="BWA55" s="13"/>
      <c r="BWB55" s="13"/>
      <c r="BWC55" s="13"/>
      <c r="BWD55" s="13"/>
      <c r="BWE55" s="13"/>
      <c r="BWF55" s="13"/>
      <c r="BWG55" s="13"/>
      <c r="BWH55" s="13"/>
      <c r="BWI55" s="13"/>
      <c r="BWJ55" s="13"/>
      <c r="BWK55" s="13"/>
      <c r="BWL55" s="13"/>
      <c r="BWM55" s="13"/>
      <c r="BWN55" s="13"/>
      <c r="BWO55" s="13"/>
      <c r="BWP55" s="13"/>
      <c r="BWQ55" s="13"/>
      <c r="BWR55" s="13"/>
      <c r="BWS55" s="13"/>
      <c r="BWT55" s="13"/>
      <c r="BWU55" s="13"/>
      <c r="BWV55" s="13"/>
      <c r="BWW55" s="13"/>
      <c r="BWX55" s="13"/>
      <c r="BWY55" s="13"/>
      <c r="BWZ55" s="13"/>
      <c r="BXA55" s="13"/>
      <c r="BXB55" s="13"/>
      <c r="BXC55" s="13"/>
      <c r="BXD55" s="13"/>
      <c r="BXE55" s="13"/>
      <c r="BXF55" s="13"/>
      <c r="BXG55" s="13"/>
      <c r="BXH55" s="13"/>
      <c r="BXI55" s="13"/>
      <c r="BXJ55" s="13"/>
      <c r="BXK55" s="13"/>
      <c r="BXL55" s="13"/>
      <c r="BXM55" s="13"/>
      <c r="BXN55" s="13"/>
      <c r="BXO55" s="13"/>
      <c r="BXP55" s="13"/>
      <c r="BXQ55" s="13"/>
      <c r="BXR55" s="13"/>
      <c r="BXS55" s="13"/>
      <c r="BXT55" s="13"/>
      <c r="BXU55" s="13"/>
      <c r="BXV55" s="13"/>
      <c r="BXW55" s="13"/>
      <c r="BXX55" s="13"/>
      <c r="BXY55" s="13"/>
      <c r="BXZ55" s="13"/>
      <c r="BYA55" s="13"/>
      <c r="BYB55" s="13"/>
      <c r="BYC55" s="13"/>
      <c r="BYD55" s="13"/>
      <c r="BYE55" s="13"/>
      <c r="BYF55" s="13"/>
      <c r="BYG55" s="13"/>
      <c r="BYH55" s="13"/>
      <c r="BYI55" s="13"/>
      <c r="BYJ55" s="13"/>
      <c r="BYK55" s="13"/>
      <c r="BYL55" s="13"/>
      <c r="BYM55" s="13"/>
      <c r="BYN55" s="13"/>
      <c r="BYO55" s="13"/>
      <c r="BYP55" s="13"/>
      <c r="BYQ55" s="13"/>
      <c r="BYR55" s="13"/>
      <c r="BYS55" s="13"/>
      <c r="BYT55" s="13"/>
      <c r="BYU55" s="13"/>
      <c r="BYV55" s="13"/>
      <c r="BYW55" s="13"/>
      <c r="BYX55" s="13"/>
      <c r="BYY55" s="13"/>
      <c r="BYZ55" s="13"/>
      <c r="BZA55" s="13"/>
      <c r="BZB55" s="13"/>
      <c r="BZC55" s="13"/>
      <c r="BZD55" s="13"/>
      <c r="BZE55" s="13"/>
      <c r="BZF55" s="13"/>
      <c r="BZG55" s="13"/>
      <c r="BZH55" s="13"/>
      <c r="BZI55" s="13"/>
      <c r="BZJ55" s="13"/>
      <c r="BZK55" s="13"/>
      <c r="BZL55" s="13"/>
      <c r="BZM55" s="13"/>
      <c r="BZN55" s="13"/>
      <c r="BZO55" s="13"/>
      <c r="BZP55" s="13"/>
      <c r="BZQ55" s="13"/>
      <c r="BZR55" s="13"/>
      <c r="BZS55" s="13"/>
      <c r="BZT55" s="13"/>
      <c r="BZU55" s="13"/>
      <c r="BZV55" s="13"/>
      <c r="BZW55" s="13"/>
      <c r="BZX55" s="13"/>
      <c r="BZY55" s="13"/>
      <c r="BZZ55" s="13"/>
      <c r="CAA55" s="13"/>
      <c r="CAB55" s="13"/>
      <c r="CAC55" s="13"/>
      <c r="CAD55" s="13"/>
      <c r="CAE55" s="13"/>
      <c r="CAF55" s="13"/>
      <c r="CAG55" s="13"/>
      <c r="CAH55" s="13"/>
      <c r="CAI55" s="13"/>
      <c r="CAJ55" s="13"/>
      <c r="CAK55" s="13"/>
      <c r="CAL55" s="13"/>
      <c r="CAM55" s="13"/>
      <c r="CAN55" s="13"/>
      <c r="CAO55" s="13"/>
      <c r="CAP55" s="13"/>
      <c r="CAQ55" s="13"/>
      <c r="CAR55" s="13"/>
      <c r="CAS55" s="13"/>
      <c r="CAT55" s="13"/>
      <c r="CAU55" s="13"/>
      <c r="CAV55" s="13"/>
      <c r="CAW55" s="13"/>
      <c r="CAX55" s="13"/>
      <c r="CAY55" s="13"/>
      <c r="CAZ55" s="13"/>
      <c r="CBA55" s="13"/>
      <c r="CBB55" s="13"/>
      <c r="CBC55" s="13"/>
      <c r="CBD55" s="13"/>
      <c r="CBE55" s="13"/>
      <c r="CBF55" s="13"/>
      <c r="CBG55" s="13"/>
      <c r="CBH55" s="13"/>
      <c r="CBI55" s="13"/>
      <c r="CBJ55" s="13"/>
      <c r="CBK55" s="13"/>
      <c r="CBL55" s="13"/>
      <c r="CBM55" s="13"/>
      <c r="CBN55" s="13"/>
      <c r="CBO55" s="13"/>
      <c r="CBP55" s="13"/>
      <c r="CBQ55" s="13"/>
      <c r="CBR55" s="13"/>
      <c r="CBS55" s="13"/>
      <c r="CBT55" s="13"/>
      <c r="CBU55" s="13"/>
      <c r="CBV55" s="13"/>
      <c r="CBW55" s="13"/>
      <c r="CBX55" s="13"/>
      <c r="CBY55" s="13"/>
      <c r="CBZ55" s="13"/>
      <c r="CCA55" s="13"/>
      <c r="CCB55" s="13"/>
      <c r="CCC55" s="13"/>
      <c r="CCD55" s="13"/>
      <c r="CCE55" s="13"/>
      <c r="CCF55" s="13"/>
      <c r="CCG55" s="13"/>
      <c r="CCH55" s="13"/>
      <c r="CCI55" s="13"/>
      <c r="CCJ55" s="13"/>
      <c r="CCK55" s="13"/>
      <c r="CCL55" s="13"/>
      <c r="CCM55" s="13"/>
      <c r="CCN55" s="13"/>
      <c r="CCO55" s="13"/>
      <c r="CCP55" s="13"/>
      <c r="CCQ55" s="13"/>
      <c r="CCR55" s="13"/>
      <c r="CCS55" s="13"/>
      <c r="CCT55" s="13"/>
      <c r="CCU55" s="13"/>
      <c r="CCV55" s="13"/>
      <c r="CCW55" s="13"/>
      <c r="CCX55" s="13"/>
      <c r="CCY55" s="13"/>
      <c r="CCZ55" s="13"/>
      <c r="CDA55" s="13"/>
      <c r="CDB55" s="13"/>
      <c r="CDC55" s="13"/>
      <c r="CDD55" s="13"/>
      <c r="CDE55" s="13"/>
      <c r="CDF55" s="13"/>
      <c r="CDG55" s="13"/>
      <c r="CDH55" s="13"/>
      <c r="CDI55" s="13"/>
      <c r="CDJ55" s="13"/>
      <c r="CDK55" s="13"/>
      <c r="CDL55" s="13"/>
      <c r="CDM55" s="13"/>
      <c r="CDN55" s="13"/>
      <c r="CDO55" s="13"/>
      <c r="CDP55" s="13"/>
      <c r="CDQ55" s="13"/>
      <c r="CDR55" s="13"/>
      <c r="CDS55" s="13"/>
      <c r="CDT55" s="13"/>
      <c r="CDU55" s="13"/>
      <c r="CDV55" s="13"/>
      <c r="CDW55" s="13"/>
      <c r="CDX55" s="13"/>
      <c r="CDY55" s="13"/>
      <c r="CDZ55" s="13"/>
      <c r="CEA55" s="13"/>
      <c r="CEB55" s="13"/>
      <c r="CEC55" s="13"/>
      <c r="CED55" s="13"/>
      <c r="CEE55" s="13"/>
      <c r="CEF55" s="13"/>
      <c r="CEG55" s="13"/>
      <c r="CEH55" s="13"/>
      <c r="CEI55" s="13"/>
      <c r="CEJ55" s="13"/>
      <c r="CEK55" s="13"/>
      <c r="CEL55" s="13"/>
      <c r="CEM55" s="13"/>
      <c r="CEN55" s="13"/>
      <c r="CEO55" s="13"/>
      <c r="CEP55" s="13"/>
      <c r="CEQ55" s="13"/>
      <c r="CER55" s="13"/>
      <c r="CES55" s="13"/>
      <c r="CET55" s="13"/>
      <c r="CEU55" s="13"/>
      <c r="CEV55" s="13"/>
      <c r="CEW55" s="13"/>
      <c r="CEX55" s="13"/>
      <c r="CEY55" s="13"/>
      <c r="CEZ55" s="13"/>
      <c r="CFA55" s="13"/>
      <c r="CFB55" s="13"/>
      <c r="CFC55" s="13"/>
      <c r="CFD55" s="13"/>
      <c r="CFE55" s="13"/>
      <c r="CFF55" s="13"/>
      <c r="CFG55" s="13"/>
      <c r="CFH55" s="13"/>
      <c r="CFI55" s="13"/>
      <c r="CFJ55" s="13"/>
      <c r="CFK55" s="13"/>
      <c r="CFL55" s="13"/>
      <c r="CFM55" s="13"/>
      <c r="CFN55" s="13"/>
      <c r="CFO55" s="13"/>
      <c r="CFP55" s="13"/>
      <c r="CFQ55" s="13"/>
      <c r="CFR55" s="13"/>
      <c r="CFS55" s="13"/>
      <c r="CFT55" s="13"/>
      <c r="CFU55" s="13"/>
      <c r="CFV55" s="13"/>
      <c r="CFW55" s="13"/>
      <c r="CFX55" s="13"/>
      <c r="CFY55" s="13"/>
      <c r="CFZ55" s="13"/>
      <c r="CGA55" s="13"/>
      <c r="CGB55" s="13"/>
      <c r="CGC55" s="13"/>
      <c r="CGD55" s="13"/>
      <c r="CGE55" s="13"/>
      <c r="CGF55" s="13"/>
      <c r="CGG55" s="13"/>
      <c r="CGH55" s="13"/>
      <c r="CGI55" s="13"/>
      <c r="CGJ55" s="13"/>
      <c r="CGK55" s="13"/>
      <c r="CGL55" s="13"/>
      <c r="CGM55" s="13"/>
      <c r="CGN55" s="13"/>
      <c r="CGO55" s="13"/>
      <c r="CGP55" s="13"/>
      <c r="CGQ55" s="13"/>
      <c r="CGR55" s="13"/>
      <c r="CGS55" s="13"/>
      <c r="CGT55" s="13"/>
      <c r="CGU55" s="13"/>
      <c r="CGV55" s="13"/>
      <c r="CGW55" s="13"/>
      <c r="CGX55" s="13"/>
      <c r="CGY55" s="13"/>
      <c r="CGZ55" s="13"/>
      <c r="CHA55" s="13"/>
      <c r="CHB55" s="13"/>
      <c r="CHC55" s="13"/>
      <c r="CHD55" s="13"/>
      <c r="CHE55" s="13"/>
      <c r="CHF55" s="13"/>
      <c r="CHG55" s="13"/>
      <c r="CHH55" s="13"/>
      <c r="CHI55" s="13"/>
      <c r="CHJ55" s="13"/>
      <c r="CHK55" s="13"/>
      <c r="CHL55" s="13"/>
      <c r="CHM55" s="13"/>
      <c r="CHN55" s="13"/>
      <c r="CHO55" s="13"/>
      <c r="CHP55" s="13"/>
      <c r="CHQ55" s="13"/>
      <c r="CHR55" s="13"/>
      <c r="CHS55" s="13"/>
      <c r="CHT55" s="13"/>
      <c r="CHU55" s="13"/>
      <c r="CHV55" s="13"/>
      <c r="CHW55" s="13"/>
      <c r="CHX55" s="13"/>
      <c r="CHY55" s="13"/>
      <c r="CHZ55" s="13"/>
      <c r="CIA55" s="13"/>
      <c r="CIB55" s="13"/>
      <c r="CIC55" s="13"/>
      <c r="CID55" s="13"/>
      <c r="CIE55" s="13"/>
      <c r="CIF55" s="13"/>
      <c r="CIG55" s="13"/>
      <c r="CIH55" s="13"/>
      <c r="CII55" s="13"/>
      <c r="CIJ55" s="13"/>
      <c r="CIK55" s="13"/>
      <c r="CIL55" s="13"/>
      <c r="CIM55" s="13"/>
      <c r="CIN55" s="13"/>
      <c r="CIO55" s="13"/>
      <c r="CIP55" s="13"/>
      <c r="CIQ55" s="13"/>
      <c r="CIR55" s="13"/>
      <c r="CIS55" s="13"/>
      <c r="CIT55" s="13"/>
      <c r="CIU55" s="13"/>
      <c r="CIV55" s="13"/>
      <c r="CIW55" s="13"/>
      <c r="CIX55" s="13"/>
      <c r="CIY55" s="13"/>
      <c r="CIZ55" s="13"/>
      <c r="CJA55" s="13"/>
      <c r="CJB55" s="13"/>
      <c r="CJC55" s="13"/>
      <c r="CJD55" s="13"/>
      <c r="CJE55" s="13"/>
      <c r="CJF55" s="13"/>
      <c r="CJG55" s="13"/>
      <c r="CJH55" s="13"/>
      <c r="CJI55" s="13"/>
      <c r="CJJ55" s="13"/>
      <c r="CJK55" s="13"/>
      <c r="CJL55" s="13"/>
      <c r="CJM55" s="13"/>
      <c r="CJN55" s="13"/>
      <c r="CJO55" s="13"/>
      <c r="CJP55" s="13"/>
      <c r="CJQ55" s="13"/>
      <c r="CJR55" s="13"/>
      <c r="CJS55" s="13"/>
      <c r="CJT55" s="13"/>
      <c r="CJU55" s="13"/>
      <c r="CJV55" s="13"/>
      <c r="CJW55" s="13"/>
      <c r="CJX55" s="13"/>
      <c r="CJY55" s="13"/>
      <c r="CJZ55" s="13"/>
      <c r="CKA55" s="13"/>
      <c r="CKB55" s="13"/>
      <c r="CKC55" s="13"/>
      <c r="CKD55" s="13"/>
      <c r="CKE55" s="13"/>
      <c r="CKF55" s="13"/>
      <c r="CKG55" s="13"/>
      <c r="CKH55" s="13"/>
      <c r="CKI55" s="13"/>
      <c r="CKJ55" s="13"/>
      <c r="CKK55" s="13"/>
      <c r="CKL55" s="13"/>
      <c r="CKM55" s="13"/>
      <c r="CKN55" s="13"/>
      <c r="CKO55" s="13"/>
      <c r="CKP55" s="13"/>
      <c r="CKQ55" s="13"/>
      <c r="CKR55" s="13"/>
      <c r="CKS55" s="13"/>
      <c r="CKT55" s="13"/>
      <c r="CKU55" s="13"/>
      <c r="CKV55" s="13"/>
      <c r="CKW55" s="13"/>
      <c r="CKX55" s="13"/>
      <c r="CKY55" s="13"/>
      <c r="CKZ55" s="13"/>
      <c r="CLA55" s="13"/>
      <c r="CLB55" s="13"/>
      <c r="CLC55" s="13"/>
      <c r="CLD55" s="13"/>
      <c r="CLE55" s="13"/>
      <c r="CLF55" s="13"/>
      <c r="CLG55" s="13"/>
      <c r="CLH55" s="13"/>
      <c r="CLI55" s="13"/>
      <c r="CLJ55" s="13"/>
      <c r="CLK55" s="13"/>
      <c r="CLL55" s="13"/>
      <c r="CLM55" s="13"/>
      <c r="CLN55" s="13"/>
      <c r="CLO55" s="13"/>
      <c r="CLP55" s="13"/>
      <c r="CLQ55" s="13"/>
      <c r="CLR55" s="13"/>
      <c r="CLS55" s="13"/>
      <c r="CLT55" s="13"/>
      <c r="CLU55" s="13"/>
      <c r="CLV55" s="13"/>
      <c r="CLW55" s="13"/>
      <c r="CLX55" s="13"/>
      <c r="CLY55" s="13"/>
      <c r="CLZ55" s="13"/>
      <c r="CMA55" s="13"/>
      <c r="CMB55" s="13"/>
      <c r="CMC55" s="13"/>
      <c r="CMD55" s="13"/>
      <c r="CME55" s="13"/>
      <c r="CMF55" s="13"/>
      <c r="CMG55" s="13"/>
      <c r="CMH55" s="13"/>
      <c r="CMI55" s="13"/>
      <c r="CMJ55" s="13"/>
      <c r="CMK55" s="13"/>
      <c r="CML55" s="13"/>
      <c r="CMM55" s="13"/>
      <c r="CMN55" s="13"/>
      <c r="CMO55" s="13"/>
      <c r="CMP55" s="13"/>
      <c r="CMQ55" s="13"/>
      <c r="CMR55" s="13"/>
      <c r="CMS55" s="13"/>
      <c r="CMT55" s="13"/>
      <c r="CMU55" s="13"/>
      <c r="CMV55" s="13"/>
      <c r="CMW55" s="13"/>
      <c r="CMX55" s="13"/>
      <c r="CMY55" s="13"/>
      <c r="CMZ55" s="13"/>
      <c r="CNA55" s="13"/>
      <c r="CNB55" s="13"/>
      <c r="CNC55" s="13"/>
      <c r="CND55" s="13"/>
      <c r="CNE55" s="13"/>
      <c r="CNF55" s="13"/>
      <c r="CNG55" s="13"/>
      <c r="CNH55" s="13"/>
      <c r="CNI55" s="13"/>
      <c r="CNJ55" s="13"/>
      <c r="CNK55" s="13"/>
      <c r="CNL55" s="13"/>
      <c r="CNM55" s="13"/>
      <c r="CNN55" s="13"/>
      <c r="CNO55" s="13"/>
      <c r="CNP55" s="13"/>
      <c r="CNQ55" s="13"/>
      <c r="CNR55" s="13"/>
      <c r="CNS55" s="13"/>
      <c r="CNT55" s="13"/>
      <c r="CNU55" s="13"/>
      <c r="CNV55" s="13"/>
      <c r="CNW55" s="13"/>
      <c r="CNX55" s="13"/>
      <c r="CNY55" s="13"/>
      <c r="CNZ55" s="13"/>
      <c r="COA55" s="13"/>
      <c r="COB55" s="13"/>
      <c r="COC55" s="13"/>
      <c r="COD55" s="13"/>
      <c r="COE55" s="13"/>
      <c r="COF55" s="13"/>
      <c r="COG55" s="13"/>
      <c r="COH55" s="13"/>
      <c r="COI55" s="13"/>
      <c r="COJ55" s="13"/>
      <c r="COK55" s="13"/>
      <c r="COL55" s="13"/>
      <c r="COM55" s="13"/>
      <c r="CON55" s="13"/>
      <c r="COO55" s="13"/>
      <c r="COP55" s="13"/>
      <c r="COQ55" s="13"/>
      <c r="COR55" s="13"/>
      <c r="COS55" s="13"/>
      <c r="COT55" s="13"/>
      <c r="COU55" s="13"/>
      <c r="COV55" s="13"/>
      <c r="COW55" s="13"/>
      <c r="COX55" s="13"/>
      <c r="COY55" s="13"/>
      <c r="COZ55" s="13"/>
      <c r="CPA55" s="13"/>
      <c r="CPB55" s="13"/>
      <c r="CPC55" s="13"/>
      <c r="CPD55" s="13"/>
      <c r="CPE55" s="13"/>
      <c r="CPF55" s="13"/>
      <c r="CPG55" s="13"/>
      <c r="CPH55" s="13"/>
      <c r="CPI55" s="13"/>
      <c r="CPJ55" s="13"/>
      <c r="CPK55" s="13"/>
      <c r="CPL55" s="13"/>
      <c r="CPM55" s="13"/>
      <c r="CPN55" s="13"/>
      <c r="CPO55" s="13"/>
      <c r="CPP55" s="13"/>
      <c r="CPQ55" s="13"/>
      <c r="CPR55" s="13"/>
      <c r="CPS55" s="13"/>
      <c r="CPT55" s="13"/>
      <c r="CPU55" s="13"/>
      <c r="CPV55" s="13"/>
      <c r="CPW55" s="13"/>
      <c r="CPX55" s="13"/>
      <c r="CPY55" s="13"/>
      <c r="CPZ55" s="13"/>
      <c r="CQA55" s="13"/>
      <c r="CQB55" s="13"/>
      <c r="CQC55" s="13"/>
      <c r="CQD55" s="13"/>
      <c r="CQE55" s="13"/>
      <c r="CQF55" s="13"/>
      <c r="CQG55" s="13"/>
      <c r="CQH55" s="13"/>
      <c r="CQI55" s="13"/>
      <c r="CQJ55" s="13"/>
      <c r="CQK55" s="13"/>
      <c r="CQL55" s="13"/>
      <c r="CQM55" s="13"/>
      <c r="CQN55" s="13"/>
      <c r="CQO55" s="13"/>
      <c r="CQP55" s="13"/>
      <c r="CQQ55" s="13"/>
      <c r="CQR55" s="13"/>
      <c r="CQS55" s="13"/>
      <c r="CQT55" s="13"/>
      <c r="CQU55" s="13"/>
      <c r="CQV55" s="13"/>
      <c r="CQW55" s="13"/>
      <c r="CQX55" s="13"/>
      <c r="CQY55" s="13"/>
      <c r="CQZ55" s="13"/>
      <c r="CRA55" s="13"/>
      <c r="CRB55" s="13"/>
      <c r="CRC55" s="13"/>
      <c r="CRD55" s="13"/>
      <c r="CRE55" s="13"/>
      <c r="CRF55" s="13"/>
      <c r="CRG55" s="13"/>
      <c r="CRH55" s="13"/>
      <c r="CRI55" s="13"/>
      <c r="CRJ55" s="13"/>
      <c r="CRK55" s="13"/>
      <c r="CRL55" s="13"/>
      <c r="CRM55" s="13"/>
      <c r="CRN55" s="13"/>
      <c r="CRO55" s="13"/>
      <c r="CRP55" s="13"/>
      <c r="CRQ55" s="13"/>
      <c r="CRR55" s="13"/>
      <c r="CRS55" s="13"/>
      <c r="CRT55" s="13"/>
      <c r="CRU55" s="13"/>
      <c r="CRV55" s="13"/>
      <c r="CRW55" s="13"/>
      <c r="CRX55" s="13"/>
      <c r="CRY55" s="13"/>
      <c r="CRZ55" s="13"/>
      <c r="CSA55" s="13"/>
      <c r="CSB55" s="13"/>
      <c r="CSC55" s="13"/>
      <c r="CSD55" s="13"/>
      <c r="CSE55" s="13"/>
      <c r="CSF55" s="13"/>
      <c r="CSG55" s="13"/>
      <c r="CSH55" s="13"/>
      <c r="CSI55" s="13"/>
      <c r="CSJ55" s="13"/>
      <c r="CSK55" s="13"/>
      <c r="CSL55" s="13"/>
      <c r="CSM55" s="13"/>
      <c r="CSN55" s="13"/>
      <c r="CSO55" s="13"/>
      <c r="CSP55" s="13"/>
      <c r="CSQ55" s="13"/>
      <c r="CSR55" s="13"/>
      <c r="CSS55" s="13"/>
      <c r="CST55" s="13"/>
      <c r="CSU55" s="13"/>
      <c r="CSV55" s="13"/>
      <c r="CSW55" s="13"/>
      <c r="CSX55" s="13"/>
      <c r="CSY55" s="13"/>
      <c r="CSZ55" s="13"/>
      <c r="CTA55" s="13"/>
      <c r="CTB55" s="13"/>
      <c r="CTC55" s="13"/>
      <c r="CTD55" s="13"/>
      <c r="CTE55" s="13"/>
      <c r="CTF55" s="13"/>
      <c r="CTG55" s="13"/>
      <c r="CTH55" s="13"/>
      <c r="CTI55" s="13"/>
      <c r="CTJ55" s="13"/>
      <c r="CTK55" s="13"/>
      <c r="CTL55" s="13"/>
      <c r="CTM55" s="13"/>
      <c r="CTN55" s="13"/>
      <c r="CTO55" s="13"/>
      <c r="CTP55" s="13"/>
      <c r="CTQ55" s="13"/>
      <c r="CTR55" s="13"/>
      <c r="CTS55" s="13"/>
      <c r="CTT55" s="13"/>
      <c r="CTU55" s="13"/>
      <c r="CTV55" s="13"/>
      <c r="CTW55" s="13"/>
      <c r="CTX55" s="13"/>
      <c r="CTY55" s="13"/>
      <c r="CTZ55" s="13"/>
      <c r="CUA55" s="13"/>
      <c r="CUB55" s="13"/>
      <c r="CUC55" s="13"/>
      <c r="CUD55" s="13"/>
      <c r="CUE55" s="13"/>
      <c r="CUF55" s="13"/>
      <c r="CUG55" s="13"/>
      <c r="CUH55" s="13"/>
      <c r="CUI55" s="13"/>
      <c r="CUJ55" s="13"/>
      <c r="CUK55" s="13"/>
      <c r="CUL55" s="13"/>
      <c r="CUM55" s="13"/>
      <c r="CUN55" s="13"/>
      <c r="CUO55" s="13"/>
      <c r="CUP55" s="13"/>
      <c r="CUQ55" s="13"/>
      <c r="CUR55" s="13"/>
      <c r="CUS55" s="13"/>
      <c r="CUT55" s="13"/>
      <c r="CUU55" s="13"/>
      <c r="CUV55" s="13"/>
      <c r="CUW55" s="13"/>
      <c r="CUX55" s="13"/>
      <c r="CUY55" s="13"/>
      <c r="CUZ55" s="13"/>
      <c r="CVA55" s="13"/>
      <c r="CVB55" s="13"/>
      <c r="CVC55" s="13"/>
      <c r="CVD55" s="13"/>
      <c r="CVE55" s="13"/>
      <c r="CVF55" s="13"/>
      <c r="CVG55" s="13"/>
      <c r="CVH55" s="13"/>
      <c r="CVI55" s="13"/>
      <c r="CVJ55" s="13"/>
      <c r="CVK55" s="13"/>
      <c r="CVL55" s="13"/>
      <c r="CVM55" s="13"/>
      <c r="CVN55" s="13"/>
      <c r="CVO55" s="13"/>
      <c r="CVP55" s="13"/>
      <c r="CVQ55" s="13"/>
      <c r="CVR55" s="13"/>
      <c r="CVS55" s="13"/>
      <c r="CVT55" s="13"/>
      <c r="CVU55" s="13"/>
      <c r="CVV55" s="13"/>
      <c r="CVW55" s="13"/>
      <c r="CVX55" s="13"/>
      <c r="CVY55" s="13"/>
      <c r="CVZ55" s="13"/>
      <c r="CWA55" s="13"/>
      <c r="CWB55" s="13"/>
      <c r="CWC55" s="13"/>
      <c r="CWD55" s="13"/>
      <c r="CWE55" s="13"/>
      <c r="CWF55" s="13"/>
      <c r="CWG55" s="13"/>
      <c r="CWH55" s="13"/>
      <c r="CWI55" s="13"/>
      <c r="CWJ55" s="13"/>
      <c r="CWK55" s="13"/>
      <c r="CWL55" s="13"/>
      <c r="CWM55" s="13"/>
      <c r="CWN55" s="13"/>
      <c r="CWO55" s="13"/>
      <c r="CWP55" s="13"/>
      <c r="CWQ55" s="13"/>
      <c r="CWR55" s="13"/>
      <c r="CWS55" s="13"/>
      <c r="CWT55" s="13"/>
      <c r="CWU55" s="13"/>
      <c r="CWV55" s="13"/>
      <c r="CWW55" s="13"/>
      <c r="CWX55" s="13"/>
      <c r="CWY55" s="13"/>
      <c r="CWZ55" s="13"/>
      <c r="CXA55" s="13"/>
      <c r="CXB55" s="13"/>
      <c r="CXC55" s="13"/>
      <c r="CXD55" s="13"/>
      <c r="CXE55" s="13"/>
      <c r="CXF55" s="13"/>
      <c r="CXG55" s="13"/>
      <c r="CXH55" s="13"/>
      <c r="CXI55" s="13"/>
      <c r="CXJ55" s="13"/>
      <c r="CXK55" s="13"/>
      <c r="CXL55" s="13"/>
      <c r="CXM55" s="13"/>
      <c r="CXN55" s="13"/>
      <c r="CXO55" s="13"/>
      <c r="CXP55" s="13"/>
      <c r="CXQ55" s="13"/>
      <c r="CXR55" s="13"/>
      <c r="CXS55" s="13"/>
      <c r="CXT55" s="13"/>
      <c r="CXU55" s="13"/>
      <c r="CXV55" s="13"/>
      <c r="CXW55" s="13"/>
      <c r="CXX55" s="13"/>
      <c r="CXY55" s="13"/>
      <c r="CXZ55" s="13"/>
      <c r="CYA55" s="13"/>
      <c r="CYB55" s="13"/>
      <c r="CYC55" s="13"/>
      <c r="CYD55" s="13"/>
      <c r="CYE55" s="13"/>
      <c r="CYF55" s="13"/>
      <c r="CYG55" s="13"/>
      <c r="CYH55" s="13"/>
      <c r="CYI55" s="13"/>
      <c r="CYJ55" s="13"/>
      <c r="CYK55" s="13"/>
      <c r="CYL55" s="13"/>
      <c r="CYM55" s="13"/>
      <c r="CYN55" s="13"/>
      <c r="CYO55" s="13"/>
      <c r="CYP55" s="13"/>
      <c r="CYQ55" s="13"/>
      <c r="CYR55" s="13"/>
      <c r="CYS55" s="13"/>
      <c r="CYT55" s="13"/>
      <c r="CYU55" s="13"/>
      <c r="CYV55" s="13"/>
      <c r="CYW55" s="13"/>
      <c r="CYX55" s="13"/>
      <c r="CYY55" s="13"/>
      <c r="CYZ55" s="13"/>
      <c r="CZA55" s="13"/>
      <c r="CZB55" s="13"/>
      <c r="CZC55" s="13"/>
      <c r="CZD55" s="13"/>
      <c r="CZE55" s="13"/>
      <c r="CZF55" s="13"/>
      <c r="CZG55" s="13"/>
      <c r="CZH55" s="13"/>
      <c r="CZI55" s="13"/>
      <c r="CZJ55" s="13"/>
      <c r="CZK55" s="13"/>
      <c r="CZL55" s="13"/>
      <c r="CZM55" s="13"/>
      <c r="CZN55" s="13"/>
      <c r="CZO55" s="13"/>
      <c r="CZP55" s="13"/>
      <c r="CZQ55" s="13"/>
      <c r="CZR55" s="13"/>
      <c r="CZS55" s="13"/>
      <c r="CZT55" s="13"/>
      <c r="CZU55" s="13"/>
      <c r="CZV55" s="13"/>
      <c r="CZW55" s="13"/>
      <c r="CZX55" s="13"/>
      <c r="CZY55" s="13"/>
      <c r="CZZ55" s="13"/>
      <c r="DAA55" s="13"/>
      <c r="DAB55" s="13"/>
      <c r="DAC55" s="13"/>
      <c r="DAD55" s="13"/>
      <c r="DAE55" s="13"/>
      <c r="DAF55" s="13"/>
      <c r="DAG55" s="13"/>
      <c r="DAH55" s="13"/>
      <c r="DAI55" s="13"/>
      <c r="DAJ55" s="13"/>
      <c r="DAK55" s="13"/>
      <c r="DAL55" s="13"/>
      <c r="DAM55" s="13"/>
      <c r="DAN55" s="13"/>
      <c r="DAO55" s="13"/>
      <c r="DAP55" s="13"/>
      <c r="DAQ55" s="13"/>
      <c r="DAR55" s="13"/>
      <c r="DAS55" s="13"/>
      <c r="DAT55" s="13"/>
      <c r="DAU55" s="13"/>
      <c r="DAV55" s="13"/>
      <c r="DAW55" s="13"/>
      <c r="DAX55" s="13"/>
      <c r="DAY55" s="13"/>
      <c r="DAZ55" s="13"/>
      <c r="DBA55" s="13"/>
      <c r="DBB55" s="13"/>
      <c r="DBC55" s="13"/>
      <c r="DBD55" s="13"/>
      <c r="DBE55" s="13"/>
      <c r="DBF55" s="13"/>
      <c r="DBG55" s="13"/>
      <c r="DBH55" s="13"/>
      <c r="DBI55" s="13"/>
      <c r="DBJ55" s="13"/>
      <c r="DBK55" s="13"/>
      <c r="DBL55" s="13"/>
      <c r="DBM55" s="13"/>
      <c r="DBN55" s="13"/>
      <c r="DBO55" s="13"/>
      <c r="DBP55" s="13"/>
      <c r="DBQ55" s="13"/>
      <c r="DBR55" s="13"/>
      <c r="DBS55" s="13"/>
      <c r="DBT55" s="13"/>
      <c r="DBU55" s="13"/>
      <c r="DBV55" s="13"/>
      <c r="DBW55" s="13"/>
      <c r="DBX55" s="13"/>
      <c r="DBY55" s="13"/>
      <c r="DBZ55" s="13"/>
      <c r="DCA55" s="13"/>
      <c r="DCB55" s="13"/>
      <c r="DCC55" s="13"/>
      <c r="DCD55" s="13"/>
      <c r="DCE55" s="13"/>
      <c r="DCF55" s="13"/>
      <c r="DCG55" s="13"/>
      <c r="DCH55" s="13"/>
      <c r="DCI55" s="13"/>
      <c r="DCJ55" s="13"/>
      <c r="DCK55" s="13"/>
      <c r="DCL55" s="13"/>
      <c r="DCM55" s="13"/>
      <c r="DCN55" s="13"/>
      <c r="DCO55" s="13"/>
      <c r="DCP55" s="13"/>
      <c r="DCQ55" s="13"/>
      <c r="DCR55" s="13"/>
      <c r="DCS55" s="13"/>
      <c r="DCT55" s="13"/>
      <c r="DCU55" s="13"/>
      <c r="DCV55" s="13"/>
      <c r="DCW55" s="13"/>
      <c r="DCX55" s="13"/>
      <c r="DCY55" s="13"/>
      <c r="DCZ55" s="13"/>
      <c r="DDA55" s="13"/>
      <c r="DDB55" s="13"/>
      <c r="DDC55" s="13"/>
      <c r="DDD55" s="13"/>
      <c r="DDE55" s="13"/>
      <c r="DDF55" s="13"/>
      <c r="DDG55" s="13"/>
      <c r="DDH55" s="13"/>
      <c r="DDI55" s="13"/>
      <c r="DDJ55" s="13"/>
      <c r="DDK55" s="13"/>
      <c r="DDL55" s="13"/>
      <c r="DDM55" s="13"/>
      <c r="DDN55" s="13"/>
      <c r="DDO55" s="13"/>
      <c r="DDP55" s="13"/>
      <c r="DDQ55" s="13"/>
      <c r="DDR55" s="13"/>
      <c r="DDS55" s="13"/>
      <c r="DDT55" s="13"/>
      <c r="DDU55" s="13"/>
      <c r="DDV55" s="13"/>
      <c r="DDW55" s="13"/>
      <c r="DDX55" s="13"/>
      <c r="DDY55" s="13"/>
      <c r="DDZ55" s="13"/>
      <c r="DEA55" s="13"/>
      <c r="DEB55" s="13"/>
      <c r="DEC55" s="13"/>
      <c r="DED55" s="13"/>
      <c r="DEE55" s="13"/>
      <c r="DEF55" s="13"/>
      <c r="DEG55" s="13"/>
      <c r="DEH55" s="13"/>
      <c r="DEI55" s="13"/>
      <c r="DEJ55" s="13"/>
      <c r="DEK55" s="13"/>
      <c r="DEL55" s="13"/>
      <c r="DEM55" s="13"/>
      <c r="DEN55" s="13"/>
      <c r="DEO55" s="13"/>
      <c r="DEP55" s="13"/>
      <c r="DEQ55" s="13"/>
      <c r="DER55" s="13"/>
      <c r="DES55" s="13"/>
      <c r="DET55" s="13"/>
      <c r="DEU55" s="13"/>
      <c r="DEV55" s="13"/>
      <c r="DEW55" s="13"/>
      <c r="DEX55" s="13"/>
      <c r="DEY55" s="13"/>
      <c r="DEZ55" s="13"/>
      <c r="DFA55" s="13"/>
      <c r="DFB55" s="13"/>
      <c r="DFC55" s="13"/>
      <c r="DFD55" s="13"/>
      <c r="DFE55" s="13"/>
      <c r="DFF55" s="13"/>
      <c r="DFG55" s="13"/>
      <c r="DFH55" s="13"/>
      <c r="DFI55" s="13"/>
      <c r="DFJ55" s="13"/>
      <c r="DFK55" s="13"/>
      <c r="DFL55" s="13"/>
      <c r="DFM55" s="13"/>
      <c r="DFN55" s="13"/>
      <c r="DFO55" s="13"/>
      <c r="DFP55" s="13"/>
      <c r="DFQ55" s="13"/>
      <c r="DFR55" s="13"/>
      <c r="DFS55" s="13"/>
      <c r="DFT55" s="13"/>
      <c r="DFU55" s="13"/>
      <c r="DFV55" s="13"/>
      <c r="DFW55" s="13"/>
      <c r="DFX55" s="13"/>
      <c r="DFY55" s="13"/>
      <c r="DFZ55" s="13"/>
      <c r="DGA55" s="13"/>
      <c r="DGB55" s="13"/>
      <c r="DGC55" s="13"/>
      <c r="DGD55" s="13"/>
      <c r="DGE55" s="13"/>
      <c r="DGF55" s="13"/>
      <c r="DGG55" s="13"/>
      <c r="DGH55" s="13"/>
      <c r="DGI55" s="13"/>
      <c r="DGJ55" s="13"/>
      <c r="DGK55" s="13"/>
      <c r="DGL55" s="13"/>
      <c r="DGM55" s="13"/>
      <c r="DGN55" s="13"/>
      <c r="DGO55" s="13"/>
      <c r="DGP55" s="13"/>
      <c r="DGQ55" s="13"/>
      <c r="DGR55" s="13"/>
      <c r="DGS55" s="13"/>
      <c r="DGT55" s="13"/>
      <c r="DGU55" s="13"/>
      <c r="DGV55" s="13"/>
      <c r="DGW55" s="13"/>
      <c r="DGX55" s="13"/>
      <c r="DGY55" s="13"/>
      <c r="DGZ55" s="13"/>
      <c r="DHA55" s="13"/>
      <c r="DHB55" s="13"/>
      <c r="DHC55" s="13"/>
      <c r="DHD55" s="13"/>
      <c r="DHE55" s="13"/>
      <c r="DHF55" s="13"/>
      <c r="DHG55" s="13"/>
      <c r="DHH55" s="13"/>
      <c r="DHI55" s="13"/>
      <c r="DHJ55" s="13"/>
      <c r="DHK55" s="13"/>
      <c r="DHL55" s="13"/>
      <c r="DHM55" s="13"/>
      <c r="DHN55" s="13"/>
      <c r="DHO55" s="13"/>
      <c r="DHP55" s="13"/>
      <c r="DHQ55" s="13"/>
      <c r="DHR55" s="13"/>
      <c r="DHS55" s="13"/>
      <c r="DHT55" s="13"/>
      <c r="DHU55" s="13"/>
      <c r="DHV55" s="13"/>
      <c r="DHW55" s="13"/>
      <c r="DHX55" s="13"/>
      <c r="DHY55" s="13"/>
      <c r="DHZ55" s="13"/>
      <c r="DIA55" s="13"/>
      <c r="DIB55" s="13"/>
      <c r="DIC55" s="13"/>
      <c r="DID55" s="13"/>
      <c r="DIE55" s="13"/>
      <c r="DIF55" s="13"/>
      <c r="DIG55" s="13"/>
      <c r="DIH55" s="13"/>
      <c r="DII55" s="13"/>
      <c r="DIJ55" s="13"/>
      <c r="DIK55" s="13"/>
      <c r="DIL55" s="13"/>
      <c r="DIM55" s="13"/>
      <c r="DIN55" s="13"/>
      <c r="DIO55" s="13"/>
      <c r="DIP55" s="13"/>
      <c r="DIQ55" s="13"/>
      <c r="DIR55" s="13"/>
      <c r="DIS55" s="13"/>
      <c r="DIT55" s="13"/>
      <c r="DIU55" s="13"/>
      <c r="DIV55" s="13"/>
      <c r="DIW55" s="13"/>
      <c r="DIX55" s="13"/>
      <c r="DIY55" s="13"/>
      <c r="DIZ55" s="13"/>
      <c r="DJA55" s="13"/>
      <c r="DJB55" s="13"/>
      <c r="DJC55" s="13"/>
      <c r="DJD55" s="13"/>
      <c r="DJE55" s="13"/>
      <c r="DJF55" s="13"/>
      <c r="DJG55" s="13"/>
      <c r="DJH55" s="13"/>
      <c r="DJI55" s="13"/>
      <c r="DJJ55" s="13"/>
      <c r="DJK55" s="13"/>
      <c r="DJL55" s="13"/>
      <c r="DJM55" s="13"/>
      <c r="DJN55" s="13"/>
      <c r="DJO55" s="13"/>
      <c r="DJP55" s="13"/>
      <c r="DJQ55" s="13"/>
      <c r="DJR55" s="13"/>
      <c r="DJS55" s="13"/>
      <c r="DJT55" s="13"/>
      <c r="DJU55" s="13"/>
      <c r="DJV55" s="13"/>
      <c r="DJW55" s="13"/>
      <c r="DJX55" s="13"/>
      <c r="DJY55" s="13"/>
      <c r="DJZ55" s="13"/>
      <c r="DKA55" s="13"/>
      <c r="DKB55" s="13"/>
      <c r="DKC55" s="13"/>
      <c r="DKD55" s="13"/>
      <c r="DKE55" s="13"/>
      <c r="DKF55" s="13"/>
      <c r="DKG55" s="13"/>
      <c r="DKH55" s="13"/>
      <c r="DKI55" s="13"/>
      <c r="DKJ55" s="13"/>
      <c r="DKK55" s="13"/>
      <c r="DKL55" s="13"/>
      <c r="DKM55" s="13"/>
      <c r="DKN55" s="13"/>
      <c r="DKO55" s="13"/>
      <c r="DKP55" s="13"/>
      <c r="DKQ55" s="13"/>
      <c r="DKR55" s="13"/>
      <c r="DKS55" s="13"/>
      <c r="DKT55" s="13"/>
      <c r="DKU55" s="13"/>
      <c r="DKV55" s="13"/>
      <c r="DKW55" s="13"/>
      <c r="DKX55" s="13"/>
      <c r="DKY55" s="13"/>
      <c r="DKZ55" s="13"/>
      <c r="DLA55" s="13"/>
      <c r="DLB55" s="13"/>
      <c r="DLC55" s="13"/>
      <c r="DLD55" s="13"/>
      <c r="DLE55" s="13"/>
      <c r="DLF55" s="13"/>
      <c r="DLG55" s="13"/>
      <c r="DLH55" s="13"/>
      <c r="DLI55" s="13"/>
      <c r="DLJ55" s="13"/>
      <c r="DLK55" s="13"/>
      <c r="DLL55" s="13"/>
      <c r="DLM55" s="13"/>
      <c r="DLN55" s="13"/>
      <c r="DLO55" s="13"/>
      <c r="DLP55" s="13"/>
      <c r="DLQ55" s="13"/>
      <c r="DLR55" s="13"/>
      <c r="DLS55" s="13"/>
      <c r="DLT55" s="13"/>
      <c r="DLU55" s="13"/>
      <c r="DLV55" s="13"/>
      <c r="DLW55" s="13"/>
      <c r="DLX55" s="13"/>
      <c r="DLY55" s="13"/>
      <c r="DLZ55" s="13"/>
      <c r="DMA55" s="13"/>
      <c r="DMB55" s="13"/>
      <c r="DMC55" s="13"/>
      <c r="DMD55" s="13"/>
      <c r="DME55" s="13"/>
      <c r="DMF55" s="13"/>
      <c r="DMG55" s="13"/>
      <c r="DMH55" s="13"/>
      <c r="DMI55" s="13"/>
      <c r="DMJ55" s="13"/>
      <c r="DMK55" s="13"/>
      <c r="DML55" s="13"/>
      <c r="DMM55" s="13"/>
      <c r="DMN55" s="13"/>
      <c r="DMO55" s="13"/>
      <c r="DMP55" s="13"/>
      <c r="DMQ55" s="13"/>
      <c r="DMR55" s="13"/>
      <c r="DMS55" s="13"/>
      <c r="DMT55" s="13"/>
      <c r="DMU55" s="13"/>
      <c r="DMV55" s="13"/>
      <c r="DMW55" s="13"/>
      <c r="DMX55" s="13"/>
      <c r="DMY55" s="13"/>
      <c r="DMZ55" s="13"/>
      <c r="DNA55" s="13"/>
      <c r="DNB55" s="13"/>
      <c r="DNC55" s="13"/>
      <c r="DND55" s="13"/>
      <c r="DNE55" s="13"/>
      <c r="DNF55" s="13"/>
      <c r="DNG55" s="13"/>
      <c r="DNH55" s="13"/>
      <c r="DNI55" s="13"/>
      <c r="DNJ55" s="13"/>
      <c r="DNK55" s="13"/>
      <c r="DNL55" s="13"/>
      <c r="DNM55" s="13"/>
      <c r="DNN55" s="13"/>
      <c r="DNO55" s="13"/>
      <c r="DNP55" s="13"/>
      <c r="DNQ55" s="13"/>
      <c r="DNR55" s="13"/>
      <c r="DNS55" s="13"/>
      <c r="DNT55" s="13"/>
      <c r="DNU55" s="13"/>
      <c r="DNV55" s="13"/>
      <c r="DNW55" s="13"/>
      <c r="DNX55" s="13"/>
      <c r="DNY55" s="13"/>
      <c r="DNZ55" s="13"/>
      <c r="DOA55" s="13"/>
      <c r="DOB55" s="13"/>
      <c r="DOC55" s="13"/>
      <c r="DOD55" s="13"/>
      <c r="DOE55" s="13"/>
      <c r="DOF55" s="13"/>
      <c r="DOG55" s="13"/>
      <c r="DOH55" s="13"/>
      <c r="DOI55" s="13"/>
      <c r="DOJ55" s="13"/>
      <c r="DOK55" s="13"/>
      <c r="DOL55" s="13"/>
      <c r="DOM55" s="13"/>
      <c r="DON55" s="13"/>
      <c r="DOO55" s="13"/>
      <c r="DOP55" s="13"/>
      <c r="DOQ55" s="13"/>
      <c r="DOR55" s="13"/>
      <c r="DOS55" s="13"/>
      <c r="DOT55" s="13"/>
      <c r="DOU55" s="13"/>
      <c r="DOV55" s="13"/>
      <c r="DOW55" s="13"/>
      <c r="DOX55" s="13"/>
      <c r="DOY55" s="13"/>
      <c r="DOZ55" s="13"/>
      <c r="DPA55" s="13"/>
      <c r="DPB55" s="13"/>
      <c r="DPC55" s="13"/>
      <c r="DPD55" s="13"/>
      <c r="DPE55" s="13"/>
      <c r="DPF55" s="13"/>
      <c r="DPG55" s="13"/>
      <c r="DPH55" s="13"/>
      <c r="DPI55" s="13"/>
      <c r="DPJ55" s="13"/>
      <c r="DPK55" s="13"/>
      <c r="DPL55" s="13"/>
      <c r="DPM55" s="13"/>
      <c r="DPN55" s="13"/>
      <c r="DPO55" s="13"/>
      <c r="DPP55" s="13"/>
      <c r="DPQ55" s="13"/>
      <c r="DPR55" s="13"/>
      <c r="DPS55" s="13"/>
      <c r="DPT55" s="13"/>
      <c r="DPU55" s="13"/>
      <c r="DPV55" s="13"/>
      <c r="DPW55" s="13"/>
      <c r="DPX55" s="13"/>
      <c r="DPY55" s="13"/>
      <c r="DPZ55" s="13"/>
      <c r="DQA55" s="13"/>
      <c r="DQB55" s="13"/>
      <c r="DQC55" s="13"/>
      <c r="DQD55" s="13"/>
      <c r="DQE55" s="13"/>
      <c r="DQF55" s="13"/>
      <c r="DQG55" s="13"/>
      <c r="DQH55" s="13"/>
      <c r="DQI55" s="13"/>
      <c r="DQJ55" s="13"/>
      <c r="DQK55" s="13"/>
      <c r="DQL55" s="13"/>
      <c r="DQM55" s="13"/>
      <c r="DQN55" s="13"/>
      <c r="DQO55" s="13"/>
      <c r="DQP55" s="13"/>
      <c r="DQQ55" s="13"/>
      <c r="DQR55" s="13"/>
      <c r="DQS55" s="13"/>
      <c r="DQT55" s="13"/>
      <c r="DQU55" s="13"/>
      <c r="DQV55" s="13"/>
      <c r="DQW55" s="13"/>
      <c r="DQX55" s="13"/>
      <c r="DQY55" s="13"/>
      <c r="DQZ55" s="13"/>
      <c r="DRA55" s="13"/>
      <c r="DRB55" s="13"/>
      <c r="DRC55" s="13"/>
      <c r="DRD55" s="13"/>
      <c r="DRE55" s="13"/>
      <c r="DRF55" s="13"/>
      <c r="DRG55" s="13"/>
      <c r="DRH55" s="13"/>
      <c r="DRI55" s="13"/>
      <c r="DRJ55" s="13"/>
      <c r="DRK55" s="13"/>
      <c r="DRL55" s="13"/>
      <c r="DRM55" s="13"/>
      <c r="DRN55" s="13"/>
      <c r="DRO55" s="13"/>
      <c r="DRP55" s="13"/>
      <c r="DRQ55" s="13"/>
      <c r="DRR55" s="13"/>
      <c r="DRS55" s="13"/>
      <c r="DRT55" s="13"/>
      <c r="DRU55" s="13"/>
      <c r="DRV55" s="13"/>
      <c r="DRW55" s="13"/>
      <c r="DRX55" s="13"/>
      <c r="DRY55" s="13"/>
      <c r="DRZ55" s="13"/>
      <c r="DSA55" s="13"/>
      <c r="DSB55" s="13"/>
      <c r="DSC55" s="13"/>
      <c r="DSD55" s="13"/>
      <c r="DSE55" s="13"/>
      <c r="DSF55" s="13"/>
      <c r="DSG55" s="13"/>
      <c r="DSH55" s="13"/>
      <c r="DSI55" s="13"/>
      <c r="DSJ55" s="13"/>
      <c r="DSK55" s="13"/>
      <c r="DSL55" s="13"/>
      <c r="DSM55" s="13"/>
      <c r="DSN55" s="13"/>
      <c r="DSO55" s="13"/>
      <c r="DSP55" s="13"/>
      <c r="DSQ55" s="13"/>
      <c r="DSR55" s="13"/>
      <c r="DSS55" s="13"/>
      <c r="DST55" s="13"/>
      <c r="DSU55" s="13"/>
      <c r="DSV55" s="13"/>
      <c r="DSW55" s="13"/>
      <c r="DSX55" s="13"/>
      <c r="DSY55" s="13"/>
      <c r="DSZ55" s="13"/>
      <c r="DTA55" s="13"/>
      <c r="DTB55" s="13"/>
      <c r="DTC55" s="13"/>
      <c r="DTD55" s="13"/>
      <c r="DTE55" s="13"/>
      <c r="DTF55" s="13"/>
      <c r="DTG55" s="13"/>
      <c r="DTH55" s="13"/>
      <c r="DTI55" s="13"/>
      <c r="DTJ55" s="13"/>
      <c r="DTK55" s="13"/>
      <c r="DTL55" s="13"/>
      <c r="DTM55" s="13"/>
      <c r="DTN55" s="13"/>
      <c r="DTO55" s="13"/>
      <c r="DTP55" s="13"/>
      <c r="DTQ55" s="13"/>
      <c r="DTR55" s="13"/>
      <c r="DTS55" s="13"/>
      <c r="DTT55" s="13"/>
      <c r="DTU55" s="13"/>
      <c r="DTV55" s="13"/>
      <c r="DTW55" s="13"/>
      <c r="DTX55" s="13"/>
      <c r="DTY55" s="13"/>
      <c r="DTZ55" s="13"/>
      <c r="DUA55" s="13"/>
      <c r="DUB55" s="13"/>
      <c r="DUC55" s="13"/>
      <c r="DUD55" s="13"/>
      <c r="DUE55" s="13"/>
      <c r="DUF55" s="13"/>
      <c r="DUG55" s="13"/>
      <c r="DUH55" s="13"/>
      <c r="DUI55" s="13"/>
      <c r="DUJ55" s="13"/>
      <c r="DUK55" s="13"/>
      <c r="DUL55" s="13"/>
      <c r="DUM55" s="13"/>
      <c r="DUN55" s="13"/>
      <c r="DUO55" s="13"/>
      <c r="DUP55" s="13"/>
      <c r="DUQ55" s="13"/>
      <c r="DUR55" s="13"/>
      <c r="DUS55" s="13"/>
      <c r="DUT55" s="13"/>
      <c r="DUU55" s="13"/>
      <c r="DUV55" s="13"/>
      <c r="DUW55" s="13"/>
      <c r="DUX55" s="13"/>
      <c r="DUY55" s="13"/>
      <c r="DUZ55" s="13"/>
      <c r="DVA55" s="13"/>
      <c r="DVB55" s="13"/>
      <c r="DVC55" s="13"/>
      <c r="DVD55" s="13"/>
      <c r="DVE55" s="13"/>
      <c r="DVF55" s="13"/>
      <c r="DVG55" s="13"/>
      <c r="DVH55" s="13"/>
      <c r="DVI55" s="13"/>
      <c r="DVJ55" s="13"/>
      <c r="DVK55" s="13"/>
      <c r="DVL55" s="13"/>
      <c r="DVM55" s="13"/>
      <c r="DVN55" s="13"/>
      <c r="DVO55" s="13"/>
      <c r="DVP55" s="13"/>
      <c r="DVQ55" s="13"/>
      <c r="DVR55" s="13"/>
      <c r="DVS55" s="13"/>
      <c r="DVT55" s="13"/>
      <c r="DVU55" s="13"/>
      <c r="DVV55" s="13"/>
      <c r="DVW55" s="13"/>
      <c r="DVX55" s="13"/>
      <c r="DVY55" s="13"/>
      <c r="DVZ55" s="13"/>
      <c r="DWA55" s="13"/>
      <c r="DWB55" s="13"/>
      <c r="DWC55" s="13"/>
      <c r="DWD55" s="13"/>
      <c r="DWE55" s="13"/>
      <c r="DWF55" s="13"/>
      <c r="DWG55" s="13"/>
      <c r="DWH55" s="13"/>
      <c r="DWI55" s="13"/>
      <c r="DWJ55" s="13"/>
      <c r="DWK55" s="13"/>
      <c r="DWL55" s="13"/>
      <c r="DWM55" s="13"/>
      <c r="DWN55" s="13"/>
      <c r="DWO55" s="13"/>
      <c r="DWP55" s="13"/>
      <c r="DWQ55" s="13"/>
      <c r="DWR55" s="13"/>
      <c r="DWS55" s="13"/>
      <c r="DWT55" s="13"/>
      <c r="DWU55" s="13"/>
      <c r="DWV55" s="13"/>
      <c r="DWW55" s="13"/>
      <c r="DWX55" s="13"/>
      <c r="DWY55" s="13"/>
      <c r="DWZ55" s="13"/>
      <c r="DXA55" s="13"/>
      <c r="DXB55" s="13"/>
      <c r="DXC55" s="13"/>
      <c r="DXD55" s="13"/>
      <c r="DXE55" s="13"/>
      <c r="DXF55" s="13"/>
      <c r="DXG55" s="13"/>
      <c r="DXH55" s="13"/>
      <c r="DXI55" s="13"/>
      <c r="DXJ55" s="13"/>
      <c r="DXK55" s="13"/>
      <c r="DXL55" s="13"/>
      <c r="DXM55" s="13"/>
      <c r="DXN55" s="13"/>
      <c r="DXO55" s="13"/>
      <c r="DXP55" s="13"/>
      <c r="DXQ55" s="13"/>
      <c r="DXR55" s="13"/>
      <c r="DXS55" s="13"/>
      <c r="DXT55" s="13"/>
      <c r="DXU55" s="13"/>
      <c r="DXV55" s="13"/>
      <c r="DXW55" s="13"/>
      <c r="DXX55" s="13"/>
      <c r="DXY55" s="13"/>
      <c r="DXZ55" s="13"/>
      <c r="DYA55" s="13"/>
      <c r="DYB55" s="13"/>
      <c r="DYC55" s="13"/>
      <c r="DYD55" s="13"/>
      <c r="DYE55" s="13"/>
      <c r="DYF55" s="13"/>
      <c r="DYG55" s="13"/>
      <c r="DYH55" s="13"/>
      <c r="DYI55" s="13"/>
      <c r="DYJ55" s="13"/>
      <c r="DYK55" s="13"/>
      <c r="DYL55" s="13"/>
      <c r="DYM55" s="13"/>
      <c r="DYN55" s="13"/>
      <c r="DYO55" s="13"/>
      <c r="DYP55" s="13"/>
      <c r="DYQ55" s="13"/>
      <c r="DYR55" s="13"/>
      <c r="DYS55" s="13"/>
      <c r="DYT55" s="13"/>
      <c r="DYU55" s="13"/>
      <c r="DYV55" s="13"/>
      <c r="DYW55" s="13"/>
      <c r="DYX55" s="13"/>
      <c r="DYY55" s="13"/>
      <c r="DYZ55" s="13"/>
      <c r="DZA55" s="13"/>
      <c r="DZB55" s="13"/>
      <c r="DZC55" s="13"/>
      <c r="DZD55" s="13"/>
      <c r="DZE55" s="13"/>
      <c r="DZF55" s="13"/>
      <c r="DZG55" s="13"/>
      <c r="DZH55" s="13"/>
      <c r="DZI55" s="13"/>
      <c r="DZJ55" s="13"/>
      <c r="DZK55" s="13"/>
      <c r="DZL55" s="13"/>
      <c r="DZM55" s="13"/>
      <c r="DZN55" s="13"/>
      <c r="DZO55" s="13"/>
      <c r="DZP55" s="13"/>
      <c r="DZQ55" s="13"/>
      <c r="DZR55" s="13"/>
      <c r="DZS55" s="13"/>
      <c r="DZT55" s="13"/>
      <c r="DZU55" s="13"/>
      <c r="DZV55" s="13"/>
      <c r="DZW55" s="13"/>
      <c r="DZX55" s="13"/>
      <c r="DZY55" s="13"/>
      <c r="DZZ55" s="13"/>
      <c r="EAA55" s="13"/>
      <c r="EAB55" s="13"/>
      <c r="EAC55" s="13"/>
      <c r="EAD55" s="13"/>
      <c r="EAE55" s="13"/>
      <c r="EAF55" s="13"/>
      <c r="EAG55" s="13"/>
      <c r="EAH55" s="13"/>
      <c r="EAI55" s="13"/>
      <c r="EAJ55" s="13"/>
      <c r="EAK55" s="13"/>
      <c r="EAL55" s="13"/>
      <c r="EAM55" s="13"/>
      <c r="EAN55" s="13"/>
      <c r="EAO55" s="13"/>
      <c r="EAP55" s="13"/>
      <c r="EAQ55" s="13"/>
      <c r="EAR55" s="13"/>
      <c r="EAS55" s="13"/>
      <c r="EAT55" s="13"/>
      <c r="EAU55" s="13"/>
      <c r="EAV55" s="13"/>
      <c r="EAW55" s="13"/>
      <c r="EAX55" s="13"/>
      <c r="EAY55" s="13"/>
      <c r="EAZ55" s="13"/>
      <c r="EBA55" s="13"/>
      <c r="EBB55" s="13"/>
      <c r="EBC55" s="13"/>
      <c r="EBD55" s="13"/>
      <c r="EBE55" s="13"/>
      <c r="EBF55" s="13"/>
      <c r="EBG55" s="13"/>
      <c r="EBH55" s="13"/>
      <c r="EBI55" s="13"/>
      <c r="EBJ55" s="13"/>
      <c r="EBK55" s="13"/>
      <c r="EBL55" s="13"/>
      <c r="EBM55" s="13"/>
      <c r="EBN55" s="13"/>
      <c r="EBO55" s="13"/>
      <c r="EBP55" s="13"/>
      <c r="EBQ55" s="13"/>
      <c r="EBR55" s="13"/>
      <c r="EBS55" s="13"/>
      <c r="EBT55" s="13"/>
      <c r="EBU55" s="13"/>
      <c r="EBV55" s="13"/>
      <c r="EBW55" s="13"/>
      <c r="EBX55" s="13"/>
      <c r="EBY55" s="13"/>
      <c r="EBZ55" s="13"/>
      <c r="ECA55" s="13"/>
      <c r="ECB55" s="13"/>
      <c r="ECC55" s="13"/>
      <c r="ECD55" s="13"/>
      <c r="ECE55" s="13"/>
      <c r="ECF55" s="13"/>
      <c r="ECG55" s="13"/>
      <c r="ECH55" s="13"/>
      <c r="ECI55" s="13"/>
      <c r="ECJ55" s="13"/>
      <c r="ECK55" s="13"/>
      <c r="ECL55" s="13"/>
      <c r="ECM55" s="13"/>
      <c r="ECN55" s="13"/>
      <c r="ECO55" s="13"/>
      <c r="ECP55" s="13"/>
      <c r="ECQ55" s="13"/>
      <c r="ECR55" s="13"/>
      <c r="ECS55" s="13"/>
      <c r="ECT55" s="13"/>
      <c r="ECU55" s="13"/>
      <c r="ECV55" s="13"/>
      <c r="ECW55" s="13"/>
      <c r="ECX55" s="13"/>
      <c r="ECY55" s="13"/>
      <c r="ECZ55" s="13"/>
      <c r="EDA55" s="13"/>
      <c r="EDB55" s="13"/>
      <c r="EDC55" s="13"/>
      <c r="EDD55" s="13"/>
      <c r="EDE55" s="13"/>
      <c r="EDF55" s="13"/>
      <c r="EDG55" s="13"/>
      <c r="EDH55" s="13"/>
      <c r="EDI55" s="13"/>
      <c r="EDJ55" s="13"/>
      <c r="EDK55" s="13"/>
      <c r="EDL55" s="13"/>
      <c r="EDM55" s="13"/>
      <c r="EDN55" s="13"/>
      <c r="EDO55" s="13"/>
      <c r="EDP55" s="13"/>
      <c r="EDQ55" s="13"/>
      <c r="EDR55" s="13"/>
      <c r="EDS55" s="13"/>
      <c r="EDT55" s="13"/>
      <c r="EDU55" s="13"/>
      <c r="EDV55" s="13"/>
      <c r="EDW55" s="13"/>
      <c r="EDX55" s="13"/>
      <c r="EDY55" s="13"/>
      <c r="EDZ55" s="13"/>
      <c r="EEA55" s="13"/>
      <c r="EEB55" s="13"/>
      <c r="EEC55" s="13"/>
      <c r="EED55" s="13"/>
      <c r="EEE55" s="13"/>
      <c r="EEF55" s="13"/>
      <c r="EEG55" s="13"/>
      <c r="EEH55" s="13"/>
      <c r="EEI55" s="13"/>
      <c r="EEJ55" s="13"/>
      <c r="EEK55" s="13"/>
      <c r="EEL55" s="13"/>
      <c r="EEM55" s="13"/>
      <c r="EEN55" s="13"/>
      <c r="EEO55" s="13"/>
      <c r="EEP55" s="13"/>
      <c r="EEQ55" s="13"/>
      <c r="EER55" s="13"/>
      <c r="EES55" s="13"/>
      <c r="EET55" s="13"/>
      <c r="EEU55" s="13"/>
      <c r="EEV55" s="13"/>
      <c r="EEW55" s="13"/>
      <c r="EEX55" s="13"/>
      <c r="EEY55" s="13"/>
      <c r="EEZ55" s="13"/>
      <c r="EFA55" s="13"/>
      <c r="EFB55" s="13"/>
      <c r="EFC55" s="13"/>
      <c r="EFD55" s="13"/>
      <c r="EFE55" s="13"/>
      <c r="EFF55" s="13"/>
      <c r="EFG55" s="13"/>
      <c r="EFH55" s="13"/>
      <c r="EFI55" s="13"/>
      <c r="EFJ55" s="13"/>
      <c r="EFK55" s="13"/>
      <c r="EFL55" s="13"/>
      <c r="EFM55" s="13"/>
      <c r="EFN55" s="13"/>
      <c r="EFO55" s="13"/>
      <c r="EFP55" s="13"/>
      <c r="EFQ55" s="13"/>
      <c r="EFR55" s="13"/>
      <c r="EFS55" s="13"/>
      <c r="EFT55" s="13"/>
      <c r="EFU55" s="13"/>
      <c r="EFV55" s="13"/>
      <c r="EFW55" s="13"/>
      <c r="EFX55" s="13"/>
      <c r="EFY55" s="13"/>
      <c r="EFZ55" s="13"/>
      <c r="EGA55" s="13"/>
      <c r="EGB55" s="13"/>
      <c r="EGC55" s="13"/>
      <c r="EGD55" s="13"/>
      <c r="EGE55" s="13"/>
      <c r="EGF55" s="13"/>
      <c r="EGG55" s="13"/>
      <c r="EGH55" s="13"/>
      <c r="EGI55" s="13"/>
      <c r="EGJ55" s="13"/>
      <c r="EGK55" s="13"/>
      <c r="EGL55" s="13"/>
      <c r="EGM55" s="13"/>
      <c r="EGN55" s="13"/>
      <c r="EGO55" s="13"/>
      <c r="EGP55" s="13"/>
      <c r="EGQ55" s="13"/>
      <c r="EGR55" s="13"/>
      <c r="EGS55" s="13"/>
      <c r="EGT55" s="13"/>
      <c r="EGU55" s="13"/>
      <c r="EGV55" s="13"/>
      <c r="EGW55" s="13"/>
      <c r="EGX55" s="13"/>
      <c r="EGY55" s="13"/>
      <c r="EGZ55" s="13"/>
      <c r="EHA55" s="13"/>
      <c r="EHB55" s="13"/>
      <c r="EHC55" s="13"/>
      <c r="EHD55" s="13"/>
      <c r="EHE55" s="13"/>
      <c r="EHF55" s="13"/>
      <c r="EHG55" s="13"/>
      <c r="EHH55" s="13"/>
      <c r="EHI55" s="13"/>
      <c r="EHJ55" s="13"/>
      <c r="EHK55" s="13"/>
      <c r="EHL55" s="13"/>
      <c r="EHM55" s="13"/>
      <c r="EHN55" s="13"/>
      <c r="EHO55" s="13"/>
      <c r="EHP55" s="13"/>
      <c r="EHQ55" s="13"/>
      <c r="EHR55" s="13"/>
      <c r="EHS55" s="13"/>
      <c r="EHT55" s="13"/>
      <c r="EHU55" s="13"/>
      <c r="EHV55" s="13"/>
      <c r="EHW55" s="13"/>
      <c r="EHX55" s="13"/>
      <c r="EHY55" s="13"/>
      <c r="EHZ55" s="13"/>
      <c r="EIA55" s="13"/>
      <c r="EIB55" s="13"/>
      <c r="EIC55" s="13"/>
      <c r="EID55" s="13"/>
      <c r="EIE55" s="13"/>
      <c r="EIF55" s="13"/>
      <c r="EIG55" s="13"/>
      <c r="EIH55" s="13"/>
      <c r="EII55" s="13"/>
      <c r="EIJ55" s="13"/>
      <c r="EIK55" s="13"/>
      <c r="EIL55" s="13"/>
      <c r="EIM55" s="13"/>
      <c r="EIN55" s="13"/>
      <c r="EIO55" s="13"/>
      <c r="EIP55" s="13"/>
      <c r="EIQ55" s="13"/>
      <c r="EIR55" s="13"/>
      <c r="EIS55" s="13"/>
      <c r="EIT55" s="13"/>
      <c r="EIU55" s="13"/>
      <c r="EIV55" s="13"/>
      <c r="EIW55" s="13"/>
      <c r="EIX55" s="13"/>
      <c r="EIY55" s="13"/>
      <c r="EIZ55" s="13"/>
      <c r="EJA55" s="13"/>
      <c r="EJB55" s="13"/>
      <c r="EJC55" s="13"/>
      <c r="EJD55" s="13"/>
      <c r="EJE55" s="13"/>
      <c r="EJF55" s="13"/>
      <c r="EJG55" s="13"/>
      <c r="EJH55" s="13"/>
      <c r="EJI55" s="13"/>
      <c r="EJJ55" s="13"/>
      <c r="EJK55" s="13"/>
      <c r="EJL55" s="13"/>
      <c r="EJM55" s="13"/>
      <c r="EJN55" s="13"/>
      <c r="EJO55" s="13"/>
      <c r="EJP55" s="13"/>
      <c r="EJQ55" s="13"/>
      <c r="EJR55" s="13"/>
      <c r="EJS55" s="13"/>
      <c r="EJT55" s="13"/>
      <c r="EJU55" s="13"/>
      <c r="EJV55" s="13"/>
      <c r="EJW55" s="13"/>
      <c r="EJX55" s="13"/>
      <c r="EJY55" s="13"/>
      <c r="EJZ55" s="13"/>
      <c r="EKA55" s="13"/>
      <c r="EKB55" s="13"/>
      <c r="EKC55" s="13"/>
      <c r="EKD55" s="13"/>
      <c r="EKE55" s="13"/>
      <c r="EKF55" s="13"/>
      <c r="EKG55" s="13"/>
      <c r="EKH55" s="13"/>
      <c r="EKI55" s="13"/>
      <c r="EKJ55" s="13"/>
      <c r="EKK55" s="13"/>
      <c r="EKL55" s="13"/>
      <c r="EKM55" s="13"/>
      <c r="EKN55" s="13"/>
      <c r="EKO55" s="13"/>
      <c r="EKP55" s="13"/>
      <c r="EKQ55" s="13"/>
      <c r="EKR55" s="13"/>
      <c r="EKS55" s="13"/>
      <c r="EKT55" s="13"/>
      <c r="EKU55" s="13"/>
      <c r="EKV55" s="13"/>
      <c r="EKW55" s="13"/>
      <c r="EKX55" s="13"/>
      <c r="EKY55" s="13"/>
      <c r="EKZ55" s="13"/>
      <c r="ELA55" s="13"/>
      <c r="ELB55" s="13"/>
      <c r="ELC55" s="13"/>
      <c r="ELD55" s="13"/>
      <c r="ELE55" s="13"/>
      <c r="ELF55" s="13"/>
      <c r="ELG55" s="13"/>
      <c r="ELH55" s="13"/>
      <c r="ELI55" s="13"/>
      <c r="ELJ55" s="13"/>
      <c r="ELK55" s="13"/>
      <c r="ELL55" s="13"/>
      <c r="ELM55" s="13"/>
      <c r="ELN55" s="13"/>
      <c r="ELO55" s="13"/>
      <c r="ELP55" s="13"/>
      <c r="ELQ55" s="13"/>
      <c r="ELR55" s="13"/>
      <c r="ELS55" s="13"/>
      <c r="ELT55" s="13"/>
      <c r="ELU55" s="13"/>
      <c r="ELV55" s="13"/>
      <c r="ELW55" s="13"/>
      <c r="ELX55" s="13"/>
      <c r="ELY55" s="13"/>
      <c r="ELZ55" s="13"/>
      <c r="EMA55" s="13"/>
      <c r="EMB55" s="13"/>
      <c r="EMC55" s="13"/>
      <c r="EMD55" s="13"/>
      <c r="EME55" s="13"/>
      <c r="EMF55" s="13"/>
      <c r="EMG55" s="13"/>
      <c r="EMH55" s="13"/>
      <c r="EMI55" s="13"/>
      <c r="EMJ55" s="13"/>
      <c r="EMK55" s="13"/>
      <c r="EML55" s="13"/>
      <c r="EMM55" s="13"/>
      <c r="EMN55" s="13"/>
      <c r="EMO55" s="13"/>
      <c r="EMP55" s="13"/>
      <c r="EMQ55" s="13"/>
      <c r="EMR55" s="13"/>
      <c r="EMS55" s="13"/>
      <c r="EMT55" s="13"/>
      <c r="EMU55" s="13"/>
      <c r="EMV55" s="13"/>
      <c r="EMW55" s="13"/>
      <c r="EMX55" s="13"/>
      <c r="EMY55" s="13"/>
      <c r="EMZ55" s="13"/>
      <c r="ENA55" s="13"/>
      <c r="ENB55" s="13"/>
      <c r="ENC55" s="13"/>
      <c r="END55" s="13"/>
      <c r="ENE55" s="13"/>
      <c r="ENF55" s="13"/>
      <c r="ENG55" s="13"/>
      <c r="ENH55" s="13"/>
      <c r="ENI55" s="13"/>
      <c r="ENJ55" s="13"/>
      <c r="ENK55" s="13"/>
      <c r="ENL55" s="13"/>
      <c r="ENM55" s="13"/>
      <c r="ENN55" s="13"/>
      <c r="ENO55" s="13"/>
      <c r="ENP55" s="13"/>
      <c r="ENQ55" s="13"/>
      <c r="ENR55" s="13"/>
      <c r="ENS55" s="13"/>
      <c r="ENT55" s="13"/>
      <c r="ENU55" s="13"/>
      <c r="ENV55" s="13"/>
      <c r="ENW55" s="13"/>
      <c r="ENX55" s="13"/>
      <c r="ENY55" s="13"/>
      <c r="ENZ55" s="13"/>
      <c r="EOA55" s="13"/>
      <c r="EOB55" s="13"/>
      <c r="EOC55" s="13"/>
      <c r="EOD55" s="13"/>
      <c r="EOE55" s="13"/>
      <c r="EOF55" s="13"/>
      <c r="EOG55" s="13"/>
      <c r="EOH55" s="13"/>
      <c r="EOI55" s="13"/>
      <c r="EOJ55" s="13"/>
      <c r="EOK55" s="13"/>
      <c r="EOL55" s="13"/>
      <c r="EOM55" s="13"/>
      <c r="EON55" s="13"/>
      <c r="EOO55" s="13"/>
      <c r="EOP55" s="13"/>
      <c r="EOQ55" s="13"/>
      <c r="EOR55" s="13"/>
      <c r="EOS55" s="13"/>
      <c r="EOT55" s="13"/>
      <c r="EOU55" s="13"/>
      <c r="EOV55" s="13"/>
      <c r="EOW55" s="13"/>
      <c r="EOX55" s="13"/>
      <c r="EOY55" s="13"/>
      <c r="EOZ55" s="13"/>
      <c r="EPA55" s="13"/>
      <c r="EPB55" s="13"/>
      <c r="EPC55" s="13"/>
      <c r="EPD55" s="13"/>
      <c r="EPE55" s="13"/>
      <c r="EPF55" s="13"/>
      <c r="EPG55" s="13"/>
      <c r="EPH55" s="13"/>
      <c r="EPI55" s="13"/>
      <c r="EPJ55" s="13"/>
      <c r="EPK55" s="13"/>
      <c r="EPL55" s="13"/>
      <c r="EPM55" s="13"/>
      <c r="EPN55" s="13"/>
      <c r="EPO55" s="13"/>
      <c r="EPP55" s="13"/>
      <c r="EPQ55" s="13"/>
      <c r="EPR55" s="13"/>
      <c r="EPS55" s="13"/>
      <c r="EPT55" s="13"/>
      <c r="EPU55" s="13"/>
      <c r="EPV55" s="13"/>
      <c r="EPW55" s="13"/>
      <c r="EPX55" s="13"/>
      <c r="EPY55" s="13"/>
      <c r="EPZ55" s="13"/>
      <c r="EQA55" s="13"/>
      <c r="EQB55" s="13"/>
      <c r="EQC55" s="13"/>
      <c r="EQD55" s="13"/>
      <c r="EQE55" s="13"/>
      <c r="EQF55" s="13"/>
      <c r="EQG55" s="13"/>
      <c r="EQH55" s="13"/>
      <c r="EQI55" s="13"/>
      <c r="EQJ55" s="13"/>
      <c r="EQK55" s="13"/>
      <c r="EQL55" s="13"/>
      <c r="EQM55" s="13"/>
      <c r="EQN55" s="13"/>
      <c r="EQO55" s="13"/>
      <c r="EQP55" s="13"/>
      <c r="EQQ55" s="13"/>
      <c r="EQR55" s="13"/>
      <c r="EQS55" s="13"/>
      <c r="EQT55" s="13"/>
      <c r="EQU55" s="13"/>
      <c r="EQV55" s="13"/>
      <c r="EQW55" s="13"/>
      <c r="EQX55" s="13"/>
      <c r="EQY55" s="13"/>
      <c r="EQZ55" s="13"/>
      <c r="ERA55" s="13"/>
      <c r="ERB55" s="13"/>
      <c r="ERC55" s="13"/>
      <c r="ERD55" s="13"/>
      <c r="ERE55" s="13"/>
      <c r="ERF55" s="13"/>
      <c r="ERG55" s="13"/>
      <c r="ERH55" s="13"/>
      <c r="ERI55" s="13"/>
      <c r="ERJ55" s="13"/>
      <c r="ERK55" s="13"/>
      <c r="ERL55" s="13"/>
      <c r="ERM55" s="13"/>
      <c r="ERN55" s="13"/>
      <c r="ERO55" s="13"/>
      <c r="ERP55" s="13"/>
      <c r="ERQ55" s="13"/>
      <c r="ERR55" s="13"/>
      <c r="ERS55" s="13"/>
      <c r="ERT55" s="13"/>
      <c r="ERU55" s="13"/>
      <c r="ERV55" s="13"/>
      <c r="ERW55" s="13"/>
      <c r="ERX55" s="13"/>
      <c r="ERY55" s="13"/>
      <c r="ERZ55" s="13"/>
      <c r="ESA55" s="13"/>
      <c r="ESB55" s="13"/>
      <c r="ESC55" s="13"/>
      <c r="ESD55" s="13"/>
      <c r="ESE55" s="13"/>
      <c r="ESF55" s="13"/>
      <c r="ESG55" s="13"/>
      <c r="ESH55" s="13"/>
      <c r="ESI55" s="13"/>
      <c r="ESJ55" s="13"/>
      <c r="ESK55" s="13"/>
      <c r="ESL55" s="13"/>
      <c r="ESM55" s="13"/>
      <c r="ESN55" s="13"/>
      <c r="ESO55" s="13"/>
      <c r="ESP55" s="13"/>
      <c r="ESQ55" s="13"/>
      <c r="ESR55" s="13"/>
      <c r="ESS55" s="13"/>
      <c r="EST55" s="13"/>
      <c r="ESU55" s="13"/>
      <c r="ESV55" s="13"/>
      <c r="ESW55" s="13"/>
      <c r="ESX55" s="13"/>
      <c r="ESY55" s="13"/>
      <c r="ESZ55" s="13"/>
      <c r="ETA55" s="13"/>
      <c r="ETB55" s="13"/>
      <c r="ETC55" s="13"/>
      <c r="ETD55" s="13"/>
      <c r="ETE55" s="13"/>
      <c r="ETF55" s="13"/>
      <c r="ETG55" s="13"/>
      <c r="ETH55" s="13"/>
      <c r="ETI55" s="13"/>
      <c r="ETJ55" s="13"/>
      <c r="ETK55" s="13"/>
      <c r="ETL55" s="13"/>
      <c r="ETM55" s="13"/>
      <c r="ETN55" s="13"/>
      <c r="ETO55" s="13"/>
      <c r="ETP55" s="13"/>
      <c r="ETQ55" s="13"/>
      <c r="ETR55" s="13"/>
      <c r="ETS55" s="13"/>
      <c r="ETT55" s="13"/>
      <c r="ETU55" s="13"/>
      <c r="ETV55" s="13"/>
      <c r="ETW55" s="13"/>
      <c r="ETX55" s="13"/>
      <c r="ETY55" s="13"/>
      <c r="ETZ55" s="13"/>
      <c r="EUA55" s="13"/>
      <c r="EUB55" s="13"/>
      <c r="EUC55" s="13"/>
      <c r="EUD55" s="13"/>
      <c r="EUE55" s="13"/>
      <c r="EUF55" s="13"/>
      <c r="EUG55" s="13"/>
      <c r="EUH55" s="13"/>
      <c r="EUI55" s="13"/>
      <c r="EUJ55" s="13"/>
      <c r="EUK55" s="13"/>
      <c r="EUL55" s="13"/>
      <c r="EUM55" s="13"/>
      <c r="EUN55" s="13"/>
      <c r="EUO55" s="13"/>
      <c r="EUP55" s="13"/>
      <c r="EUQ55" s="13"/>
      <c r="EUR55" s="13"/>
      <c r="EUS55" s="13"/>
      <c r="EUT55" s="13"/>
      <c r="EUU55" s="13"/>
      <c r="EUV55" s="13"/>
      <c r="EUW55" s="13"/>
      <c r="EUX55" s="13"/>
      <c r="EUY55" s="13"/>
      <c r="EUZ55" s="13"/>
      <c r="EVA55" s="13"/>
      <c r="EVB55" s="13"/>
      <c r="EVC55" s="13"/>
      <c r="EVD55" s="13"/>
      <c r="EVE55" s="13"/>
      <c r="EVF55" s="13"/>
      <c r="EVG55" s="13"/>
      <c r="EVH55" s="13"/>
      <c r="EVI55" s="13"/>
      <c r="EVJ55" s="13"/>
      <c r="EVK55" s="13"/>
      <c r="EVL55" s="13"/>
      <c r="EVM55" s="13"/>
      <c r="EVN55" s="13"/>
      <c r="EVO55" s="13"/>
      <c r="EVP55" s="13"/>
      <c r="EVQ55" s="13"/>
      <c r="EVR55" s="13"/>
      <c r="EVS55" s="13"/>
      <c r="EVT55" s="13"/>
      <c r="EVU55" s="13"/>
      <c r="EVV55" s="13"/>
      <c r="EVW55" s="13"/>
      <c r="EVX55" s="13"/>
      <c r="EVY55" s="13"/>
      <c r="EVZ55" s="13"/>
      <c r="EWA55" s="13"/>
      <c r="EWB55" s="13"/>
      <c r="EWC55" s="13"/>
      <c r="EWD55" s="13"/>
      <c r="EWE55" s="13"/>
      <c r="EWF55" s="13"/>
      <c r="EWG55" s="13"/>
      <c r="EWH55" s="13"/>
      <c r="EWI55" s="13"/>
      <c r="EWJ55" s="13"/>
      <c r="EWK55" s="13"/>
      <c r="EWL55" s="13"/>
      <c r="EWM55" s="13"/>
      <c r="EWN55" s="13"/>
      <c r="EWO55" s="13"/>
      <c r="EWP55" s="13"/>
      <c r="EWQ55" s="13"/>
      <c r="EWR55" s="13"/>
      <c r="EWS55" s="13"/>
      <c r="EWT55" s="13"/>
      <c r="EWU55" s="13"/>
      <c r="EWV55" s="13"/>
      <c r="EWW55" s="13"/>
      <c r="EWX55" s="13"/>
      <c r="EWY55" s="13"/>
      <c r="EWZ55" s="13"/>
      <c r="EXA55" s="13"/>
      <c r="EXB55" s="13"/>
      <c r="EXC55" s="13"/>
      <c r="EXD55" s="13"/>
      <c r="EXE55" s="13"/>
      <c r="EXF55" s="13"/>
      <c r="EXG55" s="13"/>
      <c r="EXH55" s="13"/>
      <c r="EXI55" s="13"/>
      <c r="EXJ55" s="13"/>
      <c r="EXK55" s="13"/>
      <c r="EXL55" s="13"/>
      <c r="EXM55" s="13"/>
      <c r="EXN55" s="13"/>
      <c r="EXO55" s="13"/>
      <c r="EXP55" s="13"/>
      <c r="EXQ55" s="13"/>
      <c r="EXR55" s="13"/>
      <c r="EXS55" s="13"/>
      <c r="EXT55" s="13"/>
      <c r="EXU55" s="13"/>
      <c r="EXV55" s="13"/>
      <c r="EXW55" s="13"/>
      <c r="EXX55" s="13"/>
      <c r="EXY55" s="13"/>
      <c r="EXZ55" s="13"/>
      <c r="EYA55" s="13"/>
      <c r="EYB55" s="13"/>
      <c r="EYC55" s="13"/>
      <c r="EYD55" s="13"/>
      <c r="EYE55" s="13"/>
      <c r="EYF55" s="13"/>
      <c r="EYG55" s="13"/>
      <c r="EYH55" s="13"/>
      <c r="EYI55" s="13"/>
      <c r="EYJ55" s="13"/>
      <c r="EYK55" s="13"/>
      <c r="EYL55" s="13"/>
      <c r="EYM55" s="13"/>
      <c r="EYN55" s="13"/>
      <c r="EYO55" s="13"/>
      <c r="EYP55" s="13"/>
      <c r="EYQ55" s="13"/>
      <c r="EYR55" s="13"/>
      <c r="EYS55" s="13"/>
      <c r="EYT55" s="13"/>
      <c r="EYU55" s="13"/>
      <c r="EYV55" s="13"/>
      <c r="EYW55" s="13"/>
      <c r="EYX55" s="13"/>
      <c r="EYY55" s="13"/>
      <c r="EYZ55" s="13"/>
      <c r="EZA55" s="13"/>
      <c r="EZB55" s="13"/>
      <c r="EZC55" s="13"/>
      <c r="EZD55" s="13"/>
      <c r="EZE55" s="13"/>
      <c r="EZF55" s="13"/>
      <c r="EZG55" s="13"/>
      <c r="EZH55" s="13"/>
      <c r="EZI55" s="13"/>
      <c r="EZJ55" s="13"/>
      <c r="EZK55" s="13"/>
      <c r="EZL55" s="13"/>
      <c r="EZM55" s="13"/>
      <c r="EZN55" s="13"/>
      <c r="EZO55" s="13"/>
      <c r="EZP55" s="13"/>
      <c r="EZQ55" s="13"/>
      <c r="EZR55" s="13"/>
      <c r="EZS55" s="13"/>
      <c r="EZT55" s="13"/>
      <c r="EZU55" s="13"/>
      <c r="EZV55" s="13"/>
      <c r="EZW55" s="13"/>
      <c r="EZX55" s="13"/>
      <c r="EZY55" s="13"/>
      <c r="EZZ55" s="13"/>
      <c r="FAA55" s="13"/>
      <c r="FAB55" s="13"/>
      <c r="FAC55" s="13"/>
      <c r="FAD55" s="13"/>
      <c r="FAE55" s="13"/>
      <c r="FAF55" s="13"/>
      <c r="FAG55" s="13"/>
      <c r="FAH55" s="13"/>
      <c r="FAI55" s="13"/>
      <c r="FAJ55" s="13"/>
      <c r="FAK55" s="13"/>
      <c r="FAL55" s="13"/>
      <c r="FAM55" s="13"/>
      <c r="FAN55" s="13"/>
      <c r="FAO55" s="13"/>
      <c r="FAP55" s="13"/>
      <c r="FAQ55" s="13"/>
      <c r="FAR55" s="13"/>
      <c r="FAS55" s="13"/>
      <c r="FAT55" s="13"/>
      <c r="FAU55" s="13"/>
      <c r="FAV55" s="13"/>
      <c r="FAW55" s="13"/>
      <c r="FAX55" s="13"/>
      <c r="FAY55" s="13"/>
      <c r="FAZ55" s="13"/>
      <c r="FBA55" s="13"/>
      <c r="FBB55" s="13"/>
      <c r="FBC55" s="13"/>
      <c r="FBD55" s="13"/>
      <c r="FBE55" s="13"/>
      <c r="FBF55" s="13"/>
      <c r="FBG55" s="13"/>
      <c r="FBH55" s="13"/>
      <c r="FBI55" s="13"/>
      <c r="FBJ55" s="13"/>
      <c r="FBK55" s="13"/>
      <c r="FBL55" s="13"/>
      <c r="FBM55" s="13"/>
      <c r="FBN55" s="13"/>
      <c r="FBO55" s="13"/>
      <c r="FBP55" s="13"/>
      <c r="FBQ55" s="13"/>
      <c r="FBR55" s="13"/>
      <c r="FBS55" s="13"/>
      <c r="FBT55" s="13"/>
      <c r="FBU55" s="13"/>
      <c r="FBV55" s="13"/>
      <c r="FBW55" s="13"/>
      <c r="FBX55" s="13"/>
      <c r="FBY55" s="13"/>
      <c r="FBZ55" s="13"/>
      <c r="FCA55" s="13"/>
      <c r="FCB55" s="13"/>
      <c r="FCC55" s="13"/>
      <c r="FCD55" s="13"/>
      <c r="FCE55" s="13"/>
      <c r="FCF55" s="13"/>
      <c r="FCG55" s="13"/>
      <c r="FCH55" s="13"/>
      <c r="FCI55" s="13"/>
      <c r="FCJ55" s="13"/>
      <c r="FCK55" s="13"/>
      <c r="FCL55" s="13"/>
      <c r="FCM55" s="13"/>
      <c r="FCN55" s="13"/>
      <c r="FCO55" s="13"/>
      <c r="FCP55" s="13"/>
      <c r="FCQ55" s="13"/>
      <c r="FCR55" s="13"/>
      <c r="FCS55" s="13"/>
      <c r="FCT55" s="13"/>
      <c r="FCU55" s="13"/>
      <c r="FCV55" s="13"/>
      <c r="FCW55" s="13"/>
      <c r="FCX55" s="13"/>
      <c r="FCY55" s="13"/>
      <c r="FCZ55" s="13"/>
      <c r="FDA55" s="13"/>
      <c r="FDB55" s="13"/>
      <c r="FDC55" s="13"/>
      <c r="FDD55" s="13"/>
      <c r="FDE55" s="13"/>
      <c r="FDF55" s="13"/>
      <c r="FDG55" s="13"/>
      <c r="FDH55" s="13"/>
      <c r="FDI55" s="13"/>
      <c r="FDJ55" s="13"/>
      <c r="FDK55" s="13"/>
      <c r="FDL55" s="13"/>
      <c r="FDM55" s="13"/>
      <c r="FDN55" s="13"/>
      <c r="FDO55" s="13"/>
      <c r="FDP55" s="13"/>
      <c r="FDQ55" s="13"/>
      <c r="FDR55" s="13"/>
      <c r="FDS55" s="13"/>
      <c r="FDT55" s="13"/>
      <c r="FDU55" s="13"/>
      <c r="FDV55" s="13"/>
      <c r="FDW55" s="13"/>
      <c r="FDX55" s="13"/>
      <c r="FDY55" s="13"/>
      <c r="FDZ55" s="13"/>
      <c r="FEA55" s="13"/>
      <c r="FEB55" s="13"/>
      <c r="FEC55" s="13"/>
      <c r="FED55" s="13"/>
      <c r="FEE55" s="13"/>
      <c r="FEF55" s="13"/>
      <c r="FEG55" s="13"/>
      <c r="FEH55" s="13"/>
      <c r="FEI55" s="13"/>
      <c r="FEJ55" s="13"/>
      <c r="FEK55" s="13"/>
      <c r="FEL55" s="13"/>
      <c r="FEM55" s="13"/>
      <c r="FEN55" s="13"/>
      <c r="FEO55" s="13"/>
      <c r="FEP55" s="13"/>
      <c r="FEQ55" s="13"/>
      <c r="FER55" s="13"/>
      <c r="FES55" s="13"/>
      <c r="FET55" s="13"/>
      <c r="FEU55" s="13"/>
      <c r="FEV55" s="13"/>
      <c r="FEW55" s="13"/>
      <c r="FEX55" s="13"/>
      <c r="FEY55" s="13"/>
      <c r="FEZ55" s="13"/>
      <c r="FFA55" s="13"/>
      <c r="FFB55" s="13"/>
      <c r="FFC55" s="13"/>
      <c r="FFD55" s="13"/>
      <c r="FFE55" s="13"/>
      <c r="FFF55" s="13"/>
      <c r="FFG55" s="13"/>
      <c r="FFH55" s="13"/>
      <c r="FFI55" s="13"/>
      <c r="FFJ55" s="13"/>
      <c r="FFK55" s="13"/>
      <c r="FFL55" s="13"/>
      <c r="FFM55" s="13"/>
      <c r="FFN55" s="13"/>
      <c r="FFO55" s="13"/>
      <c r="FFP55" s="13"/>
      <c r="FFQ55" s="13"/>
      <c r="FFR55" s="13"/>
      <c r="FFS55" s="13"/>
      <c r="FFT55" s="13"/>
      <c r="FFU55" s="13"/>
      <c r="FFV55" s="13"/>
      <c r="FFW55" s="13"/>
      <c r="FFX55" s="13"/>
      <c r="FFY55" s="13"/>
      <c r="FFZ55" s="13"/>
      <c r="FGA55" s="13"/>
      <c r="FGB55" s="13"/>
      <c r="FGC55" s="13"/>
      <c r="FGD55" s="13"/>
      <c r="FGE55" s="13"/>
      <c r="FGF55" s="13"/>
      <c r="FGG55" s="13"/>
      <c r="FGH55" s="13"/>
      <c r="FGI55" s="13"/>
      <c r="FGJ55" s="13"/>
      <c r="FGK55" s="13"/>
      <c r="FGL55" s="13"/>
      <c r="FGM55" s="13"/>
      <c r="FGN55" s="13"/>
      <c r="FGO55" s="13"/>
      <c r="FGP55" s="13"/>
      <c r="FGQ55" s="13"/>
      <c r="FGR55" s="13"/>
      <c r="FGS55" s="13"/>
      <c r="FGT55" s="13"/>
      <c r="FGU55" s="13"/>
      <c r="FGV55" s="13"/>
      <c r="FGW55" s="13"/>
      <c r="FGX55" s="13"/>
      <c r="FGY55" s="13"/>
      <c r="FGZ55" s="13"/>
      <c r="FHA55" s="13"/>
      <c r="FHB55" s="13"/>
      <c r="FHC55" s="13"/>
      <c r="FHD55" s="13"/>
      <c r="FHE55" s="13"/>
      <c r="FHF55" s="13"/>
      <c r="FHG55" s="13"/>
      <c r="FHH55" s="13"/>
      <c r="FHI55" s="13"/>
      <c r="FHJ55" s="13"/>
      <c r="FHK55" s="13"/>
      <c r="FHL55" s="13"/>
      <c r="FHM55" s="13"/>
      <c r="FHN55" s="13"/>
      <c r="FHO55" s="13"/>
      <c r="FHP55" s="13"/>
      <c r="FHQ55" s="13"/>
      <c r="FHR55" s="13"/>
      <c r="FHS55" s="13"/>
      <c r="FHT55" s="13"/>
      <c r="FHU55" s="13"/>
      <c r="FHV55" s="13"/>
      <c r="FHW55" s="13"/>
      <c r="FHX55" s="13"/>
      <c r="FHY55" s="13"/>
      <c r="FHZ55" s="13"/>
      <c r="FIA55" s="13"/>
      <c r="FIB55" s="13"/>
      <c r="FIC55" s="13"/>
      <c r="FID55" s="13"/>
      <c r="FIE55" s="13"/>
      <c r="FIF55" s="13"/>
      <c r="FIG55" s="13"/>
      <c r="FIH55" s="13"/>
      <c r="FII55" s="13"/>
      <c r="FIJ55" s="13"/>
      <c r="FIK55" s="13"/>
      <c r="FIL55" s="13"/>
      <c r="FIM55" s="13"/>
      <c r="FIN55" s="13"/>
      <c r="FIO55" s="13"/>
      <c r="FIP55" s="13"/>
      <c r="FIQ55" s="13"/>
      <c r="FIR55" s="13"/>
      <c r="FIS55" s="13"/>
      <c r="FIT55" s="13"/>
      <c r="FIU55" s="13"/>
      <c r="FIV55" s="13"/>
      <c r="FIW55" s="13"/>
      <c r="FIX55" s="13"/>
      <c r="FIY55" s="13"/>
      <c r="FIZ55" s="13"/>
      <c r="FJA55" s="13"/>
      <c r="FJB55" s="13"/>
      <c r="FJC55" s="13"/>
      <c r="FJD55" s="13"/>
      <c r="FJE55" s="13"/>
      <c r="FJF55" s="13"/>
      <c r="FJG55" s="13"/>
      <c r="FJH55" s="13"/>
      <c r="FJI55" s="13"/>
      <c r="FJJ55" s="13"/>
      <c r="FJK55" s="13"/>
      <c r="FJL55" s="13"/>
      <c r="FJM55" s="13"/>
      <c r="FJN55" s="13"/>
      <c r="FJO55" s="13"/>
      <c r="FJP55" s="13"/>
      <c r="FJQ55" s="13"/>
      <c r="FJR55" s="13"/>
      <c r="FJS55" s="13"/>
      <c r="FJT55" s="13"/>
      <c r="FJU55" s="13"/>
      <c r="FJV55" s="13"/>
      <c r="FJW55" s="13"/>
      <c r="FJX55" s="13"/>
      <c r="FJY55" s="13"/>
      <c r="FJZ55" s="13"/>
      <c r="FKA55" s="13"/>
      <c r="FKB55" s="13"/>
      <c r="FKC55" s="13"/>
      <c r="FKD55" s="13"/>
      <c r="FKE55" s="13"/>
      <c r="FKF55" s="13"/>
      <c r="FKG55" s="13"/>
      <c r="FKH55" s="13"/>
      <c r="FKI55" s="13"/>
      <c r="FKJ55" s="13"/>
      <c r="FKK55" s="13"/>
      <c r="FKL55" s="13"/>
      <c r="FKM55" s="13"/>
      <c r="FKN55" s="13"/>
      <c r="FKO55" s="13"/>
      <c r="FKP55" s="13"/>
      <c r="FKQ55" s="13"/>
      <c r="FKR55" s="13"/>
      <c r="FKS55" s="13"/>
      <c r="FKT55" s="13"/>
      <c r="FKU55" s="13"/>
      <c r="FKV55" s="13"/>
      <c r="FKW55" s="13"/>
      <c r="FKX55" s="13"/>
      <c r="FKY55" s="13"/>
      <c r="FKZ55" s="13"/>
      <c r="FLA55" s="13"/>
      <c r="FLB55" s="13"/>
      <c r="FLC55" s="13"/>
      <c r="FLD55" s="13"/>
      <c r="FLE55" s="13"/>
      <c r="FLF55" s="13"/>
      <c r="FLG55" s="13"/>
      <c r="FLH55" s="13"/>
      <c r="FLI55" s="13"/>
      <c r="FLJ55" s="13"/>
      <c r="FLK55" s="13"/>
      <c r="FLL55" s="13"/>
      <c r="FLM55" s="13"/>
      <c r="FLN55" s="13"/>
      <c r="FLO55" s="13"/>
      <c r="FLP55" s="13"/>
      <c r="FLQ55" s="13"/>
      <c r="FLR55" s="13"/>
      <c r="FLS55" s="13"/>
      <c r="FLT55" s="13"/>
      <c r="FLU55" s="13"/>
      <c r="FLV55" s="13"/>
      <c r="FLW55" s="13"/>
      <c r="FLX55" s="13"/>
      <c r="FLY55" s="13"/>
      <c r="FLZ55" s="13"/>
      <c r="FMA55" s="13"/>
      <c r="FMB55" s="13"/>
      <c r="FMC55" s="13"/>
      <c r="FMD55" s="13"/>
      <c r="FME55" s="13"/>
      <c r="FMF55" s="13"/>
      <c r="FMG55" s="13"/>
      <c r="FMH55" s="13"/>
      <c r="FMI55" s="13"/>
      <c r="FMJ55" s="13"/>
      <c r="FMK55" s="13"/>
      <c r="FML55" s="13"/>
      <c r="FMM55" s="13"/>
      <c r="FMN55" s="13"/>
      <c r="FMO55" s="13"/>
      <c r="FMP55" s="13"/>
      <c r="FMQ55" s="13"/>
      <c r="FMR55" s="13"/>
      <c r="FMS55" s="13"/>
      <c r="FMT55" s="13"/>
      <c r="FMU55" s="13"/>
      <c r="FMV55" s="13"/>
      <c r="FMW55" s="13"/>
      <c r="FMX55" s="13"/>
      <c r="FMY55" s="13"/>
      <c r="FMZ55" s="13"/>
      <c r="FNA55" s="13"/>
      <c r="FNB55" s="13"/>
      <c r="FNC55" s="13"/>
      <c r="FND55" s="13"/>
      <c r="FNE55" s="13"/>
      <c r="FNF55" s="13"/>
      <c r="FNG55" s="13"/>
      <c r="FNH55" s="13"/>
      <c r="FNI55" s="13"/>
      <c r="FNJ55" s="13"/>
      <c r="FNK55" s="13"/>
      <c r="FNL55" s="13"/>
      <c r="FNM55" s="13"/>
      <c r="FNN55" s="13"/>
      <c r="FNO55" s="13"/>
      <c r="FNP55" s="13"/>
      <c r="FNQ55" s="13"/>
      <c r="FNR55" s="13"/>
      <c r="FNS55" s="13"/>
      <c r="FNT55" s="13"/>
      <c r="FNU55" s="13"/>
      <c r="FNV55" s="13"/>
      <c r="FNW55" s="13"/>
      <c r="FNX55" s="13"/>
      <c r="FNY55" s="13"/>
      <c r="FNZ55" s="13"/>
      <c r="FOA55" s="13"/>
      <c r="FOB55" s="13"/>
      <c r="FOC55" s="13"/>
      <c r="FOD55" s="13"/>
      <c r="FOE55" s="13"/>
      <c r="FOF55" s="13"/>
      <c r="FOG55" s="13"/>
      <c r="FOH55" s="13"/>
      <c r="FOI55" s="13"/>
      <c r="FOJ55" s="13"/>
      <c r="FOK55" s="13"/>
      <c r="FOL55" s="13"/>
      <c r="FOM55" s="13"/>
      <c r="FON55" s="13"/>
      <c r="FOO55" s="13"/>
      <c r="FOP55" s="13"/>
      <c r="FOQ55" s="13"/>
      <c r="FOR55" s="13"/>
      <c r="FOS55" s="13"/>
      <c r="FOT55" s="13"/>
      <c r="FOU55" s="13"/>
      <c r="FOV55" s="13"/>
      <c r="FOW55" s="13"/>
      <c r="FOX55" s="13"/>
      <c r="FOY55" s="13"/>
      <c r="FOZ55" s="13"/>
      <c r="FPA55" s="13"/>
      <c r="FPB55" s="13"/>
      <c r="FPC55" s="13"/>
      <c r="FPD55" s="13"/>
      <c r="FPE55" s="13"/>
      <c r="FPF55" s="13"/>
      <c r="FPG55" s="13"/>
      <c r="FPH55" s="13"/>
      <c r="FPI55" s="13"/>
      <c r="FPJ55" s="13"/>
      <c r="FPK55" s="13"/>
      <c r="FPL55" s="13"/>
      <c r="FPM55" s="13"/>
      <c r="FPN55" s="13"/>
      <c r="FPO55" s="13"/>
      <c r="FPP55" s="13"/>
      <c r="FPQ55" s="13"/>
      <c r="FPR55" s="13"/>
      <c r="FPS55" s="13"/>
      <c r="FPT55" s="13"/>
      <c r="FPU55" s="13"/>
      <c r="FPV55" s="13"/>
      <c r="FPW55" s="13"/>
      <c r="FPX55" s="13"/>
      <c r="FPY55" s="13"/>
      <c r="FPZ55" s="13"/>
      <c r="FQA55" s="13"/>
      <c r="FQB55" s="13"/>
      <c r="FQC55" s="13"/>
      <c r="FQD55" s="13"/>
      <c r="FQE55" s="13"/>
      <c r="FQF55" s="13"/>
      <c r="FQG55" s="13"/>
      <c r="FQH55" s="13"/>
      <c r="FQI55" s="13"/>
      <c r="FQJ55" s="13"/>
      <c r="FQK55" s="13"/>
      <c r="FQL55" s="13"/>
      <c r="FQM55" s="13"/>
      <c r="FQN55" s="13"/>
      <c r="FQO55" s="13"/>
      <c r="FQP55" s="13"/>
      <c r="FQQ55" s="13"/>
      <c r="FQR55" s="13"/>
      <c r="FQS55" s="13"/>
      <c r="FQT55" s="13"/>
      <c r="FQU55" s="13"/>
      <c r="FQV55" s="13"/>
      <c r="FQW55" s="13"/>
      <c r="FQX55" s="13"/>
      <c r="FQY55" s="13"/>
      <c r="FQZ55" s="13"/>
      <c r="FRA55" s="13"/>
      <c r="FRB55" s="13"/>
      <c r="FRC55" s="13"/>
      <c r="FRD55" s="13"/>
      <c r="FRE55" s="13"/>
      <c r="FRF55" s="13"/>
      <c r="FRG55" s="13"/>
      <c r="FRH55" s="13"/>
      <c r="FRI55" s="13"/>
      <c r="FRJ55" s="13"/>
      <c r="FRK55" s="13"/>
      <c r="FRL55" s="13"/>
      <c r="FRM55" s="13"/>
      <c r="FRN55" s="13"/>
      <c r="FRO55" s="13"/>
      <c r="FRP55" s="13"/>
      <c r="FRQ55" s="13"/>
      <c r="FRR55" s="13"/>
      <c r="FRS55" s="13"/>
      <c r="FRT55" s="13"/>
      <c r="FRU55" s="13"/>
      <c r="FRV55" s="13"/>
      <c r="FRW55" s="13"/>
      <c r="FRX55" s="13"/>
      <c r="FRY55" s="13"/>
      <c r="FRZ55" s="13"/>
      <c r="FSA55" s="13"/>
      <c r="FSB55" s="13"/>
      <c r="FSC55" s="13"/>
      <c r="FSD55" s="13"/>
      <c r="FSE55" s="13"/>
      <c r="FSF55" s="13"/>
      <c r="FSG55" s="13"/>
      <c r="FSH55" s="13"/>
      <c r="FSI55" s="13"/>
      <c r="FSJ55" s="13"/>
      <c r="FSK55" s="13"/>
      <c r="FSL55" s="13"/>
      <c r="FSM55" s="13"/>
      <c r="FSN55" s="13"/>
      <c r="FSO55" s="13"/>
      <c r="FSP55" s="13"/>
      <c r="FSQ55" s="13"/>
      <c r="FSR55" s="13"/>
      <c r="FSS55" s="13"/>
      <c r="FST55" s="13"/>
      <c r="FSU55" s="13"/>
      <c r="FSV55" s="13"/>
      <c r="FSW55" s="13"/>
      <c r="FSX55" s="13"/>
      <c r="FSY55" s="13"/>
      <c r="FSZ55" s="13"/>
      <c r="FTA55" s="13"/>
      <c r="FTB55" s="13"/>
      <c r="FTC55" s="13"/>
      <c r="FTD55" s="13"/>
      <c r="FTE55" s="13"/>
      <c r="FTF55" s="13"/>
      <c r="FTG55" s="13"/>
      <c r="FTH55" s="13"/>
      <c r="FTI55" s="13"/>
      <c r="FTJ55" s="13"/>
      <c r="FTK55" s="13"/>
      <c r="FTL55" s="13"/>
      <c r="FTM55" s="13"/>
      <c r="FTN55" s="13"/>
      <c r="FTO55" s="13"/>
      <c r="FTP55" s="13"/>
      <c r="FTQ55" s="13"/>
      <c r="FTR55" s="13"/>
      <c r="FTS55" s="13"/>
      <c r="FTT55" s="13"/>
      <c r="FTU55" s="13"/>
      <c r="FTV55" s="13"/>
      <c r="FTW55" s="13"/>
      <c r="FTX55" s="13"/>
      <c r="FTY55" s="13"/>
      <c r="FTZ55" s="13"/>
      <c r="FUA55" s="13"/>
      <c r="FUB55" s="13"/>
      <c r="FUC55" s="13"/>
      <c r="FUD55" s="13"/>
      <c r="FUE55" s="13"/>
      <c r="FUF55" s="13"/>
      <c r="FUG55" s="13"/>
      <c r="FUH55" s="13"/>
      <c r="FUI55" s="13"/>
      <c r="FUJ55" s="13"/>
      <c r="FUK55" s="13"/>
      <c r="FUL55" s="13"/>
      <c r="FUM55" s="13"/>
      <c r="FUN55" s="13"/>
      <c r="FUO55" s="13"/>
      <c r="FUP55" s="13"/>
      <c r="FUQ55" s="13"/>
      <c r="FUR55" s="13"/>
      <c r="FUS55" s="13"/>
      <c r="FUT55" s="13"/>
      <c r="FUU55" s="13"/>
      <c r="FUV55" s="13"/>
      <c r="FUW55" s="13"/>
      <c r="FUX55" s="13"/>
      <c r="FUY55" s="13"/>
      <c r="FUZ55" s="13"/>
      <c r="FVA55" s="13"/>
      <c r="FVB55" s="13"/>
      <c r="FVC55" s="13"/>
      <c r="FVD55" s="13"/>
      <c r="FVE55" s="13"/>
      <c r="FVF55" s="13"/>
      <c r="FVG55" s="13"/>
      <c r="FVH55" s="13"/>
      <c r="FVI55" s="13"/>
      <c r="FVJ55" s="13"/>
      <c r="FVK55" s="13"/>
      <c r="FVL55" s="13"/>
      <c r="FVM55" s="13"/>
      <c r="FVN55" s="13"/>
      <c r="FVO55" s="13"/>
      <c r="FVP55" s="13"/>
      <c r="FVQ55" s="13"/>
      <c r="FVR55" s="13"/>
      <c r="FVS55" s="13"/>
      <c r="FVT55" s="13"/>
      <c r="FVU55" s="13"/>
      <c r="FVV55" s="13"/>
      <c r="FVW55" s="13"/>
      <c r="FVX55" s="13"/>
      <c r="FVY55" s="13"/>
      <c r="FVZ55" s="13"/>
      <c r="FWA55" s="13"/>
      <c r="FWB55" s="13"/>
      <c r="FWC55" s="13"/>
      <c r="FWD55" s="13"/>
      <c r="FWE55" s="13"/>
      <c r="FWF55" s="13"/>
      <c r="FWG55" s="13"/>
      <c r="FWH55" s="13"/>
      <c r="FWI55" s="13"/>
      <c r="FWJ55" s="13"/>
      <c r="FWK55" s="13"/>
      <c r="FWL55" s="13"/>
      <c r="FWM55" s="13"/>
      <c r="FWN55" s="13"/>
      <c r="FWO55" s="13"/>
      <c r="FWP55" s="13"/>
      <c r="FWQ55" s="13"/>
      <c r="FWR55" s="13"/>
      <c r="FWS55" s="13"/>
      <c r="FWT55" s="13"/>
      <c r="FWU55" s="13"/>
      <c r="FWV55" s="13"/>
      <c r="FWW55" s="13"/>
      <c r="FWX55" s="13"/>
      <c r="FWY55" s="13"/>
      <c r="FWZ55" s="13"/>
      <c r="FXA55" s="13"/>
      <c r="FXB55" s="13"/>
      <c r="FXC55" s="13"/>
      <c r="FXD55" s="13"/>
      <c r="FXE55" s="13"/>
      <c r="FXF55" s="13"/>
      <c r="FXG55" s="13"/>
      <c r="FXH55" s="13"/>
      <c r="FXI55" s="13"/>
      <c r="FXJ55" s="13"/>
      <c r="FXK55" s="13"/>
      <c r="FXL55" s="13"/>
      <c r="FXM55" s="13"/>
      <c r="FXN55" s="13"/>
      <c r="FXO55" s="13"/>
      <c r="FXP55" s="13"/>
      <c r="FXQ55" s="13"/>
      <c r="FXR55" s="13"/>
      <c r="FXS55" s="13"/>
      <c r="FXT55" s="13"/>
      <c r="FXU55" s="13"/>
      <c r="FXV55" s="13"/>
      <c r="FXW55" s="13"/>
      <c r="FXX55" s="13"/>
      <c r="FXY55" s="13"/>
      <c r="FXZ55" s="13"/>
      <c r="FYA55" s="13"/>
      <c r="FYB55" s="13"/>
      <c r="FYC55" s="13"/>
      <c r="FYD55" s="13"/>
      <c r="FYE55" s="13"/>
      <c r="FYF55" s="13"/>
      <c r="FYG55" s="13"/>
      <c r="FYH55" s="13"/>
      <c r="FYI55" s="13"/>
      <c r="FYJ55" s="13"/>
      <c r="FYK55" s="13"/>
      <c r="FYL55" s="13"/>
      <c r="FYM55" s="13"/>
      <c r="FYN55" s="13"/>
      <c r="FYO55" s="13"/>
      <c r="FYP55" s="13"/>
      <c r="FYQ55" s="13"/>
      <c r="FYR55" s="13"/>
      <c r="FYS55" s="13"/>
      <c r="FYT55" s="13"/>
      <c r="FYU55" s="13"/>
      <c r="FYV55" s="13"/>
      <c r="FYW55" s="13"/>
      <c r="FYX55" s="13"/>
      <c r="FYY55" s="13"/>
      <c r="FYZ55" s="13"/>
      <c r="FZA55" s="13"/>
      <c r="FZB55" s="13"/>
      <c r="FZC55" s="13"/>
      <c r="FZD55" s="13"/>
      <c r="FZE55" s="13"/>
      <c r="FZF55" s="13"/>
      <c r="FZG55" s="13"/>
      <c r="FZH55" s="13"/>
      <c r="FZI55" s="13"/>
      <c r="FZJ55" s="13"/>
      <c r="FZK55" s="13"/>
      <c r="FZL55" s="13"/>
      <c r="FZM55" s="13"/>
      <c r="FZN55" s="13"/>
      <c r="FZO55" s="13"/>
      <c r="FZP55" s="13"/>
      <c r="FZQ55" s="13"/>
      <c r="FZR55" s="13"/>
      <c r="FZS55" s="13"/>
      <c r="FZT55" s="13"/>
      <c r="FZU55" s="13"/>
      <c r="FZV55" s="13"/>
      <c r="FZW55" s="13"/>
      <c r="FZX55" s="13"/>
      <c r="FZY55" s="13"/>
      <c r="FZZ55" s="13"/>
      <c r="GAA55" s="13"/>
      <c r="GAB55" s="13"/>
      <c r="GAC55" s="13"/>
      <c r="GAD55" s="13"/>
      <c r="GAE55" s="13"/>
      <c r="GAF55" s="13"/>
      <c r="GAG55" s="13"/>
      <c r="GAH55" s="13"/>
      <c r="GAI55" s="13"/>
      <c r="GAJ55" s="13"/>
      <c r="GAK55" s="13"/>
      <c r="GAL55" s="13"/>
      <c r="GAM55" s="13"/>
      <c r="GAN55" s="13"/>
      <c r="GAO55" s="13"/>
      <c r="GAP55" s="13"/>
      <c r="GAQ55" s="13"/>
      <c r="GAR55" s="13"/>
      <c r="GAS55" s="13"/>
      <c r="GAT55" s="13"/>
      <c r="GAU55" s="13"/>
      <c r="GAV55" s="13"/>
      <c r="GAW55" s="13"/>
      <c r="GAX55" s="13"/>
      <c r="GAY55" s="13"/>
      <c r="GAZ55" s="13"/>
      <c r="GBA55" s="13"/>
      <c r="GBB55" s="13"/>
      <c r="GBC55" s="13"/>
      <c r="GBD55" s="13"/>
      <c r="GBE55" s="13"/>
      <c r="GBF55" s="13"/>
      <c r="GBG55" s="13"/>
      <c r="GBH55" s="13"/>
      <c r="GBI55" s="13"/>
      <c r="GBJ55" s="13"/>
      <c r="GBK55" s="13"/>
      <c r="GBL55" s="13"/>
      <c r="GBM55" s="13"/>
      <c r="GBN55" s="13"/>
      <c r="GBO55" s="13"/>
      <c r="GBP55" s="13"/>
      <c r="GBQ55" s="13"/>
      <c r="GBR55" s="13"/>
      <c r="GBS55" s="13"/>
      <c r="GBT55" s="13"/>
      <c r="GBU55" s="13"/>
      <c r="GBV55" s="13"/>
      <c r="GBW55" s="13"/>
      <c r="GBX55" s="13"/>
      <c r="GBY55" s="13"/>
      <c r="GBZ55" s="13"/>
      <c r="GCA55" s="13"/>
      <c r="GCB55" s="13"/>
      <c r="GCC55" s="13"/>
      <c r="GCD55" s="13"/>
      <c r="GCE55" s="13"/>
      <c r="GCF55" s="13"/>
      <c r="GCG55" s="13"/>
      <c r="GCH55" s="13"/>
      <c r="GCI55" s="13"/>
      <c r="GCJ55" s="13"/>
      <c r="GCK55" s="13"/>
      <c r="GCL55" s="13"/>
      <c r="GCM55" s="13"/>
      <c r="GCN55" s="13"/>
      <c r="GCO55" s="13"/>
      <c r="GCP55" s="13"/>
      <c r="GCQ55" s="13"/>
      <c r="GCR55" s="13"/>
      <c r="GCS55" s="13"/>
      <c r="GCT55" s="13"/>
      <c r="GCU55" s="13"/>
      <c r="GCV55" s="13"/>
      <c r="GCW55" s="13"/>
      <c r="GCX55" s="13"/>
      <c r="GCY55" s="13"/>
      <c r="GCZ55" s="13"/>
      <c r="GDA55" s="13"/>
      <c r="GDB55" s="13"/>
      <c r="GDC55" s="13"/>
      <c r="GDD55" s="13"/>
      <c r="GDE55" s="13"/>
      <c r="GDF55" s="13"/>
      <c r="GDG55" s="13"/>
      <c r="GDH55" s="13"/>
      <c r="GDI55" s="13"/>
      <c r="GDJ55" s="13"/>
      <c r="GDK55" s="13"/>
      <c r="GDL55" s="13"/>
      <c r="GDM55" s="13"/>
      <c r="GDN55" s="13"/>
      <c r="GDO55" s="13"/>
      <c r="GDP55" s="13"/>
      <c r="GDQ55" s="13"/>
      <c r="GDR55" s="13"/>
      <c r="GDS55" s="13"/>
      <c r="GDT55" s="13"/>
      <c r="GDU55" s="13"/>
      <c r="GDV55" s="13"/>
      <c r="GDW55" s="13"/>
      <c r="GDX55" s="13"/>
      <c r="GDY55" s="13"/>
      <c r="GDZ55" s="13"/>
      <c r="GEA55" s="13"/>
      <c r="GEB55" s="13"/>
      <c r="GEC55" s="13"/>
      <c r="GED55" s="13"/>
      <c r="GEE55" s="13"/>
      <c r="GEF55" s="13"/>
      <c r="GEG55" s="13"/>
      <c r="GEH55" s="13"/>
      <c r="GEI55" s="13"/>
      <c r="GEJ55" s="13"/>
      <c r="GEK55" s="13"/>
      <c r="GEL55" s="13"/>
      <c r="GEM55" s="13"/>
      <c r="GEN55" s="13"/>
      <c r="GEO55" s="13"/>
      <c r="GEP55" s="13"/>
      <c r="GEQ55" s="13"/>
      <c r="GER55" s="13"/>
      <c r="GES55" s="13"/>
      <c r="GET55" s="13"/>
      <c r="GEU55" s="13"/>
      <c r="GEV55" s="13"/>
      <c r="GEW55" s="13"/>
      <c r="GEX55" s="13"/>
      <c r="GEY55" s="13"/>
      <c r="GEZ55" s="13"/>
      <c r="GFA55" s="13"/>
      <c r="GFB55" s="13"/>
      <c r="GFC55" s="13"/>
      <c r="GFD55" s="13"/>
      <c r="GFE55" s="13"/>
      <c r="GFF55" s="13"/>
      <c r="GFG55" s="13"/>
      <c r="GFH55" s="13"/>
      <c r="GFI55" s="13"/>
      <c r="GFJ55" s="13"/>
      <c r="GFK55" s="13"/>
      <c r="GFL55" s="13"/>
      <c r="GFM55" s="13"/>
      <c r="GFN55" s="13"/>
      <c r="GFO55" s="13"/>
      <c r="GFP55" s="13"/>
      <c r="GFQ55" s="13"/>
      <c r="GFR55" s="13"/>
      <c r="GFS55" s="13"/>
      <c r="GFT55" s="13"/>
      <c r="GFU55" s="13"/>
      <c r="GFV55" s="13"/>
      <c r="GFW55" s="13"/>
      <c r="GFX55" s="13"/>
      <c r="GFY55" s="13"/>
      <c r="GFZ55" s="13"/>
      <c r="GGA55" s="13"/>
      <c r="GGB55" s="13"/>
      <c r="GGC55" s="13"/>
      <c r="GGD55" s="13"/>
      <c r="GGE55" s="13"/>
      <c r="GGF55" s="13"/>
      <c r="GGG55" s="13"/>
      <c r="GGH55" s="13"/>
      <c r="GGI55" s="13"/>
      <c r="GGJ55" s="13"/>
      <c r="GGK55" s="13"/>
      <c r="GGL55" s="13"/>
      <c r="GGM55" s="13"/>
      <c r="GGN55" s="13"/>
      <c r="GGO55" s="13"/>
      <c r="GGP55" s="13"/>
      <c r="GGQ55" s="13"/>
      <c r="GGR55" s="13"/>
      <c r="GGS55" s="13"/>
      <c r="GGT55" s="13"/>
      <c r="GGU55" s="13"/>
      <c r="GGV55" s="13"/>
      <c r="GGW55" s="13"/>
      <c r="GGX55" s="13"/>
      <c r="GGY55" s="13"/>
      <c r="GGZ55" s="13"/>
      <c r="GHA55" s="13"/>
      <c r="GHB55" s="13"/>
      <c r="GHC55" s="13"/>
      <c r="GHD55" s="13"/>
      <c r="GHE55" s="13"/>
      <c r="GHF55" s="13"/>
      <c r="GHG55" s="13"/>
      <c r="GHH55" s="13"/>
      <c r="GHI55" s="13"/>
      <c r="GHJ55" s="13"/>
      <c r="GHK55" s="13"/>
      <c r="GHL55" s="13"/>
      <c r="GHM55" s="13"/>
      <c r="GHN55" s="13"/>
      <c r="GHO55" s="13"/>
      <c r="GHP55" s="13"/>
      <c r="GHQ55" s="13"/>
      <c r="GHR55" s="13"/>
      <c r="GHS55" s="13"/>
      <c r="GHT55" s="13"/>
      <c r="GHU55" s="13"/>
      <c r="GHV55" s="13"/>
      <c r="GHW55" s="13"/>
      <c r="GHX55" s="13"/>
      <c r="GHY55" s="13"/>
      <c r="GHZ55" s="13"/>
      <c r="GIA55" s="13"/>
      <c r="GIB55" s="13"/>
      <c r="GIC55" s="13"/>
      <c r="GID55" s="13"/>
      <c r="GIE55" s="13"/>
      <c r="GIF55" s="13"/>
      <c r="GIG55" s="13"/>
      <c r="GIH55" s="13"/>
      <c r="GII55" s="13"/>
      <c r="GIJ55" s="13"/>
      <c r="GIK55" s="13"/>
      <c r="GIL55" s="13"/>
      <c r="GIM55" s="13"/>
      <c r="GIN55" s="13"/>
      <c r="GIO55" s="13"/>
      <c r="GIP55" s="13"/>
      <c r="GIQ55" s="13"/>
      <c r="GIR55" s="13"/>
      <c r="GIS55" s="13"/>
      <c r="GIT55" s="13"/>
      <c r="GIU55" s="13"/>
      <c r="GIV55" s="13"/>
      <c r="GIW55" s="13"/>
      <c r="GIX55" s="13"/>
      <c r="GIY55" s="13"/>
      <c r="GIZ55" s="13"/>
      <c r="GJA55" s="13"/>
      <c r="GJB55" s="13"/>
      <c r="GJC55" s="13"/>
      <c r="GJD55" s="13"/>
      <c r="GJE55" s="13"/>
      <c r="GJF55" s="13"/>
      <c r="GJG55" s="13"/>
      <c r="GJH55" s="13"/>
      <c r="GJI55" s="13"/>
      <c r="GJJ55" s="13"/>
      <c r="GJK55" s="13"/>
      <c r="GJL55" s="13"/>
      <c r="GJM55" s="13"/>
      <c r="GJN55" s="13"/>
      <c r="GJO55" s="13"/>
      <c r="GJP55" s="13"/>
      <c r="GJQ55" s="13"/>
      <c r="GJR55" s="13"/>
      <c r="GJS55" s="13"/>
      <c r="GJT55" s="13"/>
      <c r="GJU55" s="13"/>
      <c r="GJV55" s="13"/>
      <c r="GJW55" s="13"/>
      <c r="GJX55" s="13"/>
      <c r="GJY55" s="13"/>
      <c r="GJZ55" s="13"/>
      <c r="GKA55" s="13"/>
      <c r="GKB55" s="13"/>
      <c r="GKC55" s="13"/>
      <c r="GKD55" s="13"/>
      <c r="GKE55" s="13"/>
      <c r="GKF55" s="13"/>
      <c r="GKG55" s="13"/>
      <c r="GKH55" s="13"/>
      <c r="GKI55" s="13"/>
      <c r="GKJ55" s="13"/>
      <c r="GKK55" s="13"/>
      <c r="GKL55" s="13"/>
      <c r="GKM55" s="13"/>
      <c r="GKN55" s="13"/>
      <c r="GKO55" s="13"/>
      <c r="GKP55" s="13"/>
      <c r="GKQ55" s="13"/>
      <c r="GKR55" s="13"/>
      <c r="GKS55" s="13"/>
      <c r="GKT55" s="13"/>
      <c r="GKU55" s="13"/>
      <c r="GKV55" s="13"/>
      <c r="GKW55" s="13"/>
      <c r="GKX55" s="13"/>
      <c r="GKY55" s="13"/>
      <c r="GKZ55" s="13"/>
      <c r="GLA55" s="13"/>
      <c r="GLB55" s="13"/>
      <c r="GLC55" s="13"/>
      <c r="GLD55" s="13"/>
      <c r="GLE55" s="13"/>
      <c r="GLF55" s="13"/>
      <c r="GLG55" s="13"/>
      <c r="GLH55" s="13"/>
      <c r="GLI55" s="13"/>
      <c r="GLJ55" s="13"/>
      <c r="GLK55" s="13"/>
      <c r="GLL55" s="13"/>
      <c r="GLM55" s="13"/>
      <c r="GLN55" s="13"/>
      <c r="GLO55" s="13"/>
      <c r="GLP55" s="13"/>
      <c r="GLQ55" s="13"/>
      <c r="GLR55" s="13"/>
      <c r="GLS55" s="13"/>
      <c r="GLT55" s="13"/>
      <c r="GLU55" s="13"/>
      <c r="GLV55" s="13"/>
      <c r="GLW55" s="13"/>
      <c r="GLX55" s="13"/>
      <c r="GLY55" s="13"/>
      <c r="GLZ55" s="13"/>
      <c r="GMA55" s="13"/>
      <c r="GMB55" s="13"/>
      <c r="GMC55" s="13"/>
      <c r="GMD55" s="13"/>
      <c r="GME55" s="13"/>
      <c r="GMF55" s="13"/>
      <c r="GMG55" s="13"/>
      <c r="GMH55" s="13"/>
      <c r="GMI55" s="13"/>
      <c r="GMJ55" s="13"/>
      <c r="GMK55" s="13"/>
      <c r="GML55" s="13"/>
      <c r="GMM55" s="13"/>
      <c r="GMN55" s="13"/>
      <c r="GMO55" s="13"/>
      <c r="GMP55" s="13"/>
      <c r="GMQ55" s="13"/>
      <c r="GMR55" s="13"/>
      <c r="GMS55" s="13"/>
      <c r="GMT55" s="13"/>
      <c r="GMU55" s="13"/>
      <c r="GMV55" s="13"/>
      <c r="GMW55" s="13"/>
      <c r="GMX55" s="13"/>
      <c r="GMY55" s="13"/>
      <c r="GMZ55" s="13"/>
      <c r="GNA55" s="13"/>
      <c r="GNB55" s="13"/>
      <c r="GNC55" s="13"/>
      <c r="GND55" s="13"/>
      <c r="GNE55" s="13"/>
      <c r="GNF55" s="13"/>
      <c r="GNG55" s="13"/>
      <c r="GNH55" s="13"/>
      <c r="GNI55" s="13"/>
      <c r="GNJ55" s="13"/>
      <c r="GNK55" s="13"/>
      <c r="GNL55" s="13"/>
      <c r="GNM55" s="13"/>
      <c r="GNN55" s="13"/>
      <c r="GNO55" s="13"/>
      <c r="GNP55" s="13"/>
      <c r="GNQ55" s="13"/>
      <c r="GNR55" s="13"/>
      <c r="GNS55" s="13"/>
      <c r="GNT55" s="13"/>
      <c r="GNU55" s="13"/>
      <c r="GNV55" s="13"/>
      <c r="GNW55" s="13"/>
      <c r="GNX55" s="13"/>
      <c r="GNY55" s="13"/>
      <c r="GNZ55" s="13"/>
      <c r="GOA55" s="13"/>
      <c r="GOB55" s="13"/>
      <c r="GOC55" s="13"/>
      <c r="GOD55" s="13"/>
      <c r="GOE55" s="13"/>
      <c r="GOF55" s="13"/>
      <c r="GOG55" s="13"/>
      <c r="GOH55" s="13"/>
      <c r="GOI55" s="13"/>
      <c r="GOJ55" s="13"/>
      <c r="GOK55" s="13"/>
      <c r="GOL55" s="13"/>
      <c r="GOM55" s="13"/>
      <c r="GON55" s="13"/>
      <c r="GOO55" s="13"/>
      <c r="GOP55" s="13"/>
      <c r="GOQ55" s="13"/>
      <c r="GOR55" s="13"/>
      <c r="GOS55" s="13"/>
      <c r="GOT55" s="13"/>
      <c r="GOU55" s="13"/>
      <c r="GOV55" s="13"/>
      <c r="GOW55" s="13"/>
      <c r="GOX55" s="13"/>
      <c r="GOY55" s="13"/>
      <c r="GOZ55" s="13"/>
      <c r="GPA55" s="13"/>
      <c r="GPB55" s="13"/>
      <c r="GPC55" s="13"/>
      <c r="GPD55" s="13"/>
      <c r="GPE55" s="13"/>
      <c r="GPF55" s="13"/>
      <c r="GPG55" s="13"/>
      <c r="GPH55" s="13"/>
      <c r="GPI55" s="13"/>
      <c r="GPJ55" s="13"/>
      <c r="GPK55" s="13"/>
      <c r="GPL55" s="13"/>
      <c r="GPM55" s="13"/>
      <c r="GPN55" s="13"/>
      <c r="GPO55" s="13"/>
      <c r="GPP55" s="13"/>
      <c r="GPQ55" s="13"/>
      <c r="GPR55" s="13"/>
      <c r="GPS55" s="13"/>
      <c r="GPT55" s="13"/>
      <c r="GPU55" s="13"/>
      <c r="GPV55" s="13"/>
      <c r="GPW55" s="13"/>
      <c r="GPX55" s="13"/>
      <c r="GPY55" s="13"/>
      <c r="GPZ55" s="13"/>
      <c r="GQA55" s="13"/>
      <c r="GQB55" s="13"/>
      <c r="GQC55" s="13"/>
      <c r="GQD55" s="13"/>
      <c r="GQE55" s="13"/>
      <c r="GQF55" s="13"/>
      <c r="GQG55" s="13"/>
      <c r="GQH55" s="13"/>
      <c r="GQI55" s="13"/>
      <c r="GQJ55" s="13"/>
      <c r="GQK55" s="13"/>
      <c r="GQL55" s="13"/>
      <c r="GQM55" s="13"/>
      <c r="GQN55" s="13"/>
      <c r="GQO55" s="13"/>
      <c r="GQP55" s="13"/>
      <c r="GQQ55" s="13"/>
      <c r="GQR55" s="13"/>
      <c r="GQS55" s="13"/>
      <c r="GQT55" s="13"/>
    </row>
    <row r="56" spans="1:5194" s="14" customFormat="1" ht="13.15" customHeight="1" x14ac:dyDescent="0.2">
      <c r="A56" s="6" t="s">
        <v>121</v>
      </c>
      <c r="B56" s="175"/>
      <c r="C56" s="175"/>
      <c r="D56" s="175"/>
      <c r="E56" s="203" t="s">
        <v>118</v>
      </c>
      <c r="F56" s="204"/>
      <c r="G56" s="204"/>
      <c r="H56" s="204"/>
      <c r="I56" s="175"/>
      <c r="J56" s="175"/>
      <c r="K56" s="176"/>
      <c r="L56" s="176"/>
      <c r="M56" s="176"/>
      <c r="N56" s="6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 s="13"/>
      <c r="AMM56" s="13"/>
      <c r="AMN56" s="13"/>
      <c r="AMO56" s="13"/>
      <c r="AMP56" s="13"/>
      <c r="AMQ56" s="13"/>
      <c r="AMR56" s="13"/>
      <c r="AMS56" s="13"/>
      <c r="AMT56" s="13"/>
      <c r="AMU56" s="13"/>
      <c r="AMV56" s="13"/>
      <c r="AMW56" s="13"/>
      <c r="AMX56" s="13"/>
      <c r="AMY56" s="13"/>
      <c r="AMZ56" s="13"/>
      <c r="ANA56" s="13"/>
      <c r="ANB56" s="13"/>
      <c r="ANC56" s="13"/>
      <c r="AND56" s="13"/>
      <c r="ANE56" s="13"/>
      <c r="ANF56" s="13"/>
      <c r="ANG56" s="13"/>
      <c r="ANH56" s="13"/>
      <c r="ANI56" s="13"/>
      <c r="ANJ56" s="13"/>
      <c r="ANK56" s="13"/>
      <c r="ANL56" s="13"/>
      <c r="ANM56" s="13"/>
      <c r="ANN56" s="13"/>
      <c r="ANO56" s="13"/>
      <c r="ANP56" s="13"/>
      <c r="ANQ56" s="13"/>
      <c r="ANR56" s="13"/>
      <c r="ANS56" s="13"/>
      <c r="ANT56" s="13"/>
      <c r="ANU56" s="13"/>
      <c r="ANV56" s="13"/>
      <c r="ANW56" s="13"/>
      <c r="ANX56" s="13"/>
      <c r="ANY56" s="13"/>
      <c r="ANZ56" s="13"/>
      <c r="AOA56" s="13"/>
      <c r="AOB56" s="13"/>
      <c r="AOC56" s="13"/>
      <c r="AOD56" s="13"/>
      <c r="AOE56" s="13"/>
      <c r="AOF56" s="13"/>
      <c r="AOG56" s="13"/>
      <c r="AOH56" s="13"/>
      <c r="AOI56" s="13"/>
      <c r="AOJ56" s="13"/>
      <c r="AOK56" s="13"/>
      <c r="AOL56" s="13"/>
      <c r="AOM56" s="13"/>
      <c r="AON56" s="13"/>
      <c r="AOO56" s="13"/>
      <c r="AOP56" s="13"/>
      <c r="AOQ56" s="13"/>
      <c r="AOR56" s="13"/>
      <c r="AOS56" s="13"/>
      <c r="AOT56" s="13"/>
      <c r="AOU56" s="13"/>
      <c r="AOV56" s="13"/>
      <c r="AOW56" s="13"/>
      <c r="AOX56" s="13"/>
      <c r="AOY56" s="13"/>
      <c r="AOZ56" s="13"/>
      <c r="APA56" s="13"/>
      <c r="APB56" s="13"/>
      <c r="APC56" s="13"/>
      <c r="APD56" s="13"/>
      <c r="APE56" s="13"/>
      <c r="APF56" s="13"/>
      <c r="APG56" s="13"/>
      <c r="APH56" s="13"/>
      <c r="API56" s="13"/>
      <c r="APJ56" s="13"/>
      <c r="APK56" s="13"/>
      <c r="APL56" s="13"/>
      <c r="APM56" s="13"/>
      <c r="APN56" s="13"/>
      <c r="APO56" s="13"/>
      <c r="APP56" s="13"/>
      <c r="APQ56" s="13"/>
      <c r="APR56" s="13"/>
      <c r="APS56" s="13"/>
      <c r="APT56" s="13"/>
      <c r="APU56" s="13"/>
      <c r="APV56" s="13"/>
      <c r="APW56" s="13"/>
      <c r="APX56" s="13"/>
      <c r="APY56" s="13"/>
      <c r="APZ56" s="13"/>
      <c r="AQA56" s="13"/>
      <c r="AQB56" s="13"/>
      <c r="AQC56" s="13"/>
      <c r="AQD56" s="13"/>
      <c r="AQE56" s="13"/>
      <c r="AQF56" s="13"/>
      <c r="AQG56" s="13"/>
      <c r="AQH56" s="13"/>
      <c r="AQI56" s="13"/>
      <c r="AQJ56" s="13"/>
      <c r="AQK56" s="13"/>
      <c r="AQL56" s="13"/>
      <c r="AQM56" s="13"/>
      <c r="AQN56" s="13"/>
      <c r="AQO56" s="13"/>
      <c r="AQP56" s="13"/>
      <c r="AQQ56" s="13"/>
      <c r="AQR56" s="13"/>
      <c r="AQS56" s="13"/>
      <c r="AQT56" s="13"/>
      <c r="AQU56" s="13"/>
      <c r="AQV56" s="13"/>
      <c r="AQW56" s="13"/>
      <c r="AQX56" s="13"/>
      <c r="AQY56" s="13"/>
      <c r="AQZ56" s="13"/>
      <c r="ARA56" s="13"/>
      <c r="ARB56" s="13"/>
      <c r="ARC56" s="13"/>
      <c r="ARD56" s="13"/>
      <c r="ARE56" s="13"/>
      <c r="ARF56" s="13"/>
      <c r="ARG56" s="13"/>
      <c r="ARH56" s="13"/>
      <c r="ARI56" s="13"/>
      <c r="ARJ56" s="13"/>
      <c r="ARK56" s="13"/>
      <c r="ARL56" s="13"/>
      <c r="ARM56" s="13"/>
      <c r="ARN56" s="13"/>
      <c r="ARO56" s="13"/>
      <c r="ARP56" s="13"/>
      <c r="ARQ56" s="13"/>
      <c r="ARR56" s="13"/>
      <c r="ARS56" s="13"/>
      <c r="ART56" s="13"/>
      <c r="ARU56" s="13"/>
      <c r="ARV56" s="13"/>
      <c r="ARW56" s="13"/>
      <c r="ARX56" s="13"/>
      <c r="ARY56" s="13"/>
      <c r="ARZ56" s="13"/>
      <c r="ASA56" s="13"/>
      <c r="ASB56" s="13"/>
      <c r="ASC56" s="13"/>
      <c r="ASD56" s="13"/>
      <c r="ASE56" s="13"/>
      <c r="ASF56" s="13"/>
      <c r="ASG56" s="13"/>
      <c r="ASH56" s="13"/>
      <c r="ASI56" s="13"/>
      <c r="ASJ56" s="13"/>
      <c r="ASK56" s="13"/>
      <c r="ASL56" s="13"/>
      <c r="ASM56" s="13"/>
      <c r="ASN56" s="13"/>
      <c r="ASO56" s="13"/>
      <c r="ASP56" s="13"/>
      <c r="ASQ56" s="13"/>
      <c r="ASR56" s="13"/>
      <c r="ASS56" s="13"/>
      <c r="AST56" s="13"/>
      <c r="ASU56" s="13"/>
      <c r="ASV56" s="13"/>
      <c r="ASW56" s="13"/>
      <c r="ASX56" s="13"/>
      <c r="ASY56" s="13"/>
      <c r="ASZ56" s="13"/>
      <c r="ATA56" s="13"/>
      <c r="ATB56" s="13"/>
      <c r="ATC56" s="13"/>
      <c r="ATD56" s="13"/>
      <c r="ATE56" s="13"/>
      <c r="ATF56" s="13"/>
      <c r="ATG56" s="13"/>
      <c r="ATH56" s="13"/>
      <c r="ATI56" s="13"/>
      <c r="ATJ56" s="13"/>
      <c r="ATK56" s="13"/>
      <c r="ATL56" s="13"/>
      <c r="ATM56" s="13"/>
      <c r="ATN56" s="13"/>
      <c r="ATO56" s="13"/>
      <c r="ATP56" s="13"/>
      <c r="ATQ56" s="13"/>
      <c r="ATR56" s="13"/>
      <c r="ATS56" s="13"/>
      <c r="ATT56" s="13"/>
      <c r="ATU56" s="13"/>
      <c r="ATV56" s="13"/>
      <c r="ATW56" s="13"/>
      <c r="ATX56" s="13"/>
      <c r="ATY56" s="13"/>
      <c r="ATZ56" s="13"/>
      <c r="AUA56" s="13"/>
      <c r="AUB56" s="13"/>
      <c r="AUC56" s="13"/>
      <c r="AUD56" s="13"/>
      <c r="AUE56" s="13"/>
      <c r="AUF56" s="13"/>
      <c r="AUG56" s="13"/>
      <c r="AUH56" s="13"/>
      <c r="AUI56" s="13"/>
      <c r="AUJ56" s="13"/>
      <c r="AUK56" s="13"/>
      <c r="AUL56" s="13"/>
      <c r="AUM56" s="13"/>
      <c r="AUN56" s="13"/>
      <c r="AUO56" s="13"/>
      <c r="AUP56" s="13"/>
      <c r="AUQ56" s="13"/>
      <c r="AUR56" s="13"/>
      <c r="AUS56" s="13"/>
      <c r="AUT56" s="13"/>
      <c r="AUU56" s="13"/>
      <c r="AUV56" s="13"/>
      <c r="AUW56" s="13"/>
      <c r="AUX56" s="13"/>
      <c r="AUY56" s="13"/>
      <c r="AUZ56" s="13"/>
      <c r="AVA56" s="13"/>
      <c r="AVB56" s="13"/>
      <c r="AVC56" s="13"/>
      <c r="AVD56" s="13"/>
      <c r="AVE56" s="13"/>
      <c r="AVF56" s="13"/>
      <c r="AVG56" s="13"/>
      <c r="AVH56" s="13"/>
      <c r="AVI56" s="13"/>
      <c r="AVJ56" s="13"/>
      <c r="AVK56" s="13"/>
      <c r="AVL56" s="13"/>
      <c r="AVM56" s="13"/>
      <c r="AVN56" s="13"/>
      <c r="AVO56" s="13"/>
      <c r="AVP56" s="13"/>
      <c r="AVQ56" s="13"/>
      <c r="AVR56" s="13"/>
      <c r="AVS56" s="13"/>
      <c r="AVT56" s="13"/>
      <c r="AVU56" s="13"/>
      <c r="AVV56" s="13"/>
      <c r="AVW56" s="13"/>
      <c r="AVX56" s="13"/>
      <c r="AVY56" s="13"/>
      <c r="AVZ56" s="13"/>
      <c r="AWA56" s="13"/>
      <c r="AWB56" s="13"/>
      <c r="AWC56" s="13"/>
      <c r="AWD56" s="13"/>
      <c r="AWE56" s="13"/>
      <c r="AWF56" s="13"/>
      <c r="AWG56" s="13"/>
      <c r="AWH56" s="13"/>
      <c r="AWI56" s="13"/>
      <c r="AWJ56" s="13"/>
      <c r="AWK56" s="13"/>
      <c r="AWL56" s="13"/>
      <c r="AWM56" s="13"/>
      <c r="AWN56" s="13"/>
      <c r="AWO56" s="13"/>
      <c r="AWP56" s="13"/>
      <c r="AWQ56" s="13"/>
      <c r="AWR56" s="13"/>
      <c r="AWS56" s="13"/>
      <c r="AWT56" s="13"/>
      <c r="AWU56" s="13"/>
      <c r="AWV56" s="13"/>
      <c r="AWW56" s="13"/>
      <c r="AWX56" s="13"/>
      <c r="AWY56" s="13"/>
      <c r="AWZ56" s="13"/>
      <c r="AXA56" s="13"/>
      <c r="AXB56" s="13"/>
      <c r="AXC56" s="13"/>
      <c r="AXD56" s="13"/>
      <c r="AXE56" s="13"/>
      <c r="AXF56" s="13"/>
      <c r="AXG56" s="13"/>
      <c r="AXH56" s="13"/>
      <c r="AXI56" s="13"/>
      <c r="AXJ56" s="13"/>
      <c r="AXK56" s="13"/>
      <c r="AXL56" s="13"/>
      <c r="AXM56" s="13"/>
      <c r="AXN56" s="13"/>
      <c r="AXO56" s="13"/>
      <c r="AXP56" s="13"/>
      <c r="AXQ56" s="13"/>
      <c r="AXR56" s="13"/>
      <c r="AXS56" s="13"/>
      <c r="AXT56" s="13"/>
      <c r="AXU56" s="13"/>
      <c r="AXV56" s="13"/>
      <c r="AXW56" s="13"/>
      <c r="AXX56" s="13"/>
      <c r="AXY56" s="13"/>
      <c r="AXZ56" s="13"/>
      <c r="AYA56" s="13"/>
      <c r="AYB56" s="13"/>
      <c r="AYC56" s="13"/>
      <c r="AYD56" s="13"/>
      <c r="AYE56" s="13"/>
      <c r="AYF56" s="13"/>
      <c r="AYG56" s="13"/>
      <c r="AYH56" s="13"/>
      <c r="AYI56" s="13"/>
      <c r="AYJ56" s="13"/>
      <c r="AYK56" s="13"/>
      <c r="AYL56" s="13"/>
      <c r="AYM56" s="13"/>
      <c r="AYN56" s="13"/>
      <c r="AYO56" s="13"/>
      <c r="AYP56" s="13"/>
      <c r="AYQ56" s="13"/>
      <c r="AYR56" s="13"/>
      <c r="AYS56" s="13"/>
      <c r="AYT56" s="13"/>
      <c r="AYU56" s="13"/>
      <c r="AYV56" s="13"/>
      <c r="AYW56" s="13"/>
      <c r="AYX56" s="13"/>
      <c r="AYY56" s="13"/>
      <c r="AYZ56" s="13"/>
      <c r="AZA56" s="13"/>
      <c r="AZB56" s="13"/>
      <c r="AZC56" s="13"/>
      <c r="AZD56" s="13"/>
      <c r="AZE56" s="13"/>
      <c r="AZF56" s="13"/>
      <c r="AZG56" s="13"/>
      <c r="AZH56" s="13"/>
      <c r="AZI56" s="13"/>
      <c r="AZJ56" s="13"/>
      <c r="AZK56" s="13"/>
      <c r="AZL56" s="13"/>
      <c r="AZM56" s="13"/>
      <c r="AZN56" s="13"/>
      <c r="AZO56" s="13"/>
      <c r="AZP56" s="13"/>
      <c r="AZQ56" s="13"/>
      <c r="AZR56" s="13"/>
      <c r="AZS56" s="13"/>
      <c r="AZT56" s="13"/>
      <c r="AZU56" s="13"/>
      <c r="AZV56" s="13"/>
      <c r="AZW56" s="13"/>
      <c r="AZX56" s="13"/>
      <c r="AZY56" s="13"/>
      <c r="AZZ56" s="13"/>
      <c r="BAA56" s="13"/>
      <c r="BAB56" s="13"/>
      <c r="BAC56" s="13"/>
      <c r="BAD56" s="13"/>
      <c r="BAE56" s="13"/>
      <c r="BAF56" s="13"/>
      <c r="BAG56" s="13"/>
      <c r="BAH56" s="13"/>
      <c r="BAI56" s="13"/>
      <c r="BAJ56" s="13"/>
      <c r="BAK56" s="13"/>
      <c r="BAL56" s="13"/>
      <c r="BAM56" s="13"/>
      <c r="BAN56" s="13"/>
      <c r="BAO56" s="13"/>
      <c r="BAP56" s="13"/>
      <c r="BAQ56" s="13"/>
      <c r="BAR56" s="13"/>
      <c r="BAS56" s="13"/>
      <c r="BAT56" s="13"/>
      <c r="BAU56" s="13"/>
      <c r="BAV56" s="13"/>
      <c r="BAW56" s="13"/>
      <c r="BAX56" s="13"/>
      <c r="BAY56" s="13"/>
      <c r="BAZ56" s="13"/>
      <c r="BBA56" s="13"/>
      <c r="BBB56" s="13"/>
      <c r="BBC56" s="13"/>
      <c r="BBD56" s="13"/>
      <c r="BBE56" s="13"/>
      <c r="BBF56" s="13"/>
      <c r="BBG56" s="13"/>
      <c r="BBH56" s="13"/>
      <c r="BBI56" s="13"/>
      <c r="BBJ56" s="13"/>
      <c r="BBK56" s="13"/>
      <c r="BBL56" s="13"/>
      <c r="BBM56" s="13"/>
      <c r="BBN56" s="13"/>
      <c r="BBO56" s="13"/>
      <c r="BBP56" s="13"/>
      <c r="BBQ56" s="13"/>
      <c r="BBR56" s="13"/>
      <c r="BBS56" s="13"/>
      <c r="BBT56" s="13"/>
      <c r="BBU56" s="13"/>
      <c r="BBV56" s="13"/>
      <c r="BBW56" s="13"/>
      <c r="BBX56" s="13"/>
      <c r="BBY56" s="13"/>
      <c r="BBZ56" s="13"/>
      <c r="BCA56" s="13"/>
      <c r="BCB56" s="13"/>
      <c r="BCC56" s="13"/>
      <c r="BCD56" s="13"/>
      <c r="BCE56" s="13"/>
      <c r="BCF56" s="13"/>
      <c r="BCG56" s="13"/>
      <c r="BCH56" s="13"/>
      <c r="BCI56" s="13"/>
      <c r="BCJ56" s="13"/>
      <c r="BCK56" s="13"/>
      <c r="BCL56" s="13"/>
      <c r="BCM56" s="13"/>
      <c r="BCN56" s="13"/>
      <c r="BCO56" s="13"/>
      <c r="BCP56" s="13"/>
      <c r="BCQ56" s="13"/>
      <c r="BCR56" s="13"/>
      <c r="BCS56" s="13"/>
      <c r="BCT56" s="13"/>
      <c r="BCU56" s="13"/>
      <c r="BCV56" s="13"/>
      <c r="BCW56" s="13"/>
      <c r="BCX56" s="13"/>
      <c r="BCY56" s="13"/>
      <c r="BCZ56" s="13"/>
      <c r="BDA56" s="13"/>
      <c r="BDB56" s="13"/>
      <c r="BDC56" s="13"/>
      <c r="BDD56" s="13"/>
      <c r="BDE56" s="13"/>
      <c r="BDF56" s="13"/>
      <c r="BDG56" s="13"/>
      <c r="BDH56" s="13"/>
      <c r="BDI56" s="13"/>
      <c r="BDJ56" s="13"/>
      <c r="BDK56" s="13"/>
      <c r="BDL56" s="13"/>
      <c r="BDM56" s="13"/>
      <c r="BDN56" s="13"/>
      <c r="BDO56" s="13"/>
      <c r="BDP56" s="13"/>
      <c r="BDQ56" s="13"/>
      <c r="BDR56" s="13"/>
      <c r="BDS56" s="13"/>
      <c r="BDT56" s="13"/>
      <c r="BDU56" s="13"/>
      <c r="BDV56" s="13"/>
      <c r="BDW56" s="13"/>
      <c r="BDX56" s="13"/>
      <c r="BDY56" s="13"/>
      <c r="BDZ56" s="13"/>
      <c r="BEA56" s="13"/>
      <c r="BEB56" s="13"/>
      <c r="BEC56" s="13"/>
      <c r="BED56" s="13"/>
      <c r="BEE56" s="13"/>
      <c r="BEF56" s="13"/>
      <c r="BEG56" s="13"/>
      <c r="BEH56" s="13"/>
      <c r="BEI56" s="13"/>
      <c r="BEJ56" s="13"/>
      <c r="BEK56" s="13"/>
      <c r="BEL56" s="13"/>
      <c r="BEM56" s="13"/>
      <c r="BEN56" s="13"/>
      <c r="BEO56" s="13"/>
      <c r="BEP56" s="13"/>
      <c r="BEQ56" s="13"/>
      <c r="BER56" s="13"/>
      <c r="BES56" s="13"/>
      <c r="BET56" s="13"/>
      <c r="BEU56" s="13"/>
      <c r="BEV56" s="13"/>
      <c r="BEW56" s="13"/>
      <c r="BEX56" s="13"/>
      <c r="BEY56" s="13"/>
      <c r="BEZ56" s="13"/>
      <c r="BFA56" s="13"/>
      <c r="BFB56" s="13"/>
      <c r="BFC56" s="13"/>
      <c r="BFD56" s="13"/>
      <c r="BFE56" s="13"/>
      <c r="BFF56" s="13"/>
      <c r="BFG56" s="13"/>
      <c r="BFH56" s="13"/>
      <c r="BFI56" s="13"/>
      <c r="BFJ56" s="13"/>
      <c r="BFK56" s="13"/>
      <c r="BFL56" s="13"/>
      <c r="BFM56" s="13"/>
      <c r="BFN56" s="13"/>
      <c r="BFO56" s="13"/>
      <c r="BFP56" s="13"/>
      <c r="BFQ56" s="13"/>
      <c r="BFR56" s="13"/>
      <c r="BFS56" s="13"/>
      <c r="BFT56" s="13"/>
      <c r="BFU56" s="13"/>
      <c r="BFV56" s="13"/>
      <c r="BFW56" s="13"/>
      <c r="BFX56" s="13"/>
      <c r="BFY56" s="13"/>
      <c r="BFZ56" s="13"/>
      <c r="BGA56" s="13"/>
      <c r="BGB56" s="13"/>
      <c r="BGC56" s="13"/>
      <c r="BGD56" s="13"/>
      <c r="BGE56" s="13"/>
      <c r="BGF56" s="13"/>
      <c r="BGG56" s="13"/>
      <c r="BGH56" s="13"/>
      <c r="BGI56" s="13"/>
      <c r="BGJ56" s="13"/>
      <c r="BGK56" s="13"/>
      <c r="BGL56" s="13"/>
      <c r="BGM56" s="13"/>
      <c r="BGN56" s="13"/>
      <c r="BGO56" s="13"/>
      <c r="BGP56" s="13"/>
      <c r="BGQ56" s="13"/>
      <c r="BGR56" s="13"/>
      <c r="BGS56" s="13"/>
      <c r="BGT56" s="13"/>
      <c r="BGU56" s="13"/>
      <c r="BGV56" s="13"/>
      <c r="BGW56" s="13"/>
      <c r="BGX56" s="13"/>
      <c r="BGY56" s="13"/>
      <c r="BGZ56" s="13"/>
      <c r="BHA56" s="13"/>
      <c r="BHB56" s="13"/>
      <c r="BHC56" s="13"/>
      <c r="BHD56" s="13"/>
      <c r="BHE56" s="13"/>
      <c r="BHF56" s="13"/>
      <c r="BHG56" s="13"/>
      <c r="BHH56" s="13"/>
      <c r="BHI56" s="13"/>
      <c r="BHJ56" s="13"/>
      <c r="BHK56" s="13"/>
      <c r="BHL56" s="13"/>
      <c r="BHM56" s="13"/>
      <c r="BHN56" s="13"/>
      <c r="BHO56" s="13"/>
      <c r="BHP56" s="13"/>
      <c r="BHQ56" s="13"/>
      <c r="BHR56" s="13"/>
      <c r="BHS56" s="13"/>
      <c r="BHT56" s="13"/>
      <c r="BHU56" s="13"/>
      <c r="BHV56" s="13"/>
      <c r="BHW56" s="13"/>
      <c r="BHX56" s="13"/>
      <c r="BHY56" s="13"/>
      <c r="BHZ56" s="13"/>
      <c r="BIA56" s="13"/>
      <c r="BIB56" s="13"/>
      <c r="BIC56" s="13"/>
      <c r="BID56" s="13"/>
      <c r="BIE56" s="13"/>
      <c r="BIF56" s="13"/>
      <c r="BIG56" s="13"/>
      <c r="BIH56" s="13"/>
      <c r="BII56" s="13"/>
      <c r="BIJ56" s="13"/>
      <c r="BIK56" s="13"/>
      <c r="BIL56" s="13"/>
      <c r="BIM56" s="13"/>
      <c r="BIN56" s="13"/>
      <c r="BIO56" s="13"/>
      <c r="BIP56" s="13"/>
      <c r="BIQ56" s="13"/>
      <c r="BIR56" s="13"/>
      <c r="BIS56" s="13"/>
      <c r="BIT56" s="13"/>
      <c r="BIU56" s="13"/>
      <c r="BIV56" s="13"/>
      <c r="BIW56" s="13"/>
      <c r="BIX56" s="13"/>
      <c r="BIY56" s="13"/>
      <c r="BIZ56" s="13"/>
      <c r="BJA56" s="13"/>
      <c r="BJB56" s="13"/>
      <c r="BJC56" s="13"/>
      <c r="BJD56" s="13"/>
      <c r="BJE56" s="13"/>
      <c r="BJF56" s="13"/>
      <c r="BJG56" s="13"/>
      <c r="BJH56" s="13"/>
      <c r="BJI56" s="13"/>
      <c r="BJJ56" s="13"/>
      <c r="BJK56" s="13"/>
      <c r="BJL56" s="13"/>
      <c r="BJM56" s="13"/>
      <c r="BJN56" s="13"/>
      <c r="BJO56" s="13"/>
      <c r="BJP56" s="13"/>
      <c r="BJQ56" s="13"/>
      <c r="BJR56" s="13"/>
      <c r="BJS56" s="13"/>
      <c r="BJT56" s="13"/>
      <c r="BJU56" s="13"/>
      <c r="BJV56" s="13"/>
      <c r="BJW56" s="13"/>
      <c r="BJX56" s="13"/>
      <c r="BJY56" s="13"/>
      <c r="BJZ56" s="13"/>
      <c r="BKA56" s="13"/>
      <c r="BKB56" s="13"/>
      <c r="BKC56" s="13"/>
      <c r="BKD56" s="13"/>
      <c r="BKE56" s="13"/>
      <c r="BKF56" s="13"/>
      <c r="BKG56" s="13"/>
      <c r="BKH56" s="13"/>
      <c r="BKI56" s="13"/>
      <c r="BKJ56" s="13"/>
      <c r="BKK56" s="13"/>
      <c r="BKL56" s="13"/>
      <c r="BKM56" s="13"/>
      <c r="BKN56" s="13"/>
      <c r="BKO56" s="13"/>
      <c r="BKP56" s="13"/>
      <c r="BKQ56" s="13"/>
      <c r="BKR56" s="13"/>
      <c r="BKS56" s="13"/>
      <c r="BKT56" s="13"/>
      <c r="BKU56" s="13"/>
      <c r="BKV56" s="13"/>
      <c r="BKW56" s="13"/>
      <c r="BKX56" s="13"/>
      <c r="BKY56" s="13"/>
      <c r="BKZ56" s="13"/>
      <c r="BLA56" s="13"/>
      <c r="BLB56" s="13"/>
      <c r="BLC56" s="13"/>
      <c r="BLD56" s="13"/>
      <c r="BLE56" s="13"/>
      <c r="BLF56" s="13"/>
      <c r="BLG56" s="13"/>
      <c r="BLH56" s="13"/>
      <c r="BLI56" s="13"/>
      <c r="BLJ56" s="13"/>
      <c r="BLK56" s="13"/>
      <c r="BLL56" s="13"/>
      <c r="BLM56" s="13"/>
      <c r="BLN56" s="13"/>
      <c r="BLO56" s="13"/>
      <c r="BLP56" s="13"/>
      <c r="BLQ56" s="13"/>
      <c r="BLR56" s="13"/>
      <c r="BLS56" s="13"/>
      <c r="BLT56" s="13"/>
      <c r="BLU56" s="13"/>
      <c r="BLV56" s="13"/>
      <c r="BLW56" s="13"/>
      <c r="BLX56" s="13"/>
      <c r="BLY56" s="13"/>
      <c r="BLZ56" s="13"/>
      <c r="BMA56" s="13"/>
      <c r="BMB56" s="13"/>
      <c r="BMC56" s="13"/>
      <c r="BMD56" s="13"/>
      <c r="BME56" s="13"/>
      <c r="BMF56" s="13"/>
      <c r="BMG56" s="13"/>
      <c r="BMH56" s="13"/>
      <c r="BMI56" s="13"/>
      <c r="BMJ56" s="13"/>
      <c r="BMK56" s="13"/>
      <c r="BML56" s="13"/>
      <c r="BMM56" s="13"/>
      <c r="BMN56" s="13"/>
      <c r="BMO56" s="13"/>
      <c r="BMP56" s="13"/>
      <c r="BMQ56" s="13"/>
      <c r="BMR56" s="13"/>
      <c r="BMS56" s="13"/>
      <c r="BMT56" s="13"/>
      <c r="BMU56" s="13"/>
      <c r="BMV56" s="13"/>
      <c r="BMW56" s="13"/>
      <c r="BMX56" s="13"/>
      <c r="BMY56" s="13"/>
      <c r="BMZ56" s="13"/>
      <c r="BNA56" s="13"/>
      <c r="BNB56" s="13"/>
      <c r="BNC56" s="13"/>
      <c r="BND56" s="13"/>
      <c r="BNE56" s="13"/>
      <c r="BNF56" s="13"/>
      <c r="BNG56" s="13"/>
      <c r="BNH56" s="13"/>
      <c r="BNI56" s="13"/>
      <c r="BNJ56" s="13"/>
      <c r="BNK56" s="13"/>
      <c r="BNL56" s="13"/>
      <c r="BNM56" s="13"/>
      <c r="BNN56" s="13"/>
      <c r="BNO56" s="13"/>
      <c r="BNP56" s="13"/>
      <c r="BNQ56" s="13"/>
      <c r="BNR56" s="13"/>
      <c r="BNS56" s="13"/>
      <c r="BNT56" s="13"/>
      <c r="BNU56" s="13"/>
      <c r="BNV56" s="13"/>
      <c r="BNW56" s="13"/>
      <c r="BNX56" s="13"/>
      <c r="BNY56" s="13"/>
      <c r="BNZ56" s="13"/>
      <c r="BOA56" s="13"/>
      <c r="BOB56" s="13"/>
      <c r="BOC56" s="13"/>
      <c r="BOD56" s="13"/>
      <c r="BOE56" s="13"/>
      <c r="BOF56" s="13"/>
      <c r="BOG56" s="13"/>
      <c r="BOH56" s="13"/>
      <c r="BOI56" s="13"/>
      <c r="BOJ56" s="13"/>
      <c r="BOK56" s="13"/>
      <c r="BOL56" s="13"/>
      <c r="BOM56" s="13"/>
      <c r="BON56" s="13"/>
      <c r="BOO56" s="13"/>
      <c r="BOP56" s="13"/>
      <c r="BOQ56" s="13"/>
      <c r="BOR56" s="13"/>
      <c r="BOS56" s="13"/>
      <c r="BOT56" s="13"/>
      <c r="BOU56" s="13"/>
      <c r="BOV56" s="13"/>
      <c r="BOW56" s="13"/>
      <c r="BOX56" s="13"/>
      <c r="BOY56" s="13"/>
      <c r="BOZ56" s="13"/>
      <c r="BPA56" s="13"/>
      <c r="BPB56" s="13"/>
      <c r="BPC56" s="13"/>
      <c r="BPD56" s="13"/>
      <c r="BPE56" s="13"/>
      <c r="BPF56" s="13"/>
      <c r="BPG56" s="13"/>
      <c r="BPH56" s="13"/>
      <c r="BPI56" s="13"/>
      <c r="BPJ56" s="13"/>
      <c r="BPK56" s="13"/>
      <c r="BPL56" s="13"/>
      <c r="BPM56" s="13"/>
      <c r="BPN56" s="13"/>
      <c r="BPO56" s="13"/>
      <c r="BPP56" s="13"/>
      <c r="BPQ56" s="13"/>
      <c r="BPR56" s="13"/>
      <c r="BPS56" s="13"/>
      <c r="BPT56" s="13"/>
      <c r="BPU56" s="13"/>
      <c r="BPV56" s="13"/>
      <c r="BPW56" s="13"/>
      <c r="BPX56" s="13"/>
      <c r="BPY56" s="13"/>
      <c r="BPZ56" s="13"/>
      <c r="BQA56" s="13"/>
      <c r="BQB56" s="13"/>
      <c r="BQC56" s="13"/>
      <c r="BQD56" s="13"/>
      <c r="BQE56" s="13"/>
      <c r="BQF56" s="13"/>
      <c r="BQG56" s="13"/>
      <c r="BQH56" s="13"/>
      <c r="BQI56" s="13"/>
      <c r="BQJ56" s="13"/>
      <c r="BQK56" s="13"/>
      <c r="BQL56" s="13"/>
      <c r="BQM56" s="13"/>
      <c r="BQN56" s="13"/>
      <c r="BQO56" s="13"/>
      <c r="BQP56" s="13"/>
      <c r="BQQ56" s="13"/>
      <c r="BQR56" s="13"/>
      <c r="BQS56" s="13"/>
      <c r="BQT56" s="13"/>
      <c r="BQU56" s="13"/>
      <c r="BQV56" s="13"/>
      <c r="BQW56" s="13"/>
      <c r="BQX56" s="13"/>
      <c r="BQY56" s="13"/>
      <c r="BQZ56" s="13"/>
      <c r="BRA56" s="13"/>
      <c r="BRB56" s="13"/>
      <c r="BRC56" s="13"/>
      <c r="BRD56" s="13"/>
      <c r="BRE56" s="13"/>
      <c r="BRF56" s="13"/>
      <c r="BRG56" s="13"/>
      <c r="BRH56" s="13"/>
      <c r="BRI56" s="13"/>
      <c r="BRJ56" s="13"/>
      <c r="BRK56" s="13"/>
      <c r="BRL56" s="13"/>
      <c r="BRM56" s="13"/>
      <c r="BRN56" s="13"/>
      <c r="BRO56" s="13"/>
      <c r="BRP56" s="13"/>
      <c r="BRQ56" s="13"/>
      <c r="BRR56" s="13"/>
      <c r="BRS56" s="13"/>
      <c r="BRT56" s="13"/>
      <c r="BRU56" s="13"/>
      <c r="BRV56" s="13"/>
      <c r="BRW56" s="13"/>
      <c r="BRX56" s="13"/>
      <c r="BRY56" s="13"/>
      <c r="BRZ56" s="13"/>
      <c r="BSA56" s="13"/>
      <c r="BSB56" s="13"/>
      <c r="BSC56" s="13"/>
      <c r="BSD56" s="13"/>
      <c r="BSE56" s="13"/>
      <c r="BSF56" s="13"/>
      <c r="BSG56" s="13"/>
      <c r="BSH56" s="13"/>
      <c r="BSI56" s="13"/>
      <c r="BSJ56" s="13"/>
      <c r="BSK56" s="13"/>
      <c r="BSL56" s="13"/>
      <c r="BSM56" s="13"/>
      <c r="BSN56" s="13"/>
      <c r="BSO56" s="13"/>
      <c r="BSP56" s="13"/>
      <c r="BSQ56" s="13"/>
      <c r="BSR56" s="13"/>
      <c r="BSS56" s="13"/>
      <c r="BST56" s="13"/>
      <c r="BSU56" s="13"/>
      <c r="BSV56" s="13"/>
      <c r="BSW56" s="13"/>
      <c r="BSX56" s="13"/>
      <c r="BSY56" s="13"/>
      <c r="BSZ56" s="13"/>
      <c r="BTA56" s="13"/>
      <c r="BTB56" s="13"/>
      <c r="BTC56" s="13"/>
      <c r="BTD56" s="13"/>
      <c r="BTE56" s="13"/>
      <c r="BTF56" s="13"/>
      <c r="BTG56" s="13"/>
      <c r="BTH56" s="13"/>
      <c r="BTI56" s="13"/>
      <c r="BTJ56" s="13"/>
      <c r="BTK56" s="13"/>
      <c r="BTL56" s="13"/>
      <c r="BTM56" s="13"/>
      <c r="BTN56" s="13"/>
      <c r="BTO56" s="13"/>
      <c r="BTP56" s="13"/>
      <c r="BTQ56" s="13"/>
      <c r="BTR56" s="13"/>
      <c r="BTS56" s="13"/>
      <c r="BTT56" s="13"/>
      <c r="BTU56" s="13"/>
      <c r="BTV56" s="13"/>
      <c r="BTW56" s="13"/>
      <c r="BTX56" s="13"/>
      <c r="BTY56" s="13"/>
      <c r="BTZ56" s="13"/>
      <c r="BUA56" s="13"/>
      <c r="BUB56" s="13"/>
      <c r="BUC56" s="13"/>
      <c r="BUD56" s="13"/>
      <c r="BUE56" s="13"/>
      <c r="BUF56" s="13"/>
      <c r="BUG56" s="13"/>
      <c r="BUH56" s="13"/>
      <c r="BUI56" s="13"/>
      <c r="BUJ56" s="13"/>
      <c r="BUK56" s="13"/>
      <c r="BUL56" s="13"/>
      <c r="BUM56" s="13"/>
      <c r="BUN56" s="13"/>
      <c r="BUO56" s="13"/>
      <c r="BUP56" s="13"/>
      <c r="BUQ56" s="13"/>
      <c r="BUR56" s="13"/>
      <c r="BUS56" s="13"/>
      <c r="BUT56" s="13"/>
      <c r="BUU56" s="13"/>
      <c r="BUV56" s="13"/>
      <c r="BUW56" s="13"/>
      <c r="BUX56" s="13"/>
      <c r="BUY56" s="13"/>
      <c r="BUZ56" s="13"/>
      <c r="BVA56" s="13"/>
      <c r="BVB56" s="13"/>
      <c r="BVC56" s="13"/>
      <c r="BVD56" s="13"/>
      <c r="BVE56" s="13"/>
      <c r="BVF56" s="13"/>
      <c r="BVG56" s="13"/>
      <c r="BVH56" s="13"/>
      <c r="BVI56" s="13"/>
      <c r="BVJ56" s="13"/>
      <c r="BVK56" s="13"/>
      <c r="BVL56" s="13"/>
      <c r="BVM56" s="13"/>
      <c r="BVN56" s="13"/>
      <c r="BVO56" s="13"/>
      <c r="BVP56" s="13"/>
      <c r="BVQ56" s="13"/>
      <c r="BVR56" s="13"/>
      <c r="BVS56" s="13"/>
      <c r="BVT56" s="13"/>
      <c r="BVU56" s="13"/>
      <c r="BVV56" s="13"/>
      <c r="BVW56" s="13"/>
      <c r="BVX56" s="13"/>
      <c r="BVY56" s="13"/>
      <c r="BVZ56" s="13"/>
      <c r="BWA56" s="13"/>
      <c r="BWB56" s="13"/>
      <c r="BWC56" s="13"/>
      <c r="BWD56" s="13"/>
      <c r="BWE56" s="13"/>
      <c r="BWF56" s="13"/>
      <c r="BWG56" s="13"/>
      <c r="BWH56" s="13"/>
      <c r="BWI56" s="13"/>
      <c r="BWJ56" s="13"/>
      <c r="BWK56" s="13"/>
      <c r="BWL56" s="13"/>
      <c r="BWM56" s="13"/>
      <c r="BWN56" s="13"/>
      <c r="BWO56" s="13"/>
      <c r="BWP56" s="13"/>
      <c r="BWQ56" s="13"/>
      <c r="BWR56" s="13"/>
      <c r="BWS56" s="13"/>
      <c r="BWT56" s="13"/>
      <c r="BWU56" s="13"/>
      <c r="BWV56" s="13"/>
      <c r="BWW56" s="13"/>
      <c r="BWX56" s="13"/>
      <c r="BWY56" s="13"/>
      <c r="BWZ56" s="13"/>
      <c r="BXA56" s="13"/>
      <c r="BXB56" s="13"/>
      <c r="BXC56" s="13"/>
      <c r="BXD56" s="13"/>
      <c r="BXE56" s="13"/>
      <c r="BXF56" s="13"/>
      <c r="BXG56" s="13"/>
      <c r="BXH56" s="13"/>
      <c r="BXI56" s="13"/>
      <c r="BXJ56" s="13"/>
      <c r="BXK56" s="13"/>
      <c r="BXL56" s="13"/>
      <c r="BXM56" s="13"/>
      <c r="BXN56" s="13"/>
      <c r="BXO56" s="13"/>
      <c r="BXP56" s="13"/>
      <c r="BXQ56" s="13"/>
      <c r="BXR56" s="13"/>
      <c r="BXS56" s="13"/>
      <c r="BXT56" s="13"/>
      <c r="BXU56" s="13"/>
      <c r="BXV56" s="13"/>
      <c r="BXW56" s="13"/>
      <c r="BXX56" s="13"/>
      <c r="BXY56" s="13"/>
      <c r="BXZ56" s="13"/>
      <c r="BYA56" s="13"/>
      <c r="BYB56" s="13"/>
      <c r="BYC56" s="13"/>
      <c r="BYD56" s="13"/>
      <c r="BYE56" s="13"/>
      <c r="BYF56" s="13"/>
      <c r="BYG56" s="13"/>
      <c r="BYH56" s="13"/>
      <c r="BYI56" s="13"/>
      <c r="BYJ56" s="13"/>
      <c r="BYK56" s="13"/>
      <c r="BYL56" s="13"/>
      <c r="BYM56" s="13"/>
      <c r="BYN56" s="13"/>
      <c r="BYO56" s="13"/>
      <c r="BYP56" s="13"/>
      <c r="BYQ56" s="13"/>
      <c r="BYR56" s="13"/>
      <c r="BYS56" s="13"/>
      <c r="BYT56" s="13"/>
      <c r="BYU56" s="13"/>
      <c r="BYV56" s="13"/>
      <c r="BYW56" s="13"/>
      <c r="BYX56" s="13"/>
      <c r="BYY56" s="13"/>
      <c r="BYZ56" s="13"/>
      <c r="BZA56" s="13"/>
      <c r="BZB56" s="13"/>
      <c r="BZC56" s="13"/>
      <c r="BZD56" s="13"/>
      <c r="BZE56" s="13"/>
      <c r="BZF56" s="13"/>
      <c r="BZG56" s="13"/>
      <c r="BZH56" s="13"/>
      <c r="BZI56" s="13"/>
      <c r="BZJ56" s="13"/>
      <c r="BZK56" s="13"/>
      <c r="BZL56" s="13"/>
      <c r="BZM56" s="13"/>
      <c r="BZN56" s="13"/>
      <c r="BZO56" s="13"/>
      <c r="BZP56" s="13"/>
      <c r="BZQ56" s="13"/>
      <c r="BZR56" s="13"/>
      <c r="BZS56" s="13"/>
      <c r="BZT56" s="13"/>
      <c r="BZU56" s="13"/>
      <c r="BZV56" s="13"/>
      <c r="BZW56" s="13"/>
      <c r="BZX56" s="13"/>
      <c r="BZY56" s="13"/>
      <c r="BZZ56" s="13"/>
      <c r="CAA56" s="13"/>
      <c r="CAB56" s="13"/>
      <c r="CAC56" s="13"/>
      <c r="CAD56" s="13"/>
      <c r="CAE56" s="13"/>
      <c r="CAF56" s="13"/>
      <c r="CAG56" s="13"/>
      <c r="CAH56" s="13"/>
      <c r="CAI56" s="13"/>
      <c r="CAJ56" s="13"/>
      <c r="CAK56" s="13"/>
      <c r="CAL56" s="13"/>
      <c r="CAM56" s="13"/>
      <c r="CAN56" s="13"/>
      <c r="CAO56" s="13"/>
      <c r="CAP56" s="13"/>
      <c r="CAQ56" s="13"/>
      <c r="CAR56" s="13"/>
      <c r="CAS56" s="13"/>
      <c r="CAT56" s="13"/>
      <c r="CAU56" s="13"/>
      <c r="CAV56" s="13"/>
      <c r="CAW56" s="13"/>
      <c r="CAX56" s="13"/>
      <c r="CAY56" s="13"/>
      <c r="CAZ56" s="13"/>
      <c r="CBA56" s="13"/>
      <c r="CBB56" s="13"/>
      <c r="CBC56" s="13"/>
      <c r="CBD56" s="13"/>
      <c r="CBE56" s="13"/>
      <c r="CBF56" s="13"/>
      <c r="CBG56" s="13"/>
      <c r="CBH56" s="13"/>
      <c r="CBI56" s="13"/>
      <c r="CBJ56" s="13"/>
      <c r="CBK56" s="13"/>
      <c r="CBL56" s="13"/>
      <c r="CBM56" s="13"/>
      <c r="CBN56" s="13"/>
      <c r="CBO56" s="13"/>
      <c r="CBP56" s="13"/>
      <c r="CBQ56" s="13"/>
      <c r="CBR56" s="13"/>
      <c r="CBS56" s="13"/>
      <c r="CBT56" s="13"/>
      <c r="CBU56" s="13"/>
      <c r="CBV56" s="13"/>
      <c r="CBW56" s="13"/>
      <c r="CBX56" s="13"/>
      <c r="CBY56" s="13"/>
      <c r="CBZ56" s="13"/>
      <c r="CCA56" s="13"/>
      <c r="CCB56" s="13"/>
      <c r="CCC56" s="13"/>
      <c r="CCD56" s="13"/>
      <c r="CCE56" s="13"/>
      <c r="CCF56" s="13"/>
      <c r="CCG56" s="13"/>
      <c r="CCH56" s="13"/>
      <c r="CCI56" s="13"/>
      <c r="CCJ56" s="13"/>
      <c r="CCK56" s="13"/>
      <c r="CCL56" s="13"/>
      <c r="CCM56" s="13"/>
      <c r="CCN56" s="13"/>
      <c r="CCO56" s="13"/>
      <c r="CCP56" s="13"/>
      <c r="CCQ56" s="13"/>
      <c r="CCR56" s="13"/>
      <c r="CCS56" s="13"/>
      <c r="CCT56" s="13"/>
      <c r="CCU56" s="13"/>
      <c r="CCV56" s="13"/>
      <c r="CCW56" s="13"/>
      <c r="CCX56" s="13"/>
      <c r="CCY56" s="13"/>
      <c r="CCZ56" s="13"/>
      <c r="CDA56" s="13"/>
      <c r="CDB56" s="13"/>
      <c r="CDC56" s="13"/>
      <c r="CDD56" s="13"/>
      <c r="CDE56" s="13"/>
      <c r="CDF56" s="13"/>
      <c r="CDG56" s="13"/>
      <c r="CDH56" s="13"/>
      <c r="CDI56" s="13"/>
      <c r="CDJ56" s="13"/>
      <c r="CDK56" s="13"/>
      <c r="CDL56" s="13"/>
      <c r="CDM56" s="13"/>
      <c r="CDN56" s="13"/>
      <c r="CDO56" s="13"/>
      <c r="CDP56" s="13"/>
      <c r="CDQ56" s="13"/>
      <c r="CDR56" s="13"/>
      <c r="CDS56" s="13"/>
      <c r="CDT56" s="13"/>
      <c r="CDU56" s="13"/>
      <c r="CDV56" s="13"/>
      <c r="CDW56" s="13"/>
      <c r="CDX56" s="13"/>
      <c r="CDY56" s="13"/>
      <c r="CDZ56" s="13"/>
      <c r="CEA56" s="13"/>
      <c r="CEB56" s="13"/>
      <c r="CEC56" s="13"/>
      <c r="CED56" s="13"/>
      <c r="CEE56" s="13"/>
      <c r="CEF56" s="13"/>
      <c r="CEG56" s="13"/>
      <c r="CEH56" s="13"/>
      <c r="CEI56" s="13"/>
      <c r="CEJ56" s="13"/>
      <c r="CEK56" s="13"/>
      <c r="CEL56" s="13"/>
      <c r="CEM56" s="13"/>
      <c r="CEN56" s="13"/>
      <c r="CEO56" s="13"/>
      <c r="CEP56" s="13"/>
      <c r="CEQ56" s="13"/>
      <c r="CER56" s="13"/>
      <c r="CES56" s="13"/>
      <c r="CET56" s="13"/>
      <c r="CEU56" s="13"/>
      <c r="CEV56" s="13"/>
      <c r="CEW56" s="13"/>
      <c r="CEX56" s="13"/>
      <c r="CEY56" s="13"/>
      <c r="CEZ56" s="13"/>
      <c r="CFA56" s="13"/>
      <c r="CFB56" s="13"/>
      <c r="CFC56" s="13"/>
      <c r="CFD56" s="13"/>
      <c r="CFE56" s="13"/>
      <c r="CFF56" s="13"/>
      <c r="CFG56" s="13"/>
      <c r="CFH56" s="13"/>
      <c r="CFI56" s="13"/>
      <c r="CFJ56" s="13"/>
      <c r="CFK56" s="13"/>
      <c r="CFL56" s="13"/>
      <c r="CFM56" s="13"/>
      <c r="CFN56" s="13"/>
      <c r="CFO56" s="13"/>
      <c r="CFP56" s="13"/>
      <c r="CFQ56" s="13"/>
      <c r="CFR56" s="13"/>
      <c r="CFS56" s="13"/>
      <c r="CFT56" s="13"/>
      <c r="CFU56" s="13"/>
      <c r="CFV56" s="13"/>
      <c r="CFW56" s="13"/>
      <c r="CFX56" s="13"/>
      <c r="CFY56" s="13"/>
      <c r="CFZ56" s="13"/>
      <c r="CGA56" s="13"/>
      <c r="CGB56" s="13"/>
      <c r="CGC56" s="13"/>
      <c r="CGD56" s="13"/>
      <c r="CGE56" s="13"/>
      <c r="CGF56" s="13"/>
      <c r="CGG56" s="13"/>
      <c r="CGH56" s="13"/>
      <c r="CGI56" s="13"/>
      <c r="CGJ56" s="13"/>
      <c r="CGK56" s="13"/>
      <c r="CGL56" s="13"/>
      <c r="CGM56" s="13"/>
      <c r="CGN56" s="13"/>
      <c r="CGO56" s="13"/>
      <c r="CGP56" s="13"/>
      <c r="CGQ56" s="13"/>
      <c r="CGR56" s="13"/>
      <c r="CGS56" s="13"/>
      <c r="CGT56" s="13"/>
      <c r="CGU56" s="13"/>
      <c r="CGV56" s="13"/>
      <c r="CGW56" s="13"/>
      <c r="CGX56" s="13"/>
      <c r="CGY56" s="13"/>
      <c r="CGZ56" s="13"/>
      <c r="CHA56" s="13"/>
      <c r="CHB56" s="13"/>
      <c r="CHC56" s="13"/>
      <c r="CHD56" s="13"/>
      <c r="CHE56" s="13"/>
      <c r="CHF56" s="13"/>
      <c r="CHG56" s="13"/>
      <c r="CHH56" s="13"/>
      <c r="CHI56" s="13"/>
      <c r="CHJ56" s="13"/>
      <c r="CHK56" s="13"/>
      <c r="CHL56" s="13"/>
      <c r="CHM56" s="13"/>
      <c r="CHN56" s="13"/>
      <c r="CHO56" s="13"/>
      <c r="CHP56" s="13"/>
      <c r="CHQ56" s="13"/>
      <c r="CHR56" s="13"/>
      <c r="CHS56" s="13"/>
      <c r="CHT56" s="13"/>
      <c r="CHU56" s="13"/>
      <c r="CHV56" s="13"/>
      <c r="CHW56" s="13"/>
      <c r="CHX56" s="13"/>
      <c r="CHY56" s="13"/>
      <c r="CHZ56" s="13"/>
      <c r="CIA56" s="13"/>
      <c r="CIB56" s="13"/>
      <c r="CIC56" s="13"/>
      <c r="CID56" s="13"/>
      <c r="CIE56" s="13"/>
      <c r="CIF56" s="13"/>
      <c r="CIG56" s="13"/>
      <c r="CIH56" s="13"/>
      <c r="CII56" s="13"/>
      <c r="CIJ56" s="13"/>
      <c r="CIK56" s="13"/>
      <c r="CIL56" s="13"/>
      <c r="CIM56" s="13"/>
      <c r="CIN56" s="13"/>
      <c r="CIO56" s="13"/>
      <c r="CIP56" s="13"/>
      <c r="CIQ56" s="13"/>
      <c r="CIR56" s="13"/>
      <c r="CIS56" s="13"/>
      <c r="CIT56" s="13"/>
      <c r="CIU56" s="13"/>
      <c r="CIV56" s="13"/>
      <c r="CIW56" s="13"/>
      <c r="CIX56" s="13"/>
      <c r="CIY56" s="13"/>
      <c r="CIZ56" s="13"/>
      <c r="CJA56" s="13"/>
      <c r="CJB56" s="13"/>
      <c r="CJC56" s="13"/>
      <c r="CJD56" s="13"/>
      <c r="CJE56" s="13"/>
      <c r="CJF56" s="13"/>
      <c r="CJG56" s="13"/>
      <c r="CJH56" s="13"/>
      <c r="CJI56" s="13"/>
      <c r="CJJ56" s="13"/>
      <c r="CJK56" s="13"/>
      <c r="CJL56" s="13"/>
      <c r="CJM56" s="13"/>
      <c r="CJN56" s="13"/>
      <c r="CJO56" s="13"/>
      <c r="CJP56" s="13"/>
      <c r="CJQ56" s="13"/>
      <c r="CJR56" s="13"/>
      <c r="CJS56" s="13"/>
      <c r="CJT56" s="13"/>
      <c r="CJU56" s="13"/>
      <c r="CJV56" s="13"/>
      <c r="CJW56" s="13"/>
      <c r="CJX56" s="13"/>
      <c r="CJY56" s="13"/>
      <c r="CJZ56" s="13"/>
      <c r="CKA56" s="13"/>
      <c r="CKB56" s="13"/>
      <c r="CKC56" s="13"/>
      <c r="CKD56" s="13"/>
      <c r="CKE56" s="13"/>
      <c r="CKF56" s="13"/>
      <c r="CKG56" s="13"/>
      <c r="CKH56" s="13"/>
      <c r="CKI56" s="13"/>
      <c r="CKJ56" s="13"/>
      <c r="CKK56" s="13"/>
      <c r="CKL56" s="13"/>
      <c r="CKM56" s="13"/>
      <c r="CKN56" s="13"/>
      <c r="CKO56" s="13"/>
      <c r="CKP56" s="13"/>
      <c r="CKQ56" s="13"/>
      <c r="CKR56" s="13"/>
      <c r="CKS56" s="13"/>
      <c r="CKT56" s="13"/>
      <c r="CKU56" s="13"/>
      <c r="CKV56" s="13"/>
      <c r="CKW56" s="13"/>
      <c r="CKX56" s="13"/>
      <c r="CKY56" s="13"/>
      <c r="CKZ56" s="13"/>
      <c r="CLA56" s="13"/>
      <c r="CLB56" s="13"/>
      <c r="CLC56" s="13"/>
      <c r="CLD56" s="13"/>
      <c r="CLE56" s="13"/>
      <c r="CLF56" s="13"/>
      <c r="CLG56" s="13"/>
      <c r="CLH56" s="13"/>
      <c r="CLI56" s="13"/>
      <c r="CLJ56" s="13"/>
      <c r="CLK56" s="13"/>
      <c r="CLL56" s="13"/>
      <c r="CLM56" s="13"/>
      <c r="CLN56" s="13"/>
      <c r="CLO56" s="13"/>
      <c r="CLP56" s="13"/>
      <c r="CLQ56" s="13"/>
      <c r="CLR56" s="13"/>
      <c r="CLS56" s="13"/>
      <c r="CLT56" s="13"/>
      <c r="CLU56" s="13"/>
      <c r="CLV56" s="13"/>
      <c r="CLW56" s="13"/>
      <c r="CLX56" s="13"/>
      <c r="CLY56" s="13"/>
      <c r="CLZ56" s="13"/>
      <c r="CMA56" s="13"/>
      <c r="CMB56" s="13"/>
      <c r="CMC56" s="13"/>
      <c r="CMD56" s="13"/>
      <c r="CME56" s="13"/>
      <c r="CMF56" s="13"/>
      <c r="CMG56" s="13"/>
      <c r="CMH56" s="13"/>
      <c r="CMI56" s="13"/>
      <c r="CMJ56" s="13"/>
      <c r="CMK56" s="13"/>
      <c r="CML56" s="13"/>
      <c r="CMM56" s="13"/>
      <c r="CMN56" s="13"/>
      <c r="CMO56" s="13"/>
      <c r="CMP56" s="13"/>
      <c r="CMQ56" s="13"/>
      <c r="CMR56" s="13"/>
      <c r="CMS56" s="13"/>
      <c r="CMT56" s="13"/>
      <c r="CMU56" s="13"/>
      <c r="CMV56" s="13"/>
      <c r="CMW56" s="13"/>
      <c r="CMX56" s="13"/>
      <c r="CMY56" s="13"/>
      <c r="CMZ56" s="13"/>
      <c r="CNA56" s="13"/>
      <c r="CNB56" s="13"/>
      <c r="CNC56" s="13"/>
      <c r="CND56" s="13"/>
      <c r="CNE56" s="13"/>
      <c r="CNF56" s="13"/>
      <c r="CNG56" s="13"/>
      <c r="CNH56" s="13"/>
      <c r="CNI56" s="13"/>
      <c r="CNJ56" s="13"/>
      <c r="CNK56" s="13"/>
      <c r="CNL56" s="13"/>
      <c r="CNM56" s="13"/>
      <c r="CNN56" s="13"/>
      <c r="CNO56" s="13"/>
      <c r="CNP56" s="13"/>
      <c r="CNQ56" s="13"/>
      <c r="CNR56" s="13"/>
      <c r="CNS56" s="13"/>
      <c r="CNT56" s="13"/>
      <c r="CNU56" s="13"/>
      <c r="CNV56" s="13"/>
      <c r="CNW56" s="13"/>
      <c r="CNX56" s="13"/>
      <c r="CNY56" s="13"/>
      <c r="CNZ56" s="13"/>
      <c r="COA56" s="13"/>
      <c r="COB56" s="13"/>
      <c r="COC56" s="13"/>
      <c r="COD56" s="13"/>
      <c r="COE56" s="13"/>
      <c r="COF56" s="13"/>
      <c r="COG56" s="13"/>
      <c r="COH56" s="13"/>
      <c r="COI56" s="13"/>
      <c r="COJ56" s="13"/>
      <c r="COK56" s="13"/>
      <c r="COL56" s="13"/>
      <c r="COM56" s="13"/>
      <c r="CON56" s="13"/>
      <c r="COO56" s="13"/>
      <c r="COP56" s="13"/>
      <c r="COQ56" s="13"/>
      <c r="COR56" s="13"/>
      <c r="COS56" s="13"/>
      <c r="COT56" s="13"/>
      <c r="COU56" s="13"/>
      <c r="COV56" s="13"/>
      <c r="COW56" s="13"/>
      <c r="COX56" s="13"/>
      <c r="COY56" s="13"/>
      <c r="COZ56" s="13"/>
      <c r="CPA56" s="13"/>
      <c r="CPB56" s="13"/>
      <c r="CPC56" s="13"/>
      <c r="CPD56" s="13"/>
      <c r="CPE56" s="13"/>
      <c r="CPF56" s="13"/>
      <c r="CPG56" s="13"/>
      <c r="CPH56" s="13"/>
      <c r="CPI56" s="13"/>
      <c r="CPJ56" s="13"/>
      <c r="CPK56" s="13"/>
      <c r="CPL56" s="13"/>
      <c r="CPM56" s="13"/>
      <c r="CPN56" s="13"/>
      <c r="CPO56" s="13"/>
      <c r="CPP56" s="13"/>
      <c r="CPQ56" s="13"/>
      <c r="CPR56" s="13"/>
      <c r="CPS56" s="13"/>
      <c r="CPT56" s="13"/>
      <c r="CPU56" s="13"/>
      <c r="CPV56" s="13"/>
      <c r="CPW56" s="13"/>
      <c r="CPX56" s="13"/>
      <c r="CPY56" s="13"/>
      <c r="CPZ56" s="13"/>
      <c r="CQA56" s="13"/>
      <c r="CQB56" s="13"/>
      <c r="CQC56" s="13"/>
      <c r="CQD56" s="13"/>
      <c r="CQE56" s="13"/>
      <c r="CQF56" s="13"/>
      <c r="CQG56" s="13"/>
      <c r="CQH56" s="13"/>
      <c r="CQI56" s="13"/>
      <c r="CQJ56" s="13"/>
      <c r="CQK56" s="13"/>
      <c r="CQL56" s="13"/>
      <c r="CQM56" s="13"/>
      <c r="CQN56" s="13"/>
      <c r="CQO56" s="13"/>
      <c r="CQP56" s="13"/>
      <c r="CQQ56" s="13"/>
      <c r="CQR56" s="13"/>
      <c r="CQS56" s="13"/>
      <c r="CQT56" s="13"/>
      <c r="CQU56" s="13"/>
      <c r="CQV56" s="13"/>
      <c r="CQW56" s="13"/>
      <c r="CQX56" s="13"/>
      <c r="CQY56" s="13"/>
      <c r="CQZ56" s="13"/>
      <c r="CRA56" s="13"/>
      <c r="CRB56" s="13"/>
      <c r="CRC56" s="13"/>
      <c r="CRD56" s="13"/>
      <c r="CRE56" s="13"/>
      <c r="CRF56" s="13"/>
      <c r="CRG56" s="13"/>
      <c r="CRH56" s="13"/>
      <c r="CRI56" s="13"/>
      <c r="CRJ56" s="13"/>
      <c r="CRK56" s="13"/>
      <c r="CRL56" s="13"/>
      <c r="CRM56" s="13"/>
      <c r="CRN56" s="13"/>
      <c r="CRO56" s="13"/>
      <c r="CRP56" s="13"/>
      <c r="CRQ56" s="13"/>
      <c r="CRR56" s="13"/>
      <c r="CRS56" s="13"/>
      <c r="CRT56" s="13"/>
      <c r="CRU56" s="13"/>
      <c r="CRV56" s="13"/>
      <c r="CRW56" s="13"/>
      <c r="CRX56" s="13"/>
      <c r="CRY56" s="13"/>
      <c r="CRZ56" s="13"/>
      <c r="CSA56" s="13"/>
      <c r="CSB56" s="13"/>
      <c r="CSC56" s="13"/>
      <c r="CSD56" s="13"/>
      <c r="CSE56" s="13"/>
      <c r="CSF56" s="13"/>
      <c r="CSG56" s="13"/>
      <c r="CSH56" s="13"/>
      <c r="CSI56" s="13"/>
      <c r="CSJ56" s="13"/>
      <c r="CSK56" s="13"/>
      <c r="CSL56" s="13"/>
      <c r="CSM56" s="13"/>
      <c r="CSN56" s="13"/>
      <c r="CSO56" s="13"/>
      <c r="CSP56" s="13"/>
      <c r="CSQ56" s="13"/>
      <c r="CSR56" s="13"/>
      <c r="CSS56" s="13"/>
      <c r="CST56" s="13"/>
      <c r="CSU56" s="13"/>
      <c r="CSV56" s="13"/>
      <c r="CSW56" s="13"/>
      <c r="CSX56" s="13"/>
      <c r="CSY56" s="13"/>
      <c r="CSZ56" s="13"/>
      <c r="CTA56" s="13"/>
      <c r="CTB56" s="13"/>
      <c r="CTC56" s="13"/>
      <c r="CTD56" s="13"/>
      <c r="CTE56" s="13"/>
      <c r="CTF56" s="13"/>
      <c r="CTG56" s="13"/>
      <c r="CTH56" s="13"/>
      <c r="CTI56" s="13"/>
      <c r="CTJ56" s="13"/>
      <c r="CTK56" s="13"/>
      <c r="CTL56" s="13"/>
      <c r="CTM56" s="13"/>
      <c r="CTN56" s="13"/>
      <c r="CTO56" s="13"/>
      <c r="CTP56" s="13"/>
      <c r="CTQ56" s="13"/>
      <c r="CTR56" s="13"/>
      <c r="CTS56" s="13"/>
      <c r="CTT56" s="13"/>
      <c r="CTU56" s="13"/>
      <c r="CTV56" s="13"/>
      <c r="CTW56" s="13"/>
      <c r="CTX56" s="13"/>
      <c r="CTY56" s="13"/>
      <c r="CTZ56" s="13"/>
      <c r="CUA56" s="13"/>
      <c r="CUB56" s="13"/>
      <c r="CUC56" s="13"/>
      <c r="CUD56" s="13"/>
      <c r="CUE56" s="13"/>
      <c r="CUF56" s="13"/>
      <c r="CUG56" s="13"/>
      <c r="CUH56" s="13"/>
      <c r="CUI56" s="13"/>
      <c r="CUJ56" s="13"/>
      <c r="CUK56" s="13"/>
      <c r="CUL56" s="13"/>
      <c r="CUM56" s="13"/>
      <c r="CUN56" s="13"/>
      <c r="CUO56" s="13"/>
      <c r="CUP56" s="13"/>
      <c r="CUQ56" s="13"/>
      <c r="CUR56" s="13"/>
      <c r="CUS56" s="13"/>
      <c r="CUT56" s="13"/>
      <c r="CUU56" s="13"/>
      <c r="CUV56" s="13"/>
      <c r="CUW56" s="13"/>
      <c r="CUX56" s="13"/>
      <c r="CUY56" s="13"/>
      <c r="CUZ56" s="13"/>
      <c r="CVA56" s="13"/>
      <c r="CVB56" s="13"/>
      <c r="CVC56" s="13"/>
      <c r="CVD56" s="13"/>
      <c r="CVE56" s="13"/>
      <c r="CVF56" s="13"/>
      <c r="CVG56" s="13"/>
      <c r="CVH56" s="13"/>
      <c r="CVI56" s="13"/>
      <c r="CVJ56" s="13"/>
      <c r="CVK56" s="13"/>
      <c r="CVL56" s="13"/>
      <c r="CVM56" s="13"/>
      <c r="CVN56" s="13"/>
      <c r="CVO56" s="13"/>
      <c r="CVP56" s="13"/>
      <c r="CVQ56" s="13"/>
      <c r="CVR56" s="13"/>
      <c r="CVS56" s="13"/>
      <c r="CVT56" s="13"/>
      <c r="CVU56" s="13"/>
      <c r="CVV56" s="13"/>
      <c r="CVW56" s="13"/>
      <c r="CVX56" s="13"/>
      <c r="CVY56" s="13"/>
      <c r="CVZ56" s="13"/>
      <c r="CWA56" s="13"/>
      <c r="CWB56" s="13"/>
      <c r="CWC56" s="13"/>
      <c r="CWD56" s="13"/>
      <c r="CWE56" s="13"/>
      <c r="CWF56" s="13"/>
      <c r="CWG56" s="13"/>
      <c r="CWH56" s="13"/>
      <c r="CWI56" s="13"/>
      <c r="CWJ56" s="13"/>
      <c r="CWK56" s="13"/>
      <c r="CWL56" s="13"/>
      <c r="CWM56" s="13"/>
      <c r="CWN56" s="13"/>
      <c r="CWO56" s="13"/>
      <c r="CWP56" s="13"/>
      <c r="CWQ56" s="13"/>
      <c r="CWR56" s="13"/>
      <c r="CWS56" s="13"/>
      <c r="CWT56" s="13"/>
      <c r="CWU56" s="13"/>
      <c r="CWV56" s="13"/>
      <c r="CWW56" s="13"/>
      <c r="CWX56" s="13"/>
      <c r="CWY56" s="13"/>
      <c r="CWZ56" s="13"/>
      <c r="CXA56" s="13"/>
      <c r="CXB56" s="13"/>
      <c r="CXC56" s="13"/>
      <c r="CXD56" s="13"/>
      <c r="CXE56" s="13"/>
      <c r="CXF56" s="13"/>
      <c r="CXG56" s="13"/>
      <c r="CXH56" s="13"/>
      <c r="CXI56" s="13"/>
      <c r="CXJ56" s="13"/>
      <c r="CXK56" s="13"/>
      <c r="CXL56" s="13"/>
      <c r="CXM56" s="13"/>
      <c r="CXN56" s="13"/>
      <c r="CXO56" s="13"/>
      <c r="CXP56" s="13"/>
      <c r="CXQ56" s="13"/>
      <c r="CXR56" s="13"/>
      <c r="CXS56" s="13"/>
      <c r="CXT56" s="13"/>
      <c r="CXU56" s="13"/>
      <c r="CXV56" s="13"/>
      <c r="CXW56" s="13"/>
      <c r="CXX56" s="13"/>
      <c r="CXY56" s="13"/>
      <c r="CXZ56" s="13"/>
      <c r="CYA56" s="13"/>
      <c r="CYB56" s="13"/>
      <c r="CYC56" s="13"/>
      <c r="CYD56" s="13"/>
      <c r="CYE56" s="13"/>
      <c r="CYF56" s="13"/>
      <c r="CYG56" s="13"/>
      <c r="CYH56" s="13"/>
      <c r="CYI56" s="13"/>
      <c r="CYJ56" s="13"/>
      <c r="CYK56" s="13"/>
      <c r="CYL56" s="13"/>
      <c r="CYM56" s="13"/>
      <c r="CYN56" s="13"/>
      <c r="CYO56" s="13"/>
      <c r="CYP56" s="13"/>
      <c r="CYQ56" s="13"/>
      <c r="CYR56" s="13"/>
      <c r="CYS56" s="13"/>
      <c r="CYT56" s="13"/>
      <c r="CYU56" s="13"/>
      <c r="CYV56" s="13"/>
      <c r="CYW56" s="13"/>
      <c r="CYX56" s="13"/>
      <c r="CYY56" s="13"/>
      <c r="CYZ56" s="13"/>
      <c r="CZA56" s="13"/>
      <c r="CZB56" s="13"/>
      <c r="CZC56" s="13"/>
      <c r="CZD56" s="13"/>
      <c r="CZE56" s="13"/>
      <c r="CZF56" s="13"/>
      <c r="CZG56" s="13"/>
      <c r="CZH56" s="13"/>
      <c r="CZI56" s="13"/>
      <c r="CZJ56" s="13"/>
      <c r="CZK56" s="13"/>
      <c r="CZL56" s="13"/>
      <c r="CZM56" s="13"/>
      <c r="CZN56" s="13"/>
      <c r="CZO56" s="13"/>
      <c r="CZP56" s="13"/>
      <c r="CZQ56" s="13"/>
      <c r="CZR56" s="13"/>
      <c r="CZS56" s="13"/>
      <c r="CZT56" s="13"/>
      <c r="CZU56" s="13"/>
      <c r="CZV56" s="13"/>
      <c r="CZW56" s="13"/>
      <c r="CZX56" s="13"/>
      <c r="CZY56" s="13"/>
      <c r="CZZ56" s="13"/>
      <c r="DAA56" s="13"/>
      <c r="DAB56" s="13"/>
      <c r="DAC56" s="13"/>
      <c r="DAD56" s="13"/>
      <c r="DAE56" s="13"/>
      <c r="DAF56" s="13"/>
      <c r="DAG56" s="13"/>
      <c r="DAH56" s="13"/>
      <c r="DAI56" s="13"/>
      <c r="DAJ56" s="13"/>
      <c r="DAK56" s="13"/>
      <c r="DAL56" s="13"/>
      <c r="DAM56" s="13"/>
      <c r="DAN56" s="13"/>
      <c r="DAO56" s="13"/>
      <c r="DAP56" s="13"/>
      <c r="DAQ56" s="13"/>
      <c r="DAR56" s="13"/>
      <c r="DAS56" s="13"/>
      <c r="DAT56" s="13"/>
      <c r="DAU56" s="13"/>
      <c r="DAV56" s="13"/>
      <c r="DAW56" s="13"/>
      <c r="DAX56" s="13"/>
      <c r="DAY56" s="13"/>
      <c r="DAZ56" s="13"/>
      <c r="DBA56" s="13"/>
      <c r="DBB56" s="13"/>
      <c r="DBC56" s="13"/>
      <c r="DBD56" s="13"/>
      <c r="DBE56" s="13"/>
      <c r="DBF56" s="13"/>
      <c r="DBG56" s="13"/>
      <c r="DBH56" s="13"/>
      <c r="DBI56" s="13"/>
      <c r="DBJ56" s="13"/>
      <c r="DBK56" s="13"/>
      <c r="DBL56" s="13"/>
      <c r="DBM56" s="13"/>
      <c r="DBN56" s="13"/>
      <c r="DBO56" s="13"/>
      <c r="DBP56" s="13"/>
      <c r="DBQ56" s="13"/>
      <c r="DBR56" s="13"/>
      <c r="DBS56" s="13"/>
      <c r="DBT56" s="13"/>
      <c r="DBU56" s="13"/>
      <c r="DBV56" s="13"/>
      <c r="DBW56" s="13"/>
      <c r="DBX56" s="13"/>
      <c r="DBY56" s="13"/>
      <c r="DBZ56" s="13"/>
      <c r="DCA56" s="13"/>
      <c r="DCB56" s="13"/>
      <c r="DCC56" s="13"/>
      <c r="DCD56" s="13"/>
      <c r="DCE56" s="13"/>
      <c r="DCF56" s="13"/>
      <c r="DCG56" s="13"/>
      <c r="DCH56" s="13"/>
      <c r="DCI56" s="13"/>
      <c r="DCJ56" s="13"/>
      <c r="DCK56" s="13"/>
      <c r="DCL56" s="13"/>
      <c r="DCM56" s="13"/>
      <c r="DCN56" s="13"/>
      <c r="DCO56" s="13"/>
      <c r="DCP56" s="13"/>
      <c r="DCQ56" s="13"/>
      <c r="DCR56" s="13"/>
      <c r="DCS56" s="13"/>
      <c r="DCT56" s="13"/>
      <c r="DCU56" s="13"/>
      <c r="DCV56" s="13"/>
      <c r="DCW56" s="13"/>
      <c r="DCX56" s="13"/>
      <c r="DCY56" s="13"/>
      <c r="DCZ56" s="13"/>
      <c r="DDA56" s="13"/>
      <c r="DDB56" s="13"/>
      <c r="DDC56" s="13"/>
      <c r="DDD56" s="13"/>
      <c r="DDE56" s="13"/>
      <c r="DDF56" s="13"/>
      <c r="DDG56" s="13"/>
      <c r="DDH56" s="13"/>
      <c r="DDI56" s="13"/>
      <c r="DDJ56" s="13"/>
      <c r="DDK56" s="13"/>
      <c r="DDL56" s="13"/>
      <c r="DDM56" s="13"/>
      <c r="DDN56" s="13"/>
      <c r="DDO56" s="13"/>
      <c r="DDP56" s="13"/>
      <c r="DDQ56" s="13"/>
      <c r="DDR56" s="13"/>
      <c r="DDS56" s="13"/>
      <c r="DDT56" s="13"/>
      <c r="DDU56" s="13"/>
      <c r="DDV56" s="13"/>
      <c r="DDW56" s="13"/>
      <c r="DDX56" s="13"/>
      <c r="DDY56" s="13"/>
      <c r="DDZ56" s="13"/>
      <c r="DEA56" s="13"/>
      <c r="DEB56" s="13"/>
      <c r="DEC56" s="13"/>
      <c r="DED56" s="13"/>
      <c r="DEE56" s="13"/>
      <c r="DEF56" s="13"/>
      <c r="DEG56" s="13"/>
      <c r="DEH56" s="13"/>
      <c r="DEI56" s="13"/>
      <c r="DEJ56" s="13"/>
      <c r="DEK56" s="13"/>
      <c r="DEL56" s="13"/>
      <c r="DEM56" s="13"/>
      <c r="DEN56" s="13"/>
      <c r="DEO56" s="13"/>
      <c r="DEP56" s="13"/>
      <c r="DEQ56" s="13"/>
      <c r="DER56" s="13"/>
      <c r="DES56" s="13"/>
      <c r="DET56" s="13"/>
      <c r="DEU56" s="13"/>
      <c r="DEV56" s="13"/>
      <c r="DEW56" s="13"/>
      <c r="DEX56" s="13"/>
      <c r="DEY56" s="13"/>
      <c r="DEZ56" s="13"/>
      <c r="DFA56" s="13"/>
      <c r="DFB56" s="13"/>
      <c r="DFC56" s="13"/>
      <c r="DFD56" s="13"/>
      <c r="DFE56" s="13"/>
      <c r="DFF56" s="13"/>
      <c r="DFG56" s="13"/>
      <c r="DFH56" s="13"/>
      <c r="DFI56" s="13"/>
      <c r="DFJ56" s="13"/>
      <c r="DFK56" s="13"/>
      <c r="DFL56" s="13"/>
      <c r="DFM56" s="13"/>
      <c r="DFN56" s="13"/>
      <c r="DFO56" s="13"/>
      <c r="DFP56" s="13"/>
      <c r="DFQ56" s="13"/>
      <c r="DFR56" s="13"/>
      <c r="DFS56" s="13"/>
      <c r="DFT56" s="13"/>
      <c r="DFU56" s="13"/>
      <c r="DFV56" s="13"/>
      <c r="DFW56" s="13"/>
      <c r="DFX56" s="13"/>
      <c r="DFY56" s="13"/>
      <c r="DFZ56" s="13"/>
      <c r="DGA56" s="13"/>
      <c r="DGB56" s="13"/>
      <c r="DGC56" s="13"/>
      <c r="DGD56" s="13"/>
      <c r="DGE56" s="13"/>
      <c r="DGF56" s="13"/>
      <c r="DGG56" s="13"/>
      <c r="DGH56" s="13"/>
      <c r="DGI56" s="13"/>
      <c r="DGJ56" s="13"/>
      <c r="DGK56" s="13"/>
      <c r="DGL56" s="13"/>
      <c r="DGM56" s="13"/>
      <c r="DGN56" s="13"/>
      <c r="DGO56" s="13"/>
      <c r="DGP56" s="13"/>
      <c r="DGQ56" s="13"/>
      <c r="DGR56" s="13"/>
      <c r="DGS56" s="13"/>
      <c r="DGT56" s="13"/>
      <c r="DGU56" s="13"/>
      <c r="DGV56" s="13"/>
      <c r="DGW56" s="13"/>
      <c r="DGX56" s="13"/>
      <c r="DGY56" s="13"/>
      <c r="DGZ56" s="13"/>
      <c r="DHA56" s="13"/>
      <c r="DHB56" s="13"/>
      <c r="DHC56" s="13"/>
      <c r="DHD56" s="13"/>
      <c r="DHE56" s="13"/>
      <c r="DHF56" s="13"/>
      <c r="DHG56" s="13"/>
      <c r="DHH56" s="13"/>
      <c r="DHI56" s="13"/>
      <c r="DHJ56" s="13"/>
      <c r="DHK56" s="13"/>
      <c r="DHL56" s="13"/>
      <c r="DHM56" s="13"/>
      <c r="DHN56" s="13"/>
      <c r="DHO56" s="13"/>
      <c r="DHP56" s="13"/>
      <c r="DHQ56" s="13"/>
      <c r="DHR56" s="13"/>
      <c r="DHS56" s="13"/>
      <c r="DHT56" s="13"/>
      <c r="DHU56" s="13"/>
      <c r="DHV56" s="13"/>
      <c r="DHW56" s="13"/>
      <c r="DHX56" s="13"/>
      <c r="DHY56" s="13"/>
      <c r="DHZ56" s="13"/>
      <c r="DIA56" s="13"/>
      <c r="DIB56" s="13"/>
      <c r="DIC56" s="13"/>
      <c r="DID56" s="13"/>
      <c r="DIE56" s="13"/>
      <c r="DIF56" s="13"/>
      <c r="DIG56" s="13"/>
      <c r="DIH56" s="13"/>
      <c r="DII56" s="13"/>
      <c r="DIJ56" s="13"/>
      <c r="DIK56" s="13"/>
      <c r="DIL56" s="13"/>
      <c r="DIM56" s="13"/>
      <c r="DIN56" s="13"/>
      <c r="DIO56" s="13"/>
      <c r="DIP56" s="13"/>
      <c r="DIQ56" s="13"/>
      <c r="DIR56" s="13"/>
      <c r="DIS56" s="13"/>
      <c r="DIT56" s="13"/>
      <c r="DIU56" s="13"/>
      <c r="DIV56" s="13"/>
      <c r="DIW56" s="13"/>
      <c r="DIX56" s="13"/>
      <c r="DIY56" s="13"/>
      <c r="DIZ56" s="13"/>
      <c r="DJA56" s="13"/>
      <c r="DJB56" s="13"/>
      <c r="DJC56" s="13"/>
      <c r="DJD56" s="13"/>
      <c r="DJE56" s="13"/>
      <c r="DJF56" s="13"/>
      <c r="DJG56" s="13"/>
      <c r="DJH56" s="13"/>
      <c r="DJI56" s="13"/>
      <c r="DJJ56" s="13"/>
      <c r="DJK56" s="13"/>
      <c r="DJL56" s="13"/>
      <c r="DJM56" s="13"/>
      <c r="DJN56" s="13"/>
      <c r="DJO56" s="13"/>
      <c r="DJP56" s="13"/>
      <c r="DJQ56" s="13"/>
      <c r="DJR56" s="13"/>
      <c r="DJS56" s="13"/>
      <c r="DJT56" s="13"/>
      <c r="DJU56" s="13"/>
      <c r="DJV56" s="13"/>
      <c r="DJW56" s="13"/>
      <c r="DJX56" s="13"/>
      <c r="DJY56" s="13"/>
      <c r="DJZ56" s="13"/>
      <c r="DKA56" s="13"/>
      <c r="DKB56" s="13"/>
      <c r="DKC56" s="13"/>
      <c r="DKD56" s="13"/>
      <c r="DKE56" s="13"/>
      <c r="DKF56" s="13"/>
      <c r="DKG56" s="13"/>
      <c r="DKH56" s="13"/>
      <c r="DKI56" s="13"/>
      <c r="DKJ56" s="13"/>
      <c r="DKK56" s="13"/>
      <c r="DKL56" s="13"/>
      <c r="DKM56" s="13"/>
      <c r="DKN56" s="13"/>
      <c r="DKO56" s="13"/>
      <c r="DKP56" s="13"/>
      <c r="DKQ56" s="13"/>
      <c r="DKR56" s="13"/>
      <c r="DKS56" s="13"/>
      <c r="DKT56" s="13"/>
      <c r="DKU56" s="13"/>
      <c r="DKV56" s="13"/>
      <c r="DKW56" s="13"/>
      <c r="DKX56" s="13"/>
      <c r="DKY56" s="13"/>
      <c r="DKZ56" s="13"/>
      <c r="DLA56" s="13"/>
      <c r="DLB56" s="13"/>
      <c r="DLC56" s="13"/>
      <c r="DLD56" s="13"/>
      <c r="DLE56" s="13"/>
      <c r="DLF56" s="13"/>
      <c r="DLG56" s="13"/>
      <c r="DLH56" s="13"/>
      <c r="DLI56" s="13"/>
      <c r="DLJ56" s="13"/>
      <c r="DLK56" s="13"/>
      <c r="DLL56" s="13"/>
      <c r="DLM56" s="13"/>
      <c r="DLN56" s="13"/>
      <c r="DLO56" s="13"/>
      <c r="DLP56" s="13"/>
      <c r="DLQ56" s="13"/>
      <c r="DLR56" s="13"/>
      <c r="DLS56" s="13"/>
      <c r="DLT56" s="13"/>
      <c r="DLU56" s="13"/>
      <c r="DLV56" s="13"/>
      <c r="DLW56" s="13"/>
      <c r="DLX56" s="13"/>
      <c r="DLY56" s="13"/>
      <c r="DLZ56" s="13"/>
      <c r="DMA56" s="13"/>
      <c r="DMB56" s="13"/>
      <c r="DMC56" s="13"/>
      <c r="DMD56" s="13"/>
      <c r="DME56" s="13"/>
      <c r="DMF56" s="13"/>
      <c r="DMG56" s="13"/>
      <c r="DMH56" s="13"/>
      <c r="DMI56" s="13"/>
      <c r="DMJ56" s="13"/>
      <c r="DMK56" s="13"/>
      <c r="DML56" s="13"/>
      <c r="DMM56" s="13"/>
      <c r="DMN56" s="13"/>
      <c r="DMO56" s="13"/>
      <c r="DMP56" s="13"/>
      <c r="DMQ56" s="13"/>
      <c r="DMR56" s="13"/>
      <c r="DMS56" s="13"/>
      <c r="DMT56" s="13"/>
      <c r="DMU56" s="13"/>
      <c r="DMV56" s="13"/>
      <c r="DMW56" s="13"/>
      <c r="DMX56" s="13"/>
      <c r="DMY56" s="13"/>
      <c r="DMZ56" s="13"/>
      <c r="DNA56" s="13"/>
      <c r="DNB56" s="13"/>
      <c r="DNC56" s="13"/>
      <c r="DND56" s="13"/>
      <c r="DNE56" s="13"/>
      <c r="DNF56" s="13"/>
      <c r="DNG56" s="13"/>
      <c r="DNH56" s="13"/>
      <c r="DNI56" s="13"/>
      <c r="DNJ56" s="13"/>
      <c r="DNK56" s="13"/>
      <c r="DNL56" s="13"/>
      <c r="DNM56" s="13"/>
      <c r="DNN56" s="13"/>
      <c r="DNO56" s="13"/>
      <c r="DNP56" s="13"/>
      <c r="DNQ56" s="13"/>
      <c r="DNR56" s="13"/>
      <c r="DNS56" s="13"/>
      <c r="DNT56" s="13"/>
      <c r="DNU56" s="13"/>
      <c r="DNV56" s="13"/>
      <c r="DNW56" s="13"/>
      <c r="DNX56" s="13"/>
      <c r="DNY56" s="13"/>
      <c r="DNZ56" s="13"/>
      <c r="DOA56" s="13"/>
      <c r="DOB56" s="13"/>
      <c r="DOC56" s="13"/>
      <c r="DOD56" s="13"/>
      <c r="DOE56" s="13"/>
      <c r="DOF56" s="13"/>
      <c r="DOG56" s="13"/>
      <c r="DOH56" s="13"/>
      <c r="DOI56" s="13"/>
      <c r="DOJ56" s="13"/>
      <c r="DOK56" s="13"/>
      <c r="DOL56" s="13"/>
      <c r="DOM56" s="13"/>
      <c r="DON56" s="13"/>
      <c r="DOO56" s="13"/>
      <c r="DOP56" s="13"/>
      <c r="DOQ56" s="13"/>
      <c r="DOR56" s="13"/>
      <c r="DOS56" s="13"/>
      <c r="DOT56" s="13"/>
      <c r="DOU56" s="13"/>
      <c r="DOV56" s="13"/>
      <c r="DOW56" s="13"/>
      <c r="DOX56" s="13"/>
      <c r="DOY56" s="13"/>
      <c r="DOZ56" s="13"/>
      <c r="DPA56" s="13"/>
      <c r="DPB56" s="13"/>
      <c r="DPC56" s="13"/>
      <c r="DPD56" s="13"/>
      <c r="DPE56" s="13"/>
      <c r="DPF56" s="13"/>
      <c r="DPG56" s="13"/>
      <c r="DPH56" s="13"/>
      <c r="DPI56" s="13"/>
      <c r="DPJ56" s="13"/>
      <c r="DPK56" s="13"/>
      <c r="DPL56" s="13"/>
      <c r="DPM56" s="13"/>
      <c r="DPN56" s="13"/>
      <c r="DPO56" s="13"/>
      <c r="DPP56" s="13"/>
      <c r="DPQ56" s="13"/>
      <c r="DPR56" s="13"/>
      <c r="DPS56" s="13"/>
      <c r="DPT56" s="13"/>
      <c r="DPU56" s="13"/>
      <c r="DPV56" s="13"/>
      <c r="DPW56" s="13"/>
      <c r="DPX56" s="13"/>
      <c r="DPY56" s="13"/>
      <c r="DPZ56" s="13"/>
      <c r="DQA56" s="13"/>
      <c r="DQB56" s="13"/>
      <c r="DQC56" s="13"/>
      <c r="DQD56" s="13"/>
      <c r="DQE56" s="13"/>
      <c r="DQF56" s="13"/>
      <c r="DQG56" s="13"/>
      <c r="DQH56" s="13"/>
      <c r="DQI56" s="13"/>
      <c r="DQJ56" s="13"/>
      <c r="DQK56" s="13"/>
      <c r="DQL56" s="13"/>
      <c r="DQM56" s="13"/>
      <c r="DQN56" s="13"/>
      <c r="DQO56" s="13"/>
      <c r="DQP56" s="13"/>
      <c r="DQQ56" s="13"/>
      <c r="DQR56" s="13"/>
      <c r="DQS56" s="13"/>
      <c r="DQT56" s="13"/>
      <c r="DQU56" s="13"/>
      <c r="DQV56" s="13"/>
      <c r="DQW56" s="13"/>
      <c r="DQX56" s="13"/>
      <c r="DQY56" s="13"/>
      <c r="DQZ56" s="13"/>
      <c r="DRA56" s="13"/>
      <c r="DRB56" s="13"/>
      <c r="DRC56" s="13"/>
      <c r="DRD56" s="13"/>
      <c r="DRE56" s="13"/>
      <c r="DRF56" s="13"/>
      <c r="DRG56" s="13"/>
      <c r="DRH56" s="13"/>
      <c r="DRI56" s="13"/>
      <c r="DRJ56" s="13"/>
      <c r="DRK56" s="13"/>
      <c r="DRL56" s="13"/>
      <c r="DRM56" s="13"/>
      <c r="DRN56" s="13"/>
      <c r="DRO56" s="13"/>
      <c r="DRP56" s="13"/>
      <c r="DRQ56" s="13"/>
      <c r="DRR56" s="13"/>
      <c r="DRS56" s="13"/>
      <c r="DRT56" s="13"/>
      <c r="DRU56" s="13"/>
      <c r="DRV56" s="13"/>
      <c r="DRW56" s="13"/>
      <c r="DRX56" s="13"/>
      <c r="DRY56" s="13"/>
      <c r="DRZ56" s="13"/>
      <c r="DSA56" s="13"/>
      <c r="DSB56" s="13"/>
      <c r="DSC56" s="13"/>
      <c r="DSD56" s="13"/>
      <c r="DSE56" s="13"/>
      <c r="DSF56" s="13"/>
      <c r="DSG56" s="13"/>
      <c r="DSH56" s="13"/>
      <c r="DSI56" s="13"/>
      <c r="DSJ56" s="13"/>
      <c r="DSK56" s="13"/>
      <c r="DSL56" s="13"/>
      <c r="DSM56" s="13"/>
      <c r="DSN56" s="13"/>
      <c r="DSO56" s="13"/>
      <c r="DSP56" s="13"/>
      <c r="DSQ56" s="13"/>
      <c r="DSR56" s="13"/>
      <c r="DSS56" s="13"/>
      <c r="DST56" s="13"/>
      <c r="DSU56" s="13"/>
      <c r="DSV56" s="13"/>
      <c r="DSW56" s="13"/>
      <c r="DSX56" s="13"/>
      <c r="DSY56" s="13"/>
      <c r="DSZ56" s="13"/>
      <c r="DTA56" s="13"/>
      <c r="DTB56" s="13"/>
      <c r="DTC56" s="13"/>
      <c r="DTD56" s="13"/>
      <c r="DTE56" s="13"/>
      <c r="DTF56" s="13"/>
      <c r="DTG56" s="13"/>
      <c r="DTH56" s="13"/>
      <c r="DTI56" s="13"/>
      <c r="DTJ56" s="13"/>
      <c r="DTK56" s="13"/>
      <c r="DTL56" s="13"/>
      <c r="DTM56" s="13"/>
      <c r="DTN56" s="13"/>
      <c r="DTO56" s="13"/>
      <c r="DTP56" s="13"/>
      <c r="DTQ56" s="13"/>
      <c r="DTR56" s="13"/>
      <c r="DTS56" s="13"/>
      <c r="DTT56" s="13"/>
      <c r="DTU56" s="13"/>
      <c r="DTV56" s="13"/>
      <c r="DTW56" s="13"/>
      <c r="DTX56" s="13"/>
      <c r="DTY56" s="13"/>
      <c r="DTZ56" s="13"/>
      <c r="DUA56" s="13"/>
      <c r="DUB56" s="13"/>
      <c r="DUC56" s="13"/>
      <c r="DUD56" s="13"/>
      <c r="DUE56" s="13"/>
      <c r="DUF56" s="13"/>
      <c r="DUG56" s="13"/>
      <c r="DUH56" s="13"/>
      <c r="DUI56" s="13"/>
      <c r="DUJ56" s="13"/>
      <c r="DUK56" s="13"/>
      <c r="DUL56" s="13"/>
      <c r="DUM56" s="13"/>
      <c r="DUN56" s="13"/>
      <c r="DUO56" s="13"/>
      <c r="DUP56" s="13"/>
      <c r="DUQ56" s="13"/>
      <c r="DUR56" s="13"/>
      <c r="DUS56" s="13"/>
      <c r="DUT56" s="13"/>
      <c r="DUU56" s="13"/>
      <c r="DUV56" s="13"/>
      <c r="DUW56" s="13"/>
      <c r="DUX56" s="13"/>
      <c r="DUY56" s="13"/>
      <c r="DUZ56" s="13"/>
      <c r="DVA56" s="13"/>
      <c r="DVB56" s="13"/>
      <c r="DVC56" s="13"/>
      <c r="DVD56" s="13"/>
      <c r="DVE56" s="13"/>
      <c r="DVF56" s="13"/>
      <c r="DVG56" s="13"/>
      <c r="DVH56" s="13"/>
      <c r="DVI56" s="13"/>
      <c r="DVJ56" s="13"/>
      <c r="DVK56" s="13"/>
      <c r="DVL56" s="13"/>
      <c r="DVM56" s="13"/>
      <c r="DVN56" s="13"/>
      <c r="DVO56" s="13"/>
      <c r="DVP56" s="13"/>
      <c r="DVQ56" s="13"/>
      <c r="DVR56" s="13"/>
      <c r="DVS56" s="13"/>
      <c r="DVT56" s="13"/>
      <c r="DVU56" s="13"/>
      <c r="DVV56" s="13"/>
      <c r="DVW56" s="13"/>
      <c r="DVX56" s="13"/>
      <c r="DVY56" s="13"/>
      <c r="DVZ56" s="13"/>
      <c r="DWA56" s="13"/>
      <c r="DWB56" s="13"/>
      <c r="DWC56" s="13"/>
      <c r="DWD56" s="13"/>
      <c r="DWE56" s="13"/>
      <c r="DWF56" s="13"/>
      <c r="DWG56" s="13"/>
      <c r="DWH56" s="13"/>
      <c r="DWI56" s="13"/>
      <c r="DWJ56" s="13"/>
      <c r="DWK56" s="13"/>
      <c r="DWL56" s="13"/>
      <c r="DWM56" s="13"/>
      <c r="DWN56" s="13"/>
      <c r="DWO56" s="13"/>
      <c r="DWP56" s="13"/>
      <c r="DWQ56" s="13"/>
      <c r="DWR56" s="13"/>
      <c r="DWS56" s="13"/>
      <c r="DWT56" s="13"/>
      <c r="DWU56" s="13"/>
      <c r="DWV56" s="13"/>
      <c r="DWW56" s="13"/>
      <c r="DWX56" s="13"/>
      <c r="DWY56" s="13"/>
      <c r="DWZ56" s="13"/>
      <c r="DXA56" s="13"/>
      <c r="DXB56" s="13"/>
      <c r="DXC56" s="13"/>
      <c r="DXD56" s="13"/>
      <c r="DXE56" s="13"/>
      <c r="DXF56" s="13"/>
      <c r="DXG56" s="13"/>
      <c r="DXH56" s="13"/>
      <c r="DXI56" s="13"/>
      <c r="DXJ56" s="13"/>
      <c r="DXK56" s="13"/>
      <c r="DXL56" s="13"/>
      <c r="DXM56" s="13"/>
      <c r="DXN56" s="13"/>
      <c r="DXO56" s="13"/>
      <c r="DXP56" s="13"/>
      <c r="DXQ56" s="13"/>
      <c r="DXR56" s="13"/>
      <c r="DXS56" s="13"/>
      <c r="DXT56" s="13"/>
      <c r="DXU56" s="13"/>
      <c r="DXV56" s="13"/>
      <c r="DXW56" s="13"/>
      <c r="DXX56" s="13"/>
      <c r="DXY56" s="13"/>
      <c r="DXZ56" s="13"/>
      <c r="DYA56" s="13"/>
      <c r="DYB56" s="13"/>
      <c r="DYC56" s="13"/>
      <c r="DYD56" s="13"/>
      <c r="DYE56" s="13"/>
      <c r="DYF56" s="13"/>
      <c r="DYG56" s="13"/>
      <c r="DYH56" s="13"/>
      <c r="DYI56" s="13"/>
      <c r="DYJ56" s="13"/>
      <c r="DYK56" s="13"/>
      <c r="DYL56" s="13"/>
      <c r="DYM56" s="13"/>
      <c r="DYN56" s="13"/>
      <c r="DYO56" s="13"/>
      <c r="DYP56" s="13"/>
      <c r="DYQ56" s="13"/>
      <c r="DYR56" s="13"/>
      <c r="DYS56" s="13"/>
      <c r="DYT56" s="13"/>
      <c r="DYU56" s="13"/>
      <c r="DYV56" s="13"/>
      <c r="DYW56" s="13"/>
      <c r="DYX56" s="13"/>
      <c r="DYY56" s="13"/>
      <c r="DYZ56" s="13"/>
      <c r="DZA56" s="13"/>
      <c r="DZB56" s="13"/>
      <c r="DZC56" s="13"/>
      <c r="DZD56" s="13"/>
      <c r="DZE56" s="13"/>
      <c r="DZF56" s="13"/>
      <c r="DZG56" s="13"/>
      <c r="DZH56" s="13"/>
      <c r="DZI56" s="13"/>
      <c r="DZJ56" s="13"/>
      <c r="DZK56" s="13"/>
      <c r="DZL56" s="13"/>
      <c r="DZM56" s="13"/>
      <c r="DZN56" s="13"/>
      <c r="DZO56" s="13"/>
      <c r="DZP56" s="13"/>
      <c r="DZQ56" s="13"/>
      <c r="DZR56" s="13"/>
      <c r="DZS56" s="13"/>
      <c r="DZT56" s="13"/>
      <c r="DZU56" s="13"/>
      <c r="DZV56" s="13"/>
      <c r="DZW56" s="13"/>
      <c r="DZX56" s="13"/>
      <c r="DZY56" s="13"/>
      <c r="DZZ56" s="13"/>
      <c r="EAA56" s="13"/>
      <c r="EAB56" s="13"/>
      <c r="EAC56" s="13"/>
      <c r="EAD56" s="13"/>
      <c r="EAE56" s="13"/>
      <c r="EAF56" s="13"/>
      <c r="EAG56" s="13"/>
      <c r="EAH56" s="13"/>
      <c r="EAI56" s="13"/>
      <c r="EAJ56" s="13"/>
      <c r="EAK56" s="13"/>
      <c r="EAL56" s="13"/>
      <c r="EAM56" s="13"/>
      <c r="EAN56" s="13"/>
      <c r="EAO56" s="13"/>
      <c r="EAP56" s="13"/>
      <c r="EAQ56" s="13"/>
      <c r="EAR56" s="13"/>
      <c r="EAS56" s="13"/>
      <c r="EAT56" s="13"/>
      <c r="EAU56" s="13"/>
      <c r="EAV56" s="13"/>
      <c r="EAW56" s="13"/>
      <c r="EAX56" s="13"/>
      <c r="EAY56" s="13"/>
      <c r="EAZ56" s="13"/>
      <c r="EBA56" s="13"/>
      <c r="EBB56" s="13"/>
      <c r="EBC56" s="13"/>
      <c r="EBD56" s="13"/>
      <c r="EBE56" s="13"/>
      <c r="EBF56" s="13"/>
      <c r="EBG56" s="13"/>
      <c r="EBH56" s="13"/>
      <c r="EBI56" s="13"/>
      <c r="EBJ56" s="13"/>
      <c r="EBK56" s="13"/>
      <c r="EBL56" s="13"/>
      <c r="EBM56" s="13"/>
      <c r="EBN56" s="13"/>
      <c r="EBO56" s="13"/>
      <c r="EBP56" s="13"/>
      <c r="EBQ56" s="13"/>
      <c r="EBR56" s="13"/>
      <c r="EBS56" s="13"/>
      <c r="EBT56" s="13"/>
      <c r="EBU56" s="13"/>
      <c r="EBV56" s="13"/>
      <c r="EBW56" s="13"/>
      <c r="EBX56" s="13"/>
      <c r="EBY56" s="13"/>
      <c r="EBZ56" s="13"/>
      <c r="ECA56" s="13"/>
      <c r="ECB56" s="13"/>
      <c r="ECC56" s="13"/>
      <c r="ECD56" s="13"/>
      <c r="ECE56" s="13"/>
      <c r="ECF56" s="13"/>
      <c r="ECG56" s="13"/>
      <c r="ECH56" s="13"/>
      <c r="ECI56" s="13"/>
      <c r="ECJ56" s="13"/>
      <c r="ECK56" s="13"/>
      <c r="ECL56" s="13"/>
      <c r="ECM56" s="13"/>
      <c r="ECN56" s="13"/>
      <c r="ECO56" s="13"/>
      <c r="ECP56" s="13"/>
      <c r="ECQ56" s="13"/>
      <c r="ECR56" s="13"/>
      <c r="ECS56" s="13"/>
      <c r="ECT56" s="13"/>
      <c r="ECU56" s="13"/>
      <c r="ECV56" s="13"/>
      <c r="ECW56" s="13"/>
      <c r="ECX56" s="13"/>
      <c r="ECY56" s="13"/>
      <c r="ECZ56" s="13"/>
      <c r="EDA56" s="13"/>
      <c r="EDB56" s="13"/>
      <c r="EDC56" s="13"/>
      <c r="EDD56" s="13"/>
      <c r="EDE56" s="13"/>
      <c r="EDF56" s="13"/>
      <c r="EDG56" s="13"/>
      <c r="EDH56" s="13"/>
      <c r="EDI56" s="13"/>
      <c r="EDJ56" s="13"/>
      <c r="EDK56" s="13"/>
      <c r="EDL56" s="13"/>
      <c r="EDM56" s="13"/>
      <c r="EDN56" s="13"/>
      <c r="EDO56" s="13"/>
      <c r="EDP56" s="13"/>
      <c r="EDQ56" s="13"/>
      <c r="EDR56" s="13"/>
      <c r="EDS56" s="13"/>
      <c r="EDT56" s="13"/>
      <c r="EDU56" s="13"/>
      <c r="EDV56" s="13"/>
      <c r="EDW56" s="13"/>
      <c r="EDX56" s="13"/>
      <c r="EDY56" s="13"/>
      <c r="EDZ56" s="13"/>
      <c r="EEA56" s="13"/>
      <c r="EEB56" s="13"/>
      <c r="EEC56" s="13"/>
      <c r="EED56" s="13"/>
      <c r="EEE56" s="13"/>
      <c r="EEF56" s="13"/>
      <c r="EEG56" s="13"/>
      <c r="EEH56" s="13"/>
      <c r="EEI56" s="13"/>
      <c r="EEJ56" s="13"/>
      <c r="EEK56" s="13"/>
      <c r="EEL56" s="13"/>
      <c r="EEM56" s="13"/>
      <c r="EEN56" s="13"/>
      <c r="EEO56" s="13"/>
      <c r="EEP56" s="13"/>
      <c r="EEQ56" s="13"/>
      <c r="EER56" s="13"/>
      <c r="EES56" s="13"/>
      <c r="EET56" s="13"/>
      <c r="EEU56" s="13"/>
      <c r="EEV56" s="13"/>
      <c r="EEW56" s="13"/>
      <c r="EEX56" s="13"/>
      <c r="EEY56" s="13"/>
      <c r="EEZ56" s="13"/>
      <c r="EFA56" s="13"/>
      <c r="EFB56" s="13"/>
      <c r="EFC56" s="13"/>
      <c r="EFD56" s="13"/>
      <c r="EFE56" s="13"/>
      <c r="EFF56" s="13"/>
      <c r="EFG56" s="13"/>
      <c r="EFH56" s="13"/>
      <c r="EFI56" s="13"/>
      <c r="EFJ56" s="13"/>
      <c r="EFK56" s="13"/>
      <c r="EFL56" s="13"/>
      <c r="EFM56" s="13"/>
      <c r="EFN56" s="13"/>
      <c r="EFO56" s="13"/>
      <c r="EFP56" s="13"/>
      <c r="EFQ56" s="13"/>
      <c r="EFR56" s="13"/>
      <c r="EFS56" s="13"/>
      <c r="EFT56" s="13"/>
      <c r="EFU56" s="13"/>
      <c r="EFV56" s="13"/>
      <c r="EFW56" s="13"/>
      <c r="EFX56" s="13"/>
      <c r="EFY56" s="13"/>
      <c r="EFZ56" s="13"/>
      <c r="EGA56" s="13"/>
      <c r="EGB56" s="13"/>
      <c r="EGC56" s="13"/>
      <c r="EGD56" s="13"/>
      <c r="EGE56" s="13"/>
      <c r="EGF56" s="13"/>
      <c r="EGG56" s="13"/>
      <c r="EGH56" s="13"/>
      <c r="EGI56" s="13"/>
      <c r="EGJ56" s="13"/>
      <c r="EGK56" s="13"/>
      <c r="EGL56" s="13"/>
      <c r="EGM56" s="13"/>
      <c r="EGN56" s="13"/>
      <c r="EGO56" s="13"/>
      <c r="EGP56" s="13"/>
      <c r="EGQ56" s="13"/>
      <c r="EGR56" s="13"/>
      <c r="EGS56" s="13"/>
      <c r="EGT56" s="13"/>
      <c r="EGU56" s="13"/>
      <c r="EGV56" s="13"/>
      <c r="EGW56" s="13"/>
      <c r="EGX56" s="13"/>
      <c r="EGY56" s="13"/>
      <c r="EGZ56" s="13"/>
      <c r="EHA56" s="13"/>
      <c r="EHB56" s="13"/>
      <c r="EHC56" s="13"/>
      <c r="EHD56" s="13"/>
      <c r="EHE56" s="13"/>
      <c r="EHF56" s="13"/>
      <c r="EHG56" s="13"/>
      <c r="EHH56" s="13"/>
      <c r="EHI56" s="13"/>
      <c r="EHJ56" s="13"/>
      <c r="EHK56" s="13"/>
      <c r="EHL56" s="13"/>
      <c r="EHM56" s="13"/>
      <c r="EHN56" s="13"/>
      <c r="EHO56" s="13"/>
      <c r="EHP56" s="13"/>
      <c r="EHQ56" s="13"/>
      <c r="EHR56" s="13"/>
      <c r="EHS56" s="13"/>
      <c r="EHT56" s="13"/>
      <c r="EHU56" s="13"/>
      <c r="EHV56" s="13"/>
      <c r="EHW56" s="13"/>
      <c r="EHX56" s="13"/>
      <c r="EHY56" s="13"/>
      <c r="EHZ56" s="13"/>
      <c r="EIA56" s="13"/>
      <c r="EIB56" s="13"/>
      <c r="EIC56" s="13"/>
      <c r="EID56" s="13"/>
      <c r="EIE56" s="13"/>
      <c r="EIF56" s="13"/>
      <c r="EIG56" s="13"/>
      <c r="EIH56" s="13"/>
      <c r="EII56" s="13"/>
      <c r="EIJ56" s="13"/>
      <c r="EIK56" s="13"/>
      <c r="EIL56" s="13"/>
      <c r="EIM56" s="13"/>
      <c r="EIN56" s="13"/>
      <c r="EIO56" s="13"/>
      <c r="EIP56" s="13"/>
      <c r="EIQ56" s="13"/>
      <c r="EIR56" s="13"/>
      <c r="EIS56" s="13"/>
      <c r="EIT56" s="13"/>
      <c r="EIU56" s="13"/>
      <c r="EIV56" s="13"/>
      <c r="EIW56" s="13"/>
      <c r="EIX56" s="13"/>
      <c r="EIY56" s="13"/>
      <c r="EIZ56" s="13"/>
      <c r="EJA56" s="13"/>
      <c r="EJB56" s="13"/>
      <c r="EJC56" s="13"/>
      <c r="EJD56" s="13"/>
      <c r="EJE56" s="13"/>
      <c r="EJF56" s="13"/>
      <c r="EJG56" s="13"/>
      <c r="EJH56" s="13"/>
      <c r="EJI56" s="13"/>
      <c r="EJJ56" s="13"/>
      <c r="EJK56" s="13"/>
      <c r="EJL56" s="13"/>
      <c r="EJM56" s="13"/>
      <c r="EJN56" s="13"/>
      <c r="EJO56" s="13"/>
      <c r="EJP56" s="13"/>
      <c r="EJQ56" s="13"/>
      <c r="EJR56" s="13"/>
      <c r="EJS56" s="13"/>
      <c r="EJT56" s="13"/>
      <c r="EJU56" s="13"/>
      <c r="EJV56" s="13"/>
      <c r="EJW56" s="13"/>
      <c r="EJX56" s="13"/>
      <c r="EJY56" s="13"/>
      <c r="EJZ56" s="13"/>
      <c r="EKA56" s="13"/>
      <c r="EKB56" s="13"/>
      <c r="EKC56" s="13"/>
      <c r="EKD56" s="13"/>
      <c r="EKE56" s="13"/>
      <c r="EKF56" s="13"/>
      <c r="EKG56" s="13"/>
      <c r="EKH56" s="13"/>
      <c r="EKI56" s="13"/>
      <c r="EKJ56" s="13"/>
      <c r="EKK56" s="13"/>
      <c r="EKL56" s="13"/>
      <c r="EKM56" s="13"/>
      <c r="EKN56" s="13"/>
      <c r="EKO56" s="13"/>
      <c r="EKP56" s="13"/>
      <c r="EKQ56" s="13"/>
      <c r="EKR56" s="13"/>
      <c r="EKS56" s="13"/>
      <c r="EKT56" s="13"/>
      <c r="EKU56" s="13"/>
      <c r="EKV56" s="13"/>
      <c r="EKW56" s="13"/>
      <c r="EKX56" s="13"/>
      <c r="EKY56" s="13"/>
      <c r="EKZ56" s="13"/>
      <c r="ELA56" s="13"/>
      <c r="ELB56" s="13"/>
      <c r="ELC56" s="13"/>
      <c r="ELD56" s="13"/>
      <c r="ELE56" s="13"/>
      <c r="ELF56" s="13"/>
      <c r="ELG56" s="13"/>
      <c r="ELH56" s="13"/>
      <c r="ELI56" s="13"/>
      <c r="ELJ56" s="13"/>
      <c r="ELK56" s="13"/>
      <c r="ELL56" s="13"/>
      <c r="ELM56" s="13"/>
      <c r="ELN56" s="13"/>
      <c r="ELO56" s="13"/>
      <c r="ELP56" s="13"/>
      <c r="ELQ56" s="13"/>
      <c r="ELR56" s="13"/>
      <c r="ELS56" s="13"/>
      <c r="ELT56" s="13"/>
      <c r="ELU56" s="13"/>
      <c r="ELV56" s="13"/>
      <c r="ELW56" s="13"/>
      <c r="ELX56" s="13"/>
      <c r="ELY56" s="13"/>
      <c r="ELZ56" s="13"/>
      <c r="EMA56" s="13"/>
      <c r="EMB56" s="13"/>
      <c r="EMC56" s="13"/>
      <c r="EMD56" s="13"/>
      <c r="EME56" s="13"/>
      <c r="EMF56" s="13"/>
      <c r="EMG56" s="13"/>
      <c r="EMH56" s="13"/>
      <c r="EMI56" s="13"/>
      <c r="EMJ56" s="13"/>
      <c r="EMK56" s="13"/>
      <c r="EML56" s="13"/>
      <c r="EMM56" s="13"/>
      <c r="EMN56" s="13"/>
      <c r="EMO56" s="13"/>
      <c r="EMP56" s="13"/>
      <c r="EMQ56" s="13"/>
      <c r="EMR56" s="13"/>
      <c r="EMS56" s="13"/>
      <c r="EMT56" s="13"/>
      <c r="EMU56" s="13"/>
      <c r="EMV56" s="13"/>
      <c r="EMW56" s="13"/>
      <c r="EMX56" s="13"/>
      <c r="EMY56" s="13"/>
      <c r="EMZ56" s="13"/>
      <c r="ENA56" s="13"/>
      <c r="ENB56" s="13"/>
      <c r="ENC56" s="13"/>
      <c r="END56" s="13"/>
      <c r="ENE56" s="13"/>
      <c r="ENF56" s="13"/>
      <c r="ENG56" s="13"/>
      <c r="ENH56" s="13"/>
      <c r="ENI56" s="13"/>
      <c r="ENJ56" s="13"/>
      <c r="ENK56" s="13"/>
      <c r="ENL56" s="13"/>
      <c r="ENM56" s="13"/>
      <c r="ENN56" s="13"/>
      <c r="ENO56" s="13"/>
      <c r="ENP56" s="13"/>
      <c r="ENQ56" s="13"/>
      <c r="ENR56" s="13"/>
      <c r="ENS56" s="13"/>
      <c r="ENT56" s="13"/>
      <c r="ENU56" s="13"/>
      <c r="ENV56" s="13"/>
      <c r="ENW56" s="13"/>
      <c r="ENX56" s="13"/>
      <c r="ENY56" s="13"/>
      <c r="ENZ56" s="13"/>
      <c r="EOA56" s="13"/>
      <c r="EOB56" s="13"/>
      <c r="EOC56" s="13"/>
      <c r="EOD56" s="13"/>
      <c r="EOE56" s="13"/>
      <c r="EOF56" s="13"/>
      <c r="EOG56" s="13"/>
      <c r="EOH56" s="13"/>
      <c r="EOI56" s="13"/>
      <c r="EOJ56" s="13"/>
      <c r="EOK56" s="13"/>
      <c r="EOL56" s="13"/>
      <c r="EOM56" s="13"/>
      <c r="EON56" s="13"/>
      <c r="EOO56" s="13"/>
      <c r="EOP56" s="13"/>
      <c r="EOQ56" s="13"/>
      <c r="EOR56" s="13"/>
      <c r="EOS56" s="13"/>
      <c r="EOT56" s="13"/>
      <c r="EOU56" s="13"/>
      <c r="EOV56" s="13"/>
      <c r="EOW56" s="13"/>
      <c r="EOX56" s="13"/>
      <c r="EOY56" s="13"/>
      <c r="EOZ56" s="13"/>
      <c r="EPA56" s="13"/>
      <c r="EPB56" s="13"/>
      <c r="EPC56" s="13"/>
      <c r="EPD56" s="13"/>
      <c r="EPE56" s="13"/>
      <c r="EPF56" s="13"/>
      <c r="EPG56" s="13"/>
      <c r="EPH56" s="13"/>
      <c r="EPI56" s="13"/>
      <c r="EPJ56" s="13"/>
      <c r="EPK56" s="13"/>
      <c r="EPL56" s="13"/>
      <c r="EPM56" s="13"/>
      <c r="EPN56" s="13"/>
      <c r="EPO56" s="13"/>
      <c r="EPP56" s="13"/>
      <c r="EPQ56" s="13"/>
      <c r="EPR56" s="13"/>
      <c r="EPS56" s="13"/>
      <c r="EPT56" s="13"/>
      <c r="EPU56" s="13"/>
      <c r="EPV56" s="13"/>
      <c r="EPW56" s="13"/>
      <c r="EPX56" s="13"/>
      <c r="EPY56" s="13"/>
      <c r="EPZ56" s="13"/>
      <c r="EQA56" s="13"/>
      <c r="EQB56" s="13"/>
      <c r="EQC56" s="13"/>
      <c r="EQD56" s="13"/>
      <c r="EQE56" s="13"/>
      <c r="EQF56" s="13"/>
      <c r="EQG56" s="13"/>
      <c r="EQH56" s="13"/>
      <c r="EQI56" s="13"/>
      <c r="EQJ56" s="13"/>
      <c r="EQK56" s="13"/>
      <c r="EQL56" s="13"/>
      <c r="EQM56" s="13"/>
      <c r="EQN56" s="13"/>
      <c r="EQO56" s="13"/>
      <c r="EQP56" s="13"/>
      <c r="EQQ56" s="13"/>
      <c r="EQR56" s="13"/>
      <c r="EQS56" s="13"/>
      <c r="EQT56" s="13"/>
      <c r="EQU56" s="13"/>
      <c r="EQV56" s="13"/>
      <c r="EQW56" s="13"/>
      <c r="EQX56" s="13"/>
      <c r="EQY56" s="13"/>
      <c r="EQZ56" s="13"/>
      <c r="ERA56" s="13"/>
      <c r="ERB56" s="13"/>
      <c r="ERC56" s="13"/>
      <c r="ERD56" s="13"/>
      <c r="ERE56" s="13"/>
      <c r="ERF56" s="13"/>
      <c r="ERG56" s="13"/>
      <c r="ERH56" s="13"/>
      <c r="ERI56" s="13"/>
      <c r="ERJ56" s="13"/>
      <c r="ERK56" s="13"/>
      <c r="ERL56" s="13"/>
      <c r="ERM56" s="13"/>
      <c r="ERN56" s="13"/>
      <c r="ERO56" s="13"/>
      <c r="ERP56" s="13"/>
      <c r="ERQ56" s="13"/>
      <c r="ERR56" s="13"/>
      <c r="ERS56" s="13"/>
      <c r="ERT56" s="13"/>
      <c r="ERU56" s="13"/>
      <c r="ERV56" s="13"/>
      <c r="ERW56" s="13"/>
      <c r="ERX56" s="13"/>
      <c r="ERY56" s="13"/>
      <c r="ERZ56" s="13"/>
      <c r="ESA56" s="13"/>
      <c r="ESB56" s="13"/>
      <c r="ESC56" s="13"/>
      <c r="ESD56" s="13"/>
      <c r="ESE56" s="13"/>
      <c r="ESF56" s="13"/>
      <c r="ESG56" s="13"/>
      <c r="ESH56" s="13"/>
      <c r="ESI56" s="13"/>
      <c r="ESJ56" s="13"/>
      <c r="ESK56" s="13"/>
      <c r="ESL56" s="13"/>
      <c r="ESM56" s="13"/>
      <c r="ESN56" s="13"/>
      <c r="ESO56" s="13"/>
      <c r="ESP56" s="13"/>
      <c r="ESQ56" s="13"/>
      <c r="ESR56" s="13"/>
      <c r="ESS56" s="13"/>
      <c r="EST56" s="13"/>
      <c r="ESU56" s="13"/>
      <c r="ESV56" s="13"/>
      <c r="ESW56" s="13"/>
      <c r="ESX56" s="13"/>
      <c r="ESY56" s="13"/>
      <c r="ESZ56" s="13"/>
      <c r="ETA56" s="13"/>
      <c r="ETB56" s="13"/>
      <c r="ETC56" s="13"/>
      <c r="ETD56" s="13"/>
      <c r="ETE56" s="13"/>
      <c r="ETF56" s="13"/>
      <c r="ETG56" s="13"/>
      <c r="ETH56" s="13"/>
      <c r="ETI56" s="13"/>
      <c r="ETJ56" s="13"/>
      <c r="ETK56" s="13"/>
      <c r="ETL56" s="13"/>
      <c r="ETM56" s="13"/>
      <c r="ETN56" s="13"/>
      <c r="ETO56" s="13"/>
      <c r="ETP56" s="13"/>
      <c r="ETQ56" s="13"/>
      <c r="ETR56" s="13"/>
      <c r="ETS56" s="13"/>
      <c r="ETT56" s="13"/>
      <c r="ETU56" s="13"/>
      <c r="ETV56" s="13"/>
      <c r="ETW56" s="13"/>
      <c r="ETX56" s="13"/>
      <c r="ETY56" s="13"/>
      <c r="ETZ56" s="13"/>
      <c r="EUA56" s="13"/>
      <c r="EUB56" s="13"/>
      <c r="EUC56" s="13"/>
      <c r="EUD56" s="13"/>
      <c r="EUE56" s="13"/>
      <c r="EUF56" s="13"/>
      <c r="EUG56" s="13"/>
      <c r="EUH56" s="13"/>
      <c r="EUI56" s="13"/>
      <c r="EUJ56" s="13"/>
      <c r="EUK56" s="13"/>
      <c r="EUL56" s="13"/>
      <c r="EUM56" s="13"/>
      <c r="EUN56" s="13"/>
      <c r="EUO56" s="13"/>
      <c r="EUP56" s="13"/>
      <c r="EUQ56" s="13"/>
      <c r="EUR56" s="13"/>
      <c r="EUS56" s="13"/>
      <c r="EUT56" s="13"/>
      <c r="EUU56" s="13"/>
      <c r="EUV56" s="13"/>
      <c r="EUW56" s="13"/>
      <c r="EUX56" s="13"/>
      <c r="EUY56" s="13"/>
      <c r="EUZ56" s="13"/>
      <c r="EVA56" s="13"/>
      <c r="EVB56" s="13"/>
      <c r="EVC56" s="13"/>
      <c r="EVD56" s="13"/>
      <c r="EVE56" s="13"/>
      <c r="EVF56" s="13"/>
      <c r="EVG56" s="13"/>
      <c r="EVH56" s="13"/>
      <c r="EVI56" s="13"/>
      <c r="EVJ56" s="13"/>
      <c r="EVK56" s="13"/>
      <c r="EVL56" s="13"/>
      <c r="EVM56" s="13"/>
      <c r="EVN56" s="13"/>
      <c r="EVO56" s="13"/>
      <c r="EVP56" s="13"/>
      <c r="EVQ56" s="13"/>
      <c r="EVR56" s="13"/>
      <c r="EVS56" s="13"/>
      <c r="EVT56" s="13"/>
      <c r="EVU56" s="13"/>
      <c r="EVV56" s="13"/>
      <c r="EVW56" s="13"/>
      <c r="EVX56" s="13"/>
      <c r="EVY56" s="13"/>
      <c r="EVZ56" s="13"/>
      <c r="EWA56" s="13"/>
      <c r="EWB56" s="13"/>
      <c r="EWC56" s="13"/>
      <c r="EWD56" s="13"/>
      <c r="EWE56" s="13"/>
      <c r="EWF56" s="13"/>
      <c r="EWG56" s="13"/>
      <c r="EWH56" s="13"/>
      <c r="EWI56" s="13"/>
      <c r="EWJ56" s="13"/>
      <c r="EWK56" s="13"/>
      <c r="EWL56" s="13"/>
      <c r="EWM56" s="13"/>
      <c r="EWN56" s="13"/>
      <c r="EWO56" s="13"/>
      <c r="EWP56" s="13"/>
      <c r="EWQ56" s="13"/>
      <c r="EWR56" s="13"/>
      <c r="EWS56" s="13"/>
      <c r="EWT56" s="13"/>
      <c r="EWU56" s="13"/>
      <c r="EWV56" s="13"/>
      <c r="EWW56" s="13"/>
      <c r="EWX56" s="13"/>
      <c r="EWY56" s="13"/>
      <c r="EWZ56" s="13"/>
      <c r="EXA56" s="13"/>
      <c r="EXB56" s="13"/>
      <c r="EXC56" s="13"/>
      <c r="EXD56" s="13"/>
      <c r="EXE56" s="13"/>
      <c r="EXF56" s="13"/>
      <c r="EXG56" s="13"/>
      <c r="EXH56" s="13"/>
      <c r="EXI56" s="13"/>
      <c r="EXJ56" s="13"/>
      <c r="EXK56" s="13"/>
      <c r="EXL56" s="13"/>
      <c r="EXM56" s="13"/>
      <c r="EXN56" s="13"/>
      <c r="EXO56" s="13"/>
      <c r="EXP56" s="13"/>
      <c r="EXQ56" s="13"/>
      <c r="EXR56" s="13"/>
      <c r="EXS56" s="13"/>
      <c r="EXT56" s="13"/>
      <c r="EXU56" s="13"/>
      <c r="EXV56" s="13"/>
      <c r="EXW56" s="13"/>
      <c r="EXX56" s="13"/>
      <c r="EXY56" s="13"/>
      <c r="EXZ56" s="13"/>
      <c r="EYA56" s="13"/>
      <c r="EYB56" s="13"/>
      <c r="EYC56" s="13"/>
      <c r="EYD56" s="13"/>
      <c r="EYE56" s="13"/>
      <c r="EYF56" s="13"/>
      <c r="EYG56" s="13"/>
      <c r="EYH56" s="13"/>
      <c r="EYI56" s="13"/>
      <c r="EYJ56" s="13"/>
      <c r="EYK56" s="13"/>
      <c r="EYL56" s="13"/>
      <c r="EYM56" s="13"/>
      <c r="EYN56" s="13"/>
      <c r="EYO56" s="13"/>
      <c r="EYP56" s="13"/>
      <c r="EYQ56" s="13"/>
      <c r="EYR56" s="13"/>
      <c r="EYS56" s="13"/>
      <c r="EYT56" s="13"/>
      <c r="EYU56" s="13"/>
      <c r="EYV56" s="13"/>
      <c r="EYW56" s="13"/>
      <c r="EYX56" s="13"/>
      <c r="EYY56" s="13"/>
      <c r="EYZ56" s="13"/>
      <c r="EZA56" s="13"/>
      <c r="EZB56" s="13"/>
      <c r="EZC56" s="13"/>
      <c r="EZD56" s="13"/>
      <c r="EZE56" s="13"/>
      <c r="EZF56" s="13"/>
      <c r="EZG56" s="13"/>
      <c r="EZH56" s="13"/>
      <c r="EZI56" s="13"/>
      <c r="EZJ56" s="13"/>
      <c r="EZK56" s="13"/>
      <c r="EZL56" s="13"/>
      <c r="EZM56" s="13"/>
      <c r="EZN56" s="13"/>
      <c r="EZO56" s="13"/>
      <c r="EZP56" s="13"/>
      <c r="EZQ56" s="13"/>
      <c r="EZR56" s="13"/>
      <c r="EZS56" s="13"/>
      <c r="EZT56" s="13"/>
      <c r="EZU56" s="13"/>
      <c r="EZV56" s="13"/>
      <c r="EZW56" s="13"/>
      <c r="EZX56" s="13"/>
      <c r="EZY56" s="13"/>
      <c r="EZZ56" s="13"/>
      <c r="FAA56" s="13"/>
      <c r="FAB56" s="13"/>
      <c r="FAC56" s="13"/>
      <c r="FAD56" s="13"/>
      <c r="FAE56" s="13"/>
      <c r="FAF56" s="13"/>
      <c r="FAG56" s="13"/>
      <c r="FAH56" s="13"/>
      <c r="FAI56" s="13"/>
      <c r="FAJ56" s="13"/>
      <c r="FAK56" s="13"/>
      <c r="FAL56" s="13"/>
      <c r="FAM56" s="13"/>
      <c r="FAN56" s="13"/>
      <c r="FAO56" s="13"/>
      <c r="FAP56" s="13"/>
      <c r="FAQ56" s="13"/>
      <c r="FAR56" s="13"/>
      <c r="FAS56" s="13"/>
      <c r="FAT56" s="13"/>
      <c r="FAU56" s="13"/>
      <c r="FAV56" s="13"/>
      <c r="FAW56" s="13"/>
      <c r="FAX56" s="13"/>
      <c r="FAY56" s="13"/>
      <c r="FAZ56" s="13"/>
      <c r="FBA56" s="13"/>
      <c r="FBB56" s="13"/>
      <c r="FBC56" s="13"/>
      <c r="FBD56" s="13"/>
      <c r="FBE56" s="13"/>
      <c r="FBF56" s="13"/>
      <c r="FBG56" s="13"/>
      <c r="FBH56" s="13"/>
      <c r="FBI56" s="13"/>
      <c r="FBJ56" s="13"/>
      <c r="FBK56" s="13"/>
      <c r="FBL56" s="13"/>
      <c r="FBM56" s="13"/>
      <c r="FBN56" s="13"/>
      <c r="FBO56" s="13"/>
      <c r="FBP56" s="13"/>
      <c r="FBQ56" s="13"/>
      <c r="FBR56" s="13"/>
      <c r="FBS56" s="13"/>
      <c r="FBT56" s="13"/>
      <c r="FBU56" s="13"/>
      <c r="FBV56" s="13"/>
      <c r="FBW56" s="13"/>
      <c r="FBX56" s="13"/>
      <c r="FBY56" s="13"/>
      <c r="FBZ56" s="13"/>
      <c r="FCA56" s="13"/>
      <c r="FCB56" s="13"/>
      <c r="FCC56" s="13"/>
      <c r="FCD56" s="13"/>
      <c r="FCE56" s="13"/>
      <c r="FCF56" s="13"/>
      <c r="FCG56" s="13"/>
      <c r="FCH56" s="13"/>
      <c r="FCI56" s="13"/>
      <c r="FCJ56" s="13"/>
      <c r="FCK56" s="13"/>
      <c r="FCL56" s="13"/>
      <c r="FCM56" s="13"/>
      <c r="FCN56" s="13"/>
      <c r="FCO56" s="13"/>
      <c r="FCP56" s="13"/>
      <c r="FCQ56" s="13"/>
      <c r="FCR56" s="13"/>
      <c r="FCS56" s="13"/>
      <c r="FCT56" s="13"/>
      <c r="FCU56" s="13"/>
      <c r="FCV56" s="13"/>
      <c r="FCW56" s="13"/>
      <c r="FCX56" s="13"/>
      <c r="FCY56" s="13"/>
      <c r="FCZ56" s="13"/>
      <c r="FDA56" s="13"/>
      <c r="FDB56" s="13"/>
      <c r="FDC56" s="13"/>
      <c r="FDD56" s="13"/>
      <c r="FDE56" s="13"/>
      <c r="FDF56" s="13"/>
      <c r="FDG56" s="13"/>
      <c r="FDH56" s="13"/>
      <c r="FDI56" s="13"/>
      <c r="FDJ56" s="13"/>
      <c r="FDK56" s="13"/>
      <c r="FDL56" s="13"/>
      <c r="FDM56" s="13"/>
      <c r="FDN56" s="13"/>
      <c r="FDO56" s="13"/>
      <c r="FDP56" s="13"/>
      <c r="FDQ56" s="13"/>
      <c r="FDR56" s="13"/>
      <c r="FDS56" s="13"/>
      <c r="FDT56" s="13"/>
      <c r="FDU56" s="13"/>
      <c r="FDV56" s="13"/>
      <c r="FDW56" s="13"/>
      <c r="FDX56" s="13"/>
      <c r="FDY56" s="13"/>
      <c r="FDZ56" s="13"/>
      <c r="FEA56" s="13"/>
      <c r="FEB56" s="13"/>
      <c r="FEC56" s="13"/>
      <c r="FED56" s="13"/>
      <c r="FEE56" s="13"/>
      <c r="FEF56" s="13"/>
      <c r="FEG56" s="13"/>
      <c r="FEH56" s="13"/>
      <c r="FEI56" s="13"/>
      <c r="FEJ56" s="13"/>
      <c r="FEK56" s="13"/>
      <c r="FEL56" s="13"/>
      <c r="FEM56" s="13"/>
      <c r="FEN56" s="13"/>
      <c r="FEO56" s="13"/>
      <c r="FEP56" s="13"/>
      <c r="FEQ56" s="13"/>
      <c r="FER56" s="13"/>
      <c r="FES56" s="13"/>
      <c r="FET56" s="13"/>
      <c r="FEU56" s="13"/>
      <c r="FEV56" s="13"/>
      <c r="FEW56" s="13"/>
      <c r="FEX56" s="13"/>
      <c r="FEY56" s="13"/>
      <c r="FEZ56" s="13"/>
      <c r="FFA56" s="13"/>
      <c r="FFB56" s="13"/>
      <c r="FFC56" s="13"/>
      <c r="FFD56" s="13"/>
      <c r="FFE56" s="13"/>
      <c r="FFF56" s="13"/>
      <c r="FFG56" s="13"/>
      <c r="FFH56" s="13"/>
      <c r="FFI56" s="13"/>
      <c r="FFJ56" s="13"/>
      <c r="FFK56" s="13"/>
      <c r="FFL56" s="13"/>
      <c r="FFM56" s="13"/>
      <c r="FFN56" s="13"/>
      <c r="FFO56" s="13"/>
      <c r="FFP56" s="13"/>
      <c r="FFQ56" s="13"/>
      <c r="FFR56" s="13"/>
      <c r="FFS56" s="13"/>
      <c r="FFT56" s="13"/>
      <c r="FFU56" s="13"/>
      <c r="FFV56" s="13"/>
      <c r="FFW56" s="13"/>
      <c r="FFX56" s="13"/>
      <c r="FFY56" s="13"/>
      <c r="FFZ56" s="13"/>
      <c r="FGA56" s="13"/>
      <c r="FGB56" s="13"/>
      <c r="FGC56" s="13"/>
      <c r="FGD56" s="13"/>
      <c r="FGE56" s="13"/>
      <c r="FGF56" s="13"/>
      <c r="FGG56" s="13"/>
      <c r="FGH56" s="13"/>
      <c r="FGI56" s="13"/>
      <c r="FGJ56" s="13"/>
      <c r="FGK56" s="13"/>
      <c r="FGL56" s="13"/>
      <c r="FGM56" s="13"/>
      <c r="FGN56" s="13"/>
      <c r="FGO56" s="13"/>
      <c r="FGP56" s="13"/>
      <c r="FGQ56" s="13"/>
      <c r="FGR56" s="13"/>
      <c r="FGS56" s="13"/>
      <c r="FGT56" s="13"/>
      <c r="FGU56" s="13"/>
      <c r="FGV56" s="13"/>
      <c r="FGW56" s="13"/>
      <c r="FGX56" s="13"/>
      <c r="FGY56" s="13"/>
      <c r="FGZ56" s="13"/>
      <c r="FHA56" s="13"/>
      <c r="FHB56" s="13"/>
      <c r="FHC56" s="13"/>
      <c r="FHD56" s="13"/>
      <c r="FHE56" s="13"/>
      <c r="FHF56" s="13"/>
      <c r="FHG56" s="13"/>
      <c r="FHH56" s="13"/>
      <c r="FHI56" s="13"/>
      <c r="FHJ56" s="13"/>
      <c r="FHK56" s="13"/>
      <c r="FHL56" s="13"/>
      <c r="FHM56" s="13"/>
      <c r="FHN56" s="13"/>
      <c r="FHO56" s="13"/>
      <c r="FHP56" s="13"/>
      <c r="FHQ56" s="13"/>
      <c r="FHR56" s="13"/>
      <c r="FHS56" s="13"/>
      <c r="FHT56" s="13"/>
      <c r="FHU56" s="13"/>
      <c r="FHV56" s="13"/>
      <c r="FHW56" s="13"/>
      <c r="FHX56" s="13"/>
      <c r="FHY56" s="13"/>
      <c r="FHZ56" s="13"/>
      <c r="FIA56" s="13"/>
      <c r="FIB56" s="13"/>
      <c r="FIC56" s="13"/>
      <c r="FID56" s="13"/>
      <c r="FIE56" s="13"/>
      <c r="FIF56" s="13"/>
      <c r="FIG56" s="13"/>
      <c r="FIH56" s="13"/>
      <c r="FII56" s="13"/>
      <c r="FIJ56" s="13"/>
      <c r="FIK56" s="13"/>
      <c r="FIL56" s="13"/>
      <c r="FIM56" s="13"/>
      <c r="FIN56" s="13"/>
      <c r="FIO56" s="13"/>
      <c r="FIP56" s="13"/>
      <c r="FIQ56" s="13"/>
      <c r="FIR56" s="13"/>
      <c r="FIS56" s="13"/>
      <c r="FIT56" s="13"/>
      <c r="FIU56" s="13"/>
      <c r="FIV56" s="13"/>
      <c r="FIW56" s="13"/>
      <c r="FIX56" s="13"/>
      <c r="FIY56" s="13"/>
      <c r="FIZ56" s="13"/>
      <c r="FJA56" s="13"/>
      <c r="FJB56" s="13"/>
      <c r="FJC56" s="13"/>
      <c r="FJD56" s="13"/>
      <c r="FJE56" s="13"/>
      <c r="FJF56" s="13"/>
      <c r="FJG56" s="13"/>
      <c r="FJH56" s="13"/>
      <c r="FJI56" s="13"/>
      <c r="FJJ56" s="13"/>
      <c r="FJK56" s="13"/>
      <c r="FJL56" s="13"/>
      <c r="FJM56" s="13"/>
      <c r="FJN56" s="13"/>
      <c r="FJO56" s="13"/>
      <c r="FJP56" s="13"/>
      <c r="FJQ56" s="13"/>
      <c r="FJR56" s="13"/>
      <c r="FJS56" s="13"/>
      <c r="FJT56" s="13"/>
      <c r="FJU56" s="13"/>
      <c r="FJV56" s="13"/>
      <c r="FJW56" s="13"/>
      <c r="FJX56" s="13"/>
      <c r="FJY56" s="13"/>
      <c r="FJZ56" s="13"/>
      <c r="FKA56" s="13"/>
      <c r="FKB56" s="13"/>
      <c r="FKC56" s="13"/>
      <c r="FKD56" s="13"/>
      <c r="FKE56" s="13"/>
      <c r="FKF56" s="13"/>
      <c r="FKG56" s="13"/>
      <c r="FKH56" s="13"/>
      <c r="FKI56" s="13"/>
      <c r="FKJ56" s="13"/>
      <c r="FKK56" s="13"/>
      <c r="FKL56" s="13"/>
      <c r="FKM56" s="13"/>
      <c r="FKN56" s="13"/>
      <c r="FKO56" s="13"/>
      <c r="FKP56" s="13"/>
      <c r="FKQ56" s="13"/>
      <c r="FKR56" s="13"/>
      <c r="FKS56" s="13"/>
      <c r="FKT56" s="13"/>
      <c r="FKU56" s="13"/>
      <c r="FKV56" s="13"/>
      <c r="FKW56" s="13"/>
      <c r="FKX56" s="13"/>
      <c r="FKY56" s="13"/>
      <c r="FKZ56" s="13"/>
      <c r="FLA56" s="13"/>
      <c r="FLB56" s="13"/>
      <c r="FLC56" s="13"/>
      <c r="FLD56" s="13"/>
      <c r="FLE56" s="13"/>
      <c r="FLF56" s="13"/>
      <c r="FLG56" s="13"/>
      <c r="FLH56" s="13"/>
      <c r="FLI56" s="13"/>
      <c r="FLJ56" s="13"/>
      <c r="FLK56" s="13"/>
      <c r="FLL56" s="13"/>
      <c r="FLM56" s="13"/>
      <c r="FLN56" s="13"/>
      <c r="FLO56" s="13"/>
      <c r="FLP56" s="13"/>
      <c r="FLQ56" s="13"/>
      <c r="FLR56" s="13"/>
      <c r="FLS56" s="13"/>
      <c r="FLT56" s="13"/>
      <c r="FLU56" s="13"/>
      <c r="FLV56" s="13"/>
      <c r="FLW56" s="13"/>
      <c r="FLX56" s="13"/>
      <c r="FLY56" s="13"/>
      <c r="FLZ56" s="13"/>
      <c r="FMA56" s="13"/>
      <c r="FMB56" s="13"/>
      <c r="FMC56" s="13"/>
      <c r="FMD56" s="13"/>
      <c r="FME56" s="13"/>
      <c r="FMF56" s="13"/>
      <c r="FMG56" s="13"/>
      <c r="FMH56" s="13"/>
      <c r="FMI56" s="13"/>
      <c r="FMJ56" s="13"/>
      <c r="FMK56" s="13"/>
      <c r="FML56" s="13"/>
      <c r="FMM56" s="13"/>
      <c r="FMN56" s="13"/>
      <c r="FMO56" s="13"/>
      <c r="FMP56" s="13"/>
      <c r="FMQ56" s="13"/>
      <c r="FMR56" s="13"/>
      <c r="FMS56" s="13"/>
      <c r="FMT56" s="13"/>
      <c r="FMU56" s="13"/>
      <c r="FMV56" s="13"/>
      <c r="FMW56" s="13"/>
      <c r="FMX56" s="13"/>
      <c r="FMY56" s="13"/>
      <c r="FMZ56" s="13"/>
      <c r="FNA56" s="13"/>
      <c r="FNB56" s="13"/>
      <c r="FNC56" s="13"/>
      <c r="FND56" s="13"/>
      <c r="FNE56" s="13"/>
      <c r="FNF56" s="13"/>
      <c r="FNG56" s="13"/>
      <c r="FNH56" s="13"/>
      <c r="FNI56" s="13"/>
      <c r="FNJ56" s="13"/>
      <c r="FNK56" s="13"/>
      <c r="FNL56" s="13"/>
      <c r="FNM56" s="13"/>
      <c r="FNN56" s="13"/>
      <c r="FNO56" s="13"/>
      <c r="FNP56" s="13"/>
      <c r="FNQ56" s="13"/>
      <c r="FNR56" s="13"/>
      <c r="FNS56" s="13"/>
      <c r="FNT56" s="13"/>
      <c r="FNU56" s="13"/>
      <c r="FNV56" s="13"/>
      <c r="FNW56" s="13"/>
      <c r="FNX56" s="13"/>
      <c r="FNY56" s="13"/>
      <c r="FNZ56" s="13"/>
      <c r="FOA56" s="13"/>
      <c r="FOB56" s="13"/>
      <c r="FOC56" s="13"/>
      <c r="FOD56" s="13"/>
      <c r="FOE56" s="13"/>
      <c r="FOF56" s="13"/>
      <c r="FOG56" s="13"/>
      <c r="FOH56" s="13"/>
      <c r="FOI56" s="13"/>
      <c r="FOJ56" s="13"/>
      <c r="FOK56" s="13"/>
      <c r="FOL56" s="13"/>
      <c r="FOM56" s="13"/>
      <c r="FON56" s="13"/>
      <c r="FOO56" s="13"/>
      <c r="FOP56" s="13"/>
      <c r="FOQ56" s="13"/>
      <c r="FOR56" s="13"/>
      <c r="FOS56" s="13"/>
      <c r="FOT56" s="13"/>
      <c r="FOU56" s="13"/>
      <c r="FOV56" s="13"/>
      <c r="FOW56" s="13"/>
      <c r="FOX56" s="13"/>
      <c r="FOY56" s="13"/>
      <c r="FOZ56" s="13"/>
      <c r="FPA56" s="13"/>
      <c r="FPB56" s="13"/>
      <c r="FPC56" s="13"/>
      <c r="FPD56" s="13"/>
      <c r="FPE56" s="13"/>
      <c r="FPF56" s="13"/>
      <c r="FPG56" s="13"/>
      <c r="FPH56" s="13"/>
      <c r="FPI56" s="13"/>
      <c r="FPJ56" s="13"/>
      <c r="FPK56" s="13"/>
      <c r="FPL56" s="13"/>
      <c r="FPM56" s="13"/>
      <c r="FPN56" s="13"/>
      <c r="FPO56" s="13"/>
      <c r="FPP56" s="13"/>
      <c r="FPQ56" s="13"/>
      <c r="FPR56" s="13"/>
      <c r="FPS56" s="13"/>
      <c r="FPT56" s="13"/>
      <c r="FPU56" s="13"/>
      <c r="FPV56" s="13"/>
      <c r="FPW56" s="13"/>
      <c r="FPX56" s="13"/>
      <c r="FPY56" s="13"/>
      <c r="FPZ56" s="13"/>
      <c r="FQA56" s="13"/>
      <c r="FQB56" s="13"/>
      <c r="FQC56" s="13"/>
      <c r="FQD56" s="13"/>
      <c r="FQE56" s="13"/>
      <c r="FQF56" s="13"/>
      <c r="FQG56" s="13"/>
      <c r="FQH56" s="13"/>
      <c r="FQI56" s="13"/>
      <c r="FQJ56" s="13"/>
      <c r="FQK56" s="13"/>
      <c r="FQL56" s="13"/>
      <c r="FQM56" s="13"/>
      <c r="FQN56" s="13"/>
      <c r="FQO56" s="13"/>
      <c r="FQP56" s="13"/>
      <c r="FQQ56" s="13"/>
      <c r="FQR56" s="13"/>
      <c r="FQS56" s="13"/>
      <c r="FQT56" s="13"/>
      <c r="FQU56" s="13"/>
      <c r="FQV56" s="13"/>
      <c r="FQW56" s="13"/>
      <c r="FQX56" s="13"/>
      <c r="FQY56" s="13"/>
      <c r="FQZ56" s="13"/>
      <c r="FRA56" s="13"/>
      <c r="FRB56" s="13"/>
      <c r="FRC56" s="13"/>
      <c r="FRD56" s="13"/>
      <c r="FRE56" s="13"/>
      <c r="FRF56" s="13"/>
      <c r="FRG56" s="13"/>
      <c r="FRH56" s="13"/>
      <c r="FRI56" s="13"/>
      <c r="FRJ56" s="13"/>
      <c r="FRK56" s="13"/>
      <c r="FRL56" s="13"/>
      <c r="FRM56" s="13"/>
      <c r="FRN56" s="13"/>
      <c r="FRO56" s="13"/>
      <c r="FRP56" s="13"/>
      <c r="FRQ56" s="13"/>
      <c r="FRR56" s="13"/>
      <c r="FRS56" s="13"/>
      <c r="FRT56" s="13"/>
      <c r="FRU56" s="13"/>
      <c r="FRV56" s="13"/>
      <c r="FRW56" s="13"/>
      <c r="FRX56" s="13"/>
      <c r="FRY56" s="13"/>
      <c r="FRZ56" s="13"/>
      <c r="FSA56" s="13"/>
      <c r="FSB56" s="13"/>
      <c r="FSC56" s="13"/>
      <c r="FSD56" s="13"/>
      <c r="FSE56" s="13"/>
      <c r="FSF56" s="13"/>
      <c r="FSG56" s="13"/>
      <c r="FSH56" s="13"/>
      <c r="FSI56" s="13"/>
      <c r="FSJ56" s="13"/>
      <c r="FSK56" s="13"/>
      <c r="FSL56" s="13"/>
      <c r="FSM56" s="13"/>
      <c r="FSN56" s="13"/>
      <c r="FSO56" s="13"/>
      <c r="FSP56" s="13"/>
      <c r="FSQ56" s="13"/>
      <c r="FSR56" s="13"/>
      <c r="FSS56" s="13"/>
      <c r="FST56" s="13"/>
      <c r="FSU56" s="13"/>
      <c r="FSV56" s="13"/>
      <c r="FSW56" s="13"/>
      <c r="FSX56" s="13"/>
      <c r="FSY56" s="13"/>
      <c r="FSZ56" s="13"/>
      <c r="FTA56" s="13"/>
      <c r="FTB56" s="13"/>
      <c r="FTC56" s="13"/>
      <c r="FTD56" s="13"/>
      <c r="FTE56" s="13"/>
      <c r="FTF56" s="13"/>
      <c r="FTG56" s="13"/>
      <c r="FTH56" s="13"/>
      <c r="FTI56" s="13"/>
      <c r="FTJ56" s="13"/>
      <c r="FTK56" s="13"/>
      <c r="FTL56" s="13"/>
      <c r="FTM56" s="13"/>
      <c r="FTN56" s="13"/>
      <c r="FTO56" s="13"/>
      <c r="FTP56" s="13"/>
      <c r="FTQ56" s="13"/>
      <c r="FTR56" s="13"/>
      <c r="FTS56" s="13"/>
      <c r="FTT56" s="13"/>
      <c r="FTU56" s="13"/>
      <c r="FTV56" s="13"/>
      <c r="FTW56" s="13"/>
      <c r="FTX56" s="13"/>
      <c r="FTY56" s="13"/>
      <c r="FTZ56" s="13"/>
      <c r="FUA56" s="13"/>
      <c r="FUB56" s="13"/>
      <c r="FUC56" s="13"/>
      <c r="FUD56" s="13"/>
      <c r="FUE56" s="13"/>
      <c r="FUF56" s="13"/>
      <c r="FUG56" s="13"/>
      <c r="FUH56" s="13"/>
      <c r="FUI56" s="13"/>
      <c r="FUJ56" s="13"/>
      <c r="FUK56" s="13"/>
      <c r="FUL56" s="13"/>
      <c r="FUM56" s="13"/>
      <c r="FUN56" s="13"/>
      <c r="FUO56" s="13"/>
      <c r="FUP56" s="13"/>
      <c r="FUQ56" s="13"/>
      <c r="FUR56" s="13"/>
      <c r="FUS56" s="13"/>
      <c r="FUT56" s="13"/>
      <c r="FUU56" s="13"/>
      <c r="FUV56" s="13"/>
      <c r="FUW56" s="13"/>
      <c r="FUX56" s="13"/>
      <c r="FUY56" s="13"/>
      <c r="FUZ56" s="13"/>
      <c r="FVA56" s="13"/>
      <c r="FVB56" s="13"/>
      <c r="FVC56" s="13"/>
      <c r="FVD56" s="13"/>
      <c r="FVE56" s="13"/>
      <c r="FVF56" s="13"/>
      <c r="FVG56" s="13"/>
      <c r="FVH56" s="13"/>
      <c r="FVI56" s="13"/>
      <c r="FVJ56" s="13"/>
      <c r="FVK56" s="13"/>
      <c r="FVL56" s="13"/>
      <c r="FVM56" s="13"/>
      <c r="FVN56" s="13"/>
      <c r="FVO56" s="13"/>
      <c r="FVP56" s="13"/>
      <c r="FVQ56" s="13"/>
      <c r="FVR56" s="13"/>
      <c r="FVS56" s="13"/>
      <c r="FVT56" s="13"/>
      <c r="FVU56" s="13"/>
      <c r="FVV56" s="13"/>
      <c r="FVW56" s="13"/>
      <c r="FVX56" s="13"/>
      <c r="FVY56" s="13"/>
      <c r="FVZ56" s="13"/>
      <c r="FWA56" s="13"/>
      <c r="FWB56" s="13"/>
      <c r="FWC56" s="13"/>
      <c r="FWD56" s="13"/>
      <c r="FWE56" s="13"/>
      <c r="FWF56" s="13"/>
      <c r="FWG56" s="13"/>
      <c r="FWH56" s="13"/>
      <c r="FWI56" s="13"/>
      <c r="FWJ56" s="13"/>
      <c r="FWK56" s="13"/>
      <c r="FWL56" s="13"/>
      <c r="FWM56" s="13"/>
      <c r="FWN56" s="13"/>
      <c r="FWO56" s="13"/>
      <c r="FWP56" s="13"/>
      <c r="FWQ56" s="13"/>
      <c r="FWR56" s="13"/>
      <c r="FWS56" s="13"/>
      <c r="FWT56" s="13"/>
      <c r="FWU56" s="13"/>
      <c r="FWV56" s="13"/>
      <c r="FWW56" s="13"/>
      <c r="FWX56" s="13"/>
      <c r="FWY56" s="13"/>
      <c r="FWZ56" s="13"/>
      <c r="FXA56" s="13"/>
      <c r="FXB56" s="13"/>
      <c r="FXC56" s="13"/>
      <c r="FXD56" s="13"/>
      <c r="FXE56" s="13"/>
      <c r="FXF56" s="13"/>
      <c r="FXG56" s="13"/>
      <c r="FXH56" s="13"/>
      <c r="FXI56" s="13"/>
      <c r="FXJ56" s="13"/>
      <c r="FXK56" s="13"/>
      <c r="FXL56" s="13"/>
      <c r="FXM56" s="13"/>
      <c r="FXN56" s="13"/>
      <c r="FXO56" s="13"/>
      <c r="FXP56" s="13"/>
      <c r="FXQ56" s="13"/>
      <c r="FXR56" s="13"/>
      <c r="FXS56" s="13"/>
      <c r="FXT56" s="13"/>
      <c r="FXU56" s="13"/>
      <c r="FXV56" s="13"/>
      <c r="FXW56" s="13"/>
      <c r="FXX56" s="13"/>
      <c r="FXY56" s="13"/>
      <c r="FXZ56" s="13"/>
      <c r="FYA56" s="13"/>
      <c r="FYB56" s="13"/>
      <c r="FYC56" s="13"/>
      <c r="FYD56" s="13"/>
      <c r="FYE56" s="13"/>
      <c r="FYF56" s="13"/>
      <c r="FYG56" s="13"/>
      <c r="FYH56" s="13"/>
      <c r="FYI56" s="13"/>
      <c r="FYJ56" s="13"/>
      <c r="FYK56" s="13"/>
      <c r="FYL56" s="13"/>
      <c r="FYM56" s="13"/>
      <c r="FYN56" s="13"/>
      <c r="FYO56" s="13"/>
      <c r="FYP56" s="13"/>
      <c r="FYQ56" s="13"/>
      <c r="FYR56" s="13"/>
      <c r="FYS56" s="13"/>
      <c r="FYT56" s="13"/>
      <c r="FYU56" s="13"/>
      <c r="FYV56" s="13"/>
      <c r="FYW56" s="13"/>
      <c r="FYX56" s="13"/>
      <c r="FYY56" s="13"/>
      <c r="FYZ56" s="13"/>
      <c r="FZA56" s="13"/>
      <c r="FZB56" s="13"/>
      <c r="FZC56" s="13"/>
      <c r="FZD56" s="13"/>
      <c r="FZE56" s="13"/>
      <c r="FZF56" s="13"/>
      <c r="FZG56" s="13"/>
      <c r="FZH56" s="13"/>
      <c r="FZI56" s="13"/>
      <c r="FZJ56" s="13"/>
      <c r="FZK56" s="13"/>
      <c r="FZL56" s="13"/>
      <c r="FZM56" s="13"/>
      <c r="FZN56" s="13"/>
      <c r="FZO56" s="13"/>
      <c r="FZP56" s="13"/>
      <c r="FZQ56" s="13"/>
      <c r="FZR56" s="13"/>
      <c r="FZS56" s="13"/>
      <c r="FZT56" s="13"/>
      <c r="FZU56" s="13"/>
      <c r="FZV56" s="13"/>
      <c r="FZW56" s="13"/>
      <c r="FZX56" s="13"/>
      <c r="FZY56" s="13"/>
      <c r="FZZ56" s="13"/>
      <c r="GAA56" s="13"/>
      <c r="GAB56" s="13"/>
      <c r="GAC56" s="13"/>
      <c r="GAD56" s="13"/>
      <c r="GAE56" s="13"/>
      <c r="GAF56" s="13"/>
      <c r="GAG56" s="13"/>
      <c r="GAH56" s="13"/>
      <c r="GAI56" s="13"/>
      <c r="GAJ56" s="13"/>
      <c r="GAK56" s="13"/>
      <c r="GAL56" s="13"/>
      <c r="GAM56" s="13"/>
      <c r="GAN56" s="13"/>
      <c r="GAO56" s="13"/>
      <c r="GAP56" s="13"/>
      <c r="GAQ56" s="13"/>
      <c r="GAR56" s="13"/>
      <c r="GAS56" s="13"/>
      <c r="GAT56" s="13"/>
      <c r="GAU56" s="13"/>
      <c r="GAV56" s="13"/>
      <c r="GAW56" s="13"/>
      <c r="GAX56" s="13"/>
      <c r="GAY56" s="13"/>
      <c r="GAZ56" s="13"/>
      <c r="GBA56" s="13"/>
      <c r="GBB56" s="13"/>
      <c r="GBC56" s="13"/>
      <c r="GBD56" s="13"/>
      <c r="GBE56" s="13"/>
      <c r="GBF56" s="13"/>
      <c r="GBG56" s="13"/>
      <c r="GBH56" s="13"/>
      <c r="GBI56" s="13"/>
      <c r="GBJ56" s="13"/>
      <c r="GBK56" s="13"/>
      <c r="GBL56" s="13"/>
      <c r="GBM56" s="13"/>
      <c r="GBN56" s="13"/>
      <c r="GBO56" s="13"/>
      <c r="GBP56" s="13"/>
      <c r="GBQ56" s="13"/>
      <c r="GBR56" s="13"/>
      <c r="GBS56" s="13"/>
      <c r="GBT56" s="13"/>
      <c r="GBU56" s="13"/>
      <c r="GBV56" s="13"/>
      <c r="GBW56" s="13"/>
      <c r="GBX56" s="13"/>
      <c r="GBY56" s="13"/>
      <c r="GBZ56" s="13"/>
      <c r="GCA56" s="13"/>
      <c r="GCB56" s="13"/>
      <c r="GCC56" s="13"/>
      <c r="GCD56" s="13"/>
      <c r="GCE56" s="13"/>
      <c r="GCF56" s="13"/>
      <c r="GCG56" s="13"/>
      <c r="GCH56" s="13"/>
      <c r="GCI56" s="13"/>
      <c r="GCJ56" s="13"/>
      <c r="GCK56" s="13"/>
      <c r="GCL56" s="13"/>
      <c r="GCM56" s="13"/>
      <c r="GCN56" s="13"/>
      <c r="GCO56" s="13"/>
      <c r="GCP56" s="13"/>
      <c r="GCQ56" s="13"/>
      <c r="GCR56" s="13"/>
      <c r="GCS56" s="13"/>
      <c r="GCT56" s="13"/>
      <c r="GCU56" s="13"/>
      <c r="GCV56" s="13"/>
      <c r="GCW56" s="13"/>
      <c r="GCX56" s="13"/>
      <c r="GCY56" s="13"/>
      <c r="GCZ56" s="13"/>
      <c r="GDA56" s="13"/>
      <c r="GDB56" s="13"/>
      <c r="GDC56" s="13"/>
      <c r="GDD56" s="13"/>
      <c r="GDE56" s="13"/>
      <c r="GDF56" s="13"/>
      <c r="GDG56" s="13"/>
      <c r="GDH56" s="13"/>
      <c r="GDI56" s="13"/>
      <c r="GDJ56" s="13"/>
      <c r="GDK56" s="13"/>
      <c r="GDL56" s="13"/>
      <c r="GDM56" s="13"/>
      <c r="GDN56" s="13"/>
      <c r="GDO56" s="13"/>
      <c r="GDP56" s="13"/>
      <c r="GDQ56" s="13"/>
      <c r="GDR56" s="13"/>
      <c r="GDS56" s="13"/>
      <c r="GDT56" s="13"/>
      <c r="GDU56" s="13"/>
      <c r="GDV56" s="13"/>
      <c r="GDW56" s="13"/>
      <c r="GDX56" s="13"/>
      <c r="GDY56" s="13"/>
      <c r="GDZ56" s="13"/>
      <c r="GEA56" s="13"/>
      <c r="GEB56" s="13"/>
      <c r="GEC56" s="13"/>
      <c r="GED56" s="13"/>
      <c r="GEE56" s="13"/>
      <c r="GEF56" s="13"/>
      <c r="GEG56" s="13"/>
      <c r="GEH56" s="13"/>
      <c r="GEI56" s="13"/>
      <c r="GEJ56" s="13"/>
      <c r="GEK56" s="13"/>
      <c r="GEL56" s="13"/>
      <c r="GEM56" s="13"/>
      <c r="GEN56" s="13"/>
      <c r="GEO56" s="13"/>
      <c r="GEP56" s="13"/>
      <c r="GEQ56" s="13"/>
      <c r="GER56" s="13"/>
      <c r="GES56" s="13"/>
      <c r="GET56" s="13"/>
      <c r="GEU56" s="13"/>
      <c r="GEV56" s="13"/>
      <c r="GEW56" s="13"/>
      <c r="GEX56" s="13"/>
      <c r="GEY56" s="13"/>
      <c r="GEZ56" s="13"/>
      <c r="GFA56" s="13"/>
      <c r="GFB56" s="13"/>
      <c r="GFC56" s="13"/>
      <c r="GFD56" s="13"/>
      <c r="GFE56" s="13"/>
      <c r="GFF56" s="13"/>
      <c r="GFG56" s="13"/>
      <c r="GFH56" s="13"/>
      <c r="GFI56" s="13"/>
      <c r="GFJ56" s="13"/>
      <c r="GFK56" s="13"/>
      <c r="GFL56" s="13"/>
      <c r="GFM56" s="13"/>
      <c r="GFN56" s="13"/>
      <c r="GFO56" s="13"/>
      <c r="GFP56" s="13"/>
      <c r="GFQ56" s="13"/>
      <c r="GFR56" s="13"/>
      <c r="GFS56" s="13"/>
      <c r="GFT56" s="13"/>
      <c r="GFU56" s="13"/>
      <c r="GFV56" s="13"/>
      <c r="GFW56" s="13"/>
      <c r="GFX56" s="13"/>
      <c r="GFY56" s="13"/>
      <c r="GFZ56" s="13"/>
      <c r="GGA56" s="13"/>
      <c r="GGB56" s="13"/>
      <c r="GGC56" s="13"/>
      <c r="GGD56" s="13"/>
      <c r="GGE56" s="13"/>
      <c r="GGF56" s="13"/>
      <c r="GGG56" s="13"/>
      <c r="GGH56" s="13"/>
      <c r="GGI56" s="13"/>
      <c r="GGJ56" s="13"/>
      <c r="GGK56" s="13"/>
      <c r="GGL56" s="13"/>
      <c r="GGM56" s="13"/>
      <c r="GGN56" s="13"/>
      <c r="GGO56" s="13"/>
      <c r="GGP56" s="13"/>
      <c r="GGQ56" s="13"/>
      <c r="GGR56" s="13"/>
      <c r="GGS56" s="13"/>
      <c r="GGT56" s="13"/>
      <c r="GGU56" s="13"/>
      <c r="GGV56" s="13"/>
      <c r="GGW56" s="13"/>
      <c r="GGX56" s="13"/>
      <c r="GGY56" s="13"/>
      <c r="GGZ56" s="13"/>
      <c r="GHA56" s="13"/>
      <c r="GHB56" s="13"/>
      <c r="GHC56" s="13"/>
      <c r="GHD56" s="13"/>
      <c r="GHE56" s="13"/>
      <c r="GHF56" s="13"/>
      <c r="GHG56" s="13"/>
      <c r="GHH56" s="13"/>
      <c r="GHI56" s="13"/>
      <c r="GHJ56" s="13"/>
      <c r="GHK56" s="13"/>
      <c r="GHL56" s="13"/>
      <c r="GHM56" s="13"/>
      <c r="GHN56" s="13"/>
      <c r="GHO56" s="13"/>
      <c r="GHP56" s="13"/>
      <c r="GHQ56" s="13"/>
      <c r="GHR56" s="13"/>
      <c r="GHS56" s="13"/>
      <c r="GHT56" s="13"/>
      <c r="GHU56" s="13"/>
      <c r="GHV56" s="13"/>
      <c r="GHW56" s="13"/>
      <c r="GHX56" s="13"/>
      <c r="GHY56" s="13"/>
      <c r="GHZ56" s="13"/>
      <c r="GIA56" s="13"/>
      <c r="GIB56" s="13"/>
      <c r="GIC56" s="13"/>
      <c r="GID56" s="13"/>
      <c r="GIE56" s="13"/>
      <c r="GIF56" s="13"/>
      <c r="GIG56" s="13"/>
      <c r="GIH56" s="13"/>
      <c r="GII56" s="13"/>
      <c r="GIJ56" s="13"/>
      <c r="GIK56" s="13"/>
      <c r="GIL56" s="13"/>
      <c r="GIM56" s="13"/>
      <c r="GIN56" s="13"/>
      <c r="GIO56" s="13"/>
      <c r="GIP56" s="13"/>
      <c r="GIQ56" s="13"/>
      <c r="GIR56" s="13"/>
      <c r="GIS56" s="13"/>
      <c r="GIT56" s="13"/>
      <c r="GIU56" s="13"/>
      <c r="GIV56" s="13"/>
      <c r="GIW56" s="13"/>
      <c r="GIX56" s="13"/>
      <c r="GIY56" s="13"/>
      <c r="GIZ56" s="13"/>
      <c r="GJA56" s="13"/>
      <c r="GJB56" s="13"/>
      <c r="GJC56" s="13"/>
      <c r="GJD56" s="13"/>
      <c r="GJE56" s="13"/>
      <c r="GJF56" s="13"/>
      <c r="GJG56" s="13"/>
      <c r="GJH56" s="13"/>
      <c r="GJI56" s="13"/>
      <c r="GJJ56" s="13"/>
      <c r="GJK56" s="13"/>
      <c r="GJL56" s="13"/>
      <c r="GJM56" s="13"/>
      <c r="GJN56" s="13"/>
      <c r="GJO56" s="13"/>
      <c r="GJP56" s="13"/>
      <c r="GJQ56" s="13"/>
      <c r="GJR56" s="13"/>
      <c r="GJS56" s="13"/>
      <c r="GJT56" s="13"/>
      <c r="GJU56" s="13"/>
      <c r="GJV56" s="13"/>
      <c r="GJW56" s="13"/>
      <c r="GJX56" s="13"/>
      <c r="GJY56" s="13"/>
      <c r="GJZ56" s="13"/>
      <c r="GKA56" s="13"/>
      <c r="GKB56" s="13"/>
      <c r="GKC56" s="13"/>
      <c r="GKD56" s="13"/>
      <c r="GKE56" s="13"/>
      <c r="GKF56" s="13"/>
      <c r="GKG56" s="13"/>
      <c r="GKH56" s="13"/>
      <c r="GKI56" s="13"/>
      <c r="GKJ56" s="13"/>
      <c r="GKK56" s="13"/>
      <c r="GKL56" s="13"/>
      <c r="GKM56" s="13"/>
      <c r="GKN56" s="13"/>
      <c r="GKO56" s="13"/>
      <c r="GKP56" s="13"/>
      <c r="GKQ56" s="13"/>
      <c r="GKR56" s="13"/>
      <c r="GKS56" s="13"/>
      <c r="GKT56" s="13"/>
      <c r="GKU56" s="13"/>
      <c r="GKV56" s="13"/>
      <c r="GKW56" s="13"/>
      <c r="GKX56" s="13"/>
      <c r="GKY56" s="13"/>
      <c r="GKZ56" s="13"/>
      <c r="GLA56" s="13"/>
      <c r="GLB56" s="13"/>
      <c r="GLC56" s="13"/>
      <c r="GLD56" s="13"/>
      <c r="GLE56" s="13"/>
      <c r="GLF56" s="13"/>
      <c r="GLG56" s="13"/>
      <c r="GLH56" s="13"/>
      <c r="GLI56" s="13"/>
      <c r="GLJ56" s="13"/>
      <c r="GLK56" s="13"/>
      <c r="GLL56" s="13"/>
      <c r="GLM56" s="13"/>
      <c r="GLN56" s="13"/>
      <c r="GLO56" s="13"/>
      <c r="GLP56" s="13"/>
      <c r="GLQ56" s="13"/>
      <c r="GLR56" s="13"/>
      <c r="GLS56" s="13"/>
      <c r="GLT56" s="13"/>
      <c r="GLU56" s="13"/>
      <c r="GLV56" s="13"/>
      <c r="GLW56" s="13"/>
      <c r="GLX56" s="13"/>
      <c r="GLY56" s="13"/>
      <c r="GLZ56" s="13"/>
      <c r="GMA56" s="13"/>
      <c r="GMB56" s="13"/>
      <c r="GMC56" s="13"/>
      <c r="GMD56" s="13"/>
      <c r="GME56" s="13"/>
      <c r="GMF56" s="13"/>
      <c r="GMG56" s="13"/>
      <c r="GMH56" s="13"/>
      <c r="GMI56" s="13"/>
      <c r="GMJ56" s="13"/>
      <c r="GMK56" s="13"/>
      <c r="GML56" s="13"/>
      <c r="GMM56" s="13"/>
      <c r="GMN56" s="13"/>
      <c r="GMO56" s="13"/>
      <c r="GMP56" s="13"/>
      <c r="GMQ56" s="13"/>
      <c r="GMR56" s="13"/>
      <c r="GMS56" s="13"/>
      <c r="GMT56" s="13"/>
      <c r="GMU56" s="13"/>
      <c r="GMV56" s="13"/>
      <c r="GMW56" s="13"/>
      <c r="GMX56" s="13"/>
      <c r="GMY56" s="13"/>
      <c r="GMZ56" s="13"/>
      <c r="GNA56" s="13"/>
      <c r="GNB56" s="13"/>
      <c r="GNC56" s="13"/>
      <c r="GND56" s="13"/>
      <c r="GNE56" s="13"/>
      <c r="GNF56" s="13"/>
      <c r="GNG56" s="13"/>
      <c r="GNH56" s="13"/>
      <c r="GNI56" s="13"/>
      <c r="GNJ56" s="13"/>
      <c r="GNK56" s="13"/>
      <c r="GNL56" s="13"/>
      <c r="GNM56" s="13"/>
      <c r="GNN56" s="13"/>
      <c r="GNO56" s="13"/>
      <c r="GNP56" s="13"/>
      <c r="GNQ56" s="13"/>
      <c r="GNR56" s="13"/>
      <c r="GNS56" s="13"/>
      <c r="GNT56" s="13"/>
      <c r="GNU56" s="13"/>
      <c r="GNV56" s="13"/>
      <c r="GNW56" s="13"/>
      <c r="GNX56" s="13"/>
      <c r="GNY56" s="13"/>
      <c r="GNZ56" s="13"/>
      <c r="GOA56" s="13"/>
      <c r="GOB56" s="13"/>
      <c r="GOC56" s="13"/>
      <c r="GOD56" s="13"/>
      <c r="GOE56" s="13"/>
      <c r="GOF56" s="13"/>
      <c r="GOG56" s="13"/>
      <c r="GOH56" s="13"/>
      <c r="GOI56" s="13"/>
      <c r="GOJ56" s="13"/>
      <c r="GOK56" s="13"/>
      <c r="GOL56" s="13"/>
      <c r="GOM56" s="13"/>
      <c r="GON56" s="13"/>
      <c r="GOO56" s="13"/>
      <c r="GOP56" s="13"/>
      <c r="GOQ56" s="13"/>
      <c r="GOR56" s="13"/>
      <c r="GOS56" s="13"/>
      <c r="GOT56" s="13"/>
      <c r="GOU56" s="13"/>
      <c r="GOV56" s="13"/>
      <c r="GOW56" s="13"/>
      <c r="GOX56" s="13"/>
      <c r="GOY56" s="13"/>
      <c r="GOZ56" s="13"/>
      <c r="GPA56" s="13"/>
      <c r="GPB56" s="13"/>
      <c r="GPC56" s="13"/>
      <c r="GPD56" s="13"/>
      <c r="GPE56" s="13"/>
      <c r="GPF56" s="13"/>
      <c r="GPG56" s="13"/>
      <c r="GPH56" s="13"/>
      <c r="GPI56" s="13"/>
      <c r="GPJ56" s="13"/>
      <c r="GPK56" s="13"/>
      <c r="GPL56" s="13"/>
      <c r="GPM56" s="13"/>
      <c r="GPN56" s="13"/>
      <c r="GPO56" s="13"/>
      <c r="GPP56" s="13"/>
      <c r="GPQ56" s="13"/>
      <c r="GPR56" s="13"/>
      <c r="GPS56" s="13"/>
      <c r="GPT56" s="13"/>
      <c r="GPU56" s="13"/>
      <c r="GPV56" s="13"/>
      <c r="GPW56" s="13"/>
      <c r="GPX56" s="13"/>
      <c r="GPY56" s="13"/>
      <c r="GPZ56" s="13"/>
      <c r="GQA56" s="13"/>
      <c r="GQB56" s="13"/>
      <c r="GQC56" s="13"/>
      <c r="GQD56" s="13"/>
      <c r="GQE56" s="13"/>
      <c r="GQF56" s="13"/>
      <c r="GQG56" s="13"/>
      <c r="GQH56" s="13"/>
      <c r="GQI56" s="13"/>
      <c r="GQJ56" s="13"/>
      <c r="GQK56" s="13"/>
      <c r="GQL56" s="13"/>
      <c r="GQM56" s="13"/>
      <c r="GQN56" s="13"/>
      <c r="GQO56" s="13"/>
      <c r="GQP56" s="13"/>
      <c r="GQQ56" s="13"/>
      <c r="GQR56" s="13"/>
      <c r="GQS56" s="13"/>
      <c r="GQT56" s="13"/>
    </row>
    <row r="57" spans="1:5194" x14ac:dyDescent="0.2">
      <c r="A57" s="4" t="s">
        <v>26</v>
      </c>
      <c r="E57">
        <v>1.2</v>
      </c>
      <c r="F57">
        <v>1.5</v>
      </c>
      <c r="G57">
        <v>1.8</v>
      </c>
      <c r="H57" s="66">
        <v>1.5</v>
      </c>
      <c r="I57" s="66">
        <v>120</v>
      </c>
      <c r="J57" t="s">
        <v>14</v>
      </c>
      <c r="K57" s="50"/>
      <c r="L57" s="50"/>
      <c r="M57" s="50"/>
      <c r="N57" s="59"/>
      <c r="P57" s="101"/>
    </row>
    <row r="58" spans="1:5194" x14ac:dyDescent="0.2">
      <c r="A58" s="4"/>
      <c r="B58" s="101" t="s">
        <v>119</v>
      </c>
      <c r="E58" s="11">
        <f>(E57*2000)/45</f>
        <v>53.333333333333336</v>
      </c>
      <c r="F58" s="11">
        <f t="shared" ref="F58:H58" si="3">(F57*2000)/45</f>
        <v>66.666666666666671</v>
      </c>
      <c r="G58" s="11">
        <f t="shared" si="3"/>
        <v>80</v>
      </c>
      <c r="H58" s="171">
        <f t="shared" si="3"/>
        <v>66.666666666666671</v>
      </c>
      <c r="I58" s="172">
        <v>2.75</v>
      </c>
      <c r="J58" t="s">
        <v>120</v>
      </c>
      <c r="K58" s="50">
        <f>E58*$I$58</f>
        <v>146.66666666666669</v>
      </c>
      <c r="L58" s="50">
        <f t="shared" ref="L58:N58" si="4">F58*$I$58</f>
        <v>183.33333333333334</v>
      </c>
      <c r="M58" s="50">
        <f t="shared" si="4"/>
        <v>220</v>
      </c>
      <c r="N58" s="173">
        <f t="shared" si="4"/>
        <v>183.33333333333334</v>
      </c>
      <c r="P58" s="101"/>
    </row>
    <row r="59" spans="1:5194" x14ac:dyDescent="0.2">
      <c r="A59" s="4" t="s">
        <v>27</v>
      </c>
      <c r="H59" s="64"/>
      <c r="I59" s="64"/>
      <c r="K59" s="50"/>
      <c r="L59" s="50"/>
      <c r="M59" s="50"/>
      <c r="N59" s="7"/>
    </row>
    <row r="60" spans="1:5194" ht="14.25" x14ac:dyDescent="0.2">
      <c r="A60" s="4"/>
      <c r="B60" s="101" t="s">
        <v>123</v>
      </c>
      <c r="H60" s="64"/>
      <c r="I60" s="64"/>
      <c r="K60" s="50"/>
      <c r="L60" s="50"/>
      <c r="M60" s="50"/>
      <c r="N60" s="7"/>
      <c r="P60" s="101"/>
    </row>
    <row r="61" spans="1:5194" ht="15.75" x14ac:dyDescent="0.3">
      <c r="A61" s="4"/>
      <c r="C61" t="s">
        <v>34</v>
      </c>
      <c r="E61" s="37">
        <f>E57*(86/100)*3.7</f>
        <v>3.8184000000000005</v>
      </c>
      <c r="F61" s="37">
        <f t="shared" ref="F61:H61" si="5">F57*(86/100)*3.7</f>
        <v>4.7730000000000006</v>
      </c>
      <c r="G61" s="37">
        <f t="shared" si="5"/>
        <v>5.7276000000000007</v>
      </c>
      <c r="H61" s="202">
        <f t="shared" si="5"/>
        <v>4.7730000000000006</v>
      </c>
      <c r="I61" s="78">
        <f>I89/1040</f>
        <v>0.43269230769230771</v>
      </c>
      <c r="J61" t="s">
        <v>11</v>
      </c>
      <c r="K61" s="50">
        <f>+$I$61*E61</f>
        <v>1.652192307692308</v>
      </c>
      <c r="L61" s="50">
        <f>+$I$61*F61</f>
        <v>2.0652403846153851</v>
      </c>
      <c r="M61" s="50">
        <f>+$I$61*G61</f>
        <v>2.4782884615384617</v>
      </c>
      <c r="N61" s="59">
        <f>+$I$61*H61</f>
        <v>2.0652403846153851</v>
      </c>
      <c r="O61" s="101"/>
      <c r="P61" s="101"/>
    </row>
    <row r="62" spans="1:5194" ht="15.75" x14ac:dyDescent="0.3">
      <c r="A62" s="4"/>
      <c r="C62" t="s">
        <v>35</v>
      </c>
      <c r="E62" s="37">
        <f>(E57*(86/100)*29)</f>
        <v>29.928000000000001</v>
      </c>
      <c r="F62" s="37">
        <f t="shared" ref="F62:H62" si="6">(F57*(86/100)*29)</f>
        <v>37.410000000000004</v>
      </c>
      <c r="G62" s="37">
        <f t="shared" si="6"/>
        <v>44.892000000000003</v>
      </c>
      <c r="H62" s="202">
        <f t="shared" si="6"/>
        <v>37.410000000000004</v>
      </c>
      <c r="I62" s="78">
        <f>M89/1200</f>
        <v>0.25833333333333336</v>
      </c>
      <c r="J62" t="s">
        <v>11</v>
      </c>
      <c r="K62" s="50">
        <f>+$I$62*E62</f>
        <v>7.7314000000000007</v>
      </c>
      <c r="L62" s="50">
        <f>+$I$62*F62</f>
        <v>9.6642500000000027</v>
      </c>
      <c r="M62" s="50">
        <f>+$I$62*G62</f>
        <v>11.597100000000001</v>
      </c>
      <c r="N62" s="59">
        <f>+$I$62*H62</f>
        <v>9.6642500000000027</v>
      </c>
    </row>
    <row r="63" spans="1:5194" ht="14.25" x14ac:dyDescent="0.2">
      <c r="B63" s="101" t="s">
        <v>93</v>
      </c>
      <c r="K63" s="50">
        <f>(1.4*E58)+7.1</f>
        <v>81.766666666666666</v>
      </c>
      <c r="L63" s="50">
        <f t="shared" ref="L63:N63" si="7">(1.4*F58)+7.1</f>
        <v>100.43333333333332</v>
      </c>
      <c r="M63" s="50">
        <f t="shared" si="7"/>
        <v>119.1</v>
      </c>
      <c r="N63" s="50">
        <f t="shared" si="7"/>
        <v>100.43333333333332</v>
      </c>
      <c r="O63" s="101"/>
      <c r="P63" s="101"/>
      <c r="S63" s="1"/>
    </row>
    <row r="64" spans="1:5194" ht="14.25" x14ac:dyDescent="0.2">
      <c r="B64" s="101" t="s">
        <v>128</v>
      </c>
      <c r="K64" s="50">
        <v>0</v>
      </c>
      <c r="L64" s="50">
        <v>0</v>
      </c>
      <c r="M64" s="50">
        <v>0</v>
      </c>
      <c r="N64" s="61">
        <v>0</v>
      </c>
      <c r="P64" s="101"/>
      <c r="S64" s="1"/>
    </row>
    <row r="65" spans="1:23" ht="14.25" x14ac:dyDescent="0.2">
      <c r="B65" s="101" t="s">
        <v>129</v>
      </c>
      <c r="E65" s="11"/>
      <c r="F65" s="67">
        <v>3</v>
      </c>
      <c r="G65" t="s">
        <v>15</v>
      </c>
      <c r="I65" s="107">
        <v>0.04</v>
      </c>
      <c r="K65" s="50">
        <f>(SUM(K60:K62))*$I$65*($F$65/12)</f>
        <v>9.3835923076923095E-2</v>
      </c>
      <c r="L65" s="50">
        <f>(SUM(L60:L62))*$I$65*($F$65/12)</f>
        <v>0.11729490384615389</v>
      </c>
      <c r="M65" s="50">
        <f>(SUM(M60:M62))*$I$65*($F$65/12)</f>
        <v>0.14075388461538463</v>
      </c>
      <c r="N65" s="59">
        <f>(SUM(N60:N62))*$I$65*($F$65/12)</f>
        <v>0.11729490384615389</v>
      </c>
    </row>
    <row r="66" spans="1:23" x14ac:dyDescent="0.2">
      <c r="A66" s="4" t="s">
        <v>41</v>
      </c>
      <c r="K66" s="50">
        <f>SUM(K61:K64)</f>
        <v>91.150258974358977</v>
      </c>
      <c r="L66" s="50">
        <f>SUM(L61:L64)</f>
        <v>112.16282371794871</v>
      </c>
      <c r="M66" s="50">
        <f>SUM(M61:M64)</f>
        <v>133.17538846153846</v>
      </c>
      <c r="N66" s="59">
        <f>SUM(N61:N64)</f>
        <v>112.16282371794871</v>
      </c>
    </row>
    <row r="67" spans="1:23" x14ac:dyDescent="0.2">
      <c r="A67" s="4" t="s">
        <v>28</v>
      </c>
      <c r="K67" s="50"/>
      <c r="L67" s="50"/>
      <c r="M67" s="50"/>
      <c r="N67" s="7"/>
    </row>
    <row r="68" spans="1:23" ht="14.25" x14ac:dyDescent="0.2">
      <c r="B68" s="101" t="s">
        <v>130</v>
      </c>
      <c r="F68" s="66">
        <v>0.5</v>
      </c>
      <c r="G68" t="s">
        <v>20</v>
      </c>
      <c r="I68" s="68">
        <v>17</v>
      </c>
      <c r="J68" t="s">
        <v>29</v>
      </c>
      <c r="K68" s="50">
        <f>$F$68*$I$68</f>
        <v>8.5</v>
      </c>
      <c r="L68" s="50">
        <f>$F$68*$I$68</f>
        <v>8.5</v>
      </c>
      <c r="M68" s="50">
        <f>$F$68*$I$68</f>
        <v>8.5</v>
      </c>
      <c r="N68" s="59">
        <f>$F$68*$I$68</f>
        <v>8.5</v>
      </c>
    </row>
    <row r="69" spans="1:23" ht="14.25" x14ac:dyDescent="0.2">
      <c r="B69" s="101" t="s">
        <v>94</v>
      </c>
      <c r="F69" s="69">
        <v>0.05</v>
      </c>
      <c r="G69" t="s">
        <v>22</v>
      </c>
      <c r="K69" s="50">
        <f>$F$69*K58</f>
        <v>7.3333333333333348</v>
      </c>
      <c r="L69" s="50">
        <f>$F$69*L58</f>
        <v>9.1666666666666679</v>
      </c>
      <c r="M69" s="50">
        <f>$F$69*M58</f>
        <v>11</v>
      </c>
      <c r="N69" s="50">
        <f>$F$69*N58</f>
        <v>9.1666666666666679</v>
      </c>
    </row>
    <row r="70" spans="1:23" ht="14.25" x14ac:dyDescent="0.2">
      <c r="B70" s="101" t="s">
        <v>133</v>
      </c>
      <c r="K70" s="50">
        <v>2.2000000000000002</v>
      </c>
      <c r="L70" s="50">
        <v>2.2000000000000002</v>
      </c>
      <c r="M70" s="50">
        <v>2.2000000000000002</v>
      </c>
      <c r="N70" s="59">
        <v>2.2000000000000002</v>
      </c>
      <c r="O70" s="101"/>
    </row>
    <row r="71" spans="1:23" x14ac:dyDescent="0.2">
      <c r="A71" s="4" t="s">
        <v>23</v>
      </c>
      <c r="K71" s="50">
        <f>SUM(K68:K70)</f>
        <v>18.033333333333335</v>
      </c>
      <c r="L71" s="50">
        <f>SUM(L68:L70)</f>
        <v>19.866666666666667</v>
      </c>
      <c r="M71" s="50">
        <f>SUM(M68:M70)</f>
        <v>21.7</v>
      </c>
      <c r="N71" s="59">
        <f>SUM(N68:N70)</f>
        <v>19.866666666666667</v>
      </c>
    </row>
    <row r="72" spans="1:23" x14ac:dyDescent="0.2">
      <c r="A72" s="4" t="s">
        <v>40</v>
      </c>
      <c r="K72" s="50">
        <f>+K66+K71</f>
        <v>109.18359230769231</v>
      </c>
      <c r="L72" s="50">
        <f>+L66+L71</f>
        <v>132.02949038461537</v>
      </c>
      <c r="M72" s="50">
        <f>+M66+M71</f>
        <v>154.87538846153845</v>
      </c>
      <c r="N72" s="59">
        <f>+N66+N71</f>
        <v>132.02949038461537</v>
      </c>
    </row>
    <row r="73" spans="1:23" ht="14.25" x14ac:dyDescent="0.2">
      <c r="A73" s="7" t="s">
        <v>162</v>
      </c>
      <c r="B73" s="13"/>
      <c r="C73" s="13"/>
      <c r="D73" s="13"/>
      <c r="E73" s="13"/>
      <c r="F73" s="13"/>
      <c r="G73" s="13"/>
      <c r="H73" s="13"/>
      <c r="I73" s="13"/>
      <c r="J73" s="13"/>
      <c r="K73" s="80">
        <f>+K75+K69+K68</f>
        <v>53.316407692307713</v>
      </c>
      <c r="L73" s="80">
        <f>+L75+L69+L68</f>
        <v>68.970509615384643</v>
      </c>
      <c r="M73" s="80">
        <f>+M75+M69+M68</f>
        <v>84.624611538461551</v>
      </c>
      <c r="N73" s="79">
        <f>+N75+N69+N68</f>
        <v>68.970509615384643</v>
      </c>
    </row>
    <row r="74" spans="1:23" x14ac:dyDescent="0.2">
      <c r="A74" s="4" t="s">
        <v>30</v>
      </c>
      <c r="K74" s="50">
        <f>+K58-K66</f>
        <v>55.516407692307709</v>
      </c>
      <c r="L74" s="50">
        <f>+L58-L66</f>
        <v>71.170509615384631</v>
      </c>
      <c r="M74" s="50">
        <f>+M58-M66</f>
        <v>86.824611538461539</v>
      </c>
      <c r="N74" s="59">
        <f>+N58-N66</f>
        <v>71.170509615384631</v>
      </c>
    </row>
    <row r="75" spans="1:23" x14ac:dyDescent="0.2">
      <c r="A75" s="4" t="s">
        <v>31</v>
      </c>
      <c r="B75" s="177"/>
      <c r="C75" s="177"/>
      <c r="D75" s="177"/>
      <c r="E75" s="177"/>
      <c r="F75" s="177"/>
      <c r="G75" s="177"/>
      <c r="H75" s="177"/>
      <c r="I75" s="177"/>
      <c r="J75" s="177"/>
      <c r="K75" s="52">
        <f>+K58-K72</f>
        <v>37.483074358974378</v>
      </c>
      <c r="L75" s="52">
        <f>+L58-L72</f>
        <v>51.303842948717971</v>
      </c>
      <c r="M75" s="52">
        <f>+M58-M72</f>
        <v>65.124611538461551</v>
      </c>
      <c r="N75" s="52">
        <f>+N58-N72</f>
        <v>51.303842948717971</v>
      </c>
    </row>
    <row r="76" spans="1:23" x14ac:dyDescent="0.2">
      <c r="A76" s="132" t="s">
        <v>45</v>
      </c>
      <c r="B76" s="33"/>
      <c r="C76" s="33"/>
      <c r="D76" s="53"/>
      <c r="E76" s="33"/>
      <c r="F76" s="33"/>
      <c r="G76" s="33"/>
      <c r="H76" s="33"/>
      <c r="I76" s="33"/>
      <c r="J76" s="33"/>
      <c r="K76" s="33"/>
      <c r="L76" s="34"/>
      <c r="M76" s="34"/>
    </row>
    <row r="77" spans="1:23" x14ac:dyDescent="0.2">
      <c r="B77" s="33" t="s">
        <v>46</v>
      </c>
      <c r="C77" s="33"/>
      <c r="D77" s="33"/>
      <c r="E77" s="33"/>
      <c r="F77" s="33"/>
      <c r="G77" s="33"/>
      <c r="H77" s="33"/>
      <c r="I77" s="33"/>
      <c r="J77" s="33"/>
      <c r="K77" s="33"/>
      <c r="L77" s="34"/>
      <c r="M77" s="34"/>
    </row>
    <row r="78" spans="1:23" x14ac:dyDescent="0.2">
      <c r="A78" s="33" t="s">
        <v>47</v>
      </c>
      <c r="B78" s="33"/>
      <c r="C78" s="33"/>
      <c r="D78" s="54"/>
      <c r="E78" s="55"/>
      <c r="F78" s="33"/>
      <c r="G78" s="33"/>
      <c r="H78" s="33"/>
      <c r="I78" s="33"/>
      <c r="J78" s="33"/>
      <c r="K78" s="33"/>
      <c r="L78" s="34"/>
      <c r="M78" s="34"/>
    </row>
    <row r="79" spans="1:23" x14ac:dyDescent="0.2">
      <c r="A79" s="33"/>
      <c r="B79" s="33" t="s">
        <v>48</v>
      </c>
      <c r="C79" s="33"/>
      <c r="D79" s="55"/>
      <c r="E79" s="55"/>
      <c r="F79" s="33"/>
      <c r="G79" s="33"/>
      <c r="H79" s="33"/>
      <c r="I79" s="33"/>
      <c r="J79" s="33"/>
      <c r="K79" s="33"/>
      <c r="L79" s="34"/>
      <c r="M79" s="34"/>
    </row>
    <row r="80" spans="1:23" x14ac:dyDescent="0.2">
      <c r="A80" s="33" t="s">
        <v>49</v>
      </c>
      <c r="B80" s="33"/>
      <c r="C80" s="33"/>
      <c r="D80" s="56"/>
      <c r="E80" s="33"/>
      <c r="F80" s="33"/>
      <c r="G80" s="33"/>
      <c r="H80" s="33"/>
      <c r="I80" s="33"/>
      <c r="J80" s="33"/>
      <c r="K80" s="33"/>
      <c r="L80" s="34"/>
      <c r="M80" s="34"/>
      <c r="P80" s="33"/>
      <c r="Q80" s="33"/>
      <c r="R80" s="55"/>
      <c r="S80" s="33"/>
      <c r="T80" s="33"/>
      <c r="U80" s="33"/>
      <c r="V80" s="33"/>
      <c r="W80" s="33"/>
    </row>
    <row r="81" spans="1:14" ht="13.5" x14ac:dyDescent="0.2">
      <c r="A81" s="32">
        <v>1</v>
      </c>
      <c r="B81" s="33" t="s">
        <v>153</v>
      </c>
      <c r="C81" s="33"/>
      <c r="D81" s="55"/>
      <c r="E81" s="33"/>
      <c r="F81" s="33"/>
      <c r="G81" s="33"/>
      <c r="H81" s="33"/>
      <c r="I81" s="33"/>
      <c r="K81" s="11"/>
      <c r="L81" s="11"/>
      <c r="M81" s="11"/>
    </row>
    <row r="82" spans="1:14" ht="13.5" x14ac:dyDescent="0.2">
      <c r="A82" s="32"/>
      <c r="B82" s="33" t="s">
        <v>154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3.5" x14ac:dyDescent="0.2">
      <c r="A83" s="32">
        <v>2</v>
      </c>
      <c r="B83" s="33" t="s">
        <v>155</v>
      </c>
      <c r="C83" s="33"/>
      <c r="D83" s="33"/>
      <c r="E83" s="33"/>
      <c r="F83" s="33"/>
      <c r="G83" s="33"/>
      <c r="H83" s="33"/>
      <c r="I83" s="33"/>
      <c r="J83" s="33"/>
      <c r="K83" s="33"/>
      <c r="L83" s="34"/>
      <c r="M83" s="34"/>
    </row>
    <row r="84" spans="1:14" ht="13.5" x14ac:dyDescent="0.2">
      <c r="A84" s="32"/>
      <c r="B84" s="33" t="s">
        <v>171</v>
      </c>
      <c r="C84" s="33"/>
      <c r="D84" s="33"/>
      <c r="E84" s="33"/>
      <c r="F84" s="33"/>
      <c r="G84" s="33"/>
      <c r="H84" s="33"/>
      <c r="I84" s="33"/>
      <c r="J84" s="33"/>
      <c r="K84" s="33"/>
      <c r="L84" s="34"/>
      <c r="M84" s="34"/>
    </row>
    <row r="85" spans="1:14" ht="13.5" x14ac:dyDescent="0.2">
      <c r="A85" s="32"/>
      <c r="B85" s="33" t="s">
        <v>178</v>
      </c>
      <c r="C85" s="33"/>
      <c r="D85" s="33"/>
      <c r="E85" s="33"/>
      <c r="F85" s="33"/>
      <c r="G85" s="33"/>
      <c r="H85" s="33"/>
      <c r="I85" s="33"/>
      <c r="J85" s="33"/>
      <c r="K85" s="33"/>
      <c r="L85" s="34"/>
      <c r="M85" s="34"/>
    </row>
    <row r="86" spans="1:14" ht="13.5" x14ac:dyDescent="0.2">
      <c r="A86" s="32"/>
      <c r="B86" s="33" t="s">
        <v>156</v>
      </c>
      <c r="C86" s="33"/>
      <c r="D86" s="33"/>
      <c r="E86" s="33"/>
      <c r="F86" s="33"/>
      <c r="G86" s="33"/>
      <c r="H86" s="33"/>
      <c r="I86" s="33"/>
      <c r="J86" s="33"/>
      <c r="K86" s="33"/>
      <c r="L86" s="34"/>
      <c r="M86" s="34"/>
    </row>
    <row r="87" spans="1:14" ht="14.25" x14ac:dyDescent="0.2">
      <c r="A87" s="15">
        <v>3</v>
      </c>
      <c r="B87" s="33" t="s">
        <v>160</v>
      </c>
      <c r="C87" s="33"/>
      <c r="D87" s="33"/>
      <c r="E87" s="33"/>
      <c r="F87" s="33"/>
      <c r="G87" s="33"/>
      <c r="H87" s="33"/>
      <c r="K87" s="11"/>
      <c r="L87" s="11"/>
      <c r="M87" s="11"/>
    </row>
    <row r="88" spans="1:14" ht="14.25" x14ac:dyDescent="0.2">
      <c r="A88" s="15"/>
      <c r="B88" s="33"/>
      <c r="C88" s="33" t="s">
        <v>161</v>
      </c>
      <c r="D88" s="33"/>
      <c r="E88" s="33"/>
      <c r="F88" s="33"/>
      <c r="G88" s="33"/>
      <c r="H88" s="33"/>
      <c r="K88" s="11"/>
      <c r="L88" s="11"/>
      <c r="M88" s="11"/>
    </row>
    <row r="89" spans="1:14" ht="14.25" x14ac:dyDescent="0.2">
      <c r="A89" s="15"/>
      <c r="B89" s="33"/>
      <c r="C89" s="33" t="s">
        <v>50</v>
      </c>
      <c r="D89" s="33"/>
      <c r="E89" s="33"/>
      <c r="F89" s="201">
        <v>200</v>
      </c>
      <c r="G89" s="76" t="s">
        <v>51</v>
      </c>
      <c r="H89" s="33"/>
      <c r="I89" s="201">
        <v>450</v>
      </c>
      <c r="J89" s="76" t="s">
        <v>52</v>
      </c>
      <c r="K89" s="76"/>
      <c r="L89" s="34"/>
      <c r="M89" s="201">
        <v>310</v>
      </c>
      <c r="N89" s="77" t="s">
        <v>14</v>
      </c>
    </row>
    <row r="90" spans="1:14" ht="14.25" x14ac:dyDescent="0.2">
      <c r="A90" s="15">
        <v>4</v>
      </c>
      <c r="B90" s="33" t="s">
        <v>87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4.25" x14ac:dyDescent="0.2">
      <c r="A91" s="15"/>
      <c r="B91" s="33"/>
      <c r="C91" s="33" t="s">
        <v>88</v>
      </c>
      <c r="D91" s="33"/>
      <c r="E91" s="33"/>
      <c r="F91" s="33"/>
      <c r="G91" s="33"/>
      <c r="H91" s="33"/>
      <c r="K91" s="11"/>
      <c r="L91" s="11"/>
      <c r="M91" s="11"/>
    </row>
    <row r="92" spans="1:14" ht="14.25" x14ac:dyDescent="0.2">
      <c r="A92" s="15">
        <v>5</v>
      </c>
      <c r="B92" s="178" t="s">
        <v>151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4.25" x14ac:dyDescent="0.2">
      <c r="A93" s="15">
        <v>6</v>
      </c>
      <c r="B93" s="33" t="s">
        <v>134</v>
      </c>
      <c r="C93" s="33"/>
      <c r="D93" s="33"/>
      <c r="E93" s="33"/>
      <c r="F93" s="33"/>
      <c r="G93" s="33"/>
      <c r="H93" s="33"/>
      <c r="K93" s="11"/>
      <c r="L93" s="11"/>
      <c r="M93" s="11"/>
    </row>
    <row r="94" spans="1:14" ht="14.25" x14ac:dyDescent="0.2">
      <c r="A94" s="15">
        <v>7</v>
      </c>
      <c r="B94" s="33" t="s">
        <v>135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4.25" x14ac:dyDescent="0.2">
      <c r="A95" s="15">
        <v>8</v>
      </c>
      <c r="B95" s="33" t="s">
        <v>172</v>
      </c>
      <c r="C95" s="33"/>
      <c r="D95" s="33"/>
      <c r="E95" s="33"/>
      <c r="F95" s="33"/>
      <c r="G95" s="33"/>
      <c r="H95" s="33"/>
      <c r="K95" s="11"/>
      <c r="L95" s="11"/>
      <c r="M95" s="11"/>
    </row>
    <row r="96" spans="1:14" ht="14.25" x14ac:dyDescent="0.2">
      <c r="A96" s="15">
        <v>9</v>
      </c>
      <c r="B96" s="33" t="s">
        <v>137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22" ht="14.25" x14ac:dyDescent="0.2">
      <c r="A97" s="15"/>
      <c r="B97" s="33"/>
      <c r="C97" s="33" t="s">
        <v>138</v>
      </c>
      <c r="D97" s="33"/>
      <c r="E97" s="33"/>
      <c r="F97" s="33"/>
      <c r="G97" s="33"/>
      <c r="H97" s="33"/>
      <c r="K97" s="11"/>
      <c r="L97" s="11"/>
      <c r="M97" s="11"/>
    </row>
    <row r="98" spans="1:22" ht="14.25" x14ac:dyDescent="0.2">
      <c r="A98" s="15">
        <v>10</v>
      </c>
      <c r="B98" s="33" t="s">
        <v>140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22" ht="14.25" x14ac:dyDescent="0.2">
      <c r="A99" s="15"/>
      <c r="B99" s="33"/>
      <c r="C99" s="33" t="s">
        <v>141</v>
      </c>
      <c r="D99" s="33"/>
      <c r="E99" s="33"/>
      <c r="F99" s="33"/>
      <c r="G99" s="33"/>
      <c r="H99" s="33"/>
      <c r="K99" s="11"/>
      <c r="L99" s="11"/>
      <c r="M99" s="11"/>
    </row>
    <row r="100" spans="1:22" ht="14.25" x14ac:dyDescent="0.2">
      <c r="A100" s="15">
        <v>11</v>
      </c>
      <c r="B100" s="33" t="s">
        <v>32</v>
      </c>
      <c r="C100" s="33"/>
      <c r="D100" s="33"/>
      <c r="E100" s="33"/>
      <c r="F100" s="33"/>
      <c r="G100" s="33"/>
      <c r="H100" s="33"/>
      <c r="K100" s="11"/>
      <c r="L100" s="11"/>
      <c r="M100" s="11"/>
    </row>
    <row r="101" spans="1:22" ht="14.25" x14ac:dyDescent="0.2">
      <c r="A101" s="15"/>
      <c r="B101" s="33"/>
      <c r="C101" s="33" t="s">
        <v>33</v>
      </c>
      <c r="D101" s="33"/>
      <c r="E101" s="33"/>
      <c r="F101" s="33"/>
      <c r="G101" s="33"/>
      <c r="H101" s="33"/>
      <c r="K101" s="11"/>
      <c r="L101" s="11"/>
      <c r="M101" s="11"/>
      <c r="P101" s="33"/>
      <c r="Q101" s="33"/>
      <c r="R101" s="33"/>
      <c r="S101" s="33"/>
      <c r="T101" s="33"/>
      <c r="U101" s="33"/>
      <c r="V101" s="33"/>
    </row>
    <row r="102" spans="1:22" ht="14.25" x14ac:dyDescent="0.2">
      <c r="A102" s="15">
        <v>12</v>
      </c>
      <c r="B102" s="33" t="s">
        <v>139</v>
      </c>
      <c r="C102" s="33"/>
      <c r="D102" s="33"/>
      <c r="E102" s="33"/>
      <c r="F102" s="33"/>
      <c r="G102" s="33"/>
      <c r="H102" s="33"/>
      <c r="K102" s="11"/>
      <c r="L102" s="11"/>
      <c r="M102" s="11"/>
      <c r="P102" s="33"/>
      <c r="Q102" s="33"/>
      <c r="R102" s="33"/>
      <c r="S102" s="33"/>
      <c r="T102" s="33"/>
      <c r="U102" s="33"/>
      <c r="V102" s="33"/>
    </row>
    <row r="103" spans="1:22" ht="14.25" x14ac:dyDescent="0.2">
      <c r="A103" s="15">
        <v>13</v>
      </c>
      <c r="B103" s="33" t="s">
        <v>32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22" ht="14.25" x14ac:dyDescent="0.2">
      <c r="A104" s="15"/>
      <c r="B104" s="33"/>
      <c r="C104" s="33" t="s">
        <v>33</v>
      </c>
      <c r="D104" s="33"/>
      <c r="E104" s="33"/>
      <c r="F104" s="33"/>
      <c r="G104" s="33"/>
      <c r="H104" s="33"/>
      <c r="K104" s="11"/>
      <c r="L104" s="11"/>
      <c r="M104" s="11"/>
    </row>
    <row r="105" spans="1:22" ht="14.25" x14ac:dyDescent="0.2">
      <c r="A105" s="15"/>
      <c r="B105" s="33"/>
      <c r="C105" s="33" t="s">
        <v>163</v>
      </c>
      <c r="D105" s="33"/>
      <c r="E105" s="33"/>
      <c r="F105" s="33"/>
      <c r="G105" s="33"/>
      <c r="H105" s="33"/>
      <c r="K105" s="11"/>
      <c r="L105" s="11"/>
      <c r="M105" s="11"/>
    </row>
    <row r="106" spans="1:22" ht="14.25" x14ac:dyDescent="0.2">
      <c r="A106" s="15">
        <v>14</v>
      </c>
      <c r="B106" s="33" t="s">
        <v>80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22" ht="14.25" x14ac:dyDescent="0.2">
      <c r="A107" s="15">
        <v>15</v>
      </c>
      <c r="B107" s="33" t="s">
        <v>175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22" ht="14.25" x14ac:dyDescent="0.2">
      <c r="A108" s="15"/>
      <c r="B108" s="33"/>
      <c r="C108" s="33" t="s">
        <v>174</v>
      </c>
      <c r="D108" s="33"/>
      <c r="E108" s="33"/>
      <c r="F108" s="33"/>
      <c r="G108" s="33"/>
      <c r="H108" s="33"/>
      <c r="K108" s="11"/>
      <c r="L108" s="11"/>
      <c r="M108" s="11"/>
    </row>
    <row r="109" spans="1:22" ht="14.25" x14ac:dyDescent="0.2">
      <c r="A109" s="15">
        <v>16</v>
      </c>
      <c r="B109" s="33" t="s">
        <v>89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22" ht="14.25" x14ac:dyDescent="0.2">
      <c r="A110" s="15"/>
      <c r="B110" s="33" t="s">
        <v>69</v>
      </c>
      <c r="C110" s="33"/>
      <c r="D110" s="33"/>
      <c r="E110" s="33"/>
      <c r="F110" s="33"/>
      <c r="G110" s="33"/>
      <c r="H110" s="33"/>
      <c r="K110" s="11"/>
      <c r="L110" s="11"/>
      <c r="M110" s="11"/>
    </row>
    <row r="111" spans="1:22" ht="14.25" x14ac:dyDescent="0.2">
      <c r="A111" s="15">
        <v>17</v>
      </c>
      <c r="B111" s="33" t="s">
        <v>137</v>
      </c>
      <c r="C111" s="33"/>
      <c r="D111" s="33"/>
      <c r="E111" s="33"/>
      <c r="F111" s="33"/>
      <c r="G111" s="33"/>
      <c r="H111" s="33"/>
      <c r="K111" s="11"/>
      <c r="L111" s="11"/>
      <c r="M111" s="11"/>
    </row>
    <row r="112" spans="1:22" ht="14.25" x14ac:dyDescent="0.2">
      <c r="A112" s="15"/>
      <c r="B112" s="33"/>
      <c r="C112" s="33" t="s">
        <v>138</v>
      </c>
      <c r="D112" s="33"/>
      <c r="E112" s="33"/>
      <c r="F112" s="33"/>
      <c r="G112" s="33"/>
      <c r="H112" s="33"/>
      <c r="K112" s="11"/>
      <c r="L112" s="11"/>
      <c r="M112" s="11"/>
    </row>
    <row r="113" spans="1:14" ht="14.25" x14ac:dyDescent="0.2">
      <c r="A113" s="15">
        <v>18</v>
      </c>
      <c r="B113" s="33" t="s">
        <v>81</v>
      </c>
      <c r="C113" s="33"/>
      <c r="D113" s="33"/>
      <c r="E113" s="33"/>
      <c r="F113" s="33"/>
      <c r="G113" s="33"/>
      <c r="H113" s="33"/>
      <c r="K113" s="11"/>
      <c r="L113" s="11"/>
      <c r="M113" s="11"/>
    </row>
    <row r="114" spans="1:14" ht="14.25" x14ac:dyDescent="0.2">
      <c r="A114" s="15"/>
      <c r="B114" s="33" t="s">
        <v>82</v>
      </c>
      <c r="C114" s="33"/>
      <c r="D114" s="33"/>
      <c r="E114" s="33"/>
      <c r="F114" s="33"/>
      <c r="G114" s="33"/>
      <c r="H114" s="33"/>
      <c r="K114" s="11"/>
      <c r="L114" s="11"/>
      <c r="M114" s="11"/>
    </row>
    <row r="115" spans="1:14" ht="14.25" x14ac:dyDescent="0.2">
      <c r="A115" s="15"/>
      <c r="B115" s="33" t="s">
        <v>83</v>
      </c>
      <c r="C115" s="33"/>
      <c r="D115" s="33"/>
      <c r="E115" s="33"/>
      <c r="F115" s="33"/>
      <c r="G115" s="33"/>
      <c r="H115" s="33"/>
      <c r="K115" s="11"/>
      <c r="L115" s="11"/>
      <c r="M115" s="11"/>
    </row>
    <row r="116" spans="1:14" ht="14.25" x14ac:dyDescent="0.2">
      <c r="A116" s="15"/>
      <c r="B116" s="33" t="s">
        <v>84</v>
      </c>
      <c r="C116" s="33"/>
      <c r="D116" s="33"/>
      <c r="E116" s="33"/>
      <c r="F116" s="33"/>
      <c r="G116" s="33"/>
      <c r="H116" s="33"/>
      <c r="K116" s="11"/>
      <c r="L116" s="11"/>
      <c r="M116" s="11"/>
    </row>
    <row r="117" spans="1:14" ht="14.25" x14ac:dyDescent="0.2">
      <c r="A117" s="15"/>
      <c r="B117" s="33" t="s">
        <v>85</v>
      </c>
      <c r="C117" s="33"/>
      <c r="D117" s="33"/>
      <c r="E117" s="33"/>
      <c r="F117" s="33"/>
      <c r="G117" s="33"/>
      <c r="H117" s="33"/>
      <c r="K117" s="11"/>
      <c r="L117" s="11"/>
      <c r="M117" s="11"/>
    </row>
    <row r="118" spans="1:14" x14ac:dyDescent="0.2">
      <c r="B118" s="33" t="s">
        <v>176</v>
      </c>
      <c r="C118" s="33"/>
      <c r="D118" s="33"/>
      <c r="E118" s="33"/>
      <c r="F118" s="33"/>
      <c r="G118" s="33"/>
      <c r="H118" s="33"/>
      <c r="K118" s="11"/>
      <c r="L118" s="11"/>
      <c r="M118" s="11"/>
    </row>
    <row r="119" spans="1:14" x14ac:dyDescent="0.2">
      <c r="A119" s="33" t="s">
        <v>157</v>
      </c>
      <c r="B119" s="33"/>
      <c r="C119" s="33"/>
      <c r="D119" s="33"/>
      <c r="E119" s="33"/>
      <c r="F119" s="33"/>
      <c r="G119" s="33"/>
      <c r="H119" s="33"/>
      <c r="K119" s="11"/>
      <c r="L119" s="11"/>
      <c r="M119" s="11"/>
    </row>
    <row r="120" spans="1:14" x14ac:dyDescent="0.2">
      <c r="A120" s="33" t="s">
        <v>177</v>
      </c>
      <c r="D120" s="33"/>
      <c r="E120" s="33"/>
      <c r="F120" s="33"/>
      <c r="G120" s="33"/>
      <c r="H120" s="33"/>
      <c r="K120" s="11"/>
      <c r="L120" s="11"/>
      <c r="M120" s="11"/>
    </row>
    <row r="121" spans="1:14" x14ac:dyDescent="0.2">
      <c r="A121" s="33" t="s">
        <v>158</v>
      </c>
      <c r="I121" s="4"/>
      <c r="J121" s="38"/>
      <c r="K121" s="21"/>
      <c r="M121" s="17"/>
    </row>
    <row r="122" spans="1:14" x14ac:dyDescent="0.2">
      <c r="A122" s="33" t="s">
        <v>159</v>
      </c>
      <c r="B122" s="4"/>
      <c r="C122" s="4"/>
      <c r="D122" s="4"/>
      <c r="E122" s="4"/>
      <c r="F122" s="22"/>
      <c r="G122" s="20"/>
      <c r="H122" s="20"/>
      <c r="I122" s="39"/>
      <c r="J122" s="39"/>
      <c r="K122" s="39"/>
      <c r="L122" s="23"/>
      <c r="M122" s="17"/>
    </row>
    <row r="123" spans="1:14" x14ac:dyDescent="0.2">
      <c r="A123" s="16"/>
      <c r="B123" s="16"/>
      <c r="C123" s="16"/>
      <c r="D123" s="16"/>
      <c r="E123" s="16"/>
      <c r="F123" s="19"/>
      <c r="G123" s="20"/>
      <c r="H123" s="20"/>
      <c r="I123" s="4"/>
      <c r="J123" s="21"/>
      <c r="K123" s="21"/>
      <c r="M123" s="17"/>
    </row>
    <row r="124" spans="1:14" x14ac:dyDescent="0.2">
      <c r="A124" s="16"/>
    </row>
    <row r="125" spans="1:14" x14ac:dyDescent="0.2">
      <c r="A125" s="16"/>
      <c r="B125" s="4"/>
      <c r="C125" s="4"/>
      <c r="D125" s="4"/>
      <c r="E125" s="4"/>
      <c r="F125" s="24"/>
      <c r="G125" s="20"/>
      <c r="H125" s="20"/>
      <c r="I125" s="4"/>
      <c r="J125" s="21"/>
      <c r="K125" s="21"/>
      <c r="M125" s="17"/>
      <c r="N125" s="16"/>
    </row>
    <row r="126" spans="1:14" x14ac:dyDescent="0.2">
      <c r="A126" s="16"/>
      <c r="C126" s="16"/>
      <c r="D126" s="16"/>
      <c r="E126" s="16"/>
      <c r="F126" s="24"/>
      <c r="G126" s="20"/>
      <c r="H126" s="20"/>
      <c r="I126" s="16"/>
      <c r="J126" s="17"/>
      <c r="K126" s="17"/>
      <c r="M126" s="17"/>
      <c r="N126" s="16"/>
    </row>
    <row r="127" spans="1:14" s="13" customFormat="1" x14ac:dyDescent="0.2">
      <c r="A127" s="25"/>
      <c r="B127" s="25"/>
      <c r="C127" s="25"/>
      <c r="D127" s="25"/>
      <c r="E127" s="26"/>
      <c r="G127" s="27"/>
      <c r="H127" s="27"/>
      <c r="I127" s="27"/>
      <c r="J127" s="27"/>
      <c r="K127" s="28"/>
      <c r="L127" s="29"/>
      <c r="M127" s="29"/>
      <c r="N127" s="25"/>
    </row>
    <row r="128" spans="1:14" s="13" customFormat="1" x14ac:dyDescent="0.2">
      <c r="K128" s="30"/>
      <c r="L128" s="9"/>
      <c r="M128" s="29"/>
      <c r="N128" s="25"/>
    </row>
    <row r="129" spans="12:14" x14ac:dyDescent="0.2">
      <c r="L129" s="21"/>
      <c r="M129" s="17"/>
      <c r="N129" s="16"/>
    </row>
    <row r="130" spans="12:14" x14ac:dyDescent="0.2">
      <c r="M130" s="17"/>
      <c r="N130" s="16"/>
    </row>
    <row r="131" spans="12:14" x14ac:dyDescent="0.2">
      <c r="L131" s="21"/>
      <c r="M131" s="17"/>
      <c r="N131" s="16"/>
    </row>
    <row r="132" spans="12:14" x14ac:dyDescent="0.2">
      <c r="L132" s="17"/>
      <c r="M132" s="17"/>
      <c r="N132" s="16"/>
    </row>
  </sheetData>
  <mergeCells count="7">
    <mergeCell ref="E56:H56"/>
    <mergeCell ref="M5:N5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73" fitToHeight="2" orientation="portrait" r:id="rId1"/>
  <headerFooter alignWithMargins="0"/>
  <rowBreaks count="1" manualBreakCount="1">
    <brk id="5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activeCell="P14" sqref="P14"/>
    </sheetView>
  </sheetViews>
  <sheetFormatPr defaultRowHeight="12.75" x14ac:dyDescent="0.2"/>
  <cols>
    <col min="1" max="1" width="3.7109375" customWidth="1"/>
    <col min="2" max="2" width="19.28515625" customWidth="1"/>
    <col min="3" max="3" width="13.85546875" customWidth="1"/>
    <col min="4" max="4" width="14.140625" customWidth="1"/>
    <col min="5" max="5" width="11.28515625" customWidth="1"/>
    <col min="6" max="6" width="14" customWidth="1"/>
    <col min="8" max="9" width="11.140625" customWidth="1"/>
    <col min="12" max="12" width="11.7109375" customWidth="1"/>
  </cols>
  <sheetData>
    <row r="1" spans="1:16" x14ac:dyDescent="0.2">
      <c r="A1" s="120" t="s">
        <v>96</v>
      </c>
      <c r="B1" s="121"/>
      <c r="C1" s="122"/>
      <c r="D1" s="121"/>
      <c r="E1" s="121"/>
      <c r="F1" s="121"/>
      <c r="G1" s="122"/>
      <c r="H1" s="121"/>
      <c r="I1" s="121"/>
      <c r="J1" s="121"/>
      <c r="K1" s="121"/>
      <c r="L1" s="123"/>
      <c r="M1" s="123"/>
      <c r="N1" s="124"/>
      <c r="O1" s="124"/>
    </row>
    <row r="2" spans="1:16" ht="27.6" customHeight="1" x14ac:dyDescent="0.2">
      <c r="A2" s="33"/>
      <c r="B2" s="33"/>
      <c r="C2" s="33"/>
      <c r="D2" s="40" t="s">
        <v>97</v>
      </c>
      <c r="E2" s="40" t="s">
        <v>38</v>
      </c>
      <c r="F2" s="40" t="s">
        <v>39</v>
      </c>
      <c r="G2" s="40" t="s">
        <v>98</v>
      </c>
      <c r="H2" s="81" t="s">
        <v>99</v>
      </c>
      <c r="I2" s="40" t="s">
        <v>100</v>
      </c>
      <c r="J2" s="40" t="s">
        <v>101</v>
      </c>
      <c r="K2" s="125" t="s">
        <v>102</v>
      </c>
      <c r="L2" s="119" t="s">
        <v>103</v>
      </c>
      <c r="M2" s="125" t="s">
        <v>104</v>
      </c>
      <c r="N2" s="164" t="s">
        <v>105</v>
      </c>
      <c r="O2" s="164" t="s">
        <v>106</v>
      </c>
      <c r="P2" s="164" t="s">
        <v>107</v>
      </c>
    </row>
    <row r="3" spans="1:16" ht="13.15" customHeight="1" x14ac:dyDescent="0.2">
      <c r="A3" s="126" t="s">
        <v>74</v>
      </c>
      <c r="B3" s="126"/>
      <c r="C3" s="126"/>
      <c r="D3" s="127">
        <v>1</v>
      </c>
      <c r="E3" s="128">
        <v>90000</v>
      </c>
      <c r="F3" s="165">
        <v>1000</v>
      </c>
      <c r="G3" s="129">
        <v>43.27</v>
      </c>
      <c r="H3" s="129">
        <f t="shared" ref="H3:H7" si="0">F3/G3</f>
        <v>23.110700254217701</v>
      </c>
      <c r="I3" s="131">
        <f>H3/1000</f>
        <v>2.31107002542177E-2</v>
      </c>
      <c r="J3" s="132"/>
      <c r="K3" s="133"/>
      <c r="L3" s="134">
        <v>1.23</v>
      </c>
      <c r="M3" s="134">
        <v>0.75</v>
      </c>
      <c r="N3" s="166">
        <v>0.67</v>
      </c>
      <c r="O3" s="166"/>
      <c r="P3" s="133">
        <v>0.31</v>
      </c>
    </row>
    <row r="4" spans="1:16" ht="13.15" customHeight="1" x14ac:dyDescent="0.2">
      <c r="A4" s="53" t="s">
        <v>108</v>
      </c>
      <c r="B4" s="53"/>
      <c r="C4" s="53"/>
      <c r="D4" s="70">
        <v>1</v>
      </c>
      <c r="E4" s="71">
        <v>276000</v>
      </c>
      <c r="F4" s="136">
        <v>1000</v>
      </c>
      <c r="G4" s="130">
        <v>49.64</v>
      </c>
      <c r="H4" s="130">
        <f t="shared" si="0"/>
        <v>20.145044319097501</v>
      </c>
      <c r="I4" s="137">
        <f t="shared" ref="I4:I9" si="1">H4/1000</f>
        <v>2.0145044319097499E-2</v>
      </c>
      <c r="J4" s="33"/>
      <c r="K4" s="34"/>
      <c r="L4" s="138">
        <v>2.84</v>
      </c>
      <c r="M4" s="138">
        <v>1.97</v>
      </c>
      <c r="N4" s="135">
        <v>0.65</v>
      </c>
      <c r="O4" s="135"/>
      <c r="P4" s="34">
        <f>0.07</f>
        <v>7.0000000000000007E-2</v>
      </c>
    </row>
    <row r="5" spans="1:16" ht="13.15" customHeight="1" x14ac:dyDescent="0.2">
      <c r="A5" s="53" t="s">
        <v>152</v>
      </c>
      <c r="B5" s="53"/>
      <c r="C5" s="53"/>
      <c r="D5" s="70">
        <v>1</v>
      </c>
      <c r="E5" s="71">
        <v>61000</v>
      </c>
      <c r="F5" s="167">
        <v>1000</v>
      </c>
      <c r="G5" s="130">
        <v>12.73</v>
      </c>
      <c r="H5" s="130">
        <f t="shared" si="0"/>
        <v>78.554595443833463</v>
      </c>
      <c r="I5" s="137">
        <f>H5/1000</f>
        <v>7.8554595443833461E-2</v>
      </c>
      <c r="J5" s="33"/>
      <c r="K5" s="34"/>
      <c r="L5" s="138">
        <v>3.37</v>
      </c>
      <c r="M5" s="138">
        <v>2.19</v>
      </c>
      <c r="N5" s="135">
        <v>1.63</v>
      </c>
      <c r="O5" s="135"/>
      <c r="P5" s="34">
        <v>0.61</v>
      </c>
    </row>
    <row r="6" spans="1:16" ht="13.15" customHeight="1" x14ac:dyDescent="0.2">
      <c r="A6" s="53" t="s">
        <v>109</v>
      </c>
      <c r="B6" s="53"/>
      <c r="C6" s="53"/>
      <c r="D6" s="70">
        <v>1</v>
      </c>
      <c r="E6" s="71">
        <v>366000</v>
      </c>
      <c r="F6" s="136">
        <v>1000</v>
      </c>
      <c r="G6" s="130">
        <v>8.91</v>
      </c>
      <c r="H6" s="130">
        <f t="shared" si="0"/>
        <v>112.2334455667789</v>
      </c>
      <c r="I6" s="137">
        <f t="shared" si="1"/>
        <v>0.1122334455667789</v>
      </c>
      <c r="J6" s="33">
        <v>68.12</v>
      </c>
      <c r="K6" s="34">
        <v>27.17</v>
      </c>
      <c r="L6" s="139">
        <f>I6*J6</f>
        <v>7.645342312008979</v>
      </c>
      <c r="M6" s="139">
        <f>I6*K6</f>
        <v>3.0493827160493829</v>
      </c>
      <c r="N6" s="135">
        <f>I6*O6</f>
        <v>9.7138047138047146</v>
      </c>
      <c r="O6" s="135">
        <v>86.55</v>
      </c>
      <c r="P6" s="34"/>
    </row>
    <row r="7" spans="1:16" ht="13.15" customHeight="1" x14ac:dyDescent="0.2">
      <c r="A7" s="53"/>
      <c r="B7" s="53" t="s">
        <v>116</v>
      </c>
      <c r="C7" s="53"/>
      <c r="D7" s="70">
        <v>1</v>
      </c>
      <c r="E7" s="71">
        <v>39000</v>
      </c>
      <c r="F7" s="167">
        <v>1000</v>
      </c>
      <c r="G7" s="130">
        <v>8.91</v>
      </c>
      <c r="H7" s="130">
        <f t="shared" si="0"/>
        <v>112.2334455667789</v>
      </c>
      <c r="I7" s="137">
        <f t="shared" si="1"/>
        <v>0.1122334455667789</v>
      </c>
      <c r="J7" s="33"/>
      <c r="K7" s="34"/>
      <c r="L7" s="138">
        <v>1.56</v>
      </c>
      <c r="M7" s="138">
        <v>0.69</v>
      </c>
      <c r="N7" s="135">
        <v>0.56999999999999995</v>
      </c>
      <c r="O7" s="135"/>
      <c r="P7" s="34">
        <v>2.04</v>
      </c>
    </row>
    <row r="8" spans="1:16" ht="13.15" customHeight="1" x14ac:dyDescent="0.2">
      <c r="A8" s="53" t="s">
        <v>75</v>
      </c>
      <c r="B8" s="53"/>
      <c r="C8" s="53"/>
      <c r="D8" s="70">
        <v>1</v>
      </c>
      <c r="E8" s="71">
        <v>350000</v>
      </c>
      <c r="F8" s="136">
        <v>1000</v>
      </c>
      <c r="G8" s="130"/>
      <c r="H8" s="130">
        <f>H5</f>
        <v>78.554595443833463</v>
      </c>
      <c r="I8" s="137">
        <f t="shared" si="1"/>
        <v>7.8554595443833461E-2</v>
      </c>
      <c r="J8" s="34">
        <v>54.5</v>
      </c>
      <c r="K8" s="34">
        <v>28.38</v>
      </c>
      <c r="L8" s="139">
        <f>I8*J8</f>
        <v>4.2812254516889237</v>
      </c>
      <c r="M8" s="139">
        <f>I8*K8</f>
        <v>2.2293794186959937</v>
      </c>
      <c r="N8" s="135">
        <f>I8*O8</f>
        <v>0.43990573448546733</v>
      </c>
      <c r="O8" s="135">
        <v>5.6</v>
      </c>
      <c r="P8" s="34"/>
    </row>
    <row r="9" spans="1:16" ht="13.15" customHeight="1" x14ac:dyDescent="0.2">
      <c r="A9" s="72" t="s">
        <v>70</v>
      </c>
      <c r="B9" s="72"/>
      <c r="C9" s="72"/>
      <c r="D9" s="73">
        <v>2</v>
      </c>
      <c r="E9" s="140">
        <v>362000</v>
      </c>
      <c r="F9" s="141">
        <v>2000</v>
      </c>
      <c r="G9" s="142"/>
      <c r="H9" s="142">
        <f>H3</f>
        <v>23.110700254217701</v>
      </c>
      <c r="I9" s="143">
        <f t="shared" si="1"/>
        <v>2.31107002542177E-2</v>
      </c>
      <c r="J9" s="144">
        <v>56.37</v>
      </c>
      <c r="K9" s="145">
        <v>29.34</v>
      </c>
      <c r="L9" s="146">
        <f>I9*J9</f>
        <v>1.3027501733302518</v>
      </c>
      <c r="M9" s="146">
        <f>I9*K9</f>
        <v>0.67806794545874738</v>
      </c>
      <c r="N9" s="147">
        <f>I9*O9</f>
        <v>0.13381095447192048</v>
      </c>
      <c r="O9" s="147">
        <v>5.79</v>
      </c>
      <c r="P9" s="145"/>
    </row>
    <row r="10" spans="1:16" ht="17.25" customHeight="1" x14ac:dyDescent="0.2">
      <c r="B10" s="33"/>
      <c r="C10" s="33"/>
      <c r="D10" s="42"/>
      <c r="E10" s="41"/>
      <c r="F10" s="41"/>
      <c r="G10" s="41"/>
      <c r="H10" s="148"/>
      <c r="I10" s="149"/>
      <c r="J10" s="33"/>
      <c r="K10" s="34"/>
      <c r="L10" s="150"/>
      <c r="M10" s="151"/>
      <c r="N10" s="33"/>
      <c r="O10" s="33"/>
      <c r="P10" s="152"/>
    </row>
    <row r="11" spans="1:16" ht="17.25" customHeight="1" x14ac:dyDescent="0.2">
      <c r="A11" s="43"/>
      <c r="B11" s="43"/>
      <c r="C11" s="43"/>
      <c r="D11" s="43"/>
      <c r="E11" s="44"/>
      <c r="F11" s="44"/>
      <c r="G11" s="44"/>
      <c r="H11" s="150"/>
      <c r="I11" s="149"/>
      <c r="J11" s="33"/>
      <c r="K11" s="48" t="s">
        <v>110</v>
      </c>
      <c r="L11" s="150">
        <f>SUM(L3:L9)</f>
        <v>22.229317937028156</v>
      </c>
      <c r="M11" s="150">
        <f>SUM(M3:M9)</f>
        <v>11.556830080204124</v>
      </c>
      <c r="N11" s="153">
        <f>SUM(N3:N9)</f>
        <v>13.807521402762104</v>
      </c>
      <c r="O11" s="150" t="s">
        <v>111</v>
      </c>
      <c r="P11" s="154">
        <f>SUM(P3:P9)</f>
        <v>3.0300000000000002</v>
      </c>
    </row>
    <row r="12" spans="1:16" x14ac:dyDescent="0.2">
      <c r="A12" s="43"/>
      <c r="B12" s="33"/>
      <c r="C12" s="33"/>
      <c r="D12" s="33"/>
      <c r="E12" s="46"/>
      <c r="F12" s="47"/>
      <c r="G12" s="47"/>
      <c r="H12" s="155"/>
      <c r="I12" s="156"/>
      <c r="J12" s="157"/>
      <c r="K12" s="157" t="s">
        <v>112</v>
      </c>
      <c r="L12" s="158"/>
      <c r="M12" s="45">
        <f>L11+M11</f>
        <v>33.786148017232279</v>
      </c>
      <c r="N12" s="159" t="s">
        <v>113</v>
      </c>
      <c r="P12" s="160">
        <f>P11*P14</f>
        <v>6.0600000000000005</v>
      </c>
    </row>
    <row r="13" spans="1:16" x14ac:dyDescent="0.2">
      <c r="A13" s="33"/>
      <c r="B13" s="43"/>
      <c r="C13" s="43"/>
      <c r="D13" s="43"/>
      <c r="E13" s="49"/>
      <c r="F13" s="49"/>
      <c r="G13" s="49"/>
      <c r="H13" s="161"/>
      <c r="I13" s="154"/>
      <c r="N13" s="159" t="s">
        <v>114</v>
      </c>
      <c r="P13" s="162">
        <f>P12*1.1</f>
        <v>6.6660000000000013</v>
      </c>
    </row>
    <row r="14" spans="1:16" x14ac:dyDescent="0.2">
      <c r="N14" s="163" t="s">
        <v>115</v>
      </c>
      <c r="O14" s="163"/>
      <c r="P14" s="160">
        <v>2</v>
      </c>
    </row>
    <row r="16" spans="1:16" x14ac:dyDescent="0.2">
      <c r="C16" s="43"/>
      <c r="D16" s="43"/>
      <c r="E16" s="43"/>
      <c r="F16" s="43"/>
      <c r="G16" s="49"/>
      <c r="H16" s="49"/>
      <c r="I16" s="49"/>
      <c r="J16" s="36"/>
      <c r="K16" s="43"/>
      <c r="L16" s="48"/>
      <c r="M16" s="48"/>
      <c r="N16" s="48"/>
      <c r="O16" s="34"/>
    </row>
    <row r="19" spans="2:2" x14ac:dyDescent="0.2">
      <c r="B19" s="33" t="s">
        <v>90</v>
      </c>
    </row>
    <row r="20" spans="2:2" x14ac:dyDescent="0.2">
      <c r="B20" s="33" t="s">
        <v>91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showGridLines="0" zoomScale="110" zoomScaleNormal="110" workbookViewId="0">
      <selection sqref="A1:I25"/>
    </sheetView>
  </sheetViews>
  <sheetFormatPr defaultRowHeight="12.75" x14ac:dyDescent="0.2"/>
  <cols>
    <col min="1" max="1" width="8.7109375" customWidth="1"/>
    <col min="2" max="2" width="9.7109375" customWidth="1"/>
    <col min="3" max="3" width="8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9.7109375" customWidth="1"/>
    <col min="9" max="9" width="14.7109375" customWidth="1"/>
  </cols>
  <sheetData>
    <row r="1" spans="1:9" x14ac:dyDescent="0.2">
      <c r="A1" s="210" t="s">
        <v>173</v>
      </c>
      <c r="B1" s="211"/>
      <c r="C1" s="211"/>
      <c r="D1" s="211"/>
      <c r="E1" s="211"/>
      <c r="F1" s="211"/>
      <c r="G1" s="211"/>
      <c r="H1" s="211"/>
      <c r="I1" s="212"/>
    </row>
    <row r="2" spans="1:9" ht="12" customHeight="1" thickBot="1" x14ac:dyDescent="0.25">
      <c r="A2" s="213"/>
      <c r="B2" s="214"/>
      <c r="C2" s="214"/>
      <c r="D2" s="214"/>
      <c r="E2" s="214"/>
      <c r="F2" s="214"/>
      <c r="G2" s="214"/>
      <c r="H2" s="214"/>
      <c r="I2" s="215"/>
    </row>
    <row r="3" spans="1:9" ht="21" thickTop="1" x14ac:dyDescent="0.3">
      <c r="A3" s="216" t="s">
        <v>55</v>
      </c>
      <c r="B3" s="216"/>
      <c r="C3" s="216"/>
      <c r="D3" s="216" t="s">
        <v>56</v>
      </c>
      <c r="E3" s="216"/>
      <c r="F3" s="216"/>
      <c r="G3" s="217" t="s">
        <v>57</v>
      </c>
      <c r="H3" s="217"/>
      <c r="I3" s="218"/>
    </row>
    <row r="4" spans="1:9" ht="24" x14ac:dyDescent="0.35">
      <c r="A4" s="184" t="s">
        <v>143</v>
      </c>
      <c r="B4" s="185"/>
      <c r="C4" s="118"/>
      <c r="D4" s="118"/>
      <c r="E4" s="118"/>
      <c r="F4" s="118"/>
      <c r="G4" s="193">
        <f>wheat!L8</f>
        <v>71.900000000000006</v>
      </c>
      <c r="H4" s="182"/>
      <c r="I4" s="183">
        <f>wheat!M8</f>
        <v>86.28</v>
      </c>
    </row>
    <row r="5" spans="1:9" ht="23.25" x14ac:dyDescent="0.3">
      <c r="A5" s="91" t="s">
        <v>65</v>
      </c>
      <c r="B5" s="91"/>
      <c r="C5" s="88"/>
      <c r="D5" s="194">
        <f>wheat!I10</f>
        <v>6.2</v>
      </c>
      <c r="E5" s="88" t="s">
        <v>58</v>
      </c>
      <c r="F5" s="88"/>
      <c r="G5" s="89">
        <f>wheat!L10</f>
        <v>445.78000000000003</v>
      </c>
      <c r="H5" s="89"/>
      <c r="I5" s="90">
        <f>wheat!M10</f>
        <v>534.93600000000004</v>
      </c>
    </row>
    <row r="6" spans="1:9" ht="20.25" x14ac:dyDescent="0.3">
      <c r="A6" s="87" t="s">
        <v>86</v>
      </c>
      <c r="B6" s="87"/>
      <c r="C6" s="87"/>
      <c r="D6" s="117"/>
      <c r="E6" s="87"/>
      <c r="F6" s="87"/>
      <c r="G6" s="98">
        <f>wheat!L11</f>
        <v>12.75</v>
      </c>
      <c r="H6" s="98"/>
      <c r="I6" s="99">
        <f>wheat!M11</f>
        <v>12.75</v>
      </c>
    </row>
    <row r="7" spans="1:9" ht="6.75" customHeight="1" x14ac:dyDescent="0.3">
      <c r="A7" s="82"/>
      <c r="B7" s="82"/>
      <c r="C7" s="82"/>
      <c r="D7" s="82"/>
      <c r="E7" s="82"/>
      <c r="F7" s="116"/>
      <c r="G7" s="7"/>
      <c r="H7" s="7"/>
      <c r="I7" s="7"/>
    </row>
    <row r="8" spans="1:9" ht="20.25" x14ac:dyDescent="0.3">
      <c r="A8" s="186" t="s">
        <v>59</v>
      </c>
      <c r="B8" s="187"/>
      <c r="C8" s="185"/>
      <c r="D8" s="82"/>
      <c r="E8" s="82"/>
      <c r="G8" s="84"/>
      <c r="H8" s="84"/>
      <c r="I8" s="84"/>
    </row>
    <row r="9" spans="1:9" ht="20.25" x14ac:dyDescent="0.3">
      <c r="A9" s="91" t="s">
        <v>60</v>
      </c>
      <c r="B9" s="91"/>
      <c r="C9" s="91"/>
      <c r="D9" s="92"/>
      <c r="E9" s="88"/>
      <c r="F9" s="88"/>
      <c r="G9" s="89">
        <f>wheat!L19</f>
        <v>43.4</v>
      </c>
      <c r="H9" s="89"/>
      <c r="I9" s="90">
        <f>wheat!M19</f>
        <v>43.4</v>
      </c>
    </row>
    <row r="10" spans="1:9" ht="20.25" x14ac:dyDescent="0.3">
      <c r="A10" s="190" t="s">
        <v>145</v>
      </c>
      <c r="B10" s="190"/>
      <c r="C10" s="190"/>
      <c r="D10" s="93"/>
      <c r="E10" s="91"/>
      <c r="F10" s="91"/>
      <c r="G10" s="94">
        <f>wheat!L21+wheat!L22+wheat!L23+wheat!L24</f>
        <v>55.958472985347996</v>
      </c>
      <c r="H10" s="94"/>
      <c r="I10" s="94">
        <f>wheat!M21+wheat!M22+wheat!M23+wheat!M24</f>
        <v>66.828739010989011</v>
      </c>
    </row>
    <row r="11" spans="1:9" ht="20.25" x14ac:dyDescent="0.3">
      <c r="A11" s="190" t="s">
        <v>146</v>
      </c>
      <c r="B11" s="190"/>
      <c r="C11" s="190"/>
      <c r="D11" s="93"/>
      <c r="E11" s="91"/>
      <c r="F11" s="91"/>
      <c r="G11" s="94">
        <f>wheat!L25</f>
        <v>14.65</v>
      </c>
      <c r="H11" s="94"/>
      <c r="I11" s="95">
        <f>wheat!M25</f>
        <v>14.65</v>
      </c>
    </row>
    <row r="12" spans="1:9" ht="20.25" x14ac:dyDescent="0.3">
      <c r="A12" s="190" t="s">
        <v>147</v>
      </c>
      <c r="B12" s="190"/>
      <c r="C12" s="190"/>
      <c r="D12" s="96"/>
      <c r="E12" s="91"/>
      <c r="F12" s="91"/>
      <c r="G12" s="94">
        <f>wheat!L29</f>
        <v>6.6660000000000013</v>
      </c>
      <c r="H12" s="94"/>
      <c r="I12" s="95">
        <f>wheat!M29</f>
        <v>6.6660000000000013</v>
      </c>
    </row>
    <row r="13" spans="1:9" ht="20.25" x14ac:dyDescent="0.3">
      <c r="A13" s="190" t="s">
        <v>148</v>
      </c>
      <c r="B13" s="190"/>
      <c r="C13" s="190"/>
      <c r="D13" s="91"/>
      <c r="E13" s="91"/>
      <c r="F13" s="91"/>
      <c r="G13" s="94">
        <f>wheat!L30</f>
        <v>13.807521402762104</v>
      </c>
      <c r="H13" s="94"/>
      <c r="I13" s="95">
        <f>wheat!M30</f>
        <v>13.807521402762104</v>
      </c>
    </row>
    <row r="14" spans="1:9" ht="20.25" x14ac:dyDescent="0.3">
      <c r="A14" s="190" t="s">
        <v>149</v>
      </c>
      <c r="B14" s="190"/>
      <c r="C14" s="190"/>
      <c r="D14" s="91"/>
      <c r="E14" s="91"/>
      <c r="F14" s="91"/>
      <c r="G14" s="94">
        <f>wheat!L31</f>
        <v>6</v>
      </c>
      <c r="H14" s="94"/>
      <c r="I14" s="95">
        <f>wheat!M31</f>
        <v>6.5</v>
      </c>
    </row>
    <row r="15" spans="1:9" ht="20.25" x14ac:dyDescent="0.3">
      <c r="A15" s="191" t="s">
        <v>150</v>
      </c>
      <c r="B15" s="191"/>
      <c r="C15" s="191"/>
      <c r="D15" s="97"/>
      <c r="E15" s="87"/>
      <c r="F15" s="87"/>
      <c r="G15" s="98">
        <f>wheat!L$28+wheat!L$32+wheat!L$33+wheat!L$35</f>
        <v>33.306959831643304</v>
      </c>
      <c r="H15" s="98"/>
      <c r="I15" s="98">
        <f>wheat!M$28+wheat!M$32+wheat!M$33+wheat!M$35</f>
        <v>35.86196781241253</v>
      </c>
    </row>
    <row r="16" spans="1:9" ht="21" customHeight="1" x14ac:dyDescent="0.3">
      <c r="A16" s="82"/>
      <c r="B16" s="82"/>
      <c r="C16" s="105" t="s">
        <v>166</v>
      </c>
      <c r="D16" s="82"/>
      <c r="E16" s="82"/>
      <c r="G16" s="89">
        <f>wheat!L37</f>
        <v>173.78895421975338</v>
      </c>
      <c r="I16" s="89">
        <f>wheat!M37</f>
        <v>187.71422822616364</v>
      </c>
    </row>
    <row r="17" spans="1:9" ht="20.25" x14ac:dyDescent="0.3">
      <c r="A17" s="186" t="s">
        <v>61</v>
      </c>
      <c r="B17" s="185"/>
      <c r="C17" s="82"/>
      <c r="D17" s="82"/>
      <c r="E17" s="82"/>
      <c r="F17" s="82"/>
      <c r="G17" s="85"/>
      <c r="H17" s="85"/>
      <c r="I17" s="85"/>
    </row>
    <row r="18" spans="1:9" ht="20.25" x14ac:dyDescent="0.3">
      <c r="A18" s="103" t="s">
        <v>71</v>
      </c>
      <c r="B18" s="103"/>
      <c r="C18" s="104"/>
      <c r="D18" s="104"/>
      <c r="E18" s="104"/>
      <c r="F18" s="104"/>
      <c r="G18" s="89">
        <f>wheat!L41+wheat!L40</f>
        <v>45.239000000000004</v>
      </c>
      <c r="H18" s="89"/>
      <c r="I18" s="90">
        <f>wheat!M41+wheat!M40</f>
        <v>49.69680000000001</v>
      </c>
    </row>
    <row r="19" spans="1:9" ht="20.25" x14ac:dyDescent="0.3">
      <c r="A19" s="103" t="s">
        <v>38</v>
      </c>
      <c r="B19" s="103"/>
      <c r="C19" s="103"/>
      <c r="D19" s="103"/>
      <c r="E19" s="103"/>
      <c r="F19" s="103"/>
      <c r="G19" s="94">
        <f>wheat!L42</f>
        <v>33.786148017232279</v>
      </c>
      <c r="H19" s="94"/>
      <c r="I19" s="95">
        <f>wheat!M42</f>
        <v>33.786148017232279</v>
      </c>
    </row>
    <row r="20" spans="1:9" ht="20.25" x14ac:dyDescent="0.3">
      <c r="A20" s="87" t="s">
        <v>62</v>
      </c>
      <c r="B20" s="87"/>
      <c r="C20" s="87"/>
      <c r="D20" s="87"/>
      <c r="E20" s="87"/>
      <c r="F20" s="91"/>
      <c r="G20" s="94">
        <f>wheat!L43</f>
        <v>195</v>
      </c>
      <c r="H20" s="94"/>
      <c r="I20" s="95">
        <f>wheat!M43</f>
        <v>242</v>
      </c>
    </row>
    <row r="21" spans="1:9" ht="19.5" customHeight="1" x14ac:dyDescent="0.3">
      <c r="A21" s="82"/>
      <c r="B21" s="82"/>
      <c r="C21" s="105" t="s">
        <v>167</v>
      </c>
      <c r="D21" s="82"/>
      <c r="E21" s="82"/>
      <c r="F21" s="83"/>
      <c r="G21" s="89">
        <f>wheat!L48</f>
        <v>458.51410223698565</v>
      </c>
      <c r="H21" s="86"/>
      <c r="I21" s="89">
        <f>wheat!M48</f>
        <v>523.89717624339596</v>
      </c>
    </row>
    <row r="22" spans="1:9" ht="20.25" x14ac:dyDescent="0.3">
      <c r="A22" s="186" t="s">
        <v>63</v>
      </c>
      <c r="B22" s="185"/>
      <c r="C22" s="82"/>
      <c r="D22" s="82"/>
      <c r="E22" s="82"/>
      <c r="F22" s="82"/>
      <c r="G22" s="85"/>
      <c r="H22" s="85"/>
      <c r="I22" s="85"/>
    </row>
    <row r="23" spans="1:9" ht="20.25" x14ac:dyDescent="0.3">
      <c r="A23" s="88" t="s">
        <v>165</v>
      </c>
      <c r="B23" s="88"/>
      <c r="C23" s="88"/>
      <c r="D23" s="88"/>
      <c r="E23" s="88"/>
      <c r="F23" s="88"/>
      <c r="G23" s="89">
        <f>wheat!L52</f>
        <v>1.5897763014379507E-2</v>
      </c>
      <c r="H23" s="89"/>
      <c r="I23" s="90">
        <f>wheat!M52</f>
        <v>23.788823756604074</v>
      </c>
    </row>
    <row r="24" spans="1:9" ht="24" x14ac:dyDescent="0.35">
      <c r="A24" s="195" t="s">
        <v>164</v>
      </c>
      <c r="B24" s="195"/>
      <c r="C24" s="195"/>
      <c r="D24" s="195"/>
      <c r="E24" s="195"/>
      <c r="F24" s="195"/>
      <c r="G24" s="196">
        <f>wheat!L50</f>
        <v>284.74104578024662</v>
      </c>
      <c r="H24" s="196"/>
      <c r="I24" s="197">
        <f>wheat!M50</f>
        <v>359.97177177383639</v>
      </c>
    </row>
    <row r="25" spans="1:9" ht="24" x14ac:dyDescent="0.35">
      <c r="A25" s="198" t="s">
        <v>64</v>
      </c>
      <c r="B25" s="198"/>
      <c r="C25" s="198"/>
      <c r="D25" s="198"/>
      <c r="E25" s="198"/>
      <c r="F25" s="198"/>
      <c r="G25" s="199">
        <f>wheat!L53</f>
        <v>195.01589776301438</v>
      </c>
      <c r="H25" s="199"/>
      <c r="I25" s="200">
        <f>wheat!M53</f>
        <v>265.78882375660407</v>
      </c>
    </row>
    <row r="26" spans="1:9" ht="19.5" customHeight="1" x14ac:dyDescent="0.2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  <ignoredErrors>
    <ignoredError sqref="G12 I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Ward, Barry</cp:lastModifiedBy>
  <cp:lastPrinted>2020-09-22T15:23:41Z</cp:lastPrinted>
  <dcterms:created xsi:type="dcterms:W3CDTF">2002-12-27T16:09:39Z</dcterms:created>
  <dcterms:modified xsi:type="dcterms:W3CDTF">2021-01-07T03:03:15Z</dcterms:modified>
</cp:coreProperties>
</file>