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awser.35\Documents\Farm Management\"/>
    </mc:Choice>
  </mc:AlternateContent>
  <bookViews>
    <workbookView xWindow="0" yWindow="0" windowWidth="24000" windowHeight="9732"/>
  </bookViews>
  <sheets>
    <sheet name="wheat" sheetId="1" r:id="rId1"/>
    <sheet name="machinery costs" sheetId="2" r:id="rId2"/>
    <sheet name="Quick Stats" sheetId="3" r:id="rId3"/>
  </sheets>
  <definedNames>
    <definedName name="_xlnm.Print_Area" localSheetId="0">wheat!$A$1:$N$111</definedName>
  </definedNames>
  <calcPr calcId="162913"/>
</workbook>
</file>

<file path=xl/calcChain.xml><?xml version="1.0" encoding="utf-8"?>
<calcChain xmlns="http://schemas.openxmlformats.org/spreadsheetml/2006/main">
  <c r="G22" i="1" l="1"/>
  <c r="H22" i="1"/>
  <c r="F22" i="1"/>
  <c r="E22" i="1"/>
  <c r="H21" i="1"/>
  <c r="G21" i="1"/>
  <c r="F21" i="1"/>
  <c r="E21" i="1"/>
  <c r="H61" i="1" l="1"/>
  <c r="G61" i="1"/>
  <c r="F61" i="1"/>
  <c r="E61" i="1"/>
  <c r="H60" i="1"/>
  <c r="G60" i="1"/>
  <c r="F60" i="1"/>
  <c r="E60" i="1"/>
  <c r="D14" i="3" l="1"/>
  <c r="P4" i="2" l="1"/>
  <c r="N4" i="2"/>
  <c r="H57" i="1" l="1"/>
  <c r="N62" i="1" s="1"/>
  <c r="G57" i="1"/>
  <c r="M62" i="1" s="1"/>
  <c r="F57" i="1"/>
  <c r="L62" i="1" s="1"/>
  <c r="E57" i="1"/>
  <c r="K62" i="1" s="1"/>
  <c r="N27" i="1"/>
  <c r="M27" i="1"/>
  <c r="L27" i="1"/>
  <c r="K27" i="1"/>
  <c r="H7" i="2"/>
  <c r="I7" i="2" s="1"/>
  <c r="H5" i="2"/>
  <c r="I5" i="2" s="1"/>
  <c r="H8" i="2"/>
  <c r="I8" i="2" s="1"/>
  <c r="H6" i="2"/>
  <c r="I6" i="2" s="1"/>
  <c r="P12" i="2"/>
  <c r="P13" i="2" s="1"/>
  <c r="P14" i="2" s="1"/>
  <c r="N28" i="1" s="1"/>
  <c r="H4" i="2"/>
  <c r="I4" i="2" s="1"/>
  <c r="H3" i="2"/>
  <c r="I3" i="2" s="1"/>
  <c r="K28" i="1" l="1"/>
  <c r="L28" i="1"/>
  <c r="M28" i="1"/>
  <c r="L57" i="1"/>
  <c r="L68" i="1" s="1"/>
  <c r="M57" i="1"/>
  <c r="M68" i="1" s="1"/>
  <c r="K57" i="1"/>
  <c r="K68" i="1" s="1"/>
  <c r="N57" i="1"/>
  <c r="N68" i="1" s="1"/>
  <c r="H10" i="2"/>
  <c r="I10" i="2" s="1"/>
  <c r="L10" i="2" s="1"/>
  <c r="H9" i="2"/>
  <c r="I9" i="2" s="1"/>
  <c r="L9" i="2" s="1"/>
  <c r="N6" i="2"/>
  <c r="M6" i="2"/>
  <c r="L6" i="2"/>
  <c r="I6" i="3"/>
  <c r="G6" i="3"/>
  <c r="M10" i="2" l="1"/>
  <c r="N10" i="2"/>
  <c r="L12" i="2"/>
  <c r="M9" i="2"/>
  <c r="N9" i="2"/>
  <c r="I19" i="3"/>
  <c r="G19" i="3"/>
  <c r="I13" i="3"/>
  <c r="G13" i="3"/>
  <c r="D10" i="3"/>
  <c r="D12" i="3"/>
  <c r="D11" i="3"/>
  <c r="D9" i="3"/>
  <c r="D5" i="3"/>
  <c r="I4" i="3"/>
  <c r="G4" i="3"/>
  <c r="I20" i="1"/>
  <c r="H20" i="1"/>
  <c r="I21" i="1"/>
  <c r="I22" i="1"/>
  <c r="N18" i="1"/>
  <c r="N23" i="1"/>
  <c r="N10" i="1"/>
  <c r="N15" i="1" s="1"/>
  <c r="N39" i="1"/>
  <c r="G20" i="1"/>
  <c r="M18" i="1"/>
  <c r="I9" i="3" s="1"/>
  <c r="M23" i="1"/>
  <c r="M10" i="1"/>
  <c r="M40" i="1" s="1"/>
  <c r="M39" i="1"/>
  <c r="F20" i="1"/>
  <c r="L18" i="1"/>
  <c r="G9" i="3" s="1"/>
  <c r="L23" i="1"/>
  <c r="L10" i="1"/>
  <c r="L15" i="1" s="1"/>
  <c r="L39" i="1"/>
  <c r="E20" i="1"/>
  <c r="K18" i="1"/>
  <c r="K23" i="1"/>
  <c r="K10" i="1"/>
  <c r="K40" i="1" s="1"/>
  <c r="K39" i="1"/>
  <c r="I61" i="1"/>
  <c r="I60" i="1"/>
  <c r="N67" i="1"/>
  <c r="M67" i="1"/>
  <c r="L67" i="1"/>
  <c r="K67" i="1"/>
  <c r="N12" i="2" l="1"/>
  <c r="M12" i="2"/>
  <c r="M13" i="2" s="1"/>
  <c r="N60" i="1"/>
  <c r="N61" i="1"/>
  <c r="M22" i="1"/>
  <c r="I12" i="3" s="1"/>
  <c r="M20" i="1"/>
  <c r="I10" i="3" s="1"/>
  <c r="L21" i="1"/>
  <c r="G10" i="3" s="1"/>
  <c r="L60" i="1"/>
  <c r="N22" i="1"/>
  <c r="K20" i="1"/>
  <c r="L40" i="1"/>
  <c r="G17" i="3" s="1"/>
  <c r="K15" i="1"/>
  <c r="G5" i="3"/>
  <c r="N21" i="1"/>
  <c r="I5" i="3"/>
  <c r="N20" i="1"/>
  <c r="L20" i="1"/>
  <c r="L61" i="1"/>
  <c r="K61" i="1"/>
  <c r="L22" i="1"/>
  <c r="G12" i="3" s="1"/>
  <c r="M61" i="1"/>
  <c r="K22" i="1"/>
  <c r="K21" i="1"/>
  <c r="M60" i="1"/>
  <c r="K60" i="1"/>
  <c r="M21" i="1"/>
  <c r="I11" i="3" s="1"/>
  <c r="M15" i="1"/>
  <c r="N40" i="1"/>
  <c r="I17" i="3"/>
  <c r="L64" i="1" l="1"/>
  <c r="M64" i="1"/>
  <c r="N64" i="1"/>
  <c r="K64" i="1"/>
  <c r="N41" i="1"/>
  <c r="M41" i="1"/>
  <c r="L41" i="1"/>
  <c r="K41" i="1"/>
  <c r="N29" i="1"/>
  <c r="N34" i="1" s="1"/>
  <c r="M29" i="1"/>
  <c r="M34" i="1" s="1"/>
  <c r="L29" i="1"/>
  <c r="L34" i="1" s="1"/>
  <c r="K29" i="1"/>
  <c r="K34" i="1" s="1"/>
  <c r="G11" i="3"/>
  <c r="N65" i="1"/>
  <c r="N73" i="1" s="1"/>
  <c r="G14" i="3"/>
  <c r="I14" i="3"/>
  <c r="K65" i="1"/>
  <c r="K73" i="1" s="1"/>
  <c r="N70" i="1" l="1"/>
  <c r="N71" i="1" s="1"/>
  <c r="L65" i="1"/>
  <c r="L73" i="1" s="1"/>
  <c r="M65" i="1"/>
  <c r="M73" i="1" s="1"/>
  <c r="L36" i="1"/>
  <c r="M36" i="1"/>
  <c r="K36" i="1"/>
  <c r="N36" i="1"/>
  <c r="N74" i="1" l="1"/>
  <c r="N72" i="1" s="1"/>
  <c r="L70" i="1"/>
  <c r="L71" i="1" s="1"/>
  <c r="K37" i="1"/>
  <c r="K49" i="1"/>
  <c r="K50" i="1"/>
  <c r="M49" i="1"/>
  <c r="I23" i="3" s="1"/>
  <c r="M50" i="1"/>
  <c r="L37" i="1"/>
  <c r="G15" i="3" s="1"/>
  <c r="L50" i="1"/>
  <c r="L49" i="1"/>
  <c r="G23" i="3" s="1"/>
  <c r="N49" i="1"/>
  <c r="N50" i="1"/>
  <c r="M70" i="1"/>
  <c r="M71" i="1" s="1"/>
  <c r="K70" i="1"/>
  <c r="K71" i="1" s="1"/>
  <c r="N37" i="1"/>
  <c r="M37" i="1"/>
  <c r="I15" i="3" s="1"/>
  <c r="K45" i="1"/>
  <c r="K47" i="1" s="1"/>
  <c r="N45" i="1"/>
  <c r="N47" i="1" s="1"/>
  <c r="K74" i="1" l="1"/>
  <c r="K72" i="1" s="1"/>
  <c r="L74" i="1"/>
  <c r="L72" i="1" s="1"/>
  <c r="M74" i="1"/>
  <c r="M72" i="1" s="1"/>
  <c r="N54" i="1"/>
  <c r="N51" i="1"/>
  <c r="N52" i="1"/>
  <c r="N53" i="1"/>
  <c r="K51" i="1"/>
  <c r="K54" i="1"/>
  <c r="K53" i="1"/>
  <c r="K52" i="1"/>
  <c r="I18" i="3"/>
  <c r="M45" i="1"/>
  <c r="G18" i="3"/>
  <c r="L45" i="1"/>
  <c r="K48" i="1"/>
  <c r="N48" i="1"/>
  <c r="L48" i="1" l="1"/>
  <c r="G20" i="3" s="1"/>
  <c r="L47" i="1"/>
  <c r="M48" i="1"/>
  <c r="I20" i="3" s="1"/>
  <c r="M47" i="1"/>
  <c r="M54" i="1" l="1"/>
  <c r="M53" i="1"/>
  <c r="M51" i="1"/>
  <c r="M52" i="1"/>
  <c r="L53" i="1"/>
  <c r="L52" i="1"/>
  <c r="L54" i="1"/>
  <c r="L51" i="1"/>
  <c r="I24" i="3"/>
  <c r="G24" i="3"/>
  <c r="G22" i="3" l="1"/>
  <c r="I22" i="3"/>
</calcChain>
</file>

<file path=xl/sharedStrings.xml><?xml version="1.0" encoding="utf-8"?>
<sst xmlns="http://schemas.openxmlformats.org/spreadsheetml/2006/main" count="200" uniqueCount="174">
  <si>
    <t>ITEM</t>
  </si>
  <si>
    <t>EXPLANATION</t>
  </si>
  <si>
    <t>PRICE PER</t>
  </si>
  <si>
    <t>YIELD (bu/A)</t>
  </si>
  <si>
    <t xml:space="preserve">YOUR </t>
  </si>
  <si>
    <t>UNIT</t>
  </si>
  <si>
    <t>BUDGET</t>
  </si>
  <si>
    <t>RECEIPTS</t>
  </si>
  <si>
    <t>/bu</t>
  </si>
  <si>
    <t>VARIABLE  COSTS</t>
  </si>
  <si>
    <t>Seed</t>
  </si>
  <si>
    <t>/lb</t>
  </si>
  <si>
    <t>N (lbs.)</t>
  </si>
  <si>
    <t>Lime(ton)</t>
  </si>
  <si>
    <t>/ton</t>
  </si>
  <si>
    <t>mo.</t>
  </si>
  <si>
    <t>TOTAL VARIABLE COSTS</t>
  </si>
  <si>
    <t>-Per Acre</t>
  </si>
  <si>
    <t>-Per Bushel</t>
  </si>
  <si>
    <t>FIXED COSTS</t>
  </si>
  <si>
    <t>hours</t>
  </si>
  <si>
    <t>/hr</t>
  </si>
  <si>
    <t>of gross revenue</t>
  </si>
  <si>
    <t>TOTAL FIXED COSTS</t>
  </si>
  <si>
    <t>TOTAL COSTS  (Grain Only)</t>
  </si>
  <si>
    <t>RETURN ABOVE TOTAL COSTS</t>
  </si>
  <si>
    <t>RECEIPTS (Straw Only)</t>
  </si>
  <si>
    <t>VARIABLE COSTS (Straw Only)</t>
  </si>
  <si>
    <t>FIXED COSTS (Straw Only)</t>
  </si>
  <si>
    <t>/hour</t>
  </si>
  <si>
    <t>RETURN ABOVE VARIABLE COSTS (Straw Only)</t>
  </si>
  <si>
    <t>RETURN ABOVE TOTAL COSTS (Straw Only)</t>
  </si>
  <si>
    <t xml:space="preserve">Part or all of labor may be a variable cost if paid labor varies with acres farmed. </t>
  </si>
  <si>
    <t xml:space="preserve">It's a fixed cost if labor costs do not change with acres farmed.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</si>
  <si>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</si>
  <si>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</si>
  <si>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seeds</t>
  </si>
  <si>
    <t>/1000</t>
  </si>
  <si>
    <t>Fertilizer amounts and costs listed are amounts in addition to fertilizer amounts listed for wheat.</t>
  </si>
  <si>
    <t>Machinery Cost</t>
  </si>
  <si>
    <t>Acres per Year</t>
  </si>
  <si>
    <t xml:space="preserve">TOTAL COSTS (Straw Only)- Per Acre </t>
  </si>
  <si>
    <t>TOTAL VARIABLE COSTS- Per Acre</t>
  </si>
  <si>
    <t>YOUR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</si>
  <si>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</si>
  <si>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</si>
  <si>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</si>
  <si>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</si>
  <si>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light blue are cells embedded with macros and will be calculted for the user based on data entered.</t>
  </si>
  <si>
    <t>These cells may be input manually, but macros will be overwritten!</t>
  </si>
  <si>
    <t>Values highlighted in gray are stand alone cells that require direct input from the user.</t>
  </si>
  <si>
    <t>Assumes UAN(28-0-0):</t>
  </si>
  <si>
    <t>/ton     MAP(11-52-0):</t>
  </si>
  <si>
    <t>/ton     Potash(0-0-60):</t>
  </si>
  <si>
    <t>Updated:</t>
  </si>
  <si>
    <t>RETURN TO LAND</t>
  </si>
  <si>
    <t xml:space="preserve">and 20 CEC. Fertilizer prices vary over time and by area.  </t>
  </si>
  <si>
    <t>Item</t>
  </si>
  <si>
    <t>Input</t>
  </si>
  <si>
    <t>Yield in bushels/acre</t>
  </si>
  <si>
    <t>/bushel</t>
  </si>
  <si>
    <t>Variable Costs</t>
  </si>
  <si>
    <t>Seed Cost</t>
  </si>
  <si>
    <t>/1000 seeds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</si>
  <si>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</si>
  <si>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</si>
  <si>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</si>
  <si>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</si>
  <si>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</si>
  <si>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</si>
  <si>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</si>
  <si>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t>Wheat Price</t>
  </si>
  <si>
    <t>N (UAN)</t>
  </si>
  <si>
    <t>Herbicide</t>
  </si>
  <si>
    <t>Insecticide</t>
  </si>
  <si>
    <t>Fungicide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</si>
  <si>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</si>
  <si>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</si>
  <si>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miles</t>
  </si>
  <si>
    <t>Land charges vary throughout the state, check your local rates.</t>
  </si>
  <si>
    <t>Grain Cart</t>
  </si>
  <si>
    <t>310 HP Tractor</t>
  </si>
  <si>
    <t>Labor and Management</t>
  </si>
  <si>
    <t>Reflects 2000 acres, Conservation Tillage Wheat/Corn/No-Till RR Soybeans</t>
  </si>
  <si>
    <t>Grower or Market Premium</t>
  </si>
  <si>
    <t>Return to Total Costs</t>
  </si>
  <si>
    <t>Mark Loux, Extension Specialist - Weed Management in Field Crops</t>
  </si>
  <si>
    <t>60 ft. Field Cultivator</t>
  </si>
  <si>
    <t>360 HP Tractor</t>
  </si>
  <si>
    <t>Crop Insurance Indemnity</t>
  </si>
  <si>
    <t>Breakeven Cost / Bu</t>
  </si>
  <si>
    <t xml:space="preserve">Assumes only maintenance application of fertilizer needed, soil test values of 25 PPM P/A and 125 PPM K/A, </t>
  </si>
  <si>
    <r>
      <t>ARC/PLC Payment</t>
    </r>
    <r>
      <rPr>
        <vertAlign val="superscript"/>
        <sz val="10"/>
        <rFont val="Arial"/>
        <family val="2"/>
      </rPr>
      <t>2</t>
    </r>
  </si>
  <si>
    <t>RETURN ABOVE VARIABLE AND LAND COSTS</t>
  </si>
  <si>
    <t>RETURN TO LABOR AND MANAGEMENT</t>
  </si>
  <si>
    <t>RETURN TO LAND, LABOR AND MANAGEMENT</t>
  </si>
  <si>
    <r>
      <t>Management Charge</t>
    </r>
    <r>
      <rPr>
        <vertAlign val="superscript"/>
        <sz val="10"/>
        <rFont val="Arial"/>
        <family val="2"/>
      </rPr>
      <t>10</t>
    </r>
  </si>
  <si>
    <t>Management Charge is calculated as 5% of total receipts.</t>
  </si>
  <si>
    <r>
      <t>RETURN TO LABOR AND MANAGEMENT (Straw Only)</t>
    </r>
    <r>
      <rPr>
        <b/>
        <vertAlign val="superscript"/>
        <sz val="10"/>
        <rFont val="Arial"/>
        <family val="2"/>
      </rPr>
      <t>13</t>
    </r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</si>
  <si>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</si>
  <si>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</si>
  <si>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</si>
  <si>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</si>
  <si>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</si>
  <si>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>Return to Variable Costs</t>
  </si>
  <si>
    <t>ARC/PLC</t>
  </si>
  <si>
    <t xml:space="preserve">Based on use of Spring application of 0.6 oz of Harmony Extra SG TotalSol, 1 pint of 2,4-D (4 lb/gal) </t>
  </si>
  <si>
    <t>and (non-ionic surfactant) NIS</t>
  </si>
  <si>
    <t>Average based on "Ohio Cropland Values and Cash Rents" factsheet found at: http://ohioline.osu.edu/</t>
  </si>
  <si>
    <t xml:space="preserve">Machinery cost estimates, fuel estimates and cost calculations based on information from industry sources and </t>
  </si>
  <si>
    <t>the "Farm Machinery Cost Estimates". See the reference online at:   http://wlazarus.cfans.umn.edu/william-f-lazarus-farm-machinery-management</t>
  </si>
  <si>
    <r>
      <t>Crop Insurance</t>
    </r>
    <r>
      <rPr>
        <vertAlign val="superscript"/>
        <sz val="10"/>
        <rFont val="Arial"/>
        <family val="2"/>
      </rPr>
      <t>8</t>
    </r>
  </si>
  <si>
    <r>
      <t>Hired Custom Work</t>
    </r>
    <r>
      <rPr>
        <vertAlign val="superscript"/>
        <sz val="10"/>
        <rFont val="Arial"/>
        <family val="2"/>
      </rPr>
      <t>10</t>
    </r>
  </si>
  <si>
    <r>
      <t>Management Charge</t>
    </r>
    <r>
      <rPr>
        <vertAlign val="superscript"/>
        <sz val="10"/>
        <rFont val="Arial"/>
        <family val="2"/>
      </rPr>
      <t>14</t>
    </r>
  </si>
  <si>
    <r>
      <t>RETURN ABOVE VARIABLE COSTS</t>
    </r>
    <r>
      <rPr>
        <b/>
        <vertAlign val="superscript"/>
        <sz val="10"/>
        <rFont val="Arial"/>
        <family val="2"/>
      </rPr>
      <t>18</t>
    </r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</si>
  <si>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</si>
  <si>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</si>
  <si>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</si>
  <si>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</si>
  <si>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</si>
  <si>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</si>
  <si>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</si>
  <si>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</si>
  <si>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</si>
  <si>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</si>
  <si>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</si>
  <si>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</si>
  <si>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Boom Sprayer,Self Prop.</t>
  </si>
  <si>
    <t>Combine 375 HP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</si>
  <si>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</si>
  <si>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</si>
  <si>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</si>
  <si>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</si>
  <si>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</si>
  <si>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</si>
  <si>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</si>
  <si>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</si>
  <si>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t>/per bushel</t>
  </si>
  <si>
    <t>Tons Straw / Acre</t>
  </si>
  <si>
    <t>Small Squares / Acre</t>
  </si>
  <si>
    <t>/bale</t>
  </si>
  <si>
    <t>WHEAT STRAW</t>
  </si>
  <si>
    <r>
      <t>Wheat (Grain Only)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</si>
  <si>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3</t>
    </r>
  </si>
  <si>
    <r>
      <t>Chemicals</t>
    </r>
    <r>
      <rPr>
        <vertAlign val="superscript"/>
        <sz val="10"/>
        <rFont val="Arial"/>
        <family val="2"/>
      </rPr>
      <t>4</t>
    </r>
  </si>
  <si>
    <r>
      <t>Fuel, Oil, Grease</t>
    </r>
    <r>
      <rPr>
        <vertAlign val="superscript"/>
        <sz val="10"/>
        <rFont val="Arial"/>
        <family val="2"/>
      </rPr>
      <t>6</t>
    </r>
  </si>
  <si>
    <r>
      <t>Repairs</t>
    </r>
    <r>
      <rPr>
        <vertAlign val="superscript"/>
        <sz val="10"/>
        <rFont val="Arial"/>
        <family val="2"/>
      </rPr>
      <t>7</t>
    </r>
  </si>
  <si>
    <r>
      <t>Miscellaneous</t>
    </r>
    <r>
      <rPr>
        <vertAlign val="superscript"/>
        <sz val="10"/>
        <rFont val="Arial"/>
        <family val="2"/>
      </rPr>
      <t>9</t>
    </r>
  </si>
  <si>
    <r>
      <t>Hired Labor</t>
    </r>
    <r>
      <rPr>
        <vertAlign val="superscript"/>
        <sz val="10"/>
        <rFont val="Arial"/>
        <family val="2"/>
      </rPr>
      <t>11</t>
    </r>
  </si>
  <si>
    <r>
      <t>Int. on Oper. Cap.</t>
    </r>
    <r>
      <rPr>
        <vertAlign val="superscript"/>
        <sz val="10"/>
        <rFont val="Arial"/>
        <family val="2"/>
      </rPr>
      <t>12</t>
    </r>
  </si>
  <si>
    <r>
      <t>Labor Charge</t>
    </r>
    <r>
      <rPr>
        <vertAlign val="superscript"/>
        <sz val="10"/>
        <rFont val="Arial"/>
        <family val="2"/>
      </rPr>
      <t>13</t>
    </r>
  </si>
  <si>
    <r>
      <t>Mach. And Equip.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</si>
  <si>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16</t>
    </r>
  </si>
  <si>
    <r>
      <t>Miscellaneous</t>
    </r>
    <r>
      <rPr>
        <vertAlign val="superscript"/>
        <sz val="10"/>
        <rFont val="Arial"/>
        <family val="2"/>
      </rPr>
      <t>17</t>
    </r>
  </si>
  <si>
    <r>
      <t>Labor Charge</t>
    </r>
    <r>
      <rPr>
        <vertAlign val="superscript"/>
        <sz val="10"/>
        <rFont val="Arial"/>
        <family val="2"/>
      </rPr>
      <t>9</t>
    </r>
  </si>
  <si>
    <t>Price is based on current CME September Futures contract price less 0.20 basis</t>
  </si>
  <si>
    <t>See 'machinery costs' tab for specific calculations.  Lubrication costs are assumed to be 10% of fuel costs</t>
  </si>
  <si>
    <t>See 'machinery costs' tab for specific calculations.</t>
  </si>
  <si>
    <r>
      <t>Hauling</t>
    </r>
    <r>
      <rPr>
        <vertAlign val="superscript"/>
        <sz val="10"/>
        <rFont val="Arial"/>
        <family val="2"/>
      </rPr>
      <t>5</t>
    </r>
  </si>
  <si>
    <t>Hauling based on Ohio Farm Custom Rates charge per bushel - Farm to Market</t>
  </si>
  <si>
    <t>Crop Insurance: Revenue Protection (with Trend Adjusted Yield Endorsement), Basic (without SCO), 75% coverage level.</t>
  </si>
  <si>
    <t xml:space="preserve">Includes marketing, farm insurance, dues and professional fees, supplies, utilities, soil tests, small tools, </t>
  </si>
  <si>
    <t>software/hardware, business use of vehicle, transport of supplies and equipment, etc…</t>
  </si>
  <si>
    <t>Interest on all variable costs, except hauling and crop insurance</t>
  </si>
  <si>
    <t>Return to Land, Labor and Management equals total receipts minus total expenses except operator labor and management and land costs.</t>
  </si>
  <si>
    <t xml:space="preserve">Includes hired custom operations for grain: dry bulk fertilizer application and liquid fertilizer application </t>
  </si>
  <si>
    <t>for straw: raking per acre and bale, load, haul and store per bale</t>
  </si>
  <si>
    <t>WHEAT SELECTED BUDGET STATS - 2019</t>
  </si>
  <si>
    <t>Conservation Tillage Practices</t>
  </si>
  <si>
    <t>WHEAT PRODUCTION BUDGET (Grain and Straw) - 2019</t>
  </si>
  <si>
    <r>
      <t>R</t>
    </r>
    <r>
      <rPr>
        <sz val="16"/>
        <rFont val="Arial"/>
        <family val="2"/>
      </rPr>
      <t>eceipts</t>
    </r>
  </si>
  <si>
    <t>Assumes a PLC Program Choice, 40/40/20 Corn/Soybean/Wheat Program Acres, payment on 85% of program acres.</t>
  </si>
  <si>
    <t>TOTAL WHEAT RECEIPTS</t>
  </si>
  <si>
    <t xml:space="preserve">Authors: Barry Ward, Leader, Production Business Management; Laura Lindsey, Extension Soybean and Small Grain Specialist,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</si>
</sst>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0"/>
    <numFmt numFmtId="169" formatCode="#,##0.000"/>
    <numFmt numFmtId="170" formatCode="0.000"/>
    <numFmt numFmtId="171" formatCode="&quot;$&quot;#,##0.000"/>
  </numFmts>
  <fonts count="18" x14ac:knownFonts="1">
    <font>
      <sz val="10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2" xfId="0" applyFont="1" applyBorder="1"/>
    <xf numFmtId="1" fontId="0" fillId="0" borderId="0" xfId="0" applyNumberFormat="1"/>
    <xf numFmtId="0" fontId="3" fillId="0" borderId="0" xfId="0" quotePrefix="1" applyFont="1"/>
    <xf numFmtId="0" fontId="0" fillId="0" borderId="0" xfId="0" applyBorder="1"/>
    <xf numFmtId="0" fontId="0" fillId="0" borderId="3" xfId="0" applyBorder="1"/>
    <xf numFmtId="0" fontId="4" fillId="0" borderId="0" xfId="0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right"/>
    </xf>
    <xf numFmtId="167" fontId="6" fillId="0" borderId="0" xfId="1" applyNumberFormat="1" applyFont="1"/>
    <xf numFmtId="2" fontId="3" fillId="0" borderId="0" xfId="0" applyNumberFormat="1" applyFont="1"/>
    <xf numFmtId="166" fontId="3" fillId="0" borderId="0" xfId="0" applyNumberFormat="1" applyFont="1" applyAlignment="1">
      <alignment horizontal="right"/>
    </xf>
    <xf numFmtId="7" fontId="3" fillId="0" borderId="0" xfId="2" applyNumberFormat="1" applyFont="1"/>
    <xf numFmtId="167" fontId="6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Border="1"/>
    <xf numFmtId="2" fontId="0" fillId="0" borderId="0" xfId="0" applyNumberFormat="1" applyBorder="1"/>
    <xf numFmtId="165" fontId="6" fillId="0" borderId="0" xfId="0" applyNumberFormat="1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3" fontId="0" fillId="0" borderId="0" xfId="0" applyNumberFormat="1"/>
    <xf numFmtId="167" fontId="8" fillId="0" borderId="0" xfId="1" applyNumberFormat="1" applyFont="1"/>
    <xf numFmtId="164" fontId="0" fillId="0" borderId="0" xfId="0" applyNumberForma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9" fontId="8" fillId="0" borderId="0" xfId="3" applyFont="1"/>
    <xf numFmtId="0" fontId="10" fillId="0" borderId="0" xfId="0" applyFont="1"/>
    <xf numFmtId="167" fontId="10" fillId="0" borderId="0" xfId="1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9" fontId="10" fillId="0" borderId="0" xfId="3" applyFont="1" applyAlignment="1">
      <alignment horizontal="right"/>
    </xf>
    <xf numFmtId="9" fontId="8" fillId="0" borderId="0" xfId="3" applyFont="1" applyAlignment="1">
      <alignment horizontal="right"/>
    </xf>
    <xf numFmtId="2" fontId="10" fillId="0" borderId="0" xfId="0" applyNumberFormat="1" applyFont="1"/>
    <xf numFmtId="167" fontId="10" fillId="0" borderId="0" xfId="0" applyNumberFormat="1" applyFont="1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4" fontId="0" fillId="0" borderId="2" xfId="0" applyNumberFormat="1" applyBorder="1"/>
    <xf numFmtId="0" fontId="8" fillId="3" borderId="0" xfId="0" applyFont="1" applyFill="1"/>
    <xf numFmtId="0" fontId="8" fillId="2" borderId="0" xfId="0" applyFont="1" applyFill="1"/>
    <xf numFmtId="0" fontId="8" fillId="0" borderId="0" xfId="0" applyFont="1" applyFill="1"/>
    <xf numFmtId="0" fontId="8" fillId="4" borderId="0" xfId="0" applyFont="1" applyFill="1"/>
    <xf numFmtId="0" fontId="11" fillId="3" borderId="2" xfId="0" applyFont="1" applyFill="1" applyBorder="1" applyAlignment="1">
      <alignment horizontal="center"/>
    </xf>
    <xf numFmtId="165" fontId="11" fillId="3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4" fontId="3" fillId="4" borderId="0" xfId="0" applyNumberFormat="1" applyFont="1" applyFill="1"/>
    <xf numFmtId="3" fontId="11" fillId="3" borderId="0" xfId="0" applyNumberFormat="1" applyFont="1" applyFill="1"/>
    <xf numFmtId="168" fontId="11" fillId="3" borderId="0" xfId="0" applyNumberFormat="1" applyFont="1" applyFill="1"/>
    <xf numFmtId="0" fontId="11" fillId="0" borderId="0" xfId="0" applyFont="1"/>
    <xf numFmtId="164" fontId="11" fillId="3" borderId="0" xfId="0" applyNumberFormat="1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/>
    <xf numFmtId="9" fontId="11" fillId="3" borderId="0" xfId="3" applyFont="1" applyFill="1"/>
    <xf numFmtId="0" fontId="8" fillId="3" borderId="0" xfId="0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quotePrefix="1" applyFont="1"/>
    <xf numFmtId="1" fontId="8" fillId="3" borderId="0" xfId="0" applyNumberFormat="1" applyFont="1" applyFill="1"/>
    <xf numFmtId="2" fontId="8" fillId="0" borderId="0" xfId="0" quotePrefix="1" applyNumberFormat="1" applyFont="1"/>
    <xf numFmtId="169" fontId="11" fillId="3" borderId="0" xfId="0" applyNumberFormat="1" applyFont="1" applyFill="1"/>
    <xf numFmtId="4" fontId="3" fillId="2" borderId="0" xfId="0" applyNumberFormat="1" applyFont="1" applyFill="1" applyBorder="1"/>
    <xf numFmtId="4" fontId="0" fillId="0" borderId="0" xfId="0" applyNumberFormat="1" applyBorder="1"/>
    <xf numFmtId="0" fontId="8" fillId="0" borderId="1" xfId="0" applyFont="1" applyBorder="1" applyAlignment="1">
      <alignment horizontal="center" wrapText="1"/>
    </xf>
    <xf numFmtId="0" fontId="15" fillId="0" borderId="0" xfId="0" applyFont="1"/>
    <xf numFmtId="0" fontId="15" fillId="0" borderId="1" xfId="0" applyFont="1" applyFill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165" fontId="14" fillId="0" borderId="1" xfId="0" applyNumberFormat="1" applyFont="1" applyFill="1" applyBorder="1"/>
    <xf numFmtId="0" fontId="15" fillId="5" borderId="2" xfId="0" applyFont="1" applyFill="1" applyBorder="1"/>
    <xf numFmtId="0" fontId="15" fillId="5" borderId="1" xfId="0" applyFont="1" applyFill="1" applyBorder="1"/>
    <xf numFmtId="165" fontId="14" fillId="5" borderId="1" xfId="0" applyNumberFormat="1" applyFont="1" applyFill="1" applyBorder="1"/>
    <xf numFmtId="165" fontId="14" fillId="5" borderId="4" xfId="0" applyNumberFormat="1" applyFont="1" applyFill="1" applyBorder="1"/>
    <xf numFmtId="0" fontId="15" fillId="5" borderId="0" xfId="0" applyFont="1" applyFill="1" applyBorder="1"/>
    <xf numFmtId="0" fontId="16" fillId="5" borderId="1" xfId="0" applyFont="1" applyFill="1" applyBorder="1"/>
    <xf numFmtId="0" fontId="16" fillId="5" borderId="0" xfId="0" applyFont="1" applyFill="1" applyBorder="1"/>
    <xf numFmtId="165" fontId="14" fillId="5" borderId="0" xfId="0" applyNumberFormat="1" applyFont="1" applyFill="1" applyBorder="1"/>
    <xf numFmtId="165" fontId="14" fillId="5" borderId="7" xfId="0" applyNumberFormat="1" applyFont="1" applyFill="1" applyBorder="1"/>
    <xf numFmtId="1" fontId="16" fillId="5" borderId="0" xfId="0" applyNumberFormat="1" applyFont="1" applyFill="1" applyBorder="1"/>
    <xf numFmtId="7" fontId="16" fillId="5" borderId="2" xfId="0" applyNumberFormat="1" applyFont="1" applyFill="1" applyBorder="1"/>
    <xf numFmtId="165" fontId="14" fillId="5" borderId="2" xfId="0" applyNumberFormat="1" applyFont="1" applyFill="1" applyBorder="1"/>
    <xf numFmtId="165" fontId="14" fillId="5" borderId="8" xfId="0" applyNumberFormat="1" applyFont="1" applyFill="1" applyBorder="1"/>
    <xf numFmtId="0" fontId="6" fillId="0" borderId="0" xfId="0" quotePrefix="1" applyFont="1"/>
    <xf numFmtId="0" fontId="1" fillId="0" borderId="0" xfId="0" applyFont="1"/>
    <xf numFmtId="2" fontId="3" fillId="7" borderId="0" xfId="0" applyNumberFormat="1" applyFont="1" applyFill="1"/>
    <xf numFmtId="0" fontId="15" fillId="8" borderId="0" xfId="0" applyFont="1" applyFill="1" applyBorder="1"/>
    <xf numFmtId="0" fontId="15" fillId="8" borderId="1" xfId="0" applyFont="1" applyFill="1" applyBorder="1"/>
    <xf numFmtId="0" fontId="14" fillId="0" borderId="0" xfId="0" applyFont="1"/>
    <xf numFmtId="165" fontId="11" fillId="0" borderId="0" xfId="0" applyNumberFormat="1" applyFont="1" applyFill="1"/>
    <xf numFmtId="4" fontId="3" fillId="0" borderId="0" xfId="0" applyNumberFormat="1" applyFont="1" applyFill="1"/>
    <xf numFmtId="10" fontId="11" fillId="3" borderId="0" xfId="0" applyNumberFormat="1" applyFont="1" applyFill="1"/>
    <xf numFmtId="4" fontId="0" fillId="0" borderId="0" xfId="0" quotePrefix="1" applyNumberFormat="1" applyBorder="1"/>
    <xf numFmtId="4" fontId="3" fillId="0" borderId="0" xfId="0" quotePrefix="1" applyNumberFormat="1" applyFont="1" applyBorder="1"/>
    <xf numFmtId="4" fontId="6" fillId="0" borderId="0" xfId="0" applyNumberFormat="1" applyFont="1" applyBorder="1"/>
    <xf numFmtId="4" fontId="3" fillId="4" borderId="0" xfId="0" applyNumberFormat="1" applyFont="1" applyFill="1" applyBorder="1"/>
    <xf numFmtId="0" fontId="0" fillId="0" borderId="0" xfId="0" applyAlignment="1"/>
    <xf numFmtId="0" fontId="0" fillId="10" borderId="0" xfId="0" applyFill="1"/>
    <xf numFmtId="0" fontId="1" fillId="0" borderId="2" xfId="0" applyFont="1" applyBorder="1"/>
    <xf numFmtId="1" fontId="1" fillId="0" borderId="2" xfId="0" applyNumberFormat="1" applyFont="1" applyBorder="1"/>
    <xf numFmtId="165" fontId="16" fillId="5" borderId="1" xfId="0" applyNumberFormat="1" applyFont="1" applyFill="1" applyBorder="1"/>
    <xf numFmtId="0" fontId="15" fillId="0" borderId="0" xfId="0" applyFont="1" applyFill="1" applyBorder="1"/>
    <xf numFmtId="165" fontId="16" fillId="5" borderId="2" xfId="0" applyNumberFormat="1" applyFont="1" applyFill="1" applyBorder="1"/>
    <xf numFmtId="0" fontId="15" fillId="11" borderId="0" xfId="0" applyFont="1" applyFill="1"/>
    <xf numFmtId="0" fontId="8" fillId="0" borderId="0" xfId="0" applyFont="1" applyFill="1" applyAlignment="1">
      <alignment horizontal="center" wrapText="1"/>
    </xf>
    <xf numFmtId="0" fontId="10" fillId="0" borderId="6" xfId="0" applyFont="1" applyBorder="1"/>
    <xf numFmtId="0" fontId="8" fillId="0" borderId="6" xfId="0" applyFont="1" applyBorder="1"/>
    <xf numFmtId="0" fontId="0" fillId="0" borderId="6" xfId="0" applyBorder="1"/>
    <xf numFmtId="2" fontId="8" fillId="0" borderId="6" xfId="0" applyNumberFormat="1" applyFont="1" applyBorder="1"/>
    <xf numFmtId="0" fontId="8" fillId="0" borderId="0" xfId="0" applyFont="1" applyBorder="1"/>
    <xf numFmtId="2" fontId="8" fillId="0" borderId="0" xfId="0" applyNumberFormat="1" applyFont="1" applyAlignment="1">
      <alignment horizontal="center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70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5" fontId="8" fillId="0" borderId="1" xfId="0" applyNumberFormat="1" applyFont="1" applyFill="1" applyBorder="1" applyAlignment="1">
      <alignment horizontal="center"/>
    </xf>
    <xf numFmtId="165" fontId="8" fillId="0" borderId="0" xfId="0" applyNumberFormat="1" applyFont="1"/>
    <xf numFmtId="3" fontId="8" fillId="0" borderId="0" xfId="0" applyNumberFormat="1" applyFont="1" applyBorder="1"/>
    <xf numFmtId="17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8" fillId="0" borderId="0" xfId="0" quotePrefix="1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3" fontId="8" fillId="0" borderId="2" xfId="0" applyNumberFormat="1" applyFont="1" applyBorder="1"/>
    <xf numFmtId="4" fontId="8" fillId="0" borderId="2" xfId="0" applyNumberFormat="1" applyFont="1" applyFill="1" applyBorder="1" applyAlignment="1">
      <alignment horizontal="center"/>
    </xf>
    <xf numFmtId="170" fontId="8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/>
    <xf numFmtId="165" fontId="8" fillId="0" borderId="2" xfId="0" quotePrefix="1" applyNumberFormat="1" applyFont="1" applyFill="1" applyBorder="1" applyAlignment="1">
      <alignment horizontal="center"/>
    </xf>
    <xf numFmtId="165" fontId="8" fillId="0" borderId="2" xfId="0" applyNumberFormat="1" applyFont="1" applyBorder="1"/>
    <xf numFmtId="165" fontId="0" fillId="0" borderId="0" xfId="0" applyNumberFormat="1" applyFill="1"/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5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67" fontId="8" fillId="0" borderId="0" xfId="1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65" fontId="10" fillId="0" borderId="0" xfId="0" applyNumberFormat="1" applyFont="1" applyFill="1"/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Fill="1" applyAlignment="1">
      <alignment horizontal="right"/>
    </xf>
    <xf numFmtId="165" fontId="10" fillId="0" borderId="0" xfId="0" applyNumberFormat="1" applyFont="1"/>
    <xf numFmtId="2" fontId="1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wrapText="1"/>
    </xf>
    <xf numFmtId="3" fontId="8" fillId="0" borderId="1" xfId="0" applyNumberFormat="1" applyFont="1" applyBorder="1"/>
    <xf numFmtId="165" fontId="8" fillId="0" borderId="1" xfId="0" applyNumberFormat="1" applyFont="1" applyBorder="1"/>
    <xf numFmtId="3" fontId="8" fillId="0" borderId="0" xfId="0" applyNumberFormat="1" applyFont="1" applyFill="1" applyAlignment="1">
      <alignment horizontal="right"/>
    </xf>
    <xf numFmtId="4" fontId="1" fillId="0" borderId="0" xfId="0" applyNumberFormat="1" applyFont="1"/>
    <xf numFmtId="171" fontId="3" fillId="6" borderId="0" xfId="0" applyNumberFormat="1" applyFont="1" applyFill="1"/>
    <xf numFmtId="0" fontId="1" fillId="0" borderId="0" xfId="0" quotePrefix="1" applyFont="1"/>
    <xf numFmtId="1" fontId="11" fillId="6" borderId="0" xfId="0" applyNumberFormat="1" applyFont="1" applyFill="1"/>
    <xf numFmtId="0" fontId="11" fillId="6" borderId="0" xfId="0" applyFont="1" applyFill="1"/>
    <xf numFmtId="4" fontId="3" fillId="7" borderId="0" xfId="0" applyNumberFormat="1" applyFont="1" applyFill="1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horizontal="left"/>
    </xf>
    <xf numFmtId="1" fontId="14" fillId="12" borderId="9" xfId="0" applyNumberFormat="1" applyFont="1" applyFill="1" applyBorder="1" applyAlignment="1"/>
    <xf numFmtId="0" fontId="14" fillId="12" borderId="2" xfId="0" applyFont="1" applyFill="1" applyBorder="1" applyAlignment="1"/>
    <xf numFmtId="1" fontId="14" fillId="12" borderId="8" xfId="0" applyNumberFormat="1" applyFont="1" applyFill="1" applyBorder="1" applyAlignment="1"/>
    <xf numFmtId="0" fontId="14" fillId="12" borderId="5" xfId="0" applyFont="1" applyFill="1" applyBorder="1"/>
    <xf numFmtId="0" fontId="15" fillId="12" borderId="4" xfId="0" applyFont="1" applyFill="1" applyBorder="1"/>
    <xf numFmtId="0" fontId="14" fillId="12" borderId="1" xfId="0" applyFont="1" applyFill="1" applyBorder="1"/>
    <xf numFmtId="0" fontId="15" fillId="12" borderId="1" xfId="0" applyFont="1" applyFill="1" applyBorder="1"/>
    <xf numFmtId="164" fontId="1" fillId="0" borderId="0" xfId="0" applyNumberFormat="1" applyFont="1" applyFill="1" applyBorder="1"/>
    <xf numFmtId="4" fontId="3" fillId="13" borderId="0" xfId="0" applyNumberFormat="1" applyFon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11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2" borderId="13" xfId="0" applyFont="1" applyFill="1" applyBorder="1" applyAlignment="1">
      <alignment horizontal="center"/>
    </xf>
    <xf numFmtId="0" fontId="13" fillId="12" borderId="14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99CCFF"/>
      <color rgb="FFCCFFCC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4</xdr:col>
      <xdr:colOff>374650</xdr:colOff>
      <xdr:row>4</xdr:row>
      <xdr:rowOff>101600</xdr:rowOff>
    </xdr:to>
    <xdr:pic>
      <xdr:nvPicPr>
        <xdr:cNvPr id="1342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8100"/>
          <a:ext cx="18859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T121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2" width="2.6640625" customWidth="1"/>
    <col min="4" max="4" width="10.33203125" customWidth="1"/>
    <col min="6" max="6" width="10.109375" bestFit="1" customWidth="1"/>
    <col min="7" max="7" width="9.33203125" bestFit="1" customWidth="1"/>
    <col min="8" max="8" width="9.6640625" customWidth="1"/>
    <col min="9" max="9" width="8" customWidth="1"/>
    <col min="10" max="10" width="7.88671875" customWidth="1"/>
    <col min="11" max="11" width="7" style="1" customWidth="1"/>
    <col min="12" max="12" width="7.33203125" style="1" customWidth="1"/>
    <col min="13" max="13" width="7" style="1" customWidth="1"/>
    <col min="14" max="14" width="8" customWidth="1"/>
  </cols>
  <sheetData>
    <row r="1" spans="1:18" ht="15.6" x14ac:dyDescent="0.3">
      <c r="A1" s="115"/>
      <c r="B1" s="115"/>
      <c r="C1" s="115"/>
      <c r="D1" s="115"/>
      <c r="E1" s="115"/>
      <c r="F1" s="114"/>
      <c r="G1" s="182" t="s">
        <v>169</v>
      </c>
      <c r="H1" s="114"/>
      <c r="I1" s="74"/>
      <c r="J1" s="114"/>
      <c r="K1" s="114"/>
      <c r="L1" s="114"/>
    </row>
    <row r="2" spans="1:18" ht="15.6" x14ac:dyDescent="0.3">
      <c r="A2" s="115"/>
      <c r="B2" s="115"/>
      <c r="C2" s="115"/>
      <c r="D2" s="115"/>
      <c r="E2" s="115"/>
      <c r="F2" s="114"/>
      <c r="G2" s="183" t="s">
        <v>168</v>
      </c>
      <c r="I2" s="3"/>
      <c r="J2" s="114"/>
      <c r="K2" s="114"/>
      <c r="L2" s="114"/>
    </row>
    <row r="3" spans="1:18" x14ac:dyDescent="0.25">
      <c r="A3" s="115"/>
      <c r="B3" s="115"/>
      <c r="C3" s="115"/>
      <c r="D3" s="115"/>
      <c r="E3" s="115"/>
      <c r="F3" s="114"/>
      <c r="G3" s="184" t="s">
        <v>83</v>
      </c>
      <c r="H3" s="114"/>
      <c r="I3" s="3"/>
      <c r="J3" s="114"/>
      <c r="K3" s="114"/>
      <c r="L3" s="114"/>
    </row>
    <row r="4" spans="1:18" ht="15.75" customHeight="1" x14ac:dyDescent="0.25">
      <c r="A4" s="115"/>
      <c r="B4" s="115"/>
      <c r="C4" s="115"/>
      <c r="D4" s="115"/>
      <c r="E4" s="115"/>
      <c r="G4" s="114"/>
      <c r="H4" s="114"/>
      <c r="I4" s="2"/>
      <c r="J4" s="114"/>
      <c r="K4" s="114"/>
      <c r="L4" s="114"/>
    </row>
    <row r="5" spans="1:18" s="13" customFormat="1" ht="15.75" customHeight="1" x14ac:dyDescent="0.3">
      <c r="A5" s="115"/>
      <c r="B5" s="115"/>
      <c r="C5" s="115"/>
      <c r="D5" s="115"/>
      <c r="E5" s="115"/>
      <c r="F5" s="75"/>
      <c r="G5" s="16"/>
      <c r="H5" s="16"/>
      <c r="I5" s="74"/>
      <c r="J5" s="3"/>
      <c r="K5" s="21" t="s">
        <v>54</v>
      </c>
      <c r="L5" s="1"/>
      <c r="M5" s="196">
        <v>43404</v>
      </c>
      <c r="N5" s="197"/>
    </row>
    <row r="6" spans="1:18" s="7" customFormat="1" x14ac:dyDescent="0.25">
      <c r="A6" s="198" t="s">
        <v>0</v>
      </c>
      <c r="B6" s="198"/>
      <c r="C6" s="198"/>
      <c r="D6" s="198"/>
      <c r="E6" s="6"/>
      <c r="F6" s="198" t="s">
        <v>1</v>
      </c>
      <c r="G6" s="198"/>
      <c r="H6" s="5" t="s">
        <v>43</v>
      </c>
      <c r="I6" s="198" t="s">
        <v>2</v>
      </c>
      <c r="J6" s="198"/>
      <c r="K6" s="199" t="s">
        <v>3</v>
      </c>
      <c r="L6" s="199"/>
      <c r="M6" s="199"/>
      <c r="N6" s="5" t="s">
        <v>4</v>
      </c>
    </row>
    <row r="7" spans="1:18" s="7" customFormat="1" x14ac:dyDescent="0.25">
      <c r="H7" s="8" t="s">
        <v>44</v>
      </c>
      <c r="I7" s="200" t="s">
        <v>5</v>
      </c>
      <c r="J7" s="200"/>
      <c r="K7" s="9"/>
      <c r="L7" s="9"/>
      <c r="M7" s="9"/>
      <c r="N7" s="8" t="s">
        <v>6</v>
      </c>
    </row>
    <row r="8" spans="1:18" s="7" customFormat="1" x14ac:dyDescent="0.25">
      <c r="A8" s="10"/>
      <c r="B8" s="10"/>
      <c r="C8" s="10"/>
      <c r="D8" s="10"/>
      <c r="E8" s="10"/>
      <c r="F8" s="10"/>
      <c r="G8" s="10"/>
      <c r="H8" s="10" t="s">
        <v>45</v>
      </c>
      <c r="I8" s="10"/>
      <c r="J8" s="10"/>
      <c r="K8" s="117">
        <v>60.2</v>
      </c>
      <c r="L8" s="117">
        <v>75.3</v>
      </c>
      <c r="M8" s="117">
        <v>90.4</v>
      </c>
      <c r="N8" s="57">
        <v>92</v>
      </c>
      <c r="O8" s="192"/>
      <c r="Q8"/>
    </row>
    <row r="9" spans="1:18" s="13" customFormat="1" x14ac:dyDescent="0.25">
      <c r="A9" s="4" t="s">
        <v>7</v>
      </c>
      <c r="B9"/>
      <c r="C9"/>
      <c r="D9"/>
      <c r="E9"/>
      <c r="F9"/>
      <c r="G9"/>
      <c r="H9"/>
      <c r="I9"/>
      <c r="J9"/>
      <c r="K9" s="1"/>
      <c r="L9" s="1"/>
      <c r="M9" s="1"/>
      <c r="N9"/>
    </row>
    <row r="10" spans="1:18" s="13" customFormat="1" ht="15.6" x14ac:dyDescent="0.25">
      <c r="A10"/>
      <c r="B10" s="102" t="s">
        <v>142</v>
      </c>
      <c r="C10"/>
      <c r="D10"/>
      <c r="E10"/>
      <c r="F10"/>
      <c r="G10"/>
      <c r="H10"/>
      <c r="I10" s="58">
        <v>4.25</v>
      </c>
      <c r="J10" t="s">
        <v>8</v>
      </c>
      <c r="K10" s="50">
        <f>+$I$10*K8</f>
        <v>255.85000000000002</v>
      </c>
      <c r="L10" s="50">
        <f>+$I$10*L8</f>
        <v>320.02499999999998</v>
      </c>
      <c r="M10" s="50">
        <f>+$I$10*M8</f>
        <v>384.20000000000005</v>
      </c>
      <c r="N10" s="59">
        <f>+$I$10*N8</f>
        <v>391</v>
      </c>
      <c r="O10" s="81"/>
      <c r="P10" s="81"/>
      <c r="Q10" s="81"/>
      <c r="R10" s="81"/>
    </row>
    <row r="11" spans="1:18" s="13" customFormat="1" ht="15.6" x14ac:dyDescent="0.25">
      <c r="A11"/>
      <c r="B11" s="102" t="s">
        <v>92</v>
      </c>
      <c r="C11"/>
      <c r="D11"/>
      <c r="E11"/>
      <c r="F11"/>
      <c r="G11"/>
      <c r="H11"/>
      <c r="I11" s="107"/>
      <c r="J11"/>
      <c r="K11" s="50">
        <v>24.261210000000005</v>
      </c>
      <c r="L11" s="50">
        <v>30.333015000000003</v>
      </c>
      <c r="M11" s="50">
        <v>36.404820000000008</v>
      </c>
      <c r="N11" s="108">
        <v>37.408500000000004</v>
      </c>
      <c r="O11" s="81"/>
      <c r="P11" s="81"/>
      <c r="Q11" s="81"/>
      <c r="R11" s="81"/>
    </row>
    <row r="12" spans="1:18" s="13" customFormat="1" x14ac:dyDescent="0.25">
      <c r="A12"/>
      <c r="B12" s="102" t="s">
        <v>89</v>
      </c>
      <c r="C12"/>
      <c r="D12"/>
      <c r="E12"/>
      <c r="F12"/>
      <c r="G12"/>
      <c r="H12"/>
      <c r="I12" s="107"/>
      <c r="J12"/>
      <c r="K12" s="50">
        <v>0</v>
      </c>
      <c r="L12" s="50">
        <v>0</v>
      </c>
      <c r="M12" s="50">
        <v>0</v>
      </c>
      <c r="N12" s="108">
        <v>0</v>
      </c>
      <c r="O12" s="81"/>
      <c r="P12" s="81"/>
      <c r="Q12" s="81"/>
      <c r="R12" s="81"/>
    </row>
    <row r="13" spans="1:18" s="13" customFormat="1" x14ac:dyDescent="0.25">
      <c r="A13"/>
      <c r="B13" s="102" t="s">
        <v>84</v>
      </c>
      <c r="C13"/>
      <c r="D13"/>
      <c r="E13"/>
      <c r="F13"/>
      <c r="G13"/>
      <c r="H13"/>
      <c r="I13" s="107"/>
      <c r="J13"/>
      <c r="K13" s="50">
        <v>0</v>
      </c>
      <c r="L13" s="50">
        <v>0</v>
      </c>
      <c r="M13" s="50">
        <v>0</v>
      </c>
      <c r="N13" s="59">
        <v>0</v>
      </c>
      <c r="O13" s="81"/>
      <c r="P13" s="81"/>
      <c r="Q13" s="81"/>
      <c r="R13" s="81"/>
    </row>
    <row r="14" spans="1:18" x14ac:dyDescent="0.25">
      <c r="B14" s="16"/>
      <c r="C14" s="16"/>
      <c r="D14" s="16"/>
      <c r="E14" s="18"/>
      <c r="F14" s="18"/>
      <c r="G14" s="18"/>
      <c r="H14" s="18"/>
      <c r="I14" s="31"/>
      <c r="J14" s="18"/>
      <c r="K14" s="51"/>
      <c r="L14" s="51"/>
      <c r="M14" s="51"/>
      <c r="N14" s="60"/>
      <c r="O14" s="50"/>
      <c r="P14" s="50"/>
      <c r="Q14" s="50"/>
      <c r="R14" s="50"/>
    </row>
    <row r="15" spans="1:18" x14ac:dyDescent="0.25">
      <c r="A15" s="4" t="s">
        <v>172</v>
      </c>
      <c r="B15" s="16"/>
      <c r="C15" s="16"/>
      <c r="D15" s="16"/>
      <c r="E15" s="18"/>
      <c r="F15" s="18"/>
      <c r="G15" s="18"/>
      <c r="H15" s="18"/>
      <c r="I15" s="31"/>
      <c r="J15" s="18"/>
      <c r="K15" s="51">
        <f>SUM(K10:K13)</f>
        <v>280.11121000000003</v>
      </c>
      <c r="L15" s="51">
        <f>SUM(L10:L13)</f>
        <v>350.35801499999997</v>
      </c>
      <c r="M15" s="51">
        <f>SUM(M10:M13)</f>
        <v>420.60482000000007</v>
      </c>
      <c r="N15" s="59">
        <f>SUM(N10:N13)</f>
        <v>428.4085</v>
      </c>
      <c r="O15" s="50"/>
      <c r="P15" s="50"/>
      <c r="Q15" s="50"/>
      <c r="R15" s="50"/>
    </row>
    <row r="16" spans="1:18" ht="4.5" customHeight="1" x14ac:dyDescent="0.25">
      <c r="A16" s="4"/>
      <c r="B16" s="16"/>
      <c r="C16" s="16"/>
      <c r="D16" s="16"/>
      <c r="E16" s="18"/>
      <c r="F16" s="18"/>
      <c r="G16" s="18"/>
      <c r="H16" s="18"/>
      <c r="I16" s="31"/>
      <c r="J16" s="18"/>
      <c r="K16" s="51"/>
      <c r="L16" s="51"/>
      <c r="M16" s="51"/>
      <c r="N16" s="59"/>
      <c r="O16" s="50"/>
      <c r="P16" s="50"/>
      <c r="Q16" s="50"/>
      <c r="R16" s="50"/>
    </row>
    <row r="17" spans="1:20" x14ac:dyDescent="0.25">
      <c r="A17" s="4" t="s">
        <v>9</v>
      </c>
      <c r="K17" s="50"/>
      <c r="L17" s="50"/>
      <c r="M17" s="50"/>
      <c r="N17" s="60"/>
      <c r="O17" s="50"/>
      <c r="P17" s="50"/>
      <c r="Q17" s="50"/>
      <c r="R17" s="50"/>
    </row>
    <row r="18" spans="1:20" x14ac:dyDescent="0.25">
      <c r="B18" t="s">
        <v>10</v>
      </c>
      <c r="F18" s="35">
        <v>1400000</v>
      </c>
      <c r="G18" t="s">
        <v>36</v>
      </c>
      <c r="H18" s="62">
        <v>1400000</v>
      </c>
      <c r="I18" s="63">
        <v>3.1E-2</v>
      </c>
      <c r="J18" t="s">
        <v>37</v>
      </c>
      <c r="K18" s="50">
        <f>$F$18/1000*$I$18</f>
        <v>43.4</v>
      </c>
      <c r="L18" s="50">
        <f>$F$18/1000*$I$18</f>
        <v>43.4</v>
      </c>
      <c r="M18" s="50">
        <f>$F$18/1000*$I$18</f>
        <v>43.4</v>
      </c>
      <c r="N18" s="59">
        <f>$F$18/1000*$I$18</f>
        <v>43.4</v>
      </c>
      <c r="O18" s="171"/>
      <c r="P18" s="50"/>
      <c r="Q18" s="50"/>
      <c r="R18" s="50"/>
    </row>
    <row r="19" spans="1:20" ht="15.6" x14ac:dyDescent="0.25">
      <c r="B19" s="102" t="s">
        <v>143</v>
      </c>
      <c r="H19" s="64"/>
      <c r="I19" s="64"/>
      <c r="J19" t="s">
        <v>36</v>
      </c>
      <c r="K19" s="50"/>
      <c r="L19" s="50"/>
      <c r="M19" s="50"/>
      <c r="N19" s="60"/>
      <c r="O19" s="50"/>
      <c r="P19" s="50"/>
      <c r="Q19" s="50"/>
      <c r="R19" s="50"/>
    </row>
    <row r="20" spans="1:20" x14ac:dyDescent="0.25">
      <c r="C20" t="s">
        <v>12</v>
      </c>
      <c r="E20" s="37">
        <f>40+(1.75*(K8-50))</f>
        <v>57.850000000000009</v>
      </c>
      <c r="F20" s="37">
        <f>40+(1.75*(L8-50))</f>
        <v>84.274999999999991</v>
      </c>
      <c r="G20" s="37">
        <f>40+(1.75*(M8-50))</f>
        <v>110.70000000000002</v>
      </c>
      <c r="H20" s="65">
        <f>40+(1.75*(N8-50))</f>
        <v>113.5</v>
      </c>
      <c r="I20" s="79">
        <f>F85/560</f>
        <v>0.44642857142857145</v>
      </c>
      <c r="J20" t="s">
        <v>11</v>
      </c>
      <c r="K20" s="50">
        <f>+$I$20*E20</f>
        <v>25.825892857142861</v>
      </c>
      <c r="L20" s="50">
        <f>+$I$20*F20</f>
        <v>37.622767857142854</v>
      </c>
      <c r="M20" s="50">
        <f>+$I$20*G20</f>
        <v>49.419642857142868</v>
      </c>
      <c r="N20" s="59">
        <f>+$I$20*H20</f>
        <v>50.669642857142861</v>
      </c>
      <c r="O20" s="102"/>
      <c r="P20" s="50"/>
      <c r="Q20" s="50"/>
      <c r="R20" s="50"/>
    </row>
    <row r="21" spans="1:20" ht="15.6" x14ac:dyDescent="0.35">
      <c r="C21" t="s">
        <v>34</v>
      </c>
      <c r="E21" s="37">
        <f>K8*0.49</f>
        <v>29.498000000000001</v>
      </c>
      <c r="F21" s="37">
        <f>L8*0.49</f>
        <v>36.896999999999998</v>
      </c>
      <c r="G21" s="37">
        <f>M8*0.49</f>
        <v>44.295999999999999</v>
      </c>
      <c r="H21" s="65">
        <f>N8*0.49</f>
        <v>45.08</v>
      </c>
      <c r="I21" s="79">
        <f>I85/1040</f>
        <v>0.52403846153846156</v>
      </c>
      <c r="J21" t="s">
        <v>11</v>
      </c>
      <c r="K21" s="50">
        <f>+$I$21*E21</f>
        <v>15.45808653846154</v>
      </c>
      <c r="L21" s="50">
        <f>+$I$21*F21</f>
        <v>19.335447115384614</v>
      </c>
      <c r="M21" s="50">
        <f>+$I$21*G21</f>
        <v>23.212807692307692</v>
      </c>
      <c r="N21" s="59">
        <f>+$I$21*H21</f>
        <v>23.623653846153847</v>
      </c>
      <c r="O21" s="102"/>
      <c r="P21" s="50"/>
      <c r="Q21" s="50"/>
      <c r="R21" s="50"/>
    </row>
    <row r="22" spans="1:20" ht="15.6" x14ac:dyDescent="0.35">
      <c r="C22" t="s">
        <v>35</v>
      </c>
      <c r="E22" s="37">
        <f>(K8*0.24)</f>
        <v>14.448</v>
      </c>
      <c r="F22" s="37">
        <f>(L8*0.24)</f>
        <v>18.071999999999999</v>
      </c>
      <c r="G22" s="37">
        <f>(M8*0.24)</f>
        <v>21.696000000000002</v>
      </c>
      <c r="H22" s="65">
        <f>(N8*0.24)</f>
        <v>22.08</v>
      </c>
      <c r="I22" s="79">
        <f>M85/1200</f>
        <v>0.29583333333333334</v>
      </c>
      <c r="J22" t="s">
        <v>11</v>
      </c>
      <c r="K22" s="50">
        <f>+$I$22*E22</f>
        <v>4.2742000000000004</v>
      </c>
      <c r="L22" s="50">
        <f>+$I$22*F22</f>
        <v>5.3462999999999994</v>
      </c>
      <c r="M22" s="50">
        <f>+$I$22*G22</f>
        <v>6.4184000000000001</v>
      </c>
      <c r="N22" s="59">
        <f>+$I$22*H22</f>
        <v>6.5319999999999991</v>
      </c>
      <c r="O22" s="50"/>
      <c r="P22" s="50"/>
      <c r="Q22" s="50"/>
      <c r="R22" s="50"/>
    </row>
    <row r="23" spans="1:20" x14ac:dyDescent="0.25">
      <c r="C23" t="s">
        <v>13</v>
      </c>
      <c r="F23" s="66">
        <v>0.25</v>
      </c>
      <c r="H23" s="64"/>
      <c r="I23" s="66">
        <v>25</v>
      </c>
      <c r="J23" t="s">
        <v>14</v>
      </c>
      <c r="K23" s="50">
        <f>+F23*I23</f>
        <v>6.25</v>
      </c>
      <c r="L23" s="50">
        <f>+F23*I23</f>
        <v>6.25</v>
      </c>
      <c r="M23" s="50">
        <f>+$F$23*$I$23</f>
        <v>6.25</v>
      </c>
      <c r="N23" s="59">
        <f>+$F$23*$I$23</f>
        <v>6.25</v>
      </c>
      <c r="O23" s="50"/>
      <c r="P23" s="102"/>
    </row>
    <row r="24" spans="1:20" ht="15.6" x14ac:dyDescent="0.25">
      <c r="B24" s="102" t="s">
        <v>144</v>
      </c>
      <c r="D24" s="16" t="s">
        <v>73</v>
      </c>
      <c r="H24" s="64"/>
      <c r="I24" s="64"/>
      <c r="K24" s="50">
        <v>14.65</v>
      </c>
      <c r="L24" s="50">
        <v>14.65</v>
      </c>
      <c r="M24" s="50">
        <v>14.65</v>
      </c>
      <c r="N24" s="61">
        <v>14.65</v>
      </c>
      <c r="O24" s="171"/>
      <c r="P24" s="102"/>
      <c r="T24" s="102"/>
    </row>
    <row r="25" spans="1:20" x14ac:dyDescent="0.25">
      <c r="D25" s="16" t="s">
        <v>74</v>
      </c>
      <c r="H25" s="64"/>
      <c r="I25" s="64"/>
      <c r="K25" s="50">
        <v>0</v>
      </c>
      <c r="L25" s="50">
        <v>0</v>
      </c>
      <c r="M25" s="50">
        <v>0</v>
      </c>
      <c r="N25" s="61">
        <v>0</v>
      </c>
      <c r="O25" s="50"/>
      <c r="P25" s="102"/>
      <c r="T25" s="102"/>
    </row>
    <row r="26" spans="1:20" x14ac:dyDescent="0.25">
      <c r="D26" s="16" t="s">
        <v>75</v>
      </c>
      <c r="H26" s="64"/>
      <c r="I26" s="64"/>
      <c r="K26" s="50">
        <v>0</v>
      </c>
      <c r="L26" s="50">
        <v>0</v>
      </c>
      <c r="M26" s="50">
        <v>0</v>
      </c>
      <c r="N26" s="61">
        <v>0</v>
      </c>
      <c r="O26" s="50"/>
      <c r="P26" s="102"/>
    </row>
    <row r="27" spans="1:20" ht="15.6" x14ac:dyDescent="0.25">
      <c r="B27" s="102" t="s">
        <v>158</v>
      </c>
      <c r="E27" s="172">
        <v>0.17199999999999999</v>
      </c>
      <c r="F27" s="173" t="s">
        <v>137</v>
      </c>
      <c r="G27" s="101"/>
      <c r="H27" s="16"/>
      <c r="I27" s="62">
        <v>30</v>
      </c>
      <c r="J27" s="16" t="s">
        <v>78</v>
      </c>
      <c r="K27" s="17">
        <f>K8*$E$27</f>
        <v>10.3544</v>
      </c>
      <c r="L27" s="17">
        <f t="shared" ref="L27:N27" si="0">L8*$E$27</f>
        <v>12.951599999999999</v>
      </c>
      <c r="M27" s="17">
        <f t="shared" si="0"/>
        <v>15.5488</v>
      </c>
      <c r="N27" s="103">
        <f t="shared" si="0"/>
        <v>15.823999999999998</v>
      </c>
      <c r="O27" s="50"/>
      <c r="P27" s="102"/>
    </row>
    <row r="28" spans="1:20" ht="15.6" x14ac:dyDescent="0.25">
      <c r="B28" s="102" t="s">
        <v>145</v>
      </c>
      <c r="K28" s="50">
        <f>'machinery costs'!P14</f>
        <v>12.045</v>
      </c>
      <c r="L28" s="50">
        <f>'machinery costs'!P14</f>
        <v>12.045</v>
      </c>
      <c r="M28" s="50">
        <f>'machinery costs'!P14</f>
        <v>12.045</v>
      </c>
      <c r="N28" s="59">
        <f>'machinery costs'!P14</f>
        <v>12.045</v>
      </c>
      <c r="O28" s="50"/>
      <c r="P28" s="171"/>
      <c r="Q28" s="50"/>
      <c r="R28" s="171"/>
      <c r="T28" s="102"/>
    </row>
    <row r="29" spans="1:20" ht="15.6" x14ac:dyDescent="0.25">
      <c r="B29" s="102" t="s">
        <v>146</v>
      </c>
      <c r="K29" s="50">
        <f>'machinery costs'!N12</f>
        <v>16.720974333447803</v>
      </c>
      <c r="L29" s="50">
        <f>'machinery costs'!N12</f>
        <v>16.720974333447803</v>
      </c>
      <c r="M29" s="50">
        <f>'machinery costs'!N12</f>
        <v>16.720974333447803</v>
      </c>
      <c r="N29" s="59">
        <f>'machinery costs'!N12</f>
        <v>16.720974333447803</v>
      </c>
      <c r="O29" s="50"/>
      <c r="P29" s="171"/>
      <c r="Q29" s="50"/>
      <c r="R29" s="50"/>
      <c r="T29" s="102"/>
    </row>
    <row r="30" spans="1:20" ht="15.6" x14ac:dyDescent="0.25">
      <c r="B30" s="102" t="s">
        <v>111</v>
      </c>
      <c r="K30" s="50">
        <v>6</v>
      </c>
      <c r="L30" s="50">
        <v>6.5</v>
      </c>
      <c r="M30" s="50">
        <v>7</v>
      </c>
      <c r="N30" s="61">
        <v>7</v>
      </c>
      <c r="O30" s="102"/>
      <c r="P30" s="171"/>
      <c r="Q30" s="50"/>
      <c r="R30" s="50"/>
    </row>
    <row r="31" spans="1:20" ht="15.6" x14ac:dyDescent="0.25">
      <c r="B31" s="102" t="s">
        <v>147</v>
      </c>
      <c r="K31" s="50">
        <v>3</v>
      </c>
      <c r="L31" s="50">
        <v>3</v>
      </c>
      <c r="M31" s="50">
        <v>3</v>
      </c>
      <c r="N31" s="61">
        <v>3</v>
      </c>
      <c r="O31" s="102"/>
      <c r="P31" s="50"/>
      <c r="Q31" s="50"/>
      <c r="R31" s="50"/>
    </row>
    <row r="32" spans="1:20" ht="15.6" x14ac:dyDescent="0.25">
      <c r="B32" s="102" t="s">
        <v>112</v>
      </c>
      <c r="K32" s="50">
        <v>13.5</v>
      </c>
      <c r="L32" s="50">
        <v>13.5</v>
      </c>
      <c r="M32" s="50">
        <v>13.5</v>
      </c>
      <c r="N32" s="61">
        <v>13.5</v>
      </c>
      <c r="O32" s="50"/>
      <c r="P32" s="171"/>
      <c r="Q32" s="50"/>
      <c r="R32" s="50"/>
    </row>
    <row r="33" spans="1:18" ht="15.6" x14ac:dyDescent="0.25">
      <c r="B33" s="102" t="s">
        <v>148</v>
      </c>
      <c r="K33" s="50">
        <v>0</v>
      </c>
      <c r="L33" s="50">
        <v>0</v>
      </c>
      <c r="M33" s="50">
        <v>0</v>
      </c>
      <c r="N33" s="61">
        <v>0</v>
      </c>
      <c r="O33" s="50"/>
      <c r="P33" s="171"/>
      <c r="Q33" s="50"/>
      <c r="R33" s="50"/>
    </row>
    <row r="34" spans="1:18" ht="15.6" x14ac:dyDescent="0.25">
      <c r="B34" s="102" t="s">
        <v>149</v>
      </c>
      <c r="E34" s="11"/>
      <c r="F34" s="67">
        <v>9</v>
      </c>
      <c r="G34" t="s">
        <v>15</v>
      </c>
      <c r="I34" s="109">
        <v>5.5E-2</v>
      </c>
      <c r="K34" s="50">
        <f>(SUM(K18:K33)-K27-K30)*$I$34*($F$34/12)</f>
        <v>6.3988713413234031</v>
      </c>
      <c r="L34" s="50">
        <f t="shared" ref="L34:N34" si="1">(SUM(L18:L33)-L27-L30)*$I$34*($F$34/12)</f>
        <v>7.0896576838714793</v>
      </c>
      <c r="M34" s="50">
        <f t="shared" si="1"/>
        <v>7.7804440264195573</v>
      </c>
      <c r="N34" s="59">
        <f t="shared" si="1"/>
        <v>7.8536399302657083</v>
      </c>
      <c r="O34" s="50"/>
      <c r="P34" s="50"/>
      <c r="Q34" s="50"/>
      <c r="R34" s="50"/>
    </row>
    <row r="35" spans="1:18" x14ac:dyDescent="0.25">
      <c r="K35" s="110"/>
      <c r="L35" s="110"/>
      <c r="M35" s="110"/>
      <c r="N35" s="111"/>
      <c r="O35" s="50"/>
      <c r="P35" s="50"/>
      <c r="Q35" s="50"/>
      <c r="R35" s="50"/>
    </row>
    <row r="36" spans="1:18" x14ac:dyDescent="0.25">
      <c r="A36" s="4" t="s">
        <v>16</v>
      </c>
      <c r="F36" s="12" t="s">
        <v>17</v>
      </c>
      <c r="K36" s="50">
        <f>SUM(K18:K35)</f>
        <v>177.87742507037561</v>
      </c>
      <c r="L36" s="50">
        <f>SUM(L18:L35)</f>
        <v>198.41174698984673</v>
      </c>
      <c r="M36" s="50">
        <f>SUM(M18:M35)</f>
        <v>218.94606890931792</v>
      </c>
      <c r="N36" s="59">
        <f>SUM(N18:N35)</f>
        <v>221.06891096701017</v>
      </c>
      <c r="O36" s="50"/>
      <c r="P36" s="50"/>
      <c r="Q36" s="50"/>
      <c r="R36" s="50"/>
    </row>
    <row r="37" spans="1:18" x14ac:dyDescent="0.25">
      <c r="F37" s="12" t="s">
        <v>18</v>
      </c>
      <c r="K37" s="50">
        <f>+K36/K8</f>
        <v>2.9547745028301593</v>
      </c>
      <c r="L37" s="50">
        <f>+L36/L8</f>
        <v>2.6349501592277123</v>
      </c>
      <c r="M37" s="50">
        <f>+M36/M8</f>
        <v>2.4219697888198883</v>
      </c>
      <c r="N37" s="59">
        <f>+N36/N8</f>
        <v>2.402922945293589</v>
      </c>
      <c r="O37" s="50"/>
      <c r="P37" s="50"/>
      <c r="Q37" s="50"/>
      <c r="R37" s="50"/>
    </row>
    <row r="38" spans="1:18" x14ac:dyDescent="0.25">
      <c r="A38" s="4" t="s">
        <v>19</v>
      </c>
      <c r="K38" s="50"/>
      <c r="L38" s="50"/>
      <c r="M38" s="50"/>
      <c r="N38" s="60"/>
      <c r="O38" s="50"/>
      <c r="P38" s="50"/>
      <c r="Q38" s="50"/>
      <c r="R38" s="50"/>
    </row>
    <row r="39" spans="1:18" ht="15.6" x14ac:dyDescent="0.25">
      <c r="B39" s="102" t="s">
        <v>150</v>
      </c>
      <c r="F39" s="66">
        <v>1.5</v>
      </c>
      <c r="G39" t="s">
        <v>20</v>
      </c>
      <c r="I39" s="68">
        <v>15</v>
      </c>
      <c r="J39" t="s">
        <v>21</v>
      </c>
      <c r="K39" s="50">
        <f>+$F$39*$I$39</f>
        <v>22.5</v>
      </c>
      <c r="L39" s="50">
        <f>+$F$39*$I$39</f>
        <v>22.5</v>
      </c>
      <c r="M39" s="50">
        <f>+$F$39*$I$39</f>
        <v>22.5</v>
      </c>
      <c r="N39" s="59">
        <f>+$F$39*$I$39</f>
        <v>22.5</v>
      </c>
      <c r="O39" s="50"/>
      <c r="P39" s="50"/>
      <c r="Q39" s="50"/>
      <c r="R39" s="50"/>
    </row>
    <row r="40" spans="1:18" ht="15.6" x14ac:dyDescent="0.25">
      <c r="B40" s="102" t="s">
        <v>113</v>
      </c>
      <c r="F40" s="69">
        <v>0.05</v>
      </c>
      <c r="G40" t="s">
        <v>22</v>
      </c>
      <c r="K40" s="50">
        <f>$F$40*K10</f>
        <v>12.792500000000002</v>
      </c>
      <c r="L40" s="50">
        <f>$F$40*L10</f>
        <v>16.001249999999999</v>
      </c>
      <c r="M40" s="50">
        <f>$F$40*M10</f>
        <v>19.210000000000004</v>
      </c>
      <c r="N40" s="59">
        <f>$F$40*N10</f>
        <v>19.55</v>
      </c>
      <c r="O40" s="50"/>
      <c r="P40" s="50"/>
      <c r="Q40" s="50"/>
      <c r="R40" s="50"/>
    </row>
    <row r="41" spans="1:18" ht="15.6" x14ac:dyDescent="0.25">
      <c r="B41" s="102" t="s">
        <v>151</v>
      </c>
      <c r="K41" s="50">
        <f>'machinery costs'!$M$13</f>
        <v>51.777129341729939</v>
      </c>
      <c r="L41" s="50">
        <f>'machinery costs'!$M$13</f>
        <v>51.777129341729939</v>
      </c>
      <c r="M41" s="50">
        <f>'machinery costs'!$M$13</f>
        <v>51.777129341729939</v>
      </c>
      <c r="N41" s="59">
        <f>'machinery costs'!$M$13</f>
        <v>51.777129341729939</v>
      </c>
      <c r="O41" s="50"/>
      <c r="P41" s="50"/>
      <c r="Q41" s="50"/>
      <c r="R41" s="50"/>
    </row>
    <row r="42" spans="1:18" ht="15.6" x14ac:dyDescent="0.25">
      <c r="B42" s="102" t="s">
        <v>152</v>
      </c>
      <c r="K42" s="112">
        <v>145</v>
      </c>
      <c r="L42" s="112">
        <v>187</v>
      </c>
      <c r="M42" s="112">
        <v>235</v>
      </c>
      <c r="N42" s="113">
        <v>235</v>
      </c>
      <c r="O42" s="50"/>
      <c r="P42" s="50"/>
      <c r="Q42" s="50"/>
      <c r="R42" s="50"/>
    </row>
    <row r="43" spans="1:18" ht="15.6" x14ac:dyDescent="0.25">
      <c r="B43" s="102" t="s">
        <v>153</v>
      </c>
      <c r="K43" s="112">
        <v>12.1</v>
      </c>
      <c r="L43" s="112">
        <v>12.1</v>
      </c>
      <c r="M43" s="112">
        <v>12.1</v>
      </c>
      <c r="N43" s="113">
        <v>12.1</v>
      </c>
      <c r="O43" s="171"/>
      <c r="P43" s="50"/>
      <c r="Q43" s="50"/>
      <c r="R43" s="50"/>
    </row>
    <row r="44" spans="1:18" x14ac:dyDescent="0.25">
      <c r="K44" s="110"/>
      <c r="L44" s="110"/>
      <c r="M44" s="110"/>
      <c r="N44" s="111"/>
      <c r="O44" s="50"/>
      <c r="P44" s="50"/>
      <c r="Q44" s="50"/>
      <c r="R44" s="50"/>
    </row>
    <row r="45" spans="1:18" x14ac:dyDescent="0.25">
      <c r="A45" s="4" t="s">
        <v>23</v>
      </c>
      <c r="K45" s="50">
        <f>SUM(K39:K44)</f>
        <v>244.16962934172994</v>
      </c>
      <c r="L45" s="50">
        <f>SUM(L39:L44)</f>
        <v>289.37837934172995</v>
      </c>
      <c r="M45" s="50">
        <f>SUM(M39:M44)</f>
        <v>340.58712934172996</v>
      </c>
      <c r="N45" s="59">
        <f>SUM(N39:N44)</f>
        <v>340.92712934172994</v>
      </c>
      <c r="O45" s="50"/>
      <c r="P45" s="50"/>
      <c r="Q45" s="50"/>
      <c r="R45" s="50"/>
    </row>
    <row r="46" spans="1:18" x14ac:dyDescent="0.25">
      <c r="K46" s="50"/>
      <c r="L46" s="50"/>
      <c r="M46" s="50"/>
      <c r="N46" s="60"/>
      <c r="O46" s="50"/>
      <c r="P46" s="50"/>
      <c r="Q46" s="50"/>
      <c r="R46" s="50"/>
    </row>
    <row r="47" spans="1:18" x14ac:dyDescent="0.25">
      <c r="A47" s="4" t="s">
        <v>24</v>
      </c>
      <c r="F47" s="12" t="s">
        <v>17</v>
      </c>
      <c r="K47" s="50">
        <f>+K36+K45</f>
        <v>422.04705441210558</v>
      </c>
      <c r="L47" s="50">
        <f>+L36+L45</f>
        <v>487.79012633157669</v>
      </c>
      <c r="M47" s="50">
        <f>+M36+M45</f>
        <v>559.53319825104791</v>
      </c>
      <c r="N47" s="59">
        <f>+N36+N45</f>
        <v>561.99604030874013</v>
      </c>
      <c r="O47" s="50"/>
      <c r="P47" s="50"/>
      <c r="Q47" s="50"/>
      <c r="R47" s="50"/>
    </row>
    <row r="48" spans="1:18" x14ac:dyDescent="0.25">
      <c r="A48" s="4"/>
      <c r="F48" s="12" t="s">
        <v>18</v>
      </c>
      <c r="K48" s="81">
        <f>+(K45/45)+K37</f>
        <v>8.3807662659797124</v>
      </c>
      <c r="L48" s="81">
        <f>+(L45/60)+L37</f>
        <v>7.457923148256544</v>
      </c>
      <c r="M48" s="81">
        <f>+(M45/75)+M37</f>
        <v>6.9631315133762879</v>
      </c>
      <c r="N48" s="80">
        <f>+(N45/75)+N37</f>
        <v>6.9486180031833218</v>
      </c>
      <c r="O48" s="50"/>
      <c r="P48" s="50"/>
      <c r="Q48" s="50"/>
      <c r="R48" s="50"/>
    </row>
    <row r="49" spans="1:5194" ht="15.6" x14ac:dyDescent="0.25">
      <c r="A49" s="6" t="s">
        <v>114</v>
      </c>
      <c r="B49" s="177"/>
      <c r="C49" s="178"/>
      <c r="D49" s="178"/>
      <c r="E49" s="178"/>
      <c r="F49" s="178"/>
      <c r="G49" s="178"/>
      <c r="H49" s="178"/>
      <c r="I49" s="178"/>
      <c r="J49" s="178"/>
      <c r="K49" s="179">
        <f>+K15-K36</f>
        <v>102.23378492962442</v>
      </c>
      <c r="L49" s="179">
        <f>+L15-L36</f>
        <v>151.94626801015323</v>
      </c>
      <c r="M49" s="179">
        <f>+M15-M36</f>
        <v>201.65875109068216</v>
      </c>
      <c r="N49" s="179">
        <f>+N15-N36</f>
        <v>207.33958903298984</v>
      </c>
      <c r="O49" s="50"/>
      <c r="P49" s="50"/>
      <c r="Q49" s="50"/>
      <c r="R49" s="50"/>
    </row>
    <row r="50" spans="1:5194" x14ac:dyDescent="0.25">
      <c r="A50" s="4" t="s">
        <v>93</v>
      </c>
      <c r="B50" s="102"/>
      <c r="K50" s="50">
        <f>+K15-K36-K42</f>
        <v>-42.76621507037558</v>
      </c>
      <c r="L50" s="50">
        <f>+L15-L36-L42</f>
        <v>-35.053731989846767</v>
      </c>
      <c r="M50" s="50">
        <f>+M15-M36-M42</f>
        <v>-33.341248909317841</v>
      </c>
      <c r="N50" s="50">
        <f>+N15-N36-N42</f>
        <v>-27.660410967010165</v>
      </c>
      <c r="O50" s="50"/>
      <c r="P50" s="50"/>
      <c r="Q50" s="50"/>
      <c r="R50" s="50"/>
    </row>
    <row r="51" spans="1:5194" x14ac:dyDescent="0.25">
      <c r="A51" s="4" t="s">
        <v>25</v>
      </c>
      <c r="B51" s="102"/>
      <c r="K51" s="50">
        <f>K15-K47</f>
        <v>-141.93584441210555</v>
      </c>
      <c r="L51" s="50">
        <f>L15-L47</f>
        <v>-137.43211133157672</v>
      </c>
      <c r="M51" s="50">
        <f>M15-M47</f>
        <v>-138.92837825104783</v>
      </c>
      <c r="N51" s="50">
        <f>N15-N47</f>
        <v>-133.58754030874013</v>
      </c>
      <c r="O51" s="50"/>
      <c r="P51" s="50"/>
      <c r="Q51" s="50"/>
      <c r="R51" s="50"/>
    </row>
    <row r="52" spans="1:5194" x14ac:dyDescent="0.25">
      <c r="A52" s="6" t="s">
        <v>55</v>
      </c>
      <c r="B52" s="177"/>
      <c r="C52" s="178"/>
      <c r="D52" s="178"/>
      <c r="E52" s="178"/>
      <c r="F52" s="178"/>
      <c r="G52" s="178"/>
      <c r="H52" s="178"/>
      <c r="I52" s="178"/>
      <c r="J52" s="178"/>
      <c r="K52" s="179">
        <f>K15-K47+K42</f>
        <v>3.0641555878944473</v>
      </c>
      <c r="L52" s="179">
        <f>L15-L47+L42</f>
        <v>49.567888668423279</v>
      </c>
      <c r="M52" s="179">
        <f>M15-M47+M42</f>
        <v>96.071621748952168</v>
      </c>
      <c r="N52" s="179">
        <f>N15-N47+N42</f>
        <v>101.41245969125987</v>
      </c>
      <c r="O52" s="50"/>
      <c r="P52" s="50"/>
      <c r="Q52" s="50"/>
      <c r="R52" s="50"/>
    </row>
    <row r="53" spans="1:5194" x14ac:dyDescent="0.25">
      <c r="A53" s="7" t="s">
        <v>94</v>
      </c>
      <c r="B53" s="102"/>
      <c r="K53" s="50">
        <f>K15-K47+K39+K40</f>
        <v>-106.64334441210555</v>
      </c>
      <c r="L53" s="50">
        <f>L15-L47+L39+L40</f>
        <v>-98.930861331576722</v>
      </c>
      <c r="M53" s="50">
        <f>M15-M47+M39+M40</f>
        <v>-97.218378251047824</v>
      </c>
      <c r="N53" s="50">
        <f>N15-N47+N39+N40</f>
        <v>-91.537540308740134</v>
      </c>
      <c r="O53" s="81"/>
      <c r="P53" s="81"/>
      <c r="Q53" s="81"/>
      <c r="R53" s="81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 s="13"/>
      <c r="AMM53" s="13"/>
      <c r="AMN53" s="13"/>
      <c r="AMO53" s="13"/>
      <c r="AMP53" s="13"/>
      <c r="AMQ53" s="13"/>
      <c r="AMR53" s="13"/>
      <c r="AMS53" s="13"/>
      <c r="AMT53" s="13"/>
      <c r="AMU53" s="13"/>
      <c r="AMV53" s="13"/>
      <c r="AMW53" s="13"/>
      <c r="AMX53" s="13"/>
      <c r="AMY53" s="13"/>
      <c r="AMZ53" s="13"/>
      <c r="ANA53" s="13"/>
      <c r="ANB53" s="13"/>
      <c r="ANC53" s="13"/>
      <c r="AND53" s="13"/>
      <c r="ANE53" s="13"/>
      <c r="ANF53" s="13"/>
      <c r="ANG53" s="13"/>
      <c r="ANH53" s="13"/>
      <c r="ANI53" s="13"/>
      <c r="ANJ53" s="13"/>
      <c r="ANK53" s="13"/>
      <c r="ANL53" s="13"/>
      <c r="ANM53" s="13"/>
      <c r="ANN53" s="13"/>
      <c r="ANO53" s="13"/>
      <c r="ANP53" s="13"/>
      <c r="ANQ53" s="13"/>
      <c r="ANR53" s="13"/>
      <c r="ANS53" s="13"/>
      <c r="ANT53" s="13"/>
      <c r="ANU53" s="13"/>
      <c r="ANV53" s="13"/>
      <c r="ANW53" s="13"/>
      <c r="ANX53" s="13"/>
      <c r="ANY53" s="13"/>
      <c r="ANZ53" s="13"/>
      <c r="AOA53" s="13"/>
      <c r="AOB53" s="13"/>
      <c r="AOC53" s="13"/>
      <c r="AOD53" s="13"/>
      <c r="AOE53" s="13"/>
      <c r="AOF53" s="13"/>
      <c r="AOG53" s="13"/>
      <c r="AOH53" s="13"/>
      <c r="AOI53" s="13"/>
      <c r="AOJ53" s="13"/>
      <c r="AOK53" s="13"/>
      <c r="AOL53" s="13"/>
      <c r="AOM53" s="13"/>
      <c r="AON53" s="13"/>
      <c r="AOO53" s="13"/>
      <c r="AOP53" s="13"/>
      <c r="AOQ53" s="13"/>
      <c r="AOR53" s="13"/>
      <c r="AOS53" s="13"/>
      <c r="AOT53" s="13"/>
      <c r="AOU53" s="13"/>
      <c r="AOV53" s="13"/>
      <c r="AOW53" s="13"/>
      <c r="AOX53" s="13"/>
      <c r="AOY53" s="13"/>
      <c r="AOZ53" s="13"/>
      <c r="APA53" s="13"/>
      <c r="APB53" s="13"/>
      <c r="APC53" s="13"/>
      <c r="APD53" s="13"/>
      <c r="APE53" s="13"/>
      <c r="APF53" s="13"/>
      <c r="APG53" s="13"/>
      <c r="APH53" s="13"/>
      <c r="API53" s="13"/>
      <c r="APJ53" s="13"/>
      <c r="APK53" s="13"/>
      <c r="APL53" s="13"/>
      <c r="APM53" s="13"/>
      <c r="APN53" s="13"/>
      <c r="APO53" s="13"/>
      <c r="APP53" s="13"/>
      <c r="APQ53" s="13"/>
      <c r="APR53" s="13"/>
      <c r="APS53" s="13"/>
      <c r="APT53" s="13"/>
      <c r="APU53" s="13"/>
      <c r="APV53" s="13"/>
      <c r="APW53" s="13"/>
      <c r="APX53" s="13"/>
      <c r="APY53" s="13"/>
      <c r="APZ53" s="13"/>
      <c r="AQA53" s="13"/>
      <c r="AQB53" s="13"/>
      <c r="AQC53" s="13"/>
      <c r="AQD53" s="13"/>
      <c r="AQE53" s="13"/>
      <c r="AQF53" s="13"/>
      <c r="AQG53" s="13"/>
      <c r="AQH53" s="13"/>
      <c r="AQI53" s="13"/>
      <c r="AQJ53" s="13"/>
      <c r="AQK53" s="13"/>
      <c r="AQL53" s="13"/>
      <c r="AQM53" s="13"/>
      <c r="AQN53" s="13"/>
      <c r="AQO53" s="13"/>
      <c r="AQP53" s="13"/>
      <c r="AQQ53" s="13"/>
      <c r="AQR53" s="13"/>
      <c r="AQS53" s="13"/>
      <c r="AQT53" s="13"/>
      <c r="AQU53" s="13"/>
      <c r="AQV53" s="13"/>
      <c r="AQW53" s="13"/>
      <c r="AQX53" s="13"/>
      <c r="AQY53" s="13"/>
      <c r="AQZ53" s="13"/>
      <c r="ARA53" s="13"/>
      <c r="ARB53" s="13"/>
      <c r="ARC53" s="13"/>
      <c r="ARD53" s="13"/>
      <c r="ARE53" s="13"/>
      <c r="ARF53" s="13"/>
      <c r="ARG53" s="13"/>
      <c r="ARH53" s="13"/>
      <c r="ARI53" s="13"/>
      <c r="ARJ53" s="13"/>
      <c r="ARK53" s="13"/>
      <c r="ARL53" s="13"/>
      <c r="ARM53" s="13"/>
      <c r="ARN53" s="13"/>
      <c r="ARO53" s="13"/>
      <c r="ARP53" s="13"/>
      <c r="ARQ53" s="13"/>
      <c r="ARR53" s="13"/>
      <c r="ARS53" s="13"/>
      <c r="ART53" s="13"/>
      <c r="ARU53" s="13"/>
      <c r="ARV53" s="13"/>
      <c r="ARW53" s="13"/>
      <c r="ARX53" s="13"/>
      <c r="ARY53" s="13"/>
      <c r="ARZ53" s="13"/>
      <c r="ASA53" s="13"/>
      <c r="ASB53" s="13"/>
      <c r="ASC53" s="13"/>
      <c r="ASD53" s="13"/>
      <c r="ASE53" s="13"/>
      <c r="ASF53" s="13"/>
      <c r="ASG53" s="13"/>
      <c r="ASH53" s="13"/>
      <c r="ASI53" s="13"/>
      <c r="ASJ53" s="13"/>
      <c r="ASK53" s="13"/>
      <c r="ASL53" s="13"/>
      <c r="ASM53" s="13"/>
      <c r="ASN53" s="13"/>
      <c r="ASO53" s="13"/>
      <c r="ASP53" s="13"/>
      <c r="ASQ53" s="13"/>
      <c r="ASR53" s="13"/>
      <c r="ASS53" s="13"/>
      <c r="AST53" s="13"/>
      <c r="ASU53" s="13"/>
      <c r="ASV53" s="13"/>
      <c r="ASW53" s="13"/>
      <c r="ASX53" s="13"/>
      <c r="ASY53" s="13"/>
      <c r="ASZ53" s="13"/>
      <c r="ATA53" s="13"/>
      <c r="ATB53" s="13"/>
      <c r="ATC53" s="13"/>
      <c r="ATD53" s="13"/>
      <c r="ATE53" s="13"/>
      <c r="ATF53" s="13"/>
      <c r="ATG53" s="13"/>
      <c r="ATH53" s="13"/>
      <c r="ATI53" s="13"/>
      <c r="ATJ53" s="13"/>
      <c r="ATK53" s="13"/>
      <c r="ATL53" s="13"/>
      <c r="ATM53" s="13"/>
      <c r="ATN53" s="13"/>
      <c r="ATO53" s="13"/>
      <c r="ATP53" s="13"/>
      <c r="ATQ53" s="13"/>
      <c r="ATR53" s="13"/>
      <c r="ATS53" s="13"/>
      <c r="ATT53" s="13"/>
      <c r="ATU53" s="13"/>
      <c r="ATV53" s="13"/>
      <c r="ATW53" s="13"/>
      <c r="ATX53" s="13"/>
      <c r="ATY53" s="13"/>
      <c r="ATZ53" s="13"/>
      <c r="AUA53" s="13"/>
      <c r="AUB53" s="13"/>
      <c r="AUC53" s="13"/>
      <c r="AUD53" s="13"/>
      <c r="AUE53" s="13"/>
      <c r="AUF53" s="13"/>
      <c r="AUG53" s="13"/>
      <c r="AUH53" s="13"/>
      <c r="AUI53" s="13"/>
      <c r="AUJ53" s="13"/>
      <c r="AUK53" s="13"/>
      <c r="AUL53" s="13"/>
      <c r="AUM53" s="13"/>
      <c r="AUN53" s="13"/>
      <c r="AUO53" s="13"/>
      <c r="AUP53" s="13"/>
      <c r="AUQ53" s="13"/>
      <c r="AUR53" s="13"/>
      <c r="AUS53" s="13"/>
      <c r="AUT53" s="13"/>
      <c r="AUU53" s="13"/>
      <c r="AUV53" s="13"/>
      <c r="AUW53" s="13"/>
      <c r="AUX53" s="13"/>
      <c r="AUY53" s="13"/>
      <c r="AUZ53" s="13"/>
      <c r="AVA53" s="13"/>
      <c r="AVB53" s="13"/>
      <c r="AVC53" s="13"/>
      <c r="AVD53" s="13"/>
      <c r="AVE53" s="13"/>
      <c r="AVF53" s="13"/>
      <c r="AVG53" s="13"/>
      <c r="AVH53" s="13"/>
      <c r="AVI53" s="13"/>
      <c r="AVJ53" s="13"/>
      <c r="AVK53" s="13"/>
      <c r="AVL53" s="13"/>
      <c r="AVM53" s="13"/>
      <c r="AVN53" s="13"/>
      <c r="AVO53" s="13"/>
      <c r="AVP53" s="13"/>
      <c r="AVQ53" s="13"/>
      <c r="AVR53" s="13"/>
      <c r="AVS53" s="13"/>
      <c r="AVT53" s="13"/>
      <c r="AVU53" s="13"/>
      <c r="AVV53" s="13"/>
      <c r="AVW53" s="13"/>
      <c r="AVX53" s="13"/>
      <c r="AVY53" s="13"/>
      <c r="AVZ53" s="13"/>
      <c r="AWA53" s="13"/>
      <c r="AWB53" s="13"/>
      <c r="AWC53" s="13"/>
      <c r="AWD53" s="13"/>
      <c r="AWE53" s="13"/>
      <c r="AWF53" s="13"/>
      <c r="AWG53" s="13"/>
      <c r="AWH53" s="13"/>
      <c r="AWI53" s="13"/>
      <c r="AWJ53" s="13"/>
      <c r="AWK53" s="13"/>
      <c r="AWL53" s="13"/>
      <c r="AWM53" s="13"/>
      <c r="AWN53" s="13"/>
      <c r="AWO53" s="13"/>
      <c r="AWP53" s="13"/>
      <c r="AWQ53" s="13"/>
      <c r="AWR53" s="13"/>
      <c r="AWS53" s="13"/>
      <c r="AWT53" s="13"/>
      <c r="AWU53" s="13"/>
      <c r="AWV53" s="13"/>
      <c r="AWW53" s="13"/>
      <c r="AWX53" s="13"/>
      <c r="AWY53" s="13"/>
      <c r="AWZ53" s="13"/>
      <c r="AXA53" s="13"/>
      <c r="AXB53" s="13"/>
      <c r="AXC53" s="13"/>
      <c r="AXD53" s="13"/>
      <c r="AXE53" s="13"/>
      <c r="AXF53" s="13"/>
      <c r="AXG53" s="13"/>
      <c r="AXH53" s="13"/>
      <c r="AXI53" s="13"/>
      <c r="AXJ53" s="13"/>
      <c r="AXK53" s="13"/>
      <c r="AXL53" s="13"/>
      <c r="AXM53" s="13"/>
      <c r="AXN53" s="13"/>
      <c r="AXO53" s="13"/>
      <c r="AXP53" s="13"/>
      <c r="AXQ53" s="13"/>
      <c r="AXR53" s="13"/>
      <c r="AXS53" s="13"/>
      <c r="AXT53" s="13"/>
      <c r="AXU53" s="13"/>
      <c r="AXV53" s="13"/>
      <c r="AXW53" s="13"/>
      <c r="AXX53" s="13"/>
      <c r="AXY53" s="13"/>
      <c r="AXZ53" s="13"/>
      <c r="AYA53" s="13"/>
      <c r="AYB53" s="13"/>
      <c r="AYC53" s="13"/>
      <c r="AYD53" s="13"/>
      <c r="AYE53" s="13"/>
      <c r="AYF53" s="13"/>
      <c r="AYG53" s="13"/>
      <c r="AYH53" s="13"/>
      <c r="AYI53" s="13"/>
      <c r="AYJ53" s="13"/>
      <c r="AYK53" s="13"/>
      <c r="AYL53" s="13"/>
      <c r="AYM53" s="13"/>
      <c r="AYN53" s="13"/>
      <c r="AYO53" s="13"/>
      <c r="AYP53" s="13"/>
      <c r="AYQ53" s="13"/>
      <c r="AYR53" s="13"/>
      <c r="AYS53" s="13"/>
      <c r="AYT53" s="13"/>
      <c r="AYU53" s="13"/>
      <c r="AYV53" s="13"/>
      <c r="AYW53" s="13"/>
      <c r="AYX53" s="13"/>
      <c r="AYY53" s="13"/>
      <c r="AYZ53" s="13"/>
      <c r="AZA53" s="13"/>
      <c r="AZB53" s="13"/>
      <c r="AZC53" s="13"/>
      <c r="AZD53" s="13"/>
      <c r="AZE53" s="13"/>
      <c r="AZF53" s="13"/>
      <c r="AZG53" s="13"/>
      <c r="AZH53" s="13"/>
      <c r="AZI53" s="13"/>
      <c r="AZJ53" s="13"/>
      <c r="AZK53" s="13"/>
      <c r="AZL53" s="13"/>
      <c r="AZM53" s="13"/>
      <c r="AZN53" s="13"/>
      <c r="AZO53" s="13"/>
      <c r="AZP53" s="13"/>
      <c r="AZQ53" s="13"/>
      <c r="AZR53" s="13"/>
      <c r="AZS53" s="13"/>
      <c r="AZT53" s="13"/>
      <c r="AZU53" s="13"/>
      <c r="AZV53" s="13"/>
      <c r="AZW53" s="13"/>
      <c r="AZX53" s="13"/>
      <c r="AZY53" s="13"/>
      <c r="AZZ53" s="13"/>
      <c r="BAA53" s="13"/>
      <c r="BAB53" s="13"/>
      <c r="BAC53" s="13"/>
      <c r="BAD53" s="13"/>
      <c r="BAE53" s="13"/>
      <c r="BAF53" s="13"/>
      <c r="BAG53" s="13"/>
      <c r="BAH53" s="13"/>
      <c r="BAI53" s="13"/>
      <c r="BAJ53" s="13"/>
      <c r="BAK53" s="13"/>
      <c r="BAL53" s="13"/>
      <c r="BAM53" s="13"/>
      <c r="BAN53" s="13"/>
      <c r="BAO53" s="13"/>
      <c r="BAP53" s="13"/>
      <c r="BAQ53" s="13"/>
      <c r="BAR53" s="13"/>
      <c r="BAS53" s="13"/>
      <c r="BAT53" s="13"/>
      <c r="BAU53" s="13"/>
      <c r="BAV53" s="13"/>
      <c r="BAW53" s="13"/>
      <c r="BAX53" s="13"/>
      <c r="BAY53" s="13"/>
      <c r="BAZ53" s="13"/>
      <c r="BBA53" s="13"/>
      <c r="BBB53" s="13"/>
      <c r="BBC53" s="13"/>
      <c r="BBD53" s="13"/>
      <c r="BBE53" s="13"/>
      <c r="BBF53" s="13"/>
      <c r="BBG53" s="13"/>
      <c r="BBH53" s="13"/>
      <c r="BBI53" s="13"/>
      <c r="BBJ53" s="13"/>
      <c r="BBK53" s="13"/>
      <c r="BBL53" s="13"/>
      <c r="BBM53" s="13"/>
      <c r="BBN53" s="13"/>
      <c r="BBO53" s="13"/>
      <c r="BBP53" s="13"/>
      <c r="BBQ53" s="13"/>
      <c r="BBR53" s="13"/>
      <c r="BBS53" s="13"/>
      <c r="BBT53" s="13"/>
      <c r="BBU53" s="13"/>
      <c r="BBV53" s="13"/>
      <c r="BBW53" s="13"/>
      <c r="BBX53" s="13"/>
      <c r="BBY53" s="13"/>
      <c r="BBZ53" s="13"/>
      <c r="BCA53" s="13"/>
      <c r="BCB53" s="13"/>
      <c r="BCC53" s="13"/>
      <c r="BCD53" s="13"/>
      <c r="BCE53" s="13"/>
      <c r="BCF53" s="13"/>
      <c r="BCG53" s="13"/>
      <c r="BCH53" s="13"/>
      <c r="BCI53" s="13"/>
      <c r="BCJ53" s="13"/>
      <c r="BCK53" s="13"/>
      <c r="BCL53" s="13"/>
      <c r="BCM53" s="13"/>
      <c r="BCN53" s="13"/>
      <c r="BCO53" s="13"/>
      <c r="BCP53" s="13"/>
      <c r="BCQ53" s="13"/>
      <c r="BCR53" s="13"/>
      <c r="BCS53" s="13"/>
      <c r="BCT53" s="13"/>
      <c r="BCU53" s="13"/>
      <c r="BCV53" s="13"/>
      <c r="BCW53" s="13"/>
      <c r="BCX53" s="13"/>
      <c r="BCY53" s="13"/>
      <c r="BCZ53" s="13"/>
      <c r="BDA53" s="13"/>
      <c r="BDB53" s="13"/>
      <c r="BDC53" s="13"/>
      <c r="BDD53" s="13"/>
      <c r="BDE53" s="13"/>
      <c r="BDF53" s="13"/>
      <c r="BDG53" s="13"/>
      <c r="BDH53" s="13"/>
      <c r="BDI53" s="13"/>
      <c r="BDJ53" s="13"/>
      <c r="BDK53" s="13"/>
      <c r="BDL53" s="13"/>
      <c r="BDM53" s="13"/>
      <c r="BDN53" s="13"/>
      <c r="BDO53" s="13"/>
      <c r="BDP53" s="13"/>
      <c r="BDQ53" s="13"/>
      <c r="BDR53" s="13"/>
      <c r="BDS53" s="13"/>
      <c r="BDT53" s="13"/>
      <c r="BDU53" s="13"/>
      <c r="BDV53" s="13"/>
      <c r="BDW53" s="13"/>
      <c r="BDX53" s="13"/>
      <c r="BDY53" s="13"/>
      <c r="BDZ53" s="13"/>
      <c r="BEA53" s="13"/>
      <c r="BEB53" s="13"/>
      <c r="BEC53" s="13"/>
      <c r="BED53" s="13"/>
      <c r="BEE53" s="13"/>
      <c r="BEF53" s="13"/>
      <c r="BEG53" s="13"/>
      <c r="BEH53" s="13"/>
      <c r="BEI53" s="13"/>
      <c r="BEJ53" s="13"/>
      <c r="BEK53" s="13"/>
      <c r="BEL53" s="13"/>
      <c r="BEM53" s="13"/>
      <c r="BEN53" s="13"/>
      <c r="BEO53" s="13"/>
      <c r="BEP53" s="13"/>
      <c r="BEQ53" s="13"/>
      <c r="BER53" s="13"/>
      <c r="BES53" s="13"/>
      <c r="BET53" s="13"/>
      <c r="BEU53" s="13"/>
      <c r="BEV53" s="13"/>
      <c r="BEW53" s="13"/>
      <c r="BEX53" s="13"/>
      <c r="BEY53" s="13"/>
      <c r="BEZ53" s="13"/>
      <c r="BFA53" s="13"/>
      <c r="BFB53" s="13"/>
      <c r="BFC53" s="13"/>
      <c r="BFD53" s="13"/>
      <c r="BFE53" s="13"/>
      <c r="BFF53" s="13"/>
      <c r="BFG53" s="13"/>
      <c r="BFH53" s="13"/>
      <c r="BFI53" s="13"/>
      <c r="BFJ53" s="13"/>
      <c r="BFK53" s="13"/>
      <c r="BFL53" s="13"/>
      <c r="BFM53" s="13"/>
      <c r="BFN53" s="13"/>
      <c r="BFO53" s="13"/>
      <c r="BFP53" s="13"/>
      <c r="BFQ53" s="13"/>
      <c r="BFR53" s="13"/>
      <c r="BFS53" s="13"/>
      <c r="BFT53" s="13"/>
      <c r="BFU53" s="13"/>
      <c r="BFV53" s="13"/>
      <c r="BFW53" s="13"/>
      <c r="BFX53" s="13"/>
      <c r="BFY53" s="13"/>
      <c r="BFZ53" s="13"/>
      <c r="BGA53" s="13"/>
      <c r="BGB53" s="13"/>
      <c r="BGC53" s="13"/>
      <c r="BGD53" s="13"/>
      <c r="BGE53" s="13"/>
      <c r="BGF53" s="13"/>
      <c r="BGG53" s="13"/>
      <c r="BGH53" s="13"/>
      <c r="BGI53" s="13"/>
      <c r="BGJ53" s="13"/>
      <c r="BGK53" s="13"/>
      <c r="BGL53" s="13"/>
      <c r="BGM53" s="13"/>
      <c r="BGN53" s="13"/>
      <c r="BGO53" s="13"/>
      <c r="BGP53" s="13"/>
      <c r="BGQ53" s="13"/>
      <c r="BGR53" s="13"/>
      <c r="BGS53" s="13"/>
      <c r="BGT53" s="13"/>
      <c r="BGU53" s="13"/>
      <c r="BGV53" s="13"/>
      <c r="BGW53" s="13"/>
      <c r="BGX53" s="13"/>
      <c r="BGY53" s="13"/>
      <c r="BGZ53" s="13"/>
      <c r="BHA53" s="13"/>
      <c r="BHB53" s="13"/>
      <c r="BHC53" s="13"/>
      <c r="BHD53" s="13"/>
      <c r="BHE53" s="13"/>
      <c r="BHF53" s="13"/>
      <c r="BHG53" s="13"/>
      <c r="BHH53" s="13"/>
      <c r="BHI53" s="13"/>
      <c r="BHJ53" s="13"/>
      <c r="BHK53" s="13"/>
      <c r="BHL53" s="13"/>
      <c r="BHM53" s="13"/>
      <c r="BHN53" s="13"/>
      <c r="BHO53" s="13"/>
      <c r="BHP53" s="13"/>
      <c r="BHQ53" s="13"/>
      <c r="BHR53" s="13"/>
      <c r="BHS53" s="13"/>
      <c r="BHT53" s="13"/>
      <c r="BHU53" s="13"/>
      <c r="BHV53" s="13"/>
      <c r="BHW53" s="13"/>
      <c r="BHX53" s="13"/>
      <c r="BHY53" s="13"/>
      <c r="BHZ53" s="13"/>
      <c r="BIA53" s="13"/>
      <c r="BIB53" s="13"/>
      <c r="BIC53" s="13"/>
      <c r="BID53" s="13"/>
      <c r="BIE53" s="13"/>
      <c r="BIF53" s="13"/>
      <c r="BIG53" s="13"/>
      <c r="BIH53" s="13"/>
      <c r="BII53" s="13"/>
      <c r="BIJ53" s="13"/>
      <c r="BIK53" s="13"/>
      <c r="BIL53" s="13"/>
      <c r="BIM53" s="13"/>
      <c r="BIN53" s="13"/>
      <c r="BIO53" s="13"/>
      <c r="BIP53" s="13"/>
      <c r="BIQ53" s="13"/>
      <c r="BIR53" s="13"/>
      <c r="BIS53" s="13"/>
      <c r="BIT53" s="13"/>
      <c r="BIU53" s="13"/>
      <c r="BIV53" s="13"/>
      <c r="BIW53" s="13"/>
      <c r="BIX53" s="13"/>
      <c r="BIY53" s="13"/>
      <c r="BIZ53" s="13"/>
      <c r="BJA53" s="13"/>
      <c r="BJB53" s="13"/>
      <c r="BJC53" s="13"/>
      <c r="BJD53" s="13"/>
      <c r="BJE53" s="13"/>
      <c r="BJF53" s="13"/>
      <c r="BJG53" s="13"/>
      <c r="BJH53" s="13"/>
      <c r="BJI53" s="13"/>
      <c r="BJJ53" s="13"/>
      <c r="BJK53" s="13"/>
      <c r="BJL53" s="13"/>
      <c r="BJM53" s="13"/>
      <c r="BJN53" s="13"/>
      <c r="BJO53" s="13"/>
      <c r="BJP53" s="13"/>
      <c r="BJQ53" s="13"/>
      <c r="BJR53" s="13"/>
      <c r="BJS53" s="13"/>
      <c r="BJT53" s="13"/>
      <c r="BJU53" s="13"/>
      <c r="BJV53" s="13"/>
      <c r="BJW53" s="13"/>
      <c r="BJX53" s="13"/>
      <c r="BJY53" s="13"/>
      <c r="BJZ53" s="13"/>
      <c r="BKA53" s="13"/>
      <c r="BKB53" s="13"/>
      <c r="BKC53" s="13"/>
      <c r="BKD53" s="13"/>
      <c r="BKE53" s="13"/>
      <c r="BKF53" s="13"/>
      <c r="BKG53" s="13"/>
      <c r="BKH53" s="13"/>
      <c r="BKI53" s="13"/>
      <c r="BKJ53" s="13"/>
      <c r="BKK53" s="13"/>
      <c r="BKL53" s="13"/>
      <c r="BKM53" s="13"/>
      <c r="BKN53" s="13"/>
      <c r="BKO53" s="13"/>
      <c r="BKP53" s="13"/>
      <c r="BKQ53" s="13"/>
      <c r="BKR53" s="13"/>
      <c r="BKS53" s="13"/>
      <c r="BKT53" s="13"/>
      <c r="BKU53" s="13"/>
      <c r="BKV53" s="13"/>
      <c r="BKW53" s="13"/>
      <c r="BKX53" s="13"/>
      <c r="BKY53" s="13"/>
      <c r="BKZ53" s="13"/>
      <c r="BLA53" s="13"/>
      <c r="BLB53" s="13"/>
      <c r="BLC53" s="13"/>
      <c r="BLD53" s="13"/>
      <c r="BLE53" s="13"/>
      <c r="BLF53" s="13"/>
      <c r="BLG53" s="13"/>
      <c r="BLH53" s="13"/>
      <c r="BLI53" s="13"/>
      <c r="BLJ53" s="13"/>
      <c r="BLK53" s="13"/>
      <c r="BLL53" s="13"/>
      <c r="BLM53" s="13"/>
      <c r="BLN53" s="13"/>
      <c r="BLO53" s="13"/>
      <c r="BLP53" s="13"/>
      <c r="BLQ53" s="13"/>
      <c r="BLR53" s="13"/>
      <c r="BLS53" s="13"/>
      <c r="BLT53" s="13"/>
      <c r="BLU53" s="13"/>
      <c r="BLV53" s="13"/>
      <c r="BLW53" s="13"/>
      <c r="BLX53" s="13"/>
      <c r="BLY53" s="13"/>
      <c r="BLZ53" s="13"/>
      <c r="BMA53" s="13"/>
      <c r="BMB53" s="13"/>
      <c r="BMC53" s="13"/>
      <c r="BMD53" s="13"/>
      <c r="BME53" s="13"/>
      <c r="BMF53" s="13"/>
      <c r="BMG53" s="13"/>
      <c r="BMH53" s="13"/>
      <c r="BMI53" s="13"/>
      <c r="BMJ53" s="13"/>
      <c r="BMK53" s="13"/>
      <c r="BML53" s="13"/>
      <c r="BMM53" s="13"/>
      <c r="BMN53" s="13"/>
      <c r="BMO53" s="13"/>
      <c r="BMP53" s="13"/>
      <c r="BMQ53" s="13"/>
      <c r="BMR53" s="13"/>
      <c r="BMS53" s="13"/>
      <c r="BMT53" s="13"/>
      <c r="BMU53" s="13"/>
      <c r="BMV53" s="13"/>
      <c r="BMW53" s="13"/>
      <c r="BMX53" s="13"/>
      <c r="BMY53" s="13"/>
      <c r="BMZ53" s="13"/>
      <c r="BNA53" s="13"/>
      <c r="BNB53" s="13"/>
      <c r="BNC53" s="13"/>
      <c r="BND53" s="13"/>
      <c r="BNE53" s="13"/>
      <c r="BNF53" s="13"/>
      <c r="BNG53" s="13"/>
      <c r="BNH53" s="13"/>
      <c r="BNI53" s="13"/>
      <c r="BNJ53" s="13"/>
      <c r="BNK53" s="13"/>
      <c r="BNL53" s="13"/>
      <c r="BNM53" s="13"/>
      <c r="BNN53" s="13"/>
      <c r="BNO53" s="13"/>
      <c r="BNP53" s="13"/>
      <c r="BNQ53" s="13"/>
      <c r="BNR53" s="13"/>
      <c r="BNS53" s="13"/>
      <c r="BNT53" s="13"/>
      <c r="BNU53" s="13"/>
      <c r="BNV53" s="13"/>
      <c r="BNW53" s="13"/>
      <c r="BNX53" s="13"/>
      <c r="BNY53" s="13"/>
      <c r="BNZ53" s="13"/>
      <c r="BOA53" s="13"/>
      <c r="BOB53" s="13"/>
      <c r="BOC53" s="13"/>
      <c r="BOD53" s="13"/>
      <c r="BOE53" s="13"/>
      <c r="BOF53" s="13"/>
      <c r="BOG53" s="13"/>
      <c r="BOH53" s="13"/>
      <c r="BOI53" s="13"/>
      <c r="BOJ53" s="13"/>
      <c r="BOK53" s="13"/>
      <c r="BOL53" s="13"/>
      <c r="BOM53" s="13"/>
      <c r="BON53" s="13"/>
      <c r="BOO53" s="13"/>
      <c r="BOP53" s="13"/>
      <c r="BOQ53" s="13"/>
      <c r="BOR53" s="13"/>
      <c r="BOS53" s="13"/>
      <c r="BOT53" s="13"/>
      <c r="BOU53" s="13"/>
      <c r="BOV53" s="13"/>
      <c r="BOW53" s="13"/>
      <c r="BOX53" s="13"/>
      <c r="BOY53" s="13"/>
      <c r="BOZ53" s="13"/>
      <c r="BPA53" s="13"/>
      <c r="BPB53" s="13"/>
      <c r="BPC53" s="13"/>
      <c r="BPD53" s="13"/>
      <c r="BPE53" s="13"/>
      <c r="BPF53" s="13"/>
      <c r="BPG53" s="13"/>
      <c r="BPH53" s="13"/>
      <c r="BPI53" s="13"/>
      <c r="BPJ53" s="13"/>
      <c r="BPK53" s="13"/>
      <c r="BPL53" s="13"/>
      <c r="BPM53" s="13"/>
      <c r="BPN53" s="13"/>
      <c r="BPO53" s="13"/>
      <c r="BPP53" s="13"/>
      <c r="BPQ53" s="13"/>
      <c r="BPR53" s="13"/>
      <c r="BPS53" s="13"/>
      <c r="BPT53" s="13"/>
      <c r="BPU53" s="13"/>
      <c r="BPV53" s="13"/>
      <c r="BPW53" s="13"/>
      <c r="BPX53" s="13"/>
      <c r="BPY53" s="13"/>
      <c r="BPZ53" s="13"/>
      <c r="BQA53" s="13"/>
      <c r="BQB53" s="13"/>
      <c r="BQC53" s="13"/>
      <c r="BQD53" s="13"/>
      <c r="BQE53" s="13"/>
      <c r="BQF53" s="13"/>
      <c r="BQG53" s="13"/>
      <c r="BQH53" s="13"/>
      <c r="BQI53" s="13"/>
      <c r="BQJ53" s="13"/>
      <c r="BQK53" s="13"/>
      <c r="BQL53" s="13"/>
      <c r="BQM53" s="13"/>
      <c r="BQN53" s="13"/>
      <c r="BQO53" s="13"/>
      <c r="BQP53" s="13"/>
      <c r="BQQ53" s="13"/>
      <c r="BQR53" s="13"/>
      <c r="BQS53" s="13"/>
      <c r="BQT53" s="13"/>
      <c r="BQU53" s="13"/>
      <c r="BQV53" s="13"/>
      <c r="BQW53" s="13"/>
      <c r="BQX53" s="13"/>
      <c r="BQY53" s="13"/>
      <c r="BQZ53" s="13"/>
      <c r="BRA53" s="13"/>
      <c r="BRB53" s="13"/>
      <c r="BRC53" s="13"/>
      <c r="BRD53" s="13"/>
      <c r="BRE53" s="13"/>
      <c r="BRF53" s="13"/>
      <c r="BRG53" s="13"/>
      <c r="BRH53" s="13"/>
      <c r="BRI53" s="13"/>
      <c r="BRJ53" s="13"/>
      <c r="BRK53" s="13"/>
      <c r="BRL53" s="13"/>
      <c r="BRM53" s="13"/>
      <c r="BRN53" s="13"/>
      <c r="BRO53" s="13"/>
      <c r="BRP53" s="13"/>
      <c r="BRQ53" s="13"/>
      <c r="BRR53" s="13"/>
      <c r="BRS53" s="13"/>
      <c r="BRT53" s="13"/>
      <c r="BRU53" s="13"/>
      <c r="BRV53" s="13"/>
      <c r="BRW53" s="13"/>
      <c r="BRX53" s="13"/>
      <c r="BRY53" s="13"/>
      <c r="BRZ53" s="13"/>
      <c r="BSA53" s="13"/>
      <c r="BSB53" s="13"/>
      <c r="BSC53" s="13"/>
      <c r="BSD53" s="13"/>
      <c r="BSE53" s="13"/>
      <c r="BSF53" s="13"/>
      <c r="BSG53" s="13"/>
      <c r="BSH53" s="13"/>
      <c r="BSI53" s="13"/>
      <c r="BSJ53" s="13"/>
      <c r="BSK53" s="13"/>
      <c r="BSL53" s="13"/>
      <c r="BSM53" s="13"/>
      <c r="BSN53" s="13"/>
      <c r="BSO53" s="13"/>
      <c r="BSP53" s="13"/>
      <c r="BSQ53" s="13"/>
      <c r="BSR53" s="13"/>
      <c r="BSS53" s="13"/>
      <c r="BST53" s="13"/>
      <c r="BSU53" s="13"/>
      <c r="BSV53" s="13"/>
      <c r="BSW53" s="13"/>
      <c r="BSX53" s="13"/>
      <c r="BSY53" s="13"/>
      <c r="BSZ53" s="13"/>
      <c r="BTA53" s="13"/>
      <c r="BTB53" s="13"/>
      <c r="BTC53" s="13"/>
      <c r="BTD53" s="13"/>
      <c r="BTE53" s="13"/>
      <c r="BTF53" s="13"/>
      <c r="BTG53" s="13"/>
      <c r="BTH53" s="13"/>
      <c r="BTI53" s="13"/>
      <c r="BTJ53" s="13"/>
      <c r="BTK53" s="13"/>
      <c r="BTL53" s="13"/>
      <c r="BTM53" s="13"/>
      <c r="BTN53" s="13"/>
      <c r="BTO53" s="13"/>
      <c r="BTP53" s="13"/>
      <c r="BTQ53" s="13"/>
      <c r="BTR53" s="13"/>
      <c r="BTS53" s="13"/>
      <c r="BTT53" s="13"/>
      <c r="BTU53" s="13"/>
      <c r="BTV53" s="13"/>
      <c r="BTW53" s="13"/>
      <c r="BTX53" s="13"/>
      <c r="BTY53" s="13"/>
      <c r="BTZ53" s="13"/>
      <c r="BUA53" s="13"/>
      <c r="BUB53" s="13"/>
      <c r="BUC53" s="13"/>
      <c r="BUD53" s="13"/>
      <c r="BUE53" s="13"/>
      <c r="BUF53" s="13"/>
      <c r="BUG53" s="13"/>
      <c r="BUH53" s="13"/>
      <c r="BUI53" s="13"/>
      <c r="BUJ53" s="13"/>
      <c r="BUK53" s="13"/>
      <c r="BUL53" s="13"/>
      <c r="BUM53" s="13"/>
      <c r="BUN53" s="13"/>
      <c r="BUO53" s="13"/>
      <c r="BUP53" s="13"/>
      <c r="BUQ53" s="13"/>
      <c r="BUR53" s="13"/>
      <c r="BUS53" s="13"/>
      <c r="BUT53" s="13"/>
      <c r="BUU53" s="13"/>
      <c r="BUV53" s="13"/>
      <c r="BUW53" s="13"/>
      <c r="BUX53" s="13"/>
      <c r="BUY53" s="13"/>
      <c r="BUZ53" s="13"/>
      <c r="BVA53" s="13"/>
      <c r="BVB53" s="13"/>
      <c r="BVC53" s="13"/>
      <c r="BVD53" s="13"/>
      <c r="BVE53" s="13"/>
      <c r="BVF53" s="13"/>
      <c r="BVG53" s="13"/>
      <c r="BVH53" s="13"/>
      <c r="BVI53" s="13"/>
      <c r="BVJ53" s="13"/>
      <c r="BVK53" s="13"/>
      <c r="BVL53" s="13"/>
      <c r="BVM53" s="13"/>
      <c r="BVN53" s="13"/>
      <c r="BVO53" s="13"/>
      <c r="BVP53" s="13"/>
      <c r="BVQ53" s="13"/>
      <c r="BVR53" s="13"/>
      <c r="BVS53" s="13"/>
      <c r="BVT53" s="13"/>
      <c r="BVU53" s="13"/>
      <c r="BVV53" s="13"/>
      <c r="BVW53" s="13"/>
      <c r="BVX53" s="13"/>
      <c r="BVY53" s="13"/>
      <c r="BVZ53" s="13"/>
      <c r="BWA53" s="13"/>
      <c r="BWB53" s="13"/>
      <c r="BWC53" s="13"/>
      <c r="BWD53" s="13"/>
      <c r="BWE53" s="13"/>
      <c r="BWF53" s="13"/>
      <c r="BWG53" s="13"/>
      <c r="BWH53" s="13"/>
      <c r="BWI53" s="13"/>
      <c r="BWJ53" s="13"/>
      <c r="BWK53" s="13"/>
      <c r="BWL53" s="13"/>
      <c r="BWM53" s="13"/>
      <c r="BWN53" s="13"/>
      <c r="BWO53" s="13"/>
      <c r="BWP53" s="13"/>
      <c r="BWQ53" s="13"/>
      <c r="BWR53" s="13"/>
      <c r="BWS53" s="13"/>
      <c r="BWT53" s="13"/>
      <c r="BWU53" s="13"/>
      <c r="BWV53" s="13"/>
      <c r="BWW53" s="13"/>
      <c r="BWX53" s="13"/>
      <c r="BWY53" s="13"/>
      <c r="BWZ53" s="13"/>
      <c r="BXA53" s="13"/>
      <c r="BXB53" s="13"/>
      <c r="BXC53" s="13"/>
      <c r="BXD53" s="13"/>
      <c r="BXE53" s="13"/>
      <c r="BXF53" s="13"/>
      <c r="BXG53" s="13"/>
      <c r="BXH53" s="13"/>
      <c r="BXI53" s="13"/>
      <c r="BXJ53" s="13"/>
      <c r="BXK53" s="13"/>
      <c r="BXL53" s="13"/>
      <c r="BXM53" s="13"/>
      <c r="BXN53" s="13"/>
      <c r="BXO53" s="13"/>
      <c r="BXP53" s="13"/>
      <c r="BXQ53" s="13"/>
      <c r="BXR53" s="13"/>
      <c r="BXS53" s="13"/>
      <c r="BXT53" s="13"/>
      <c r="BXU53" s="13"/>
      <c r="BXV53" s="13"/>
      <c r="BXW53" s="13"/>
      <c r="BXX53" s="13"/>
      <c r="BXY53" s="13"/>
      <c r="BXZ53" s="13"/>
      <c r="BYA53" s="13"/>
      <c r="BYB53" s="13"/>
      <c r="BYC53" s="13"/>
      <c r="BYD53" s="13"/>
      <c r="BYE53" s="13"/>
      <c r="BYF53" s="13"/>
      <c r="BYG53" s="13"/>
      <c r="BYH53" s="13"/>
      <c r="BYI53" s="13"/>
      <c r="BYJ53" s="13"/>
      <c r="BYK53" s="13"/>
      <c r="BYL53" s="13"/>
      <c r="BYM53" s="13"/>
      <c r="BYN53" s="13"/>
      <c r="BYO53" s="13"/>
      <c r="BYP53" s="13"/>
      <c r="BYQ53" s="13"/>
      <c r="BYR53" s="13"/>
      <c r="BYS53" s="13"/>
      <c r="BYT53" s="13"/>
      <c r="BYU53" s="13"/>
      <c r="BYV53" s="13"/>
      <c r="BYW53" s="13"/>
      <c r="BYX53" s="13"/>
      <c r="BYY53" s="13"/>
      <c r="BYZ53" s="13"/>
      <c r="BZA53" s="13"/>
      <c r="BZB53" s="13"/>
      <c r="BZC53" s="13"/>
      <c r="BZD53" s="13"/>
      <c r="BZE53" s="13"/>
      <c r="BZF53" s="13"/>
      <c r="BZG53" s="13"/>
      <c r="BZH53" s="13"/>
      <c r="BZI53" s="13"/>
      <c r="BZJ53" s="13"/>
      <c r="BZK53" s="13"/>
      <c r="BZL53" s="13"/>
      <c r="BZM53" s="13"/>
      <c r="BZN53" s="13"/>
      <c r="BZO53" s="13"/>
      <c r="BZP53" s="13"/>
      <c r="BZQ53" s="13"/>
      <c r="BZR53" s="13"/>
      <c r="BZS53" s="13"/>
      <c r="BZT53" s="13"/>
      <c r="BZU53" s="13"/>
      <c r="BZV53" s="13"/>
      <c r="BZW53" s="13"/>
      <c r="BZX53" s="13"/>
      <c r="BZY53" s="13"/>
      <c r="BZZ53" s="13"/>
      <c r="CAA53" s="13"/>
      <c r="CAB53" s="13"/>
      <c r="CAC53" s="13"/>
      <c r="CAD53" s="13"/>
      <c r="CAE53" s="13"/>
      <c r="CAF53" s="13"/>
      <c r="CAG53" s="13"/>
      <c r="CAH53" s="13"/>
      <c r="CAI53" s="13"/>
      <c r="CAJ53" s="13"/>
      <c r="CAK53" s="13"/>
      <c r="CAL53" s="13"/>
      <c r="CAM53" s="13"/>
      <c r="CAN53" s="13"/>
      <c r="CAO53" s="13"/>
      <c r="CAP53" s="13"/>
      <c r="CAQ53" s="13"/>
      <c r="CAR53" s="13"/>
      <c r="CAS53" s="13"/>
      <c r="CAT53" s="13"/>
      <c r="CAU53" s="13"/>
      <c r="CAV53" s="13"/>
      <c r="CAW53" s="13"/>
      <c r="CAX53" s="13"/>
      <c r="CAY53" s="13"/>
      <c r="CAZ53" s="13"/>
      <c r="CBA53" s="13"/>
      <c r="CBB53" s="13"/>
      <c r="CBC53" s="13"/>
      <c r="CBD53" s="13"/>
      <c r="CBE53" s="13"/>
      <c r="CBF53" s="13"/>
      <c r="CBG53" s="13"/>
      <c r="CBH53" s="13"/>
      <c r="CBI53" s="13"/>
      <c r="CBJ53" s="13"/>
      <c r="CBK53" s="13"/>
      <c r="CBL53" s="13"/>
      <c r="CBM53" s="13"/>
      <c r="CBN53" s="13"/>
      <c r="CBO53" s="13"/>
      <c r="CBP53" s="13"/>
      <c r="CBQ53" s="13"/>
      <c r="CBR53" s="13"/>
      <c r="CBS53" s="13"/>
      <c r="CBT53" s="13"/>
      <c r="CBU53" s="13"/>
      <c r="CBV53" s="13"/>
      <c r="CBW53" s="13"/>
      <c r="CBX53" s="13"/>
      <c r="CBY53" s="13"/>
      <c r="CBZ53" s="13"/>
      <c r="CCA53" s="13"/>
      <c r="CCB53" s="13"/>
      <c r="CCC53" s="13"/>
      <c r="CCD53" s="13"/>
      <c r="CCE53" s="13"/>
      <c r="CCF53" s="13"/>
      <c r="CCG53" s="13"/>
      <c r="CCH53" s="13"/>
      <c r="CCI53" s="13"/>
      <c r="CCJ53" s="13"/>
      <c r="CCK53" s="13"/>
      <c r="CCL53" s="13"/>
      <c r="CCM53" s="13"/>
      <c r="CCN53" s="13"/>
      <c r="CCO53" s="13"/>
      <c r="CCP53" s="13"/>
      <c r="CCQ53" s="13"/>
      <c r="CCR53" s="13"/>
      <c r="CCS53" s="13"/>
      <c r="CCT53" s="13"/>
      <c r="CCU53" s="13"/>
      <c r="CCV53" s="13"/>
      <c r="CCW53" s="13"/>
      <c r="CCX53" s="13"/>
      <c r="CCY53" s="13"/>
      <c r="CCZ53" s="13"/>
      <c r="CDA53" s="13"/>
      <c r="CDB53" s="13"/>
      <c r="CDC53" s="13"/>
      <c r="CDD53" s="13"/>
      <c r="CDE53" s="13"/>
      <c r="CDF53" s="13"/>
      <c r="CDG53" s="13"/>
      <c r="CDH53" s="13"/>
      <c r="CDI53" s="13"/>
      <c r="CDJ53" s="13"/>
      <c r="CDK53" s="13"/>
      <c r="CDL53" s="13"/>
      <c r="CDM53" s="13"/>
      <c r="CDN53" s="13"/>
      <c r="CDO53" s="13"/>
      <c r="CDP53" s="13"/>
      <c r="CDQ53" s="13"/>
      <c r="CDR53" s="13"/>
      <c r="CDS53" s="13"/>
      <c r="CDT53" s="13"/>
      <c r="CDU53" s="13"/>
      <c r="CDV53" s="13"/>
      <c r="CDW53" s="13"/>
      <c r="CDX53" s="13"/>
      <c r="CDY53" s="13"/>
      <c r="CDZ53" s="13"/>
      <c r="CEA53" s="13"/>
      <c r="CEB53" s="13"/>
      <c r="CEC53" s="13"/>
      <c r="CED53" s="13"/>
      <c r="CEE53" s="13"/>
      <c r="CEF53" s="13"/>
      <c r="CEG53" s="13"/>
      <c r="CEH53" s="13"/>
      <c r="CEI53" s="13"/>
      <c r="CEJ53" s="13"/>
      <c r="CEK53" s="13"/>
      <c r="CEL53" s="13"/>
      <c r="CEM53" s="13"/>
      <c r="CEN53" s="13"/>
      <c r="CEO53" s="13"/>
      <c r="CEP53" s="13"/>
      <c r="CEQ53" s="13"/>
      <c r="CER53" s="13"/>
      <c r="CES53" s="13"/>
      <c r="CET53" s="13"/>
      <c r="CEU53" s="13"/>
      <c r="CEV53" s="13"/>
      <c r="CEW53" s="13"/>
      <c r="CEX53" s="13"/>
      <c r="CEY53" s="13"/>
      <c r="CEZ53" s="13"/>
      <c r="CFA53" s="13"/>
      <c r="CFB53" s="13"/>
      <c r="CFC53" s="13"/>
      <c r="CFD53" s="13"/>
      <c r="CFE53" s="13"/>
      <c r="CFF53" s="13"/>
      <c r="CFG53" s="13"/>
      <c r="CFH53" s="13"/>
      <c r="CFI53" s="13"/>
      <c r="CFJ53" s="13"/>
      <c r="CFK53" s="13"/>
      <c r="CFL53" s="13"/>
      <c r="CFM53" s="13"/>
      <c r="CFN53" s="13"/>
      <c r="CFO53" s="13"/>
      <c r="CFP53" s="13"/>
      <c r="CFQ53" s="13"/>
      <c r="CFR53" s="13"/>
      <c r="CFS53" s="13"/>
      <c r="CFT53" s="13"/>
      <c r="CFU53" s="13"/>
      <c r="CFV53" s="13"/>
      <c r="CFW53" s="13"/>
      <c r="CFX53" s="13"/>
      <c r="CFY53" s="13"/>
      <c r="CFZ53" s="13"/>
      <c r="CGA53" s="13"/>
      <c r="CGB53" s="13"/>
      <c r="CGC53" s="13"/>
      <c r="CGD53" s="13"/>
      <c r="CGE53" s="13"/>
      <c r="CGF53" s="13"/>
      <c r="CGG53" s="13"/>
      <c r="CGH53" s="13"/>
      <c r="CGI53" s="13"/>
      <c r="CGJ53" s="13"/>
      <c r="CGK53" s="13"/>
      <c r="CGL53" s="13"/>
      <c r="CGM53" s="13"/>
      <c r="CGN53" s="13"/>
      <c r="CGO53" s="13"/>
      <c r="CGP53" s="13"/>
      <c r="CGQ53" s="13"/>
      <c r="CGR53" s="13"/>
      <c r="CGS53" s="13"/>
      <c r="CGT53" s="13"/>
      <c r="CGU53" s="13"/>
      <c r="CGV53" s="13"/>
      <c r="CGW53" s="13"/>
      <c r="CGX53" s="13"/>
      <c r="CGY53" s="13"/>
      <c r="CGZ53" s="13"/>
      <c r="CHA53" s="13"/>
      <c r="CHB53" s="13"/>
      <c r="CHC53" s="13"/>
      <c r="CHD53" s="13"/>
      <c r="CHE53" s="13"/>
      <c r="CHF53" s="13"/>
      <c r="CHG53" s="13"/>
      <c r="CHH53" s="13"/>
      <c r="CHI53" s="13"/>
      <c r="CHJ53" s="13"/>
      <c r="CHK53" s="13"/>
      <c r="CHL53" s="13"/>
      <c r="CHM53" s="13"/>
      <c r="CHN53" s="13"/>
      <c r="CHO53" s="13"/>
      <c r="CHP53" s="13"/>
      <c r="CHQ53" s="13"/>
      <c r="CHR53" s="13"/>
      <c r="CHS53" s="13"/>
      <c r="CHT53" s="13"/>
      <c r="CHU53" s="13"/>
      <c r="CHV53" s="13"/>
      <c r="CHW53" s="13"/>
      <c r="CHX53" s="13"/>
      <c r="CHY53" s="13"/>
      <c r="CHZ53" s="13"/>
      <c r="CIA53" s="13"/>
      <c r="CIB53" s="13"/>
      <c r="CIC53" s="13"/>
      <c r="CID53" s="13"/>
      <c r="CIE53" s="13"/>
      <c r="CIF53" s="13"/>
      <c r="CIG53" s="13"/>
      <c r="CIH53" s="13"/>
      <c r="CII53" s="13"/>
      <c r="CIJ53" s="13"/>
      <c r="CIK53" s="13"/>
      <c r="CIL53" s="13"/>
      <c r="CIM53" s="13"/>
      <c r="CIN53" s="13"/>
      <c r="CIO53" s="13"/>
      <c r="CIP53" s="13"/>
      <c r="CIQ53" s="13"/>
      <c r="CIR53" s="13"/>
      <c r="CIS53" s="13"/>
      <c r="CIT53" s="13"/>
      <c r="CIU53" s="13"/>
      <c r="CIV53" s="13"/>
      <c r="CIW53" s="13"/>
      <c r="CIX53" s="13"/>
      <c r="CIY53" s="13"/>
      <c r="CIZ53" s="13"/>
      <c r="CJA53" s="13"/>
      <c r="CJB53" s="13"/>
      <c r="CJC53" s="13"/>
      <c r="CJD53" s="13"/>
      <c r="CJE53" s="13"/>
      <c r="CJF53" s="13"/>
      <c r="CJG53" s="13"/>
      <c r="CJH53" s="13"/>
      <c r="CJI53" s="13"/>
      <c r="CJJ53" s="13"/>
      <c r="CJK53" s="13"/>
      <c r="CJL53" s="13"/>
      <c r="CJM53" s="13"/>
      <c r="CJN53" s="13"/>
      <c r="CJO53" s="13"/>
      <c r="CJP53" s="13"/>
      <c r="CJQ53" s="13"/>
      <c r="CJR53" s="13"/>
      <c r="CJS53" s="13"/>
      <c r="CJT53" s="13"/>
      <c r="CJU53" s="13"/>
      <c r="CJV53" s="13"/>
      <c r="CJW53" s="13"/>
      <c r="CJX53" s="13"/>
      <c r="CJY53" s="13"/>
      <c r="CJZ53" s="13"/>
      <c r="CKA53" s="13"/>
      <c r="CKB53" s="13"/>
      <c r="CKC53" s="13"/>
      <c r="CKD53" s="13"/>
      <c r="CKE53" s="13"/>
      <c r="CKF53" s="13"/>
      <c r="CKG53" s="13"/>
      <c r="CKH53" s="13"/>
      <c r="CKI53" s="13"/>
      <c r="CKJ53" s="13"/>
      <c r="CKK53" s="13"/>
      <c r="CKL53" s="13"/>
      <c r="CKM53" s="13"/>
      <c r="CKN53" s="13"/>
      <c r="CKO53" s="13"/>
      <c r="CKP53" s="13"/>
      <c r="CKQ53" s="13"/>
      <c r="CKR53" s="13"/>
      <c r="CKS53" s="13"/>
      <c r="CKT53" s="13"/>
      <c r="CKU53" s="13"/>
      <c r="CKV53" s="13"/>
      <c r="CKW53" s="13"/>
      <c r="CKX53" s="13"/>
      <c r="CKY53" s="13"/>
      <c r="CKZ53" s="13"/>
      <c r="CLA53" s="13"/>
      <c r="CLB53" s="13"/>
      <c r="CLC53" s="13"/>
      <c r="CLD53" s="13"/>
      <c r="CLE53" s="13"/>
      <c r="CLF53" s="13"/>
      <c r="CLG53" s="13"/>
      <c r="CLH53" s="13"/>
      <c r="CLI53" s="13"/>
      <c r="CLJ53" s="13"/>
      <c r="CLK53" s="13"/>
      <c r="CLL53" s="13"/>
      <c r="CLM53" s="13"/>
      <c r="CLN53" s="13"/>
      <c r="CLO53" s="13"/>
      <c r="CLP53" s="13"/>
      <c r="CLQ53" s="13"/>
      <c r="CLR53" s="13"/>
      <c r="CLS53" s="13"/>
      <c r="CLT53" s="13"/>
      <c r="CLU53" s="13"/>
      <c r="CLV53" s="13"/>
      <c r="CLW53" s="13"/>
      <c r="CLX53" s="13"/>
      <c r="CLY53" s="13"/>
      <c r="CLZ53" s="13"/>
      <c r="CMA53" s="13"/>
      <c r="CMB53" s="13"/>
      <c r="CMC53" s="13"/>
      <c r="CMD53" s="13"/>
      <c r="CME53" s="13"/>
      <c r="CMF53" s="13"/>
      <c r="CMG53" s="13"/>
      <c r="CMH53" s="13"/>
      <c r="CMI53" s="13"/>
      <c r="CMJ53" s="13"/>
      <c r="CMK53" s="13"/>
      <c r="CML53" s="13"/>
      <c r="CMM53" s="13"/>
      <c r="CMN53" s="13"/>
      <c r="CMO53" s="13"/>
      <c r="CMP53" s="13"/>
      <c r="CMQ53" s="13"/>
      <c r="CMR53" s="13"/>
      <c r="CMS53" s="13"/>
      <c r="CMT53" s="13"/>
      <c r="CMU53" s="13"/>
      <c r="CMV53" s="13"/>
      <c r="CMW53" s="13"/>
      <c r="CMX53" s="13"/>
      <c r="CMY53" s="13"/>
      <c r="CMZ53" s="13"/>
      <c r="CNA53" s="13"/>
      <c r="CNB53" s="13"/>
      <c r="CNC53" s="13"/>
      <c r="CND53" s="13"/>
      <c r="CNE53" s="13"/>
      <c r="CNF53" s="13"/>
      <c r="CNG53" s="13"/>
      <c r="CNH53" s="13"/>
      <c r="CNI53" s="13"/>
      <c r="CNJ53" s="13"/>
      <c r="CNK53" s="13"/>
      <c r="CNL53" s="13"/>
      <c r="CNM53" s="13"/>
      <c r="CNN53" s="13"/>
      <c r="CNO53" s="13"/>
      <c r="CNP53" s="13"/>
      <c r="CNQ53" s="13"/>
      <c r="CNR53" s="13"/>
      <c r="CNS53" s="13"/>
      <c r="CNT53" s="13"/>
      <c r="CNU53" s="13"/>
      <c r="CNV53" s="13"/>
      <c r="CNW53" s="13"/>
      <c r="CNX53" s="13"/>
      <c r="CNY53" s="13"/>
      <c r="CNZ53" s="13"/>
      <c r="COA53" s="13"/>
      <c r="COB53" s="13"/>
      <c r="COC53" s="13"/>
      <c r="COD53" s="13"/>
      <c r="COE53" s="13"/>
      <c r="COF53" s="13"/>
      <c r="COG53" s="13"/>
      <c r="COH53" s="13"/>
      <c r="COI53" s="13"/>
      <c r="COJ53" s="13"/>
      <c r="COK53" s="13"/>
      <c r="COL53" s="13"/>
      <c r="COM53" s="13"/>
      <c r="CON53" s="13"/>
      <c r="COO53" s="13"/>
      <c r="COP53" s="13"/>
      <c r="COQ53" s="13"/>
      <c r="COR53" s="13"/>
      <c r="COS53" s="13"/>
      <c r="COT53" s="13"/>
      <c r="COU53" s="13"/>
      <c r="COV53" s="13"/>
      <c r="COW53" s="13"/>
      <c r="COX53" s="13"/>
      <c r="COY53" s="13"/>
      <c r="COZ53" s="13"/>
      <c r="CPA53" s="13"/>
      <c r="CPB53" s="13"/>
      <c r="CPC53" s="13"/>
      <c r="CPD53" s="13"/>
      <c r="CPE53" s="13"/>
      <c r="CPF53" s="13"/>
      <c r="CPG53" s="13"/>
      <c r="CPH53" s="13"/>
      <c r="CPI53" s="13"/>
      <c r="CPJ53" s="13"/>
      <c r="CPK53" s="13"/>
      <c r="CPL53" s="13"/>
      <c r="CPM53" s="13"/>
      <c r="CPN53" s="13"/>
      <c r="CPO53" s="13"/>
      <c r="CPP53" s="13"/>
      <c r="CPQ53" s="13"/>
      <c r="CPR53" s="13"/>
      <c r="CPS53" s="13"/>
      <c r="CPT53" s="13"/>
      <c r="CPU53" s="13"/>
      <c r="CPV53" s="13"/>
      <c r="CPW53" s="13"/>
      <c r="CPX53" s="13"/>
      <c r="CPY53" s="13"/>
      <c r="CPZ53" s="13"/>
      <c r="CQA53" s="13"/>
      <c r="CQB53" s="13"/>
      <c r="CQC53" s="13"/>
      <c r="CQD53" s="13"/>
      <c r="CQE53" s="13"/>
      <c r="CQF53" s="13"/>
      <c r="CQG53" s="13"/>
      <c r="CQH53" s="13"/>
      <c r="CQI53" s="13"/>
      <c r="CQJ53" s="13"/>
      <c r="CQK53" s="13"/>
      <c r="CQL53" s="13"/>
      <c r="CQM53" s="13"/>
      <c r="CQN53" s="13"/>
      <c r="CQO53" s="13"/>
      <c r="CQP53" s="13"/>
      <c r="CQQ53" s="13"/>
      <c r="CQR53" s="13"/>
      <c r="CQS53" s="13"/>
      <c r="CQT53" s="13"/>
      <c r="CQU53" s="13"/>
      <c r="CQV53" s="13"/>
      <c r="CQW53" s="13"/>
      <c r="CQX53" s="13"/>
      <c r="CQY53" s="13"/>
      <c r="CQZ53" s="13"/>
      <c r="CRA53" s="13"/>
      <c r="CRB53" s="13"/>
      <c r="CRC53" s="13"/>
      <c r="CRD53" s="13"/>
      <c r="CRE53" s="13"/>
      <c r="CRF53" s="13"/>
      <c r="CRG53" s="13"/>
      <c r="CRH53" s="13"/>
      <c r="CRI53" s="13"/>
      <c r="CRJ53" s="13"/>
      <c r="CRK53" s="13"/>
      <c r="CRL53" s="13"/>
      <c r="CRM53" s="13"/>
      <c r="CRN53" s="13"/>
      <c r="CRO53" s="13"/>
      <c r="CRP53" s="13"/>
      <c r="CRQ53" s="13"/>
      <c r="CRR53" s="13"/>
      <c r="CRS53" s="13"/>
      <c r="CRT53" s="13"/>
      <c r="CRU53" s="13"/>
      <c r="CRV53" s="13"/>
      <c r="CRW53" s="13"/>
      <c r="CRX53" s="13"/>
      <c r="CRY53" s="13"/>
      <c r="CRZ53" s="13"/>
      <c r="CSA53" s="13"/>
      <c r="CSB53" s="13"/>
      <c r="CSC53" s="13"/>
      <c r="CSD53" s="13"/>
      <c r="CSE53" s="13"/>
      <c r="CSF53" s="13"/>
      <c r="CSG53" s="13"/>
      <c r="CSH53" s="13"/>
      <c r="CSI53" s="13"/>
      <c r="CSJ53" s="13"/>
      <c r="CSK53" s="13"/>
      <c r="CSL53" s="13"/>
      <c r="CSM53" s="13"/>
      <c r="CSN53" s="13"/>
      <c r="CSO53" s="13"/>
      <c r="CSP53" s="13"/>
      <c r="CSQ53" s="13"/>
      <c r="CSR53" s="13"/>
      <c r="CSS53" s="13"/>
      <c r="CST53" s="13"/>
      <c r="CSU53" s="13"/>
      <c r="CSV53" s="13"/>
      <c r="CSW53" s="13"/>
      <c r="CSX53" s="13"/>
      <c r="CSY53" s="13"/>
      <c r="CSZ53" s="13"/>
      <c r="CTA53" s="13"/>
      <c r="CTB53" s="13"/>
      <c r="CTC53" s="13"/>
      <c r="CTD53" s="13"/>
      <c r="CTE53" s="13"/>
      <c r="CTF53" s="13"/>
      <c r="CTG53" s="13"/>
      <c r="CTH53" s="13"/>
      <c r="CTI53" s="13"/>
      <c r="CTJ53" s="13"/>
      <c r="CTK53" s="13"/>
      <c r="CTL53" s="13"/>
      <c r="CTM53" s="13"/>
      <c r="CTN53" s="13"/>
      <c r="CTO53" s="13"/>
      <c r="CTP53" s="13"/>
      <c r="CTQ53" s="13"/>
      <c r="CTR53" s="13"/>
      <c r="CTS53" s="13"/>
      <c r="CTT53" s="13"/>
      <c r="CTU53" s="13"/>
      <c r="CTV53" s="13"/>
      <c r="CTW53" s="13"/>
      <c r="CTX53" s="13"/>
      <c r="CTY53" s="13"/>
      <c r="CTZ53" s="13"/>
      <c r="CUA53" s="13"/>
      <c r="CUB53" s="13"/>
      <c r="CUC53" s="13"/>
      <c r="CUD53" s="13"/>
      <c r="CUE53" s="13"/>
      <c r="CUF53" s="13"/>
      <c r="CUG53" s="13"/>
      <c r="CUH53" s="13"/>
      <c r="CUI53" s="13"/>
      <c r="CUJ53" s="13"/>
      <c r="CUK53" s="13"/>
      <c r="CUL53" s="13"/>
      <c r="CUM53" s="13"/>
      <c r="CUN53" s="13"/>
      <c r="CUO53" s="13"/>
      <c r="CUP53" s="13"/>
      <c r="CUQ53" s="13"/>
      <c r="CUR53" s="13"/>
      <c r="CUS53" s="13"/>
      <c r="CUT53" s="13"/>
      <c r="CUU53" s="13"/>
      <c r="CUV53" s="13"/>
      <c r="CUW53" s="13"/>
      <c r="CUX53" s="13"/>
      <c r="CUY53" s="13"/>
      <c r="CUZ53" s="13"/>
      <c r="CVA53" s="13"/>
      <c r="CVB53" s="13"/>
      <c r="CVC53" s="13"/>
      <c r="CVD53" s="13"/>
      <c r="CVE53" s="13"/>
      <c r="CVF53" s="13"/>
      <c r="CVG53" s="13"/>
      <c r="CVH53" s="13"/>
      <c r="CVI53" s="13"/>
      <c r="CVJ53" s="13"/>
      <c r="CVK53" s="13"/>
      <c r="CVL53" s="13"/>
      <c r="CVM53" s="13"/>
      <c r="CVN53" s="13"/>
      <c r="CVO53" s="13"/>
      <c r="CVP53" s="13"/>
      <c r="CVQ53" s="13"/>
      <c r="CVR53" s="13"/>
      <c r="CVS53" s="13"/>
      <c r="CVT53" s="13"/>
      <c r="CVU53" s="13"/>
      <c r="CVV53" s="13"/>
      <c r="CVW53" s="13"/>
      <c r="CVX53" s="13"/>
      <c r="CVY53" s="13"/>
      <c r="CVZ53" s="13"/>
      <c r="CWA53" s="13"/>
      <c r="CWB53" s="13"/>
      <c r="CWC53" s="13"/>
      <c r="CWD53" s="13"/>
      <c r="CWE53" s="13"/>
      <c r="CWF53" s="13"/>
      <c r="CWG53" s="13"/>
      <c r="CWH53" s="13"/>
      <c r="CWI53" s="13"/>
      <c r="CWJ53" s="13"/>
      <c r="CWK53" s="13"/>
      <c r="CWL53" s="13"/>
      <c r="CWM53" s="13"/>
      <c r="CWN53" s="13"/>
      <c r="CWO53" s="13"/>
      <c r="CWP53" s="13"/>
      <c r="CWQ53" s="13"/>
      <c r="CWR53" s="13"/>
      <c r="CWS53" s="13"/>
      <c r="CWT53" s="13"/>
      <c r="CWU53" s="13"/>
      <c r="CWV53" s="13"/>
      <c r="CWW53" s="13"/>
      <c r="CWX53" s="13"/>
      <c r="CWY53" s="13"/>
      <c r="CWZ53" s="13"/>
      <c r="CXA53" s="13"/>
      <c r="CXB53" s="13"/>
      <c r="CXC53" s="13"/>
      <c r="CXD53" s="13"/>
      <c r="CXE53" s="13"/>
      <c r="CXF53" s="13"/>
      <c r="CXG53" s="13"/>
      <c r="CXH53" s="13"/>
      <c r="CXI53" s="13"/>
      <c r="CXJ53" s="13"/>
      <c r="CXK53" s="13"/>
      <c r="CXL53" s="13"/>
      <c r="CXM53" s="13"/>
      <c r="CXN53" s="13"/>
      <c r="CXO53" s="13"/>
      <c r="CXP53" s="13"/>
      <c r="CXQ53" s="13"/>
      <c r="CXR53" s="13"/>
      <c r="CXS53" s="13"/>
      <c r="CXT53" s="13"/>
      <c r="CXU53" s="13"/>
      <c r="CXV53" s="13"/>
      <c r="CXW53" s="13"/>
      <c r="CXX53" s="13"/>
      <c r="CXY53" s="13"/>
      <c r="CXZ53" s="13"/>
      <c r="CYA53" s="13"/>
      <c r="CYB53" s="13"/>
      <c r="CYC53" s="13"/>
      <c r="CYD53" s="13"/>
      <c r="CYE53" s="13"/>
      <c r="CYF53" s="13"/>
      <c r="CYG53" s="13"/>
      <c r="CYH53" s="13"/>
      <c r="CYI53" s="13"/>
      <c r="CYJ53" s="13"/>
      <c r="CYK53" s="13"/>
      <c r="CYL53" s="13"/>
      <c r="CYM53" s="13"/>
      <c r="CYN53" s="13"/>
      <c r="CYO53" s="13"/>
      <c r="CYP53" s="13"/>
      <c r="CYQ53" s="13"/>
      <c r="CYR53" s="13"/>
      <c r="CYS53" s="13"/>
      <c r="CYT53" s="13"/>
      <c r="CYU53" s="13"/>
      <c r="CYV53" s="13"/>
      <c r="CYW53" s="13"/>
      <c r="CYX53" s="13"/>
      <c r="CYY53" s="13"/>
      <c r="CYZ53" s="13"/>
      <c r="CZA53" s="13"/>
      <c r="CZB53" s="13"/>
      <c r="CZC53" s="13"/>
      <c r="CZD53" s="13"/>
      <c r="CZE53" s="13"/>
      <c r="CZF53" s="13"/>
      <c r="CZG53" s="13"/>
      <c r="CZH53" s="13"/>
      <c r="CZI53" s="13"/>
      <c r="CZJ53" s="13"/>
      <c r="CZK53" s="13"/>
      <c r="CZL53" s="13"/>
      <c r="CZM53" s="13"/>
      <c r="CZN53" s="13"/>
      <c r="CZO53" s="13"/>
      <c r="CZP53" s="13"/>
      <c r="CZQ53" s="13"/>
      <c r="CZR53" s="13"/>
      <c r="CZS53" s="13"/>
      <c r="CZT53" s="13"/>
      <c r="CZU53" s="13"/>
      <c r="CZV53" s="13"/>
      <c r="CZW53" s="13"/>
      <c r="CZX53" s="13"/>
      <c r="CZY53" s="13"/>
      <c r="CZZ53" s="13"/>
      <c r="DAA53" s="13"/>
      <c r="DAB53" s="13"/>
      <c r="DAC53" s="13"/>
      <c r="DAD53" s="13"/>
      <c r="DAE53" s="13"/>
      <c r="DAF53" s="13"/>
      <c r="DAG53" s="13"/>
      <c r="DAH53" s="13"/>
      <c r="DAI53" s="13"/>
      <c r="DAJ53" s="13"/>
      <c r="DAK53" s="13"/>
      <c r="DAL53" s="13"/>
      <c r="DAM53" s="13"/>
      <c r="DAN53" s="13"/>
      <c r="DAO53" s="13"/>
      <c r="DAP53" s="13"/>
      <c r="DAQ53" s="13"/>
      <c r="DAR53" s="13"/>
      <c r="DAS53" s="13"/>
      <c r="DAT53" s="13"/>
      <c r="DAU53" s="13"/>
      <c r="DAV53" s="13"/>
      <c r="DAW53" s="13"/>
      <c r="DAX53" s="13"/>
      <c r="DAY53" s="13"/>
      <c r="DAZ53" s="13"/>
      <c r="DBA53" s="13"/>
      <c r="DBB53" s="13"/>
      <c r="DBC53" s="13"/>
      <c r="DBD53" s="13"/>
      <c r="DBE53" s="13"/>
      <c r="DBF53" s="13"/>
      <c r="DBG53" s="13"/>
      <c r="DBH53" s="13"/>
      <c r="DBI53" s="13"/>
      <c r="DBJ53" s="13"/>
      <c r="DBK53" s="13"/>
      <c r="DBL53" s="13"/>
      <c r="DBM53" s="13"/>
      <c r="DBN53" s="13"/>
      <c r="DBO53" s="13"/>
      <c r="DBP53" s="13"/>
      <c r="DBQ53" s="13"/>
      <c r="DBR53" s="13"/>
      <c r="DBS53" s="13"/>
      <c r="DBT53" s="13"/>
      <c r="DBU53" s="13"/>
      <c r="DBV53" s="13"/>
      <c r="DBW53" s="13"/>
      <c r="DBX53" s="13"/>
      <c r="DBY53" s="13"/>
      <c r="DBZ53" s="13"/>
      <c r="DCA53" s="13"/>
      <c r="DCB53" s="13"/>
      <c r="DCC53" s="13"/>
      <c r="DCD53" s="13"/>
      <c r="DCE53" s="13"/>
      <c r="DCF53" s="13"/>
      <c r="DCG53" s="13"/>
      <c r="DCH53" s="13"/>
      <c r="DCI53" s="13"/>
      <c r="DCJ53" s="13"/>
      <c r="DCK53" s="13"/>
      <c r="DCL53" s="13"/>
      <c r="DCM53" s="13"/>
      <c r="DCN53" s="13"/>
      <c r="DCO53" s="13"/>
      <c r="DCP53" s="13"/>
      <c r="DCQ53" s="13"/>
      <c r="DCR53" s="13"/>
      <c r="DCS53" s="13"/>
      <c r="DCT53" s="13"/>
      <c r="DCU53" s="13"/>
      <c r="DCV53" s="13"/>
      <c r="DCW53" s="13"/>
      <c r="DCX53" s="13"/>
      <c r="DCY53" s="13"/>
      <c r="DCZ53" s="13"/>
      <c r="DDA53" s="13"/>
      <c r="DDB53" s="13"/>
      <c r="DDC53" s="13"/>
      <c r="DDD53" s="13"/>
      <c r="DDE53" s="13"/>
      <c r="DDF53" s="13"/>
      <c r="DDG53" s="13"/>
      <c r="DDH53" s="13"/>
      <c r="DDI53" s="13"/>
      <c r="DDJ53" s="13"/>
      <c r="DDK53" s="13"/>
      <c r="DDL53" s="13"/>
      <c r="DDM53" s="13"/>
      <c r="DDN53" s="13"/>
      <c r="DDO53" s="13"/>
      <c r="DDP53" s="13"/>
      <c r="DDQ53" s="13"/>
      <c r="DDR53" s="13"/>
      <c r="DDS53" s="13"/>
      <c r="DDT53" s="13"/>
      <c r="DDU53" s="13"/>
      <c r="DDV53" s="13"/>
      <c r="DDW53" s="13"/>
      <c r="DDX53" s="13"/>
      <c r="DDY53" s="13"/>
      <c r="DDZ53" s="13"/>
      <c r="DEA53" s="13"/>
      <c r="DEB53" s="13"/>
      <c r="DEC53" s="13"/>
      <c r="DED53" s="13"/>
      <c r="DEE53" s="13"/>
      <c r="DEF53" s="13"/>
      <c r="DEG53" s="13"/>
      <c r="DEH53" s="13"/>
      <c r="DEI53" s="13"/>
      <c r="DEJ53" s="13"/>
      <c r="DEK53" s="13"/>
      <c r="DEL53" s="13"/>
      <c r="DEM53" s="13"/>
      <c r="DEN53" s="13"/>
      <c r="DEO53" s="13"/>
      <c r="DEP53" s="13"/>
      <c r="DEQ53" s="13"/>
      <c r="DER53" s="13"/>
      <c r="DES53" s="13"/>
      <c r="DET53" s="13"/>
      <c r="DEU53" s="13"/>
      <c r="DEV53" s="13"/>
      <c r="DEW53" s="13"/>
      <c r="DEX53" s="13"/>
      <c r="DEY53" s="13"/>
      <c r="DEZ53" s="13"/>
      <c r="DFA53" s="13"/>
      <c r="DFB53" s="13"/>
      <c r="DFC53" s="13"/>
      <c r="DFD53" s="13"/>
      <c r="DFE53" s="13"/>
      <c r="DFF53" s="13"/>
      <c r="DFG53" s="13"/>
      <c r="DFH53" s="13"/>
      <c r="DFI53" s="13"/>
      <c r="DFJ53" s="13"/>
      <c r="DFK53" s="13"/>
      <c r="DFL53" s="13"/>
      <c r="DFM53" s="13"/>
      <c r="DFN53" s="13"/>
      <c r="DFO53" s="13"/>
      <c r="DFP53" s="13"/>
      <c r="DFQ53" s="13"/>
      <c r="DFR53" s="13"/>
      <c r="DFS53" s="13"/>
      <c r="DFT53" s="13"/>
      <c r="DFU53" s="13"/>
      <c r="DFV53" s="13"/>
      <c r="DFW53" s="13"/>
      <c r="DFX53" s="13"/>
      <c r="DFY53" s="13"/>
      <c r="DFZ53" s="13"/>
      <c r="DGA53" s="13"/>
      <c r="DGB53" s="13"/>
      <c r="DGC53" s="13"/>
      <c r="DGD53" s="13"/>
      <c r="DGE53" s="13"/>
      <c r="DGF53" s="13"/>
      <c r="DGG53" s="13"/>
      <c r="DGH53" s="13"/>
      <c r="DGI53" s="13"/>
      <c r="DGJ53" s="13"/>
      <c r="DGK53" s="13"/>
      <c r="DGL53" s="13"/>
      <c r="DGM53" s="13"/>
      <c r="DGN53" s="13"/>
      <c r="DGO53" s="13"/>
      <c r="DGP53" s="13"/>
      <c r="DGQ53" s="13"/>
      <c r="DGR53" s="13"/>
      <c r="DGS53" s="13"/>
      <c r="DGT53" s="13"/>
      <c r="DGU53" s="13"/>
      <c r="DGV53" s="13"/>
      <c r="DGW53" s="13"/>
      <c r="DGX53" s="13"/>
      <c r="DGY53" s="13"/>
      <c r="DGZ53" s="13"/>
      <c r="DHA53" s="13"/>
      <c r="DHB53" s="13"/>
      <c r="DHC53" s="13"/>
      <c r="DHD53" s="13"/>
      <c r="DHE53" s="13"/>
      <c r="DHF53" s="13"/>
      <c r="DHG53" s="13"/>
      <c r="DHH53" s="13"/>
      <c r="DHI53" s="13"/>
      <c r="DHJ53" s="13"/>
      <c r="DHK53" s="13"/>
      <c r="DHL53" s="13"/>
      <c r="DHM53" s="13"/>
      <c r="DHN53" s="13"/>
      <c r="DHO53" s="13"/>
      <c r="DHP53" s="13"/>
      <c r="DHQ53" s="13"/>
      <c r="DHR53" s="13"/>
      <c r="DHS53" s="13"/>
      <c r="DHT53" s="13"/>
      <c r="DHU53" s="13"/>
      <c r="DHV53" s="13"/>
      <c r="DHW53" s="13"/>
      <c r="DHX53" s="13"/>
      <c r="DHY53" s="13"/>
      <c r="DHZ53" s="13"/>
      <c r="DIA53" s="13"/>
      <c r="DIB53" s="13"/>
      <c r="DIC53" s="13"/>
      <c r="DID53" s="13"/>
      <c r="DIE53" s="13"/>
      <c r="DIF53" s="13"/>
      <c r="DIG53" s="13"/>
      <c r="DIH53" s="13"/>
      <c r="DII53" s="13"/>
      <c r="DIJ53" s="13"/>
      <c r="DIK53" s="13"/>
      <c r="DIL53" s="13"/>
      <c r="DIM53" s="13"/>
      <c r="DIN53" s="13"/>
      <c r="DIO53" s="13"/>
      <c r="DIP53" s="13"/>
      <c r="DIQ53" s="13"/>
      <c r="DIR53" s="13"/>
      <c r="DIS53" s="13"/>
      <c r="DIT53" s="13"/>
      <c r="DIU53" s="13"/>
      <c r="DIV53" s="13"/>
      <c r="DIW53" s="13"/>
      <c r="DIX53" s="13"/>
      <c r="DIY53" s="13"/>
      <c r="DIZ53" s="13"/>
      <c r="DJA53" s="13"/>
      <c r="DJB53" s="13"/>
      <c r="DJC53" s="13"/>
      <c r="DJD53" s="13"/>
      <c r="DJE53" s="13"/>
      <c r="DJF53" s="13"/>
      <c r="DJG53" s="13"/>
      <c r="DJH53" s="13"/>
      <c r="DJI53" s="13"/>
      <c r="DJJ53" s="13"/>
      <c r="DJK53" s="13"/>
      <c r="DJL53" s="13"/>
      <c r="DJM53" s="13"/>
      <c r="DJN53" s="13"/>
      <c r="DJO53" s="13"/>
      <c r="DJP53" s="13"/>
      <c r="DJQ53" s="13"/>
      <c r="DJR53" s="13"/>
      <c r="DJS53" s="13"/>
      <c r="DJT53" s="13"/>
      <c r="DJU53" s="13"/>
      <c r="DJV53" s="13"/>
      <c r="DJW53" s="13"/>
      <c r="DJX53" s="13"/>
      <c r="DJY53" s="13"/>
      <c r="DJZ53" s="13"/>
      <c r="DKA53" s="13"/>
      <c r="DKB53" s="13"/>
      <c r="DKC53" s="13"/>
      <c r="DKD53" s="13"/>
      <c r="DKE53" s="13"/>
      <c r="DKF53" s="13"/>
      <c r="DKG53" s="13"/>
      <c r="DKH53" s="13"/>
      <c r="DKI53" s="13"/>
      <c r="DKJ53" s="13"/>
      <c r="DKK53" s="13"/>
      <c r="DKL53" s="13"/>
      <c r="DKM53" s="13"/>
      <c r="DKN53" s="13"/>
      <c r="DKO53" s="13"/>
      <c r="DKP53" s="13"/>
      <c r="DKQ53" s="13"/>
      <c r="DKR53" s="13"/>
      <c r="DKS53" s="13"/>
      <c r="DKT53" s="13"/>
      <c r="DKU53" s="13"/>
      <c r="DKV53" s="13"/>
      <c r="DKW53" s="13"/>
      <c r="DKX53" s="13"/>
      <c r="DKY53" s="13"/>
      <c r="DKZ53" s="13"/>
      <c r="DLA53" s="13"/>
      <c r="DLB53" s="13"/>
      <c r="DLC53" s="13"/>
      <c r="DLD53" s="13"/>
      <c r="DLE53" s="13"/>
      <c r="DLF53" s="13"/>
      <c r="DLG53" s="13"/>
      <c r="DLH53" s="13"/>
      <c r="DLI53" s="13"/>
      <c r="DLJ53" s="13"/>
      <c r="DLK53" s="13"/>
      <c r="DLL53" s="13"/>
      <c r="DLM53" s="13"/>
      <c r="DLN53" s="13"/>
      <c r="DLO53" s="13"/>
      <c r="DLP53" s="13"/>
      <c r="DLQ53" s="13"/>
      <c r="DLR53" s="13"/>
      <c r="DLS53" s="13"/>
      <c r="DLT53" s="13"/>
      <c r="DLU53" s="13"/>
      <c r="DLV53" s="13"/>
      <c r="DLW53" s="13"/>
      <c r="DLX53" s="13"/>
      <c r="DLY53" s="13"/>
      <c r="DLZ53" s="13"/>
      <c r="DMA53" s="13"/>
      <c r="DMB53" s="13"/>
      <c r="DMC53" s="13"/>
      <c r="DMD53" s="13"/>
      <c r="DME53" s="13"/>
      <c r="DMF53" s="13"/>
      <c r="DMG53" s="13"/>
      <c r="DMH53" s="13"/>
      <c r="DMI53" s="13"/>
      <c r="DMJ53" s="13"/>
      <c r="DMK53" s="13"/>
      <c r="DML53" s="13"/>
      <c r="DMM53" s="13"/>
      <c r="DMN53" s="13"/>
      <c r="DMO53" s="13"/>
      <c r="DMP53" s="13"/>
      <c r="DMQ53" s="13"/>
      <c r="DMR53" s="13"/>
      <c r="DMS53" s="13"/>
      <c r="DMT53" s="13"/>
      <c r="DMU53" s="13"/>
      <c r="DMV53" s="13"/>
      <c r="DMW53" s="13"/>
      <c r="DMX53" s="13"/>
      <c r="DMY53" s="13"/>
      <c r="DMZ53" s="13"/>
      <c r="DNA53" s="13"/>
      <c r="DNB53" s="13"/>
      <c r="DNC53" s="13"/>
      <c r="DND53" s="13"/>
      <c r="DNE53" s="13"/>
      <c r="DNF53" s="13"/>
      <c r="DNG53" s="13"/>
      <c r="DNH53" s="13"/>
      <c r="DNI53" s="13"/>
      <c r="DNJ53" s="13"/>
      <c r="DNK53" s="13"/>
      <c r="DNL53" s="13"/>
      <c r="DNM53" s="13"/>
      <c r="DNN53" s="13"/>
      <c r="DNO53" s="13"/>
      <c r="DNP53" s="13"/>
      <c r="DNQ53" s="13"/>
      <c r="DNR53" s="13"/>
      <c r="DNS53" s="13"/>
      <c r="DNT53" s="13"/>
      <c r="DNU53" s="13"/>
      <c r="DNV53" s="13"/>
      <c r="DNW53" s="13"/>
      <c r="DNX53" s="13"/>
      <c r="DNY53" s="13"/>
      <c r="DNZ53" s="13"/>
      <c r="DOA53" s="13"/>
      <c r="DOB53" s="13"/>
      <c r="DOC53" s="13"/>
      <c r="DOD53" s="13"/>
      <c r="DOE53" s="13"/>
      <c r="DOF53" s="13"/>
      <c r="DOG53" s="13"/>
      <c r="DOH53" s="13"/>
      <c r="DOI53" s="13"/>
      <c r="DOJ53" s="13"/>
      <c r="DOK53" s="13"/>
      <c r="DOL53" s="13"/>
      <c r="DOM53" s="13"/>
      <c r="DON53" s="13"/>
      <c r="DOO53" s="13"/>
      <c r="DOP53" s="13"/>
      <c r="DOQ53" s="13"/>
      <c r="DOR53" s="13"/>
      <c r="DOS53" s="13"/>
      <c r="DOT53" s="13"/>
      <c r="DOU53" s="13"/>
      <c r="DOV53" s="13"/>
      <c r="DOW53" s="13"/>
      <c r="DOX53" s="13"/>
      <c r="DOY53" s="13"/>
      <c r="DOZ53" s="13"/>
      <c r="DPA53" s="13"/>
      <c r="DPB53" s="13"/>
      <c r="DPC53" s="13"/>
      <c r="DPD53" s="13"/>
      <c r="DPE53" s="13"/>
      <c r="DPF53" s="13"/>
      <c r="DPG53" s="13"/>
      <c r="DPH53" s="13"/>
      <c r="DPI53" s="13"/>
      <c r="DPJ53" s="13"/>
      <c r="DPK53" s="13"/>
      <c r="DPL53" s="13"/>
      <c r="DPM53" s="13"/>
      <c r="DPN53" s="13"/>
      <c r="DPO53" s="13"/>
      <c r="DPP53" s="13"/>
      <c r="DPQ53" s="13"/>
      <c r="DPR53" s="13"/>
      <c r="DPS53" s="13"/>
      <c r="DPT53" s="13"/>
      <c r="DPU53" s="13"/>
      <c r="DPV53" s="13"/>
      <c r="DPW53" s="13"/>
      <c r="DPX53" s="13"/>
      <c r="DPY53" s="13"/>
      <c r="DPZ53" s="13"/>
      <c r="DQA53" s="13"/>
      <c r="DQB53" s="13"/>
      <c r="DQC53" s="13"/>
      <c r="DQD53" s="13"/>
      <c r="DQE53" s="13"/>
      <c r="DQF53" s="13"/>
      <c r="DQG53" s="13"/>
      <c r="DQH53" s="13"/>
      <c r="DQI53" s="13"/>
      <c r="DQJ53" s="13"/>
      <c r="DQK53" s="13"/>
      <c r="DQL53" s="13"/>
      <c r="DQM53" s="13"/>
      <c r="DQN53" s="13"/>
      <c r="DQO53" s="13"/>
      <c r="DQP53" s="13"/>
      <c r="DQQ53" s="13"/>
      <c r="DQR53" s="13"/>
      <c r="DQS53" s="13"/>
      <c r="DQT53" s="13"/>
      <c r="DQU53" s="13"/>
      <c r="DQV53" s="13"/>
      <c r="DQW53" s="13"/>
      <c r="DQX53" s="13"/>
      <c r="DQY53" s="13"/>
      <c r="DQZ53" s="13"/>
      <c r="DRA53" s="13"/>
      <c r="DRB53" s="13"/>
      <c r="DRC53" s="13"/>
      <c r="DRD53" s="13"/>
      <c r="DRE53" s="13"/>
      <c r="DRF53" s="13"/>
      <c r="DRG53" s="13"/>
      <c r="DRH53" s="13"/>
      <c r="DRI53" s="13"/>
      <c r="DRJ53" s="13"/>
      <c r="DRK53" s="13"/>
      <c r="DRL53" s="13"/>
      <c r="DRM53" s="13"/>
      <c r="DRN53" s="13"/>
      <c r="DRO53" s="13"/>
      <c r="DRP53" s="13"/>
      <c r="DRQ53" s="13"/>
      <c r="DRR53" s="13"/>
      <c r="DRS53" s="13"/>
      <c r="DRT53" s="13"/>
      <c r="DRU53" s="13"/>
      <c r="DRV53" s="13"/>
      <c r="DRW53" s="13"/>
      <c r="DRX53" s="13"/>
      <c r="DRY53" s="13"/>
      <c r="DRZ53" s="13"/>
      <c r="DSA53" s="13"/>
      <c r="DSB53" s="13"/>
      <c r="DSC53" s="13"/>
      <c r="DSD53" s="13"/>
      <c r="DSE53" s="13"/>
      <c r="DSF53" s="13"/>
      <c r="DSG53" s="13"/>
      <c r="DSH53" s="13"/>
      <c r="DSI53" s="13"/>
      <c r="DSJ53" s="13"/>
      <c r="DSK53" s="13"/>
      <c r="DSL53" s="13"/>
      <c r="DSM53" s="13"/>
      <c r="DSN53" s="13"/>
      <c r="DSO53" s="13"/>
      <c r="DSP53" s="13"/>
      <c r="DSQ53" s="13"/>
      <c r="DSR53" s="13"/>
      <c r="DSS53" s="13"/>
      <c r="DST53" s="13"/>
      <c r="DSU53" s="13"/>
      <c r="DSV53" s="13"/>
      <c r="DSW53" s="13"/>
      <c r="DSX53" s="13"/>
      <c r="DSY53" s="13"/>
      <c r="DSZ53" s="13"/>
      <c r="DTA53" s="13"/>
      <c r="DTB53" s="13"/>
      <c r="DTC53" s="13"/>
      <c r="DTD53" s="13"/>
      <c r="DTE53" s="13"/>
      <c r="DTF53" s="13"/>
      <c r="DTG53" s="13"/>
      <c r="DTH53" s="13"/>
      <c r="DTI53" s="13"/>
      <c r="DTJ53" s="13"/>
      <c r="DTK53" s="13"/>
      <c r="DTL53" s="13"/>
      <c r="DTM53" s="13"/>
      <c r="DTN53" s="13"/>
      <c r="DTO53" s="13"/>
      <c r="DTP53" s="13"/>
      <c r="DTQ53" s="13"/>
      <c r="DTR53" s="13"/>
      <c r="DTS53" s="13"/>
      <c r="DTT53" s="13"/>
      <c r="DTU53" s="13"/>
      <c r="DTV53" s="13"/>
      <c r="DTW53" s="13"/>
      <c r="DTX53" s="13"/>
      <c r="DTY53" s="13"/>
      <c r="DTZ53" s="13"/>
      <c r="DUA53" s="13"/>
      <c r="DUB53" s="13"/>
      <c r="DUC53" s="13"/>
      <c r="DUD53" s="13"/>
      <c r="DUE53" s="13"/>
      <c r="DUF53" s="13"/>
      <c r="DUG53" s="13"/>
      <c r="DUH53" s="13"/>
      <c r="DUI53" s="13"/>
      <c r="DUJ53" s="13"/>
      <c r="DUK53" s="13"/>
      <c r="DUL53" s="13"/>
      <c r="DUM53" s="13"/>
      <c r="DUN53" s="13"/>
      <c r="DUO53" s="13"/>
      <c r="DUP53" s="13"/>
      <c r="DUQ53" s="13"/>
      <c r="DUR53" s="13"/>
      <c r="DUS53" s="13"/>
      <c r="DUT53" s="13"/>
      <c r="DUU53" s="13"/>
      <c r="DUV53" s="13"/>
      <c r="DUW53" s="13"/>
      <c r="DUX53" s="13"/>
      <c r="DUY53" s="13"/>
      <c r="DUZ53" s="13"/>
      <c r="DVA53" s="13"/>
      <c r="DVB53" s="13"/>
      <c r="DVC53" s="13"/>
      <c r="DVD53" s="13"/>
      <c r="DVE53" s="13"/>
      <c r="DVF53" s="13"/>
      <c r="DVG53" s="13"/>
      <c r="DVH53" s="13"/>
      <c r="DVI53" s="13"/>
      <c r="DVJ53" s="13"/>
      <c r="DVK53" s="13"/>
      <c r="DVL53" s="13"/>
      <c r="DVM53" s="13"/>
      <c r="DVN53" s="13"/>
      <c r="DVO53" s="13"/>
      <c r="DVP53" s="13"/>
      <c r="DVQ53" s="13"/>
      <c r="DVR53" s="13"/>
      <c r="DVS53" s="13"/>
      <c r="DVT53" s="13"/>
      <c r="DVU53" s="13"/>
      <c r="DVV53" s="13"/>
      <c r="DVW53" s="13"/>
      <c r="DVX53" s="13"/>
      <c r="DVY53" s="13"/>
      <c r="DVZ53" s="13"/>
      <c r="DWA53" s="13"/>
      <c r="DWB53" s="13"/>
      <c r="DWC53" s="13"/>
      <c r="DWD53" s="13"/>
      <c r="DWE53" s="13"/>
      <c r="DWF53" s="13"/>
      <c r="DWG53" s="13"/>
      <c r="DWH53" s="13"/>
      <c r="DWI53" s="13"/>
      <c r="DWJ53" s="13"/>
      <c r="DWK53" s="13"/>
      <c r="DWL53" s="13"/>
      <c r="DWM53" s="13"/>
      <c r="DWN53" s="13"/>
      <c r="DWO53" s="13"/>
      <c r="DWP53" s="13"/>
      <c r="DWQ53" s="13"/>
      <c r="DWR53" s="13"/>
      <c r="DWS53" s="13"/>
      <c r="DWT53" s="13"/>
      <c r="DWU53" s="13"/>
      <c r="DWV53" s="13"/>
      <c r="DWW53" s="13"/>
      <c r="DWX53" s="13"/>
      <c r="DWY53" s="13"/>
      <c r="DWZ53" s="13"/>
      <c r="DXA53" s="13"/>
      <c r="DXB53" s="13"/>
      <c r="DXC53" s="13"/>
      <c r="DXD53" s="13"/>
      <c r="DXE53" s="13"/>
      <c r="DXF53" s="13"/>
      <c r="DXG53" s="13"/>
      <c r="DXH53" s="13"/>
      <c r="DXI53" s="13"/>
      <c r="DXJ53" s="13"/>
      <c r="DXK53" s="13"/>
      <c r="DXL53" s="13"/>
      <c r="DXM53" s="13"/>
      <c r="DXN53" s="13"/>
      <c r="DXO53" s="13"/>
      <c r="DXP53" s="13"/>
      <c r="DXQ53" s="13"/>
      <c r="DXR53" s="13"/>
      <c r="DXS53" s="13"/>
      <c r="DXT53" s="13"/>
      <c r="DXU53" s="13"/>
      <c r="DXV53" s="13"/>
      <c r="DXW53" s="13"/>
      <c r="DXX53" s="13"/>
      <c r="DXY53" s="13"/>
      <c r="DXZ53" s="13"/>
      <c r="DYA53" s="13"/>
      <c r="DYB53" s="13"/>
      <c r="DYC53" s="13"/>
      <c r="DYD53" s="13"/>
      <c r="DYE53" s="13"/>
      <c r="DYF53" s="13"/>
      <c r="DYG53" s="13"/>
      <c r="DYH53" s="13"/>
      <c r="DYI53" s="13"/>
      <c r="DYJ53" s="13"/>
      <c r="DYK53" s="13"/>
      <c r="DYL53" s="13"/>
      <c r="DYM53" s="13"/>
      <c r="DYN53" s="13"/>
      <c r="DYO53" s="13"/>
      <c r="DYP53" s="13"/>
      <c r="DYQ53" s="13"/>
      <c r="DYR53" s="13"/>
      <c r="DYS53" s="13"/>
      <c r="DYT53" s="13"/>
      <c r="DYU53" s="13"/>
      <c r="DYV53" s="13"/>
      <c r="DYW53" s="13"/>
      <c r="DYX53" s="13"/>
      <c r="DYY53" s="13"/>
      <c r="DYZ53" s="13"/>
      <c r="DZA53" s="13"/>
      <c r="DZB53" s="13"/>
      <c r="DZC53" s="13"/>
      <c r="DZD53" s="13"/>
      <c r="DZE53" s="13"/>
      <c r="DZF53" s="13"/>
      <c r="DZG53" s="13"/>
      <c r="DZH53" s="13"/>
      <c r="DZI53" s="13"/>
      <c r="DZJ53" s="13"/>
      <c r="DZK53" s="13"/>
      <c r="DZL53" s="13"/>
      <c r="DZM53" s="13"/>
      <c r="DZN53" s="13"/>
      <c r="DZO53" s="13"/>
      <c r="DZP53" s="13"/>
      <c r="DZQ53" s="13"/>
      <c r="DZR53" s="13"/>
      <c r="DZS53" s="13"/>
      <c r="DZT53" s="13"/>
      <c r="DZU53" s="13"/>
      <c r="DZV53" s="13"/>
      <c r="DZW53" s="13"/>
      <c r="DZX53" s="13"/>
      <c r="DZY53" s="13"/>
      <c r="DZZ53" s="13"/>
      <c r="EAA53" s="13"/>
      <c r="EAB53" s="13"/>
      <c r="EAC53" s="13"/>
      <c r="EAD53" s="13"/>
      <c r="EAE53" s="13"/>
      <c r="EAF53" s="13"/>
      <c r="EAG53" s="13"/>
      <c r="EAH53" s="13"/>
      <c r="EAI53" s="13"/>
      <c r="EAJ53" s="13"/>
      <c r="EAK53" s="13"/>
      <c r="EAL53" s="13"/>
      <c r="EAM53" s="13"/>
      <c r="EAN53" s="13"/>
      <c r="EAO53" s="13"/>
      <c r="EAP53" s="13"/>
      <c r="EAQ53" s="13"/>
      <c r="EAR53" s="13"/>
      <c r="EAS53" s="13"/>
      <c r="EAT53" s="13"/>
      <c r="EAU53" s="13"/>
      <c r="EAV53" s="13"/>
      <c r="EAW53" s="13"/>
      <c r="EAX53" s="13"/>
      <c r="EAY53" s="13"/>
      <c r="EAZ53" s="13"/>
      <c r="EBA53" s="13"/>
      <c r="EBB53" s="13"/>
      <c r="EBC53" s="13"/>
      <c r="EBD53" s="13"/>
      <c r="EBE53" s="13"/>
      <c r="EBF53" s="13"/>
      <c r="EBG53" s="13"/>
      <c r="EBH53" s="13"/>
      <c r="EBI53" s="13"/>
      <c r="EBJ53" s="13"/>
      <c r="EBK53" s="13"/>
      <c r="EBL53" s="13"/>
      <c r="EBM53" s="13"/>
      <c r="EBN53" s="13"/>
      <c r="EBO53" s="13"/>
      <c r="EBP53" s="13"/>
      <c r="EBQ53" s="13"/>
      <c r="EBR53" s="13"/>
      <c r="EBS53" s="13"/>
      <c r="EBT53" s="13"/>
      <c r="EBU53" s="13"/>
      <c r="EBV53" s="13"/>
      <c r="EBW53" s="13"/>
      <c r="EBX53" s="13"/>
      <c r="EBY53" s="13"/>
      <c r="EBZ53" s="13"/>
      <c r="ECA53" s="13"/>
      <c r="ECB53" s="13"/>
      <c r="ECC53" s="13"/>
      <c r="ECD53" s="13"/>
      <c r="ECE53" s="13"/>
      <c r="ECF53" s="13"/>
      <c r="ECG53" s="13"/>
      <c r="ECH53" s="13"/>
      <c r="ECI53" s="13"/>
      <c r="ECJ53" s="13"/>
      <c r="ECK53" s="13"/>
      <c r="ECL53" s="13"/>
      <c r="ECM53" s="13"/>
      <c r="ECN53" s="13"/>
      <c r="ECO53" s="13"/>
      <c r="ECP53" s="13"/>
      <c r="ECQ53" s="13"/>
      <c r="ECR53" s="13"/>
      <c r="ECS53" s="13"/>
      <c r="ECT53" s="13"/>
      <c r="ECU53" s="13"/>
      <c r="ECV53" s="13"/>
      <c r="ECW53" s="13"/>
      <c r="ECX53" s="13"/>
      <c r="ECY53" s="13"/>
      <c r="ECZ53" s="13"/>
      <c r="EDA53" s="13"/>
      <c r="EDB53" s="13"/>
      <c r="EDC53" s="13"/>
      <c r="EDD53" s="13"/>
      <c r="EDE53" s="13"/>
      <c r="EDF53" s="13"/>
      <c r="EDG53" s="13"/>
      <c r="EDH53" s="13"/>
      <c r="EDI53" s="13"/>
      <c r="EDJ53" s="13"/>
      <c r="EDK53" s="13"/>
      <c r="EDL53" s="13"/>
      <c r="EDM53" s="13"/>
      <c r="EDN53" s="13"/>
      <c r="EDO53" s="13"/>
      <c r="EDP53" s="13"/>
      <c r="EDQ53" s="13"/>
      <c r="EDR53" s="13"/>
      <c r="EDS53" s="13"/>
      <c r="EDT53" s="13"/>
      <c r="EDU53" s="13"/>
      <c r="EDV53" s="13"/>
      <c r="EDW53" s="13"/>
      <c r="EDX53" s="13"/>
      <c r="EDY53" s="13"/>
      <c r="EDZ53" s="13"/>
      <c r="EEA53" s="13"/>
      <c r="EEB53" s="13"/>
      <c r="EEC53" s="13"/>
      <c r="EED53" s="13"/>
      <c r="EEE53" s="13"/>
      <c r="EEF53" s="13"/>
      <c r="EEG53" s="13"/>
      <c r="EEH53" s="13"/>
      <c r="EEI53" s="13"/>
      <c r="EEJ53" s="13"/>
      <c r="EEK53" s="13"/>
      <c r="EEL53" s="13"/>
      <c r="EEM53" s="13"/>
      <c r="EEN53" s="13"/>
      <c r="EEO53" s="13"/>
      <c r="EEP53" s="13"/>
      <c r="EEQ53" s="13"/>
      <c r="EER53" s="13"/>
      <c r="EES53" s="13"/>
      <c r="EET53" s="13"/>
      <c r="EEU53" s="13"/>
      <c r="EEV53" s="13"/>
      <c r="EEW53" s="13"/>
      <c r="EEX53" s="13"/>
      <c r="EEY53" s="13"/>
      <c r="EEZ53" s="13"/>
      <c r="EFA53" s="13"/>
      <c r="EFB53" s="13"/>
      <c r="EFC53" s="13"/>
      <c r="EFD53" s="13"/>
      <c r="EFE53" s="13"/>
      <c r="EFF53" s="13"/>
      <c r="EFG53" s="13"/>
      <c r="EFH53" s="13"/>
      <c r="EFI53" s="13"/>
      <c r="EFJ53" s="13"/>
      <c r="EFK53" s="13"/>
      <c r="EFL53" s="13"/>
      <c r="EFM53" s="13"/>
      <c r="EFN53" s="13"/>
      <c r="EFO53" s="13"/>
      <c r="EFP53" s="13"/>
      <c r="EFQ53" s="13"/>
      <c r="EFR53" s="13"/>
      <c r="EFS53" s="13"/>
      <c r="EFT53" s="13"/>
      <c r="EFU53" s="13"/>
      <c r="EFV53" s="13"/>
      <c r="EFW53" s="13"/>
      <c r="EFX53" s="13"/>
      <c r="EFY53" s="13"/>
      <c r="EFZ53" s="13"/>
      <c r="EGA53" s="13"/>
      <c r="EGB53" s="13"/>
      <c r="EGC53" s="13"/>
      <c r="EGD53" s="13"/>
      <c r="EGE53" s="13"/>
      <c r="EGF53" s="13"/>
      <c r="EGG53" s="13"/>
      <c r="EGH53" s="13"/>
      <c r="EGI53" s="13"/>
      <c r="EGJ53" s="13"/>
      <c r="EGK53" s="13"/>
      <c r="EGL53" s="13"/>
      <c r="EGM53" s="13"/>
      <c r="EGN53" s="13"/>
      <c r="EGO53" s="13"/>
      <c r="EGP53" s="13"/>
      <c r="EGQ53" s="13"/>
      <c r="EGR53" s="13"/>
      <c r="EGS53" s="13"/>
      <c r="EGT53" s="13"/>
      <c r="EGU53" s="13"/>
      <c r="EGV53" s="13"/>
      <c r="EGW53" s="13"/>
      <c r="EGX53" s="13"/>
      <c r="EGY53" s="13"/>
      <c r="EGZ53" s="13"/>
      <c r="EHA53" s="13"/>
      <c r="EHB53" s="13"/>
      <c r="EHC53" s="13"/>
      <c r="EHD53" s="13"/>
      <c r="EHE53" s="13"/>
      <c r="EHF53" s="13"/>
      <c r="EHG53" s="13"/>
      <c r="EHH53" s="13"/>
      <c r="EHI53" s="13"/>
      <c r="EHJ53" s="13"/>
      <c r="EHK53" s="13"/>
      <c r="EHL53" s="13"/>
      <c r="EHM53" s="13"/>
      <c r="EHN53" s="13"/>
      <c r="EHO53" s="13"/>
      <c r="EHP53" s="13"/>
      <c r="EHQ53" s="13"/>
      <c r="EHR53" s="13"/>
      <c r="EHS53" s="13"/>
      <c r="EHT53" s="13"/>
      <c r="EHU53" s="13"/>
      <c r="EHV53" s="13"/>
      <c r="EHW53" s="13"/>
      <c r="EHX53" s="13"/>
      <c r="EHY53" s="13"/>
      <c r="EHZ53" s="13"/>
      <c r="EIA53" s="13"/>
      <c r="EIB53" s="13"/>
      <c r="EIC53" s="13"/>
      <c r="EID53" s="13"/>
      <c r="EIE53" s="13"/>
      <c r="EIF53" s="13"/>
      <c r="EIG53" s="13"/>
      <c r="EIH53" s="13"/>
      <c r="EII53" s="13"/>
      <c r="EIJ53" s="13"/>
      <c r="EIK53" s="13"/>
      <c r="EIL53" s="13"/>
      <c r="EIM53" s="13"/>
      <c r="EIN53" s="13"/>
      <c r="EIO53" s="13"/>
      <c r="EIP53" s="13"/>
      <c r="EIQ53" s="13"/>
      <c r="EIR53" s="13"/>
      <c r="EIS53" s="13"/>
      <c r="EIT53" s="13"/>
      <c r="EIU53" s="13"/>
      <c r="EIV53" s="13"/>
      <c r="EIW53" s="13"/>
      <c r="EIX53" s="13"/>
      <c r="EIY53" s="13"/>
      <c r="EIZ53" s="13"/>
      <c r="EJA53" s="13"/>
      <c r="EJB53" s="13"/>
      <c r="EJC53" s="13"/>
      <c r="EJD53" s="13"/>
      <c r="EJE53" s="13"/>
      <c r="EJF53" s="13"/>
      <c r="EJG53" s="13"/>
      <c r="EJH53" s="13"/>
      <c r="EJI53" s="13"/>
      <c r="EJJ53" s="13"/>
      <c r="EJK53" s="13"/>
      <c r="EJL53" s="13"/>
      <c r="EJM53" s="13"/>
      <c r="EJN53" s="13"/>
      <c r="EJO53" s="13"/>
      <c r="EJP53" s="13"/>
      <c r="EJQ53" s="13"/>
      <c r="EJR53" s="13"/>
      <c r="EJS53" s="13"/>
      <c r="EJT53" s="13"/>
      <c r="EJU53" s="13"/>
      <c r="EJV53" s="13"/>
      <c r="EJW53" s="13"/>
      <c r="EJX53" s="13"/>
      <c r="EJY53" s="13"/>
      <c r="EJZ53" s="13"/>
      <c r="EKA53" s="13"/>
      <c r="EKB53" s="13"/>
      <c r="EKC53" s="13"/>
      <c r="EKD53" s="13"/>
      <c r="EKE53" s="13"/>
      <c r="EKF53" s="13"/>
      <c r="EKG53" s="13"/>
      <c r="EKH53" s="13"/>
      <c r="EKI53" s="13"/>
      <c r="EKJ53" s="13"/>
      <c r="EKK53" s="13"/>
      <c r="EKL53" s="13"/>
      <c r="EKM53" s="13"/>
      <c r="EKN53" s="13"/>
      <c r="EKO53" s="13"/>
      <c r="EKP53" s="13"/>
      <c r="EKQ53" s="13"/>
      <c r="EKR53" s="13"/>
      <c r="EKS53" s="13"/>
      <c r="EKT53" s="13"/>
      <c r="EKU53" s="13"/>
      <c r="EKV53" s="13"/>
      <c r="EKW53" s="13"/>
      <c r="EKX53" s="13"/>
      <c r="EKY53" s="13"/>
      <c r="EKZ53" s="13"/>
      <c r="ELA53" s="13"/>
      <c r="ELB53" s="13"/>
      <c r="ELC53" s="13"/>
      <c r="ELD53" s="13"/>
      <c r="ELE53" s="13"/>
      <c r="ELF53" s="13"/>
      <c r="ELG53" s="13"/>
      <c r="ELH53" s="13"/>
      <c r="ELI53" s="13"/>
      <c r="ELJ53" s="13"/>
      <c r="ELK53" s="13"/>
      <c r="ELL53" s="13"/>
      <c r="ELM53" s="13"/>
      <c r="ELN53" s="13"/>
      <c r="ELO53" s="13"/>
      <c r="ELP53" s="13"/>
      <c r="ELQ53" s="13"/>
      <c r="ELR53" s="13"/>
      <c r="ELS53" s="13"/>
      <c r="ELT53" s="13"/>
      <c r="ELU53" s="13"/>
      <c r="ELV53" s="13"/>
      <c r="ELW53" s="13"/>
      <c r="ELX53" s="13"/>
      <c r="ELY53" s="13"/>
      <c r="ELZ53" s="13"/>
      <c r="EMA53" s="13"/>
      <c r="EMB53" s="13"/>
      <c r="EMC53" s="13"/>
      <c r="EMD53" s="13"/>
      <c r="EME53" s="13"/>
      <c r="EMF53" s="13"/>
      <c r="EMG53" s="13"/>
      <c r="EMH53" s="13"/>
      <c r="EMI53" s="13"/>
      <c r="EMJ53" s="13"/>
      <c r="EMK53" s="13"/>
      <c r="EML53" s="13"/>
      <c r="EMM53" s="13"/>
      <c r="EMN53" s="13"/>
      <c r="EMO53" s="13"/>
      <c r="EMP53" s="13"/>
      <c r="EMQ53" s="13"/>
      <c r="EMR53" s="13"/>
      <c r="EMS53" s="13"/>
      <c r="EMT53" s="13"/>
      <c r="EMU53" s="13"/>
      <c r="EMV53" s="13"/>
      <c r="EMW53" s="13"/>
      <c r="EMX53" s="13"/>
      <c r="EMY53" s="13"/>
      <c r="EMZ53" s="13"/>
      <c r="ENA53" s="13"/>
      <c r="ENB53" s="13"/>
      <c r="ENC53" s="13"/>
      <c r="END53" s="13"/>
      <c r="ENE53" s="13"/>
      <c r="ENF53" s="13"/>
      <c r="ENG53" s="13"/>
      <c r="ENH53" s="13"/>
      <c r="ENI53" s="13"/>
      <c r="ENJ53" s="13"/>
      <c r="ENK53" s="13"/>
      <c r="ENL53" s="13"/>
      <c r="ENM53" s="13"/>
      <c r="ENN53" s="13"/>
      <c r="ENO53" s="13"/>
      <c r="ENP53" s="13"/>
      <c r="ENQ53" s="13"/>
      <c r="ENR53" s="13"/>
      <c r="ENS53" s="13"/>
      <c r="ENT53" s="13"/>
      <c r="ENU53" s="13"/>
      <c r="ENV53" s="13"/>
      <c r="ENW53" s="13"/>
      <c r="ENX53" s="13"/>
      <c r="ENY53" s="13"/>
      <c r="ENZ53" s="13"/>
      <c r="EOA53" s="13"/>
      <c r="EOB53" s="13"/>
      <c r="EOC53" s="13"/>
      <c r="EOD53" s="13"/>
      <c r="EOE53" s="13"/>
      <c r="EOF53" s="13"/>
      <c r="EOG53" s="13"/>
      <c r="EOH53" s="13"/>
      <c r="EOI53" s="13"/>
      <c r="EOJ53" s="13"/>
      <c r="EOK53" s="13"/>
      <c r="EOL53" s="13"/>
      <c r="EOM53" s="13"/>
      <c r="EON53" s="13"/>
      <c r="EOO53" s="13"/>
      <c r="EOP53" s="13"/>
      <c r="EOQ53" s="13"/>
      <c r="EOR53" s="13"/>
      <c r="EOS53" s="13"/>
      <c r="EOT53" s="13"/>
      <c r="EOU53" s="13"/>
      <c r="EOV53" s="13"/>
      <c r="EOW53" s="13"/>
      <c r="EOX53" s="13"/>
      <c r="EOY53" s="13"/>
      <c r="EOZ53" s="13"/>
      <c r="EPA53" s="13"/>
      <c r="EPB53" s="13"/>
      <c r="EPC53" s="13"/>
      <c r="EPD53" s="13"/>
      <c r="EPE53" s="13"/>
      <c r="EPF53" s="13"/>
      <c r="EPG53" s="13"/>
      <c r="EPH53" s="13"/>
      <c r="EPI53" s="13"/>
      <c r="EPJ53" s="13"/>
      <c r="EPK53" s="13"/>
      <c r="EPL53" s="13"/>
      <c r="EPM53" s="13"/>
      <c r="EPN53" s="13"/>
      <c r="EPO53" s="13"/>
      <c r="EPP53" s="13"/>
      <c r="EPQ53" s="13"/>
      <c r="EPR53" s="13"/>
      <c r="EPS53" s="13"/>
      <c r="EPT53" s="13"/>
      <c r="EPU53" s="13"/>
      <c r="EPV53" s="13"/>
      <c r="EPW53" s="13"/>
      <c r="EPX53" s="13"/>
      <c r="EPY53" s="13"/>
      <c r="EPZ53" s="13"/>
      <c r="EQA53" s="13"/>
      <c r="EQB53" s="13"/>
      <c r="EQC53" s="13"/>
      <c r="EQD53" s="13"/>
      <c r="EQE53" s="13"/>
      <c r="EQF53" s="13"/>
      <c r="EQG53" s="13"/>
      <c r="EQH53" s="13"/>
      <c r="EQI53" s="13"/>
      <c r="EQJ53" s="13"/>
      <c r="EQK53" s="13"/>
      <c r="EQL53" s="13"/>
      <c r="EQM53" s="13"/>
      <c r="EQN53" s="13"/>
      <c r="EQO53" s="13"/>
      <c r="EQP53" s="13"/>
      <c r="EQQ53" s="13"/>
      <c r="EQR53" s="13"/>
      <c r="EQS53" s="13"/>
      <c r="EQT53" s="13"/>
      <c r="EQU53" s="13"/>
      <c r="EQV53" s="13"/>
      <c r="EQW53" s="13"/>
      <c r="EQX53" s="13"/>
      <c r="EQY53" s="13"/>
      <c r="EQZ53" s="13"/>
      <c r="ERA53" s="13"/>
      <c r="ERB53" s="13"/>
      <c r="ERC53" s="13"/>
      <c r="ERD53" s="13"/>
      <c r="ERE53" s="13"/>
      <c r="ERF53" s="13"/>
      <c r="ERG53" s="13"/>
      <c r="ERH53" s="13"/>
      <c r="ERI53" s="13"/>
      <c r="ERJ53" s="13"/>
      <c r="ERK53" s="13"/>
      <c r="ERL53" s="13"/>
      <c r="ERM53" s="13"/>
      <c r="ERN53" s="13"/>
      <c r="ERO53" s="13"/>
      <c r="ERP53" s="13"/>
      <c r="ERQ53" s="13"/>
      <c r="ERR53" s="13"/>
      <c r="ERS53" s="13"/>
      <c r="ERT53" s="13"/>
      <c r="ERU53" s="13"/>
      <c r="ERV53" s="13"/>
      <c r="ERW53" s="13"/>
      <c r="ERX53" s="13"/>
      <c r="ERY53" s="13"/>
      <c r="ERZ53" s="13"/>
      <c r="ESA53" s="13"/>
      <c r="ESB53" s="13"/>
      <c r="ESC53" s="13"/>
      <c r="ESD53" s="13"/>
      <c r="ESE53" s="13"/>
      <c r="ESF53" s="13"/>
      <c r="ESG53" s="13"/>
      <c r="ESH53" s="13"/>
      <c r="ESI53" s="13"/>
      <c r="ESJ53" s="13"/>
      <c r="ESK53" s="13"/>
      <c r="ESL53" s="13"/>
      <c r="ESM53" s="13"/>
      <c r="ESN53" s="13"/>
      <c r="ESO53" s="13"/>
      <c r="ESP53" s="13"/>
      <c r="ESQ53" s="13"/>
      <c r="ESR53" s="13"/>
      <c r="ESS53" s="13"/>
      <c r="EST53" s="13"/>
      <c r="ESU53" s="13"/>
      <c r="ESV53" s="13"/>
      <c r="ESW53" s="13"/>
      <c r="ESX53" s="13"/>
      <c r="ESY53" s="13"/>
      <c r="ESZ53" s="13"/>
      <c r="ETA53" s="13"/>
      <c r="ETB53" s="13"/>
      <c r="ETC53" s="13"/>
      <c r="ETD53" s="13"/>
      <c r="ETE53" s="13"/>
      <c r="ETF53" s="13"/>
      <c r="ETG53" s="13"/>
      <c r="ETH53" s="13"/>
      <c r="ETI53" s="13"/>
      <c r="ETJ53" s="13"/>
      <c r="ETK53" s="13"/>
      <c r="ETL53" s="13"/>
      <c r="ETM53" s="13"/>
      <c r="ETN53" s="13"/>
      <c r="ETO53" s="13"/>
      <c r="ETP53" s="13"/>
      <c r="ETQ53" s="13"/>
      <c r="ETR53" s="13"/>
      <c r="ETS53" s="13"/>
      <c r="ETT53" s="13"/>
      <c r="ETU53" s="13"/>
      <c r="ETV53" s="13"/>
      <c r="ETW53" s="13"/>
      <c r="ETX53" s="13"/>
      <c r="ETY53" s="13"/>
      <c r="ETZ53" s="13"/>
      <c r="EUA53" s="13"/>
      <c r="EUB53" s="13"/>
      <c r="EUC53" s="13"/>
      <c r="EUD53" s="13"/>
      <c r="EUE53" s="13"/>
      <c r="EUF53" s="13"/>
      <c r="EUG53" s="13"/>
      <c r="EUH53" s="13"/>
      <c r="EUI53" s="13"/>
      <c r="EUJ53" s="13"/>
      <c r="EUK53" s="13"/>
      <c r="EUL53" s="13"/>
      <c r="EUM53" s="13"/>
      <c r="EUN53" s="13"/>
      <c r="EUO53" s="13"/>
      <c r="EUP53" s="13"/>
      <c r="EUQ53" s="13"/>
      <c r="EUR53" s="13"/>
      <c r="EUS53" s="13"/>
      <c r="EUT53" s="13"/>
      <c r="EUU53" s="13"/>
      <c r="EUV53" s="13"/>
      <c r="EUW53" s="13"/>
      <c r="EUX53" s="13"/>
      <c r="EUY53" s="13"/>
      <c r="EUZ53" s="13"/>
      <c r="EVA53" s="13"/>
      <c r="EVB53" s="13"/>
      <c r="EVC53" s="13"/>
      <c r="EVD53" s="13"/>
      <c r="EVE53" s="13"/>
      <c r="EVF53" s="13"/>
      <c r="EVG53" s="13"/>
      <c r="EVH53" s="13"/>
      <c r="EVI53" s="13"/>
      <c r="EVJ53" s="13"/>
      <c r="EVK53" s="13"/>
      <c r="EVL53" s="13"/>
      <c r="EVM53" s="13"/>
      <c r="EVN53" s="13"/>
      <c r="EVO53" s="13"/>
      <c r="EVP53" s="13"/>
      <c r="EVQ53" s="13"/>
      <c r="EVR53" s="13"/>
      <c r="EVS53" s="13"/>
      <c r="EVT53" s="13"/>
      <c r="EVU53" s="13"/>
      <c r="EVV53" s="13"/>
      <c r="EVW53" s="13"/>
      <c r="EVX53" s="13"/>
      <c r="EVY53" s="13"/>
      <c r="EVZ53" s="13"/>
      <c r="EWA53" s="13"/>
      <c r="EWB53" s="13"/>
      <c r="EWC53" s="13"/>
      <c r="EWD53" s="13"/>
      <c r="EWE53" s="13"/>
      <c r="EWF53" s="13"/>
      <c r="EWG53" s="13"/>
      <c r="EWH53" s="13"/>
      <c r="EWI53" s="13"/>
      <c r="EWJ53" s="13"/>
      <c r="EWK53" s="13"/>
      <c r="EWL53" s="13"/>
      <c r="EWM53" s="13"/>
      <c r="EWN53" s="13"/>
      <c r="EWO53" s="13"/>
      <c r="EWP53" s="13"/>
      <c r="EWQ53" s="13"/>
      <c r="EWR53" s="13"/>
      <c r="EWS53" s="13"/>
      <c r="EWT53" s="13"/>
      <c r="EWU53" s="13"/>
      <c r="EWV53" s="13"/>
      <c r="EWW53" s="13"/>
      <c r="EWX53" s="13"/>
      <c r="EWY53" s="13"/>
      <c r="EWZ53" s="13"/>
      <c r="EXA53" s="13"/>
      <c r="EXB53" s="13"/>
      <c r="EXC53" s="13"/>
      <c r="EXD53" s="13"/>
      <c r="EXE53" s="13"/>
      <c r="EXF53" s="13"/>
      <c r="EXG53" s="13"/>
      <c r="EXH53" s="13"/>
      <c r="EXI53" s="13"/>
      <c r="EXJ53" s="13"/>
      <c r="EXK53" s="13"/>
      <c r="EXL53" s="13"/>
      <c r="EXM53" s="13"/>
      <c r="EXN53" s="13"/>
      <c r="EXO53" s="13"/>
      <c r="EXP53" s="13"/>
      <c r="EXQ53" s="13"/>
      <c r="EXR53" s="13"/>
      <c r="EXS53" s="13"/>
      <c r="EXT53" s="13"/>
      <c r="EXU53" s="13"/>
      <c r="EXV53" s="13"/>
      <c r="EXW53" s="13"/>
      <c r="EXX53" s="13"/>
      <c r="EXY53" s="13"/>
      <c r="EXZ53" s="13"/>
      <c r="EYA53" s="13"/>
      <c r="EYB53" s="13"/>
      <c r="EYC53" s="13"/>
      <c r="EYD53" s="13"/>
      <c r="EYE53" s="13"/>
      <c r="EYF53" s="13"/>
      <c r="EYG53" s="13"/>
      <c r="EYH53" s="13"/>
      <c r="EYI53" s="13"/>
      <c r="EYJ53" s="13"/>
      <c r="EYK53" s="13"/>
      <c r="EYL53" s="13"/>
      <c r="EYM53" s="13"/>
      <c r="EYN53" s="13"/>
      <c r="EYO53" s="13"/>
      <c r="EYP53" s="13"/>
      <c r="EYQ53" s="13"/>
      <c r="EYR53" s="13"/>
      <c r="EYS53" s="13"/>
      <c r="EYT53" s="13"/>
      <c r="EYU53" s="13"/>
      <c r="EYV53" s="13"/>
      <c r="EYW53" s="13"/>
      <c r="EYX53" s="13"/>
      <c r="EYY53" s="13"/>
      <c r="EYZ53" s="13"/>
      <c r="EZA53" s="13"/>
      <c r="EZB53" s="13"/>
      <c r="EZC53" s="13"/>
      <c r="EZD53" s="13"/>
      <c r="EZE53" s="13"/>
      <c r="EZF53" s="13"/>
      <c r="EZG53" s="13"/>
      <c r="EZH53" s="13"/>
      <c r="EZI53" s="13"/>
      <c r="EZJ53" s="13"/>
      <c r="EZK53" s="13"/>
      <c r="EZL53" s="13"/>
      <c r="EZM53" s="13"/>
      <c r="EZN53" s="13"/>
      <c r="EZO53" s="13"/>
      <c r="EZP53" s="13"/>
      <c r="EZQ53" s="13"/>
      <c r="EZR53" s="13"/>
      <c r="EZS53" s="13"/>
      <c r="EZT53" s="13"/>
      <c r="EZU53" s="13"/>
      <c r="EZV53" s="13"/>
      <c r="EZW53" s="13"/>
      <c r="EZX53" s="13"/>
      <c r="EZY53" s="13"/>
      <c r="EZZ53" s="13"/>
      <c r="FAA53" s="13"/>
      <c r="FAB53" s="13"/>
      <c r="FAC53" s="13"/>
      <c r="FAD53" s="13"/>
      <c r="FAE53" s="13"/>
      <c r="FAF53" s="13"/>
      <c r="FAG53" s="13"/>
      <c r="FAH53" s="13"/>
      <c r="FAI53" s="13"/>
      <c r="FAJ53" s="13"/>
      <c r="FAK53" s="13"/>
      <c r="FAL53" s="13"/>
      <c r="FAM53" s="13"/>
      <c r="FAN53" s="13"/>
      <c r="FAO53" s="13"/>
      <c r="FAP53" s="13"/>
      <c r="FAQ53" s="13"/>
      <c r="FAR53" s="13"/>
      <c r="FAS53" s="13"/>
      <c r="FAT53" s="13"/>
      <c r="FAU53" s="13"/>
      <c r="FAV53" s="13"/>
      <c r="FAW53" s="13"/>
      <c r="FAX53" s="13"/>
      <c r="FAY53" s="13"/>
      <c r="FAZ53" s="13"/>
      <c r="FBA53" s="13"/>
      <c r="FBB53" s="13"/>
      <c r="FBC53" s="13"/>
      <c r="FBD53" s="13"/>
      <c r="FBE53" s="13"/>
      <c r="FBF53" s="13"/>
      <c r="FBG53" s="13"/>
      <c r="FBH53" s="13"/>
      <c r="FBI53" s="13"/>
      <c r="FBJ53" s="13"/>
      <c r="FBK53" s="13"/>
      <c r="FBL53" s="13"/>
      <c r="FBM53" s="13"/>
      <c r="FBN53" s="13"/>
      <c r="FBO53" s="13"/>
      <c r="FBP53" s="13"/>
      <c r="FBQ53" s="13"/>
      <c r="FBR53" s="13"/>
      <c r="FBS53" s="13"/>
      <c r="FBT53" s="13"/>
      <c r="FBU53" s="13"/>
      <c r="FBV53" s="13"/>
      <c r="FBW53" s="13"/>
      <c r="FBX53" s="13"/>
      <c r="FBY53" s="13"/>
      <c r="FBZ53" s="13"/>
      <c r="FCA53" s="13"/>
      <c r="FCB53" s="13"/>
      <c r="FCC53" s="13"/>
      <c r="FCD53" s="13"/>
      <c r="FCE53" s="13"/>
      <c r="FCF53" s="13"/>
      <c r="FCG53" s="13"/>
      <c r="FCH53" s="13"/>
      <c r="FCI53" s="13"/>
      <c r="FCJ53" s="13"/>
      <c r="FCK53" s="13"/>
      <c r="FCL53" s="13"/>
      <c r="FCM53" s="13"/>
      <c r="FCN53" s="13"/>
      <c r="FCO53" s="13"/>
      <c r="FCP53" s="13"/>
      <c r="FCQ53" s="13"/>
      <c r="FCR53" s="13"/>
      <c r="FCS53" s="13"/>
      <c r="FCT53" s="13"/>
      <c r="FCU53" s="13"/>
      <c r="FCV53" s="13"/>
      <c r="FCW53" s="13"/>
      <c r="FCX53" s="13"/>
      <c r="FCY53" s="13"/>
      <c r="FCZ53" s="13"/>
      <c r="FDA53" s="13"/>
      <c r="FDB53" s="13"/>
      <c r="FDC53" s="13"/>
      <c r="FDD53" s="13"/>
      <c r="FDE53" s="13"/>
      <c r="FDF53" s="13"/>
      <c r="FDG53" s="13"/>
      <c r="FDH53" s="13"/>
      <c r="FDI53" s="13"/>
      <c r="FDJ53" s="13"/>
      <c r="FDK53" s="13"/>
      <c r="FDL53" s="13"/>
      <c r="FDM53" s="13"/>
      <c r="FDN53" s="13"/>
      <c r="FDO53" s="13"/>
      <c r="FDP53" s="13"/>
      <c r="FDQ53" s="13"/>
      <c r="FDR53" s="13"/>
      <c r="FDS53" s="13"/>
      <c r="FDT53" s="13"/>
      <c r="FDU53" s="13"/>
      <c r="FDV53" s="13"/>
      <c r="FDW53" s="13"/>
      <c r="FDX53" s="13"/>
      <c r="FDY53" s="13"/>
      <c r="FDZ53" s="13"/>
      <c r="FEA53" s="13"/>
      <c r="FEB53" s="13"/>
      <c r="FEC53" s="13"/>
      <c r="FED53" s="13"/>
      <c r="FEE53" s="13"/>
      <c r="FEF53" s="13"/>
      <c r="FEG53" s="13"/>
      <c r="FEH53" s="13"/>
      <c r="FEI53" s="13"/>
      <c r="FEJ53" s="13"/>
      <c r="FEK53" s="13"/>
      <c r="FEL53" s="13"/>
      <c r="FEM53" s="13"/>
      <c r="FEN53" s="13"/>
      <c r="FEO53" s="13"/>
      <c r="FEP53" s="13"/>
      <c r="FEQ53" s="13"/>
      <c r="FER53" s="13"/>
      <c r="FES53" s="13"/>
      <c r="FET53" s="13"/>
      <c r="FEU53" s="13"/>
      <c r="FEV53" s="13"/>
      <c r="FEW53" s="13"/>
      <c r="FEX53" s="13"/>
      <c r="FEY53" s="13"/>
      <c r="FEZ53" s="13"/>
      <c r="FFA53" s="13"/>
      <c r="FFB53" s="13"/>
      <c r="FFC53" s="13"/>
      <c r="FFD53" s="13"/>
      <c r="FFE53" s="13"/>
      <c r="FFF53" s="13"/>
      <c r="FFG53" s="13"/>
      <c r="FFH53" s="13"/>
      <c r="FFI53" s="13"/>
      <c r="FFJ53" s="13"/>
      <c r="FFK53" s="13"/>
      <c r="FFL53" s="13"/>
      <c r="FFM53" s="13"/>
      <c r="FFN53" s="13"/>
      <c r="FFO53" s="13"/>
      <c r="FFP53" s="13"/>
      <c r="FFQ53" s="13"/>
      <c r="FFR53" s="13"/>
      <c r="FFS53" s="13"/>
      <c r="FFT53" s="13"/>
      <c r="FFU53" s="13"/>
      <c r="FFV53" s="13"/>
      <c r="FFW53" s="13"/>
      <c r="FFX53" s="13"/>
      <c r="FFY53" s="13"/>
      <c r="FFZ53" s="13"/>
      <c r="FGA53" s="13"/>
      <c r="FGB53" s="13"/>
      <c r="FGC53" s="13"/>
      <c r="FGD53" s="13"/>
      <c r="FGE53" s="13"/>
      <c r="FGF53" s="13"/>
      <c r="FGG53" s="13"/>
      <c r="FGH53" s="13"/>
      <c r="FGI53" s="13"/>
      <c r="FGJ53" s="13"/>
      <c r="FGK53" s="13"/>
      <c r="FGL53" s="13"/>
      <c r="FGM53" s="13"/>
      <c r="FGN53" s="13"/>
      <c r="FGO53" s="13"/>
      <c r="FGP53" s="13"/>
      <c r="FGQ53" s="13"/>
      <c r="FGR53" s="13"/>
      <c r="FGS53" s="13"/>
      <c r="FGT53" s="13"/>
      <c r="FGU53" s="13"/>
      <c r="FGV53" s="13"/>
      <c r="FGW53" s="13"/>
      <c r="FGX53" s="13"/>
      <c r="FGY53" s="13"/>
      <c r="FGZ53" s="13"/>
      <c r="FHA53" s="13"/>
      <c r="FHB53" s="13"/>
      <c r="FHC53" s="13"/>
      <c r="FHD53" s="13"/>
      <c r="FHE53" s="13"/>
      <c r="FHF53" s="13"/>
      <c r="FHG53" s="13"/>
      <c r="FHH53" s="13"/>
      <c r="FHI53" s="13"/>
      <c r="FHJ53" s="13"/>
      <c r="FHK53" s="13"/>
      <c r="FHL53" s="13"/>
      <c r="FHM53" s="13"/>
      <c r="FHN53" s="13"/>
      <c r="FHO53" s="13"/>
      <c r="FHP53" s="13"/>
      <c r="FHQ53" s="13"/>
      <c r="FHR53" s="13"/>
      <c r="FHS53" s="13"/>
      <c r="FHT53" s="13"/>
      <c r="FHU53" s="13"/>
      <c r="FHV53" s="13"/>
      <c r="FHW53" s="13"/>
      <c r="FHX53" s="13"/>
      <c r="FHY53" s="13"/>
      <c r="FHZ53" s="13"/>
      <c r="FIA53" s="13"/>
      <c r="FIB53" s="13"/>
      <c r="FIC53" s="13"/>
      <c r="FID53" s="13"/>
      <c r="FIE53" s="13"/>
      <c r="FIF53" s="13"/>
      <c r="FIG53" s="13"/>
      <c r="FIH53" s="13"/>
      <c r="FII53" s="13"/>
      <c r="FIJ53" s="13"/>
      <c r="FIK53" s="13"/>
      <c r="FIL53" s="13"/>
      <c r="FIM53" s="13"/>
      <c r="FIN53" s="13"/>
      <c r="FIO53" s="13"/>
      <c r="FIP53" s="13"/>
      <c r="FIQ53" s="13"/>
      <c r="FIR53" s="13"/>
      <c r="FIS53" s="13"/>
      <c r="FIT53" s="13"/>
      <c r="FIU53" s="13"/>
      <c r="FIV53" s="13"/>
      <c r="FIW53" s="13"/>
      <c r="FIX53" s="13"/>
      <c r="FIY53" s="13"/>
      <c r="FIZ53" s="13"/>
      <c r="FJA53" s="13"/>
      <c r="FJB53" s="13"/>
      <c r="FJC53" s="13"/>
      <c r="FJD53" s="13"/>
      <c r="FJE53" s="13"/>
      <c r="FJF53" s="13"/>
      <c r="FJG53" s="13"/>
      <c r="FJH53" s="13"/>
      <c r="FJI53" s="13"/>
      <c r="FJJ53" s="13"/>
      <c r="FJK53" s="13"/>
      <c r="FJL53" s="13"/>
      <c r="FJM53" s="13"/>
      <c r="FJN53" s="13"/>
      <c r="FJO53" s="13"/>
      <c r="FJP53" s="13"/>
      <c r="FJQ53" s="13"/>
      <c r="FJR53" s="13"/>
      <c r="FJS53" s="13"/>
      <c r="FJT53" s="13"/>
      <c r="FJU53" s="13"/>
      <c r="FJV53" s="13"/>
      <c r="FJW53" s="13"/>
      <c r="FJX53" s="13"/>
      <c r="FJY53" s="13"/>
      <c r="FJZ53" s="13"/>
      <c r="FKA53" s="13"/>
      <c r="FKB53" s="13"/>
      <c r="FKC53" s="13"/>
      <c r="FKD53" s="13"/>
      <c r="FKE53" s="13"/>
      <c r="FKF53" s="13"/>
      <c r="FKG53" s="13"/>
      <c r="FKH53" s="13"/>
      <c r="FKI53" s="13"/>
      <c r="FKJ53" s="13"/>
      <c r="FKK53" s="13"/>
      <c r="FKL53" s="13"/>
      <c r="FKM53" s="13"/>
      <c r="FKN53" s="13"/>
      <c r="FKO53" s="13"/>
      <c r="FKP53" s="13"/>
      <c r="FKQ53" s="13"/>
      <c r="FKR53" s="13"/>
      <c r="FKS53" s="13"/>
      <c r="FKT53" s="13"/>
      <c r="FKU53" s="13"/>
      <c r="FKV53" s="13"/>
      <c r="FKW53" s="13"/>
      <c r="FKX53" s="13"/>
      <c r="FKY53" s="13"/>
      <c r="FKZ53" s="13"/>
      <c r="FLA53" s="13"/>
      <c r="FLB53" s="13"/>
      <c r="FLC53" s="13"/>
      <c r="FLD53" s="13"/>
      <c r="FLE53" s="13"/>
      <c r="FLF53" s="13"/>
      <c r="FLG53" s="13"/>
      <c r="FLH53" s="13"/>
      <c r="FLI53" s="13"/>
      <c r="FLJ53" s="13"/>
      <c r="FLK53" s="13"/>
      <c r="FLL53" s="13"/>
      <c r="FLM53" s="13"/>
      <c r="FLN53" s="13"/>
      <c r="FLO53" s="13"/>
      <c r="FLP53" s="13"/>
      <c r="FLQ53" s="13"/>
      <c r="FLR53" s="13"/>
      <c r="FLS53" s="13"/>
      <c r="FLT53" s="13"/>
      <c r="FLU53" s="13"/>
      <c r="FLV53" s="13"/>
      <c r="FLW53" s="13"/>
      <c r="FLX53" s="13"/>
      <c r="FLY53" s="13"/>
      <c r="FLZ53" s="13"/>
      <c r="FMA53" s="13"/>
      <c r="FMB53" s="13"/>
      <c r="FMC53" s="13"/>
      <c r="FMD53" s="13"/>
      <c r="FME53" s="13"/>
      <c r="FMF53" s="13"/>
      <c r="FMG53" s="13"/>
      <c r="FMH53" s="13"/>
      <c r="FMI53" s="13"/>
      <c r="FMJ53" s="13"/>
      <c r="FMK53" s="13"/>
      <c r="FML53" s="13"/>
      <c r="FMM53" s="13"/>
      <c r="FMN53" s="13"/>
      <c r="FMO53" s="13"/>
      <c r="FMP53" s="13"/>
      <c r="FMQ53" s="13"/>
      <c r="FMR53" s="13"/>
      <c r="FMS53" s="13"/>
      <c r="FMT53" s="13"/>
      <c r="FMU53" s="13"/>
      <c r="FMV53" s="13"/>
      <c r="FMW53" s="13"/>
      <c r="FMX53" s="13"/>
      <c r="FMY53" s="13"/>
      <c r="FMZ53" s="13"/>
      <c r="FNA53" s="13"/>
      <c r="FNB53" s="13"/>
      <c r="FNC53" s="13"/>
      <c r="FND53" s="13"/>
      <c r="FNE53" s="13"/>
      <c r="FNF53" s="13"/>
      <c r="FNG53" s="13"/>
      <c r="FNH53" s="13"/>
      <c r="FNI53" s="13"/>
      <c r="FNJ53" s="13"/>
      <c r="FNK53" s="13"/>
      <c r="FNL53" s="13"/>
      <c r="FNM53" s="13"/>
      <c r="FNN53" s="13"/>
      <c r="FNO53" s="13"/>
      <c r="FNP53" s="13"/>
      <c r="FNQ53" s="13"/>
      <c r="FNR53" s="13"/>
      <c r="FNS53" s="13"/>
      <c r="FNT53" s="13"/>
      <c r="FNU53" s="13"/>
      <c r="FNV53" s="13"/>
      <c r="FNW53" s="13"/>
      <c r="FNX53" s="13"/>
      <c r="FNY53" s="13"/>
      <c r="FNZ53" s="13"/>
      <c r="FOA53" s="13"/>
      <c r="FOB53" s="13"/>
      <c r="FOC53" s="13"/>
      <c r="FOD53" s="13"/>
      <c r="FOE53" s="13"/>
      <c r="FOF53" s="13"/>
      <c r="FOG53" s="13"/>
      <c r="FOH53" s="13"/>
      <c r="FOI53" s="13"/>
      <c r="FOJ53" s="13"/>
      <c r="FOK53" s="13"/>
      <c r="FOL53" s="13"/>
      <c r="FOM53" s="13"/>
      <c r="FON53" s="13"/>
      <c r="FOO53" s="13"/>
      <c r="FOP53" s="13"/>
      <c r="FOQ53" s="13"/>
      <c r="FOR53" s="13"/>
      <c r="FOS53" s="13"/>
      <c r="FOT53" s="13"/>
      <c r="FOU53" s="13"/>
      <c r="FOV53" s="13"/>
      <c r="FOW53" s="13"/>
      <c r="FOX53" s="13"/>
      <c r="FOY53" s="13"/>
      <c r="FOZ53" s="13"/>
      <c r="FPA53" s="13"/>
      <c r="FPB53" s="13"/>
      <c r="FPC53" s="13"/>
      <c r="FPD53" s="13"/>
      <c r="FPE53" s="13"/>
      <c r="FPF53" s="13"/>
      <c r="FPG53" s="13"/>
      <c r="FPH53" s="13"/>
      <c r="FPI53" s="13"/>
      <c r="FPJ53" s="13"/>
      <c r="FPK53" s="13"/>
      <c r="FPL53" s="13"/>
      <c r="FPM53" s="13"/>
      <c r="FPN53" s="13"/>
      <c r="FPO53" s="13"/>
      <c r="FPP53" s="13"/>
      <c r="FPQ53" s="13"/>
      <c r="FPR53" s="13"/>
      <c r="FPS53" s="13"/>
      <c r="FPT53" s="13"/>
      <c r="FPU53" s="13"/>
      <c r="FPV53" s="13"/>
      <c r="FPW53" s="13"/>
      <c r="FPX53" s="13"/>
      <c r="FPY53" s="13"/>
      <c r="FPZ53" s="13"/>
      <c r="FQA53" s="13"/>
      <c r="FQB53" s="13"/>
      <c r="FQC53" s="13"/>
      <c r="FQD53" s="13"/>
      <c r="FQE53" s="13"/>
      <c r="FQF53" s="13"/>
      <c r="FQG53" s="13"/>
      <c r="FQH53" s="13"/>
      <c r="FQI53" s="13"/>
      <c r="FQJ53" s="13"/>
      <c r="FQK53" s="13"/>
      <c r="FQL53" s="13"/>
      <c r="FQM53" s="13"/>
      <c r="FQN53" s="13"/>
      <c r="FQO53" s="13"/>
      <c r="FQP53" s="13"/>
      <c r="FQQ53" s="13"/>
      <c r="FQR53" s="13"/>
      <c r="FQS53" s="13"/>
      <c r="FQT53" s="13"/>
      <c r="FQU53" s="13"/>
      <c r="FQV53" s="13"/>
      <c r="FQW53" s="13"/>
      <c r="FQX53" s="13"/>
      <c r="FQY53" s="13"/>
      <c r="FQZ53" s="13"/>
      <c r="FRA53" s="13"/>
      <c r="FRB53" s="13"/>
      <c r="FRC53" s="13"/>
      <c r="FRD53" s="13"/>
      <c r="FRE53" s="13"/>
      <c r="FRF53" s="13"/>
      <c r="FRG53" s="13"/>
      <c r="FRH53" s="13"/>
      <c r="FRI53" s="13"/>
      <c r="FRJ53" s="13"/>
      <c r="FRK53" s="13"/>
      <c r="FRL53" s="13"/>
      <c r="FRM53" s="13"/>
      <c r="FRN53" s="13"/>
      <c r="FRO53" s="13"/>
      <c r="FRP53" s="13"/>
      <c r="FRQ53" s="13"/>
      <c r="FRR53" s="13"/>
      <c r="FRS53" s="13"/>
      <c r="FRT53" s="13"/>
      <c r="FRU53" s="13"/>
      <c r="FRV53" s="13"/>
      <c r="FRW53" s="13"/>
      <c r="FRX53" s="13"/>
      <c r="FRY53" s="13"/>
      <c r="FRZ53" s="13"/>
      <c r="FSA53" s="13"/>
      <c r="FSB53" s="13"/>
      <c r="FSC53" s="13"/>
      <c r="FSD53" s="13"/>
      <c r="FSE53" s="13"/>
      <c r="FSF53" s="13"/>
      <c r="FSG53" s="13"/>
      <c r="FSH53" s="13"/>
      <c r="FSI53" s="13"/>
      <c r="FSJ53" s="13"/>
      <c r="FSK53" s="13"/>
      <c r="FSL53" s="13"/>
      <c r="FSM53" s="13"/>
      <c r="FSN53" s="13"/>
      <c r="FSO53" s="13"/>
      <c r="FSP53" s="13"/>
      <c r="FSQ53" s="13"/>
      <c r="FSR53" s="13"/>
      <c r="FSS53" s="13"/>
      <c r="FST53" s="13"/>
      <c r="FSU53" s="13"/>
      <c r="FSV53" s="13"/>
      <c r="FSW53" s="13"/>
      <c r="FSX53" s="13"/>
      <c r="FSY53" s="13"/>
      <c r="FSZ53" s="13"/>
      <c r="FTA53" s="13"/>
      <c r="FTB53" s="13"/>
      <c r="FTC53" s="13"/>
      <c r="FTD53" s="13"/>
      <c r="FTE53" s="13"/>
      <c r="FTF53" s="13"/>
      <c r="FTG53" s="13"/>
      <c r="FTH53" s="13"/>
      <c r="FTI53" s="13"/>
      <c r="FTJ53" s="13"/>
      <c r="FTK53" s="13"/>
      <c r="FTL53" s="13"/>
      <c r="FTM53" s="13"/>
      <c r="FTN53" s="13"/>
      <c r="FTO53" s="13"/>
      <c r="FTP53" s="13"/>
      <c r="FTQ53" s="13"/>
      <c r="FTR53" s="13"/>
      <c r="FTS53" s="13"/>
      <c r="FTT53" s="13"/>
      <c r="FTU53" s="13"/>
      <c r="FTV53" s="13"/>
      <c r="FTW53" s="13"/>
      <c r="FTX53" s="13"/>
      <c r="FTY53" s="13"/>
      <c r="FTZ53" s="13"/>
      <c r="FUA53" s="13"/>
      <c r="FUB53" s="13"/>
      <c r="FUC53" s="13"/>
      <c r="FUD53" s="13"/>
      <c r="FUE53" s="13"/>
      <c r="FUF53" s="13"/>
      <c r="FUG53" s="13"/>
      <c r="FUH53" s="13"/>
      <c r="FUI53" s="13"/>
      <c r="FUJ53" s="13"/>
      <c r="FUK53" s="13"/>
      <c r="FUL53" s="13"/>
      <c r="FUM53" s="13"/>
      <c r="FUN53" s="13"/>
      <c r="FUO53" s="13"/>
      <c r="FUP53" s="13"/>
      <c r="FUQ53" s="13"/>
      <c r="FUR53" s="13"/>
      <c r="FUS53" s="13"/>
      <c r="FUT53" s="13"/>
      <c r="FUU53" s="13"/>
      <c r="FUV53" s="13"/>
      <c r="FUW53" s="13"/>
      <c r="FUX53" s="13"/>
      <c r="FUY53" s="13"/>
      <c r="FUZ53" s="13"/>
      <c r="FVA53" s="13"/>
      <c r="FVB53" s="13"/>
      <c r="FVC53" s="13"/>
      <c r="FVD53" s="13"/>
      <c r="FVE53" s="13"/>
      <c r="FVF53" s="13"/>
      <c r="FVG53" s="13"/>
      <c r="FVH53" s="13"/>
      <c r="FVI53" s="13"/>
      <c r="FVJ53" s="13"/>
      <c r="FVK53" s="13"/>
      <c r="FVL53" s="13"/>
      <c r="FVM53" s="13"/>
      <c r="FVN53" s="13"/>
      <c r="FVO53" s="13"/>
      <c r="FVP53" s="13"/>
      <c r="FVQ53" s="13"/>
      <c r="FVR53" s="13"/>
      <c r="FVS53" s="13"/>
      <c r="FVT53" s="13"/>
      <c r="FVU53" s="13"/>
      <c r="FVV53" s="13"/>
      <c r="FVW53" s="13"/>
      <c r="FVX53" s="13"/>
      <c r="FVY53" s="13"/>
      <c r="FVZ53" s="13"/>
      <c r="FWA53" s="13"/>
      <c r="FWB53" s="13"/>
      <c r="FWC53" s="13"/>
      <c r="FWD53" s="13"/>
      <c r="FWE53" s="13"/>
      <c r="FWF53" s="13"/>
      <c r="FWG53" s="13"/>
      <c r="FWH53" s="13"/>
      <c r="FWI53" s="13"/>
      <c r="FWJ53" s="13"/>
      <c r="FWK53" s="13"/>
      <c r="FWL53" s="13"/>
      <c r="FWM53" s="13"/>
      <c r="FWN53" s="13"/>
      <c r="FWO53" s="13"/>
      <c r="FWP53" s="13"/>
      <c r="FWQ53" s="13"/>
      <c r="FWR53" s="13"/>
      <c r="FWS53" s="13"/>
      <c r="FWT53" s="13"/>
      <c r="FWU53" s="13"/>
      <c r="FWV53" s="13"/>
      <c r="FWW53" s="13"/>
      <c r="FWX53" s="13"/>
      <c r="FWY53" s="13"/>
      <c r="FWZ53" s="13"/>
      <c r="FXA53" s="13"/>
      <c r="FXB53" s="13"/>
      <c r="FXC53" s="13"/>
      <c r="FXD53" s="13"/>
      <c r="FXE53" s="13"/>
      <c r="FXF53" s="13"/>
      <c r="FXG53" s="13"/>
      <c r="FXH53" s="13"/>
      <c r="FXI53" s="13"/>
      <c r="FXJ53" s="13"/>
      <c r="FXK53" s="13"/>
      <c r="FXL53" s="13"/>
      <c r="FXM53" s="13"/>
      <c r="FXN53" s="13"/>
      <c r="FXO53" s="13"/>
      <c r="FXP53" s="13"/>
      <c r="FXQ53" s="13"/>
      <c r="FXR53" s="13"/>
      <c r="FXS53" s="13"/>
      <c r="FXT53" s="13"/>
      <c r="FXU53" s="13"/>
      <c r="FXV53" s="13"/>
      <c r="FXW53" s="13"/>
      <c r="FXX53" s="13"/>
      <c r="FXY53" s="13"/>
      <c r="FXZ53" s="13"/>
      <c r="FYA53" s="13"/>
      <c r="FYB53" s="13"/>
      <c r="FYC53" s="13"/>
      <c r="FYD53" s="13"/>
      <c r="FYE53" s="13"/>
      <c r="FYF53" s="13"/>
      <c r="FYG53" s="13"/>
      <c r="FYH53" s="13"/>
      <c r="FYI53" s="13"/>
      <c r="FYJ53" s="13"/>
      <c r="FYK53" s="13"/>
      <c r="FYL53" s="13"/>
      <c r="FYM53" s="13"/>
      <c r="FYN53" s="13"/>
      <c r="FYO53" s="13"/>
      <c r="FYP53" s="13"/>
      <c r="FYQ53" s="13"/>
      <c r="FYR53" s="13"/>
      <c r="FYS53" s="13"/>
      <c r="FYT53" s="13"/>
      <c r="FYU53" s="13"/>
      <c r="FYV53" s="13"/>
      <c r="FYW53" s="13"/>
      <c r="FYX53" s="13"/>
      <c r="FYY53" s="13"/>
      <c r="FYZ53" s="13"/>
      <c r="FZA53" s="13"/>
      <c r="FZB53" s="13"/>
      <c r="FZC53" s="13"/>
      <c r="FZD53" s="13"/>
      <c r="FZE53" s="13"/>
      <c r="FZF53" s="13"/>
      <c r="FZG53" s="13"/>
      <c r="FZH53" s="13"/>
      <c r="FZI53" s="13"/>
      <c r="FZJ53" s="13"/>
      <c r="FZK53" s="13"/>
      <c r="FZL53" s="13"/>
      <c r="FZM53" s="13"/>
      <c r="FZN53" s="13"/>
      <c r="FZO53" s="13"/>
      <c r="FZP53" s="13"/>
      <c r="FZQ53" s="13"/>
      <c r="FZR53" s="13"/>
      <c r="FZS53" s="13"/>
      <c r="FZT53" s="13"/>
      <c r="FZU53" s="13"/>
      <c r="FZV53" s="13"/>
      <c r="FZW53" s="13"/>
      <c r="FZX53" s="13"/>
      <c r="FZY53" s="13"/>
      <c r="FZZ53" s="13"/>
      <c r="GAA53" s="13"/>
      <c r="GAB53" s="13"/>
      <c r="GAC53" s="13"/>
      <c r="GAD53" s="13"/>
      <c r="GAE53" s="13"/>
      <c r="GAF53" s="13"/>
      <c r="GAG53" s="13"/>
      <c r="GAH53" s="13"/>
      <c r="GAI53" s="13"/>
      <c r="GAJ53" s="13"/>
      <c r="GAK53" s="13"/>
      <c r="GAL53" s="13"/>
      <c r="GAM53" s="13"/>
      <c r="GAN53" s="13"/>
      <c r="GAO53" s="13"/>
      <c r="GAP53" s="13"/>
      <c r="GAQ53" s="13"/>
      <c r="GAR53" s="13"/>
      <c r="GAS53" s="13"/>
      <c r="GAT53" s="13"/>
      <c r="GAU53" s="13"/>
      <c r="GAV53" s="13"/>
      <c r="GAW53" s="13"/>
      <c r="GAX53" s="13"/>
      <c r="GAY53" s="13"/>
      <c r="GAZ53" s="13"/>
      <c r="GBA53" s="13"/>
      <c r="GBB53" s="13"/>
      <c r="GBC53" s="13"/>
      <c r="GBD53" s="13"/>
      <c r="GBE53" s="13"/>
      <c r="GBF53" s="13"/>
      <c r="GBG53" s="13"/>
      <c r="GBH53" s="13"/>
      <c r="GBI53" s="13"/>
      <c r="GBJ53" s="13"/>
      <c r="GBK53" s="13"/>
      <c r="GBL53" s="13"/>
      <c r="GBM53" s="13"/>
      <c r="GBN53" s="13"/>
      <c r="GBO53" s="13"/>
      <c r="GBP53" s="13"/>
      <c r="GBQ53" s="13"/>
      <c r="GBR53" s="13"/>
      <c r="GBS53" s="13"/>
      <c r="GBT53" s="13"/>
      <c r="GBU53" s="13"/>
      <c r="GBV53" s="13"/>
      <c r="GBW53" s="13"/>
      <c r="GBX53" s="13"/>
      <c r="GBY53" s="13"/>
      <c r="GBZ53" s="13"/>
      <c r="GCA53" s="13"/>
      <c r="GCB53" s="13"/>
      <c r="GCC53" s="13"/>
      <c r="GCD53" s="13"/>
      <c r="GCE53" s="13"/>
      <c r="GCF53" s="13"/>
      <c r="GCG53" s="13"/>
      <c r="GCH53" s="13"/>
      <c r="GCI53" s="13"/>
      <c r="GCJ53" s="13"/>
      <c r="GCK53" s="13"/>
      <c r="GCL53" s="13"/>
      <c r="GCM53" s="13"/>
      <c r="GCN53" s="13"/>
      <c r="GCO53" s="13"/>
      <c r="GCP53" s="13"/>
      <c r="GCQ53" s="13"/>
      <c r="GCR53" s="13"/>
      <c r="GCS53" s="13"/>
      <c r="GCT53" s="13"/>
      <c r="GCU53" s="13"/>
      <c r="GCV53" s="13"/>
      <c r="GCW53" s="13"/>
      <c r="GCX53" s="13"/>
      <c r="GCY53" s="13"/>
      <c r="GCZ53" s="13"/>
      <c r="GDA53" s="13"/>
      <c r="GDB53" s="13"/>
      <c r="GDC53" s="13"/>
      <c r="GDD53" s="13"/>
      <c r="GDE53" s="13"/>
      <c r="GDF53" s="13"/>
      <c r="GDG53" s="13"/>
      <c r="GDH53" s="13"/>
      <c r="GDI53" s="13"/>
      <c r="GDJ53" s="13"/>
      <c r="GDK53" s="13"/>
      <c r="GDL53" s="13"/>
      <c r="GDM53" s="13"/>
      <c r="GDN53" s="13"/>
      <c r="GDO53" s="13"/>
      <c r="GDP53" s="13"/>
      <c r="GDQ53" s="13"/>
      <c r="GDR53" s="13"/>
      <c r="GDS53" s="13"/>
      <c r="GDT53" s="13"/>
      <c r="GDU53" s="13"/>
      <c r="GDV53" s="13"/>
      <c r="GDW53" s="13"/>
      <c r="GDX53" s="13"/>
      <c r="GDY53" s="13"/>
      <c r="GDZ53" s="13"/>
      <c r="GEA53" s="13"/>
      <c r="GEB53" s="13"/>
      <c r="GEC53" s="13"/>
      <c r="GED53" s="13"/>
      <c r="GEE53" s="13"/>
      <c r="GEF53" s="13"/>
      <c r="GEG53" s="13"/>
      <c r="GEH53" s="13"/>
      <c r="GEI53" s="13"/>
      <c r="GEJ53" s="13"/>
      <c r="GEK53" s="13"/>
      <c r="GEL53" s="13"/>
      <c r="GEM53" s="13"/>
      <c r="GEN53" s="13"/>
      <c r="GEO53" s="13"/>
      <c r="GEP53" s="13"/>
      <c r="GEQ53" s="13"/>
      <c r="GER53" s="13"/>
      <c r="GES53" s="13"/>
      <c r="GET53" s="13"/>
      <c r="GEU53" s="13"/>
      <c r="GEV53" s="13"/>
      <c r="GEW53" s="13"/>
      <c r="GEX53" s="13"/>
      <c r="GEY53" s="13"/>
      <c r="GEZ53" s="13"/>
      <c r="GFA53" s="13"/>
      <c r="GFB53" s="13"/>
      <c r="GFC53" s="13"/>
      <c r="GFD53" s="13"/>
      <c r="GFE53" s="13"/>
      <c r="GFF53" s="13"/>
      <c r="GFG53" s="13"/>
      <c r="GFH53" s="13"/>
      <c r="GFI53" s="13"/>
      <c r="GFJ53" s="13"/>
      <c r="GFK53" s="13"/>
      <c r="GFL53" s="13"/>
      <c r="GFM53" s="13"/>
      <c r="GFN53" s="13"/>
      <c r="GFO53" s="13"/>
      <c r="GFP53" s="13"/>
      <c r="GFQ53" s="13"/>
      <c r="GFR53" s="13"/>
      <c r="GFS53" s="13"/>
      <c r="GFT53" s="13"/>
      <c r="GFU53" s="13"/>
      <c r="GFV53" s="13"/>
      <c r="GFW53" s="13"/>
      <c r="GFX53" s="13"/>
      <c r="GFY53" s="13"/>
      <c r="GFZ53" s="13"/>
      <c r="GGA53" s="13"/>
      <c r="GGB53" s="13"/>
      <c r="GGC53" s="13"/>
      <c r="GGD53" s="13"/>
      <c r="GGE53" s="13"/>
      <c r="GGF53" s="13"/>
      <c r="GGG53" s="13"/>
      <c r="GGH53" s="13"/>
      <c r="GGI53" s="13"/>
      <c r="GGJ53" s="13"/>
      <c r="GGK53" s="13"/>
      <c r="GGL53" s="13"/>
      <c r="GGM53" s="13"/>
      <c r="GGN53" s="13"/>
      <c r="GGO53" s="13"/>
      <c r="GGP53" s="13"/>
      <c r="GGQ53" s="13"/>
      <c r="GGR53" s="13"/>
      <c r="GGS53" s="13"/>
      <c r="GGT53" s="13"/>
      <c r="GGU53" s="13"/>
      <c r="GGV53" s="13"/>
      <c r="GGW53" s="13"/>
      <c r="GGX53" s="13"/>
      <c r="GGY53" s="13"/>
      <c r="GGZ53" s="13"/>
      <c r="GHA53" s="13"/>
      <c r="GHB53" s="13"/>
      <c r="GHC53" s="13"/>
      <c r="GHD53" s="13"/>
      <c r="GHE53" s="13"/>
      <c r="GHF53" s="13"/>
      <c r="GHG53" s="13"/>
      <c r="GHH53" s="13"/>
      <c r="GHI53" s="13"/>
      <c r="GHJ53" s="13"/>
      <c r="GHK53" s="13"/>
      <c r="GHL53" s="13"/>
      <c r="GHM53" s="13"/>
      <c r="GHN53" s="13"/>
      <c r="GHO53" s="13"/>
      <c r="GHP53" s="13"/>
      <c r="GHQ53" s="13"/>
      <c r="GHR53" s="13"/>
      <c r="GHS53" s="13"/>
      <c r="GHT53" s="13"/>
      <c r="GHU53" s="13"/>
      <c r="GHV53" s="13"/>
      <c r="GHW53" s="13"/>
      <c r="GHX53" s="13"/>
      <c r="GHY53" s="13"/>
      <c r="GHZ53" s="13"/>
      <c r="GIA53" s="13"/>
      <c r="GIB53" s="13"/>
      <c r="GIC53" s="13"/>
      <c r="GID53" s="13"/>
      <c r="GIE53" s="13"/>
      <c r="GIF53" s="13"/>
      <c r="GIG53" s="13"/>
      <c r="GIH53" s="13"/>
      <c r="GII53" s="13"/>
      <c r="GIJ53" s="13"/>
      <c r="GIK53" s="13"/>
      <c r="GIL53" s="13"/>
      <c r="GIM53" s="13"/>
      <c r="GIN53" s="13"/>
      <c r="GIO53" s="13"/>
      <c r="GIP53" s="13"/>
      <c r="GIQ53" s="13"/>
      <c r="GIR53" s="13"/>
      <c r="GIS53" s="13"/>
      <c r="GIT53" s="13"/>
      <c r="GIU53" s="13"/>
      <c r="GIV53" s="13"/>
      <c r="GIW53" s="13"/>
      <c r="GIX53" s="13"/>
      <c r="GIY53" s="13"/>
      <c r="GIZ53" s="13"/>
      <c r="GJA53" s="13"/>
      <c r="GJB53" s="13"/>
      <c r="GJC53" s="13"/>
      <c r="GJD53" s="13"/>
      <c r="GJE53" s="13"/>
      <c r="GJF53" s="13"/>
      <c r="GJG53" s="13"/>
      <c r="GJH53" s="13"/>
      <c r="GJI53" s="13"/>
      <c r="GJJ53" s="13"/>
      <c r="GJK53" s="13"/>
      <c r="GJL53" s="13"/>
      <c r="GJM53" s="13"/>
      <c r="GJN53" s="13"/>
      <c r="GJO53" s="13"/>
      <c r="GJP53" s="13"/>
      <c r="GJQ53" s="13"/>
      <c r="GJR53" s="13"/>
      <c r="GJS53" s="13"/>
      <c r="GJT53" s="13"/>
      <c r="GJU53" s="13"/>
      <c r="GJV53" s="13"/>
      <c r="GJW53" s="13"/>
      <c r="GJX53" s="13"/>
      <c r="GJY53" s="13"/>
      <c r="GJZ53" s="13"/>
      <c r="GKA53" s="13"/>
      <c r="GKB53" s="13"/>
      <c r="GKC53" s="13"/>
      <c r="GKD53" s="13"/>
      <c r="GKE53" s="13"/>
      <c r="GKF53" s="13"/>
      <c r="GKG53" s="13"/>
      <c r="GKH53" s="13"/>
      <c r="GKI53" s="13"/>
      <c r="GKJ53" s="13"/>
      <c r="GKK53" s="13"/>
      <c r="GKL53" s="13"/>
      <c r="GKM53" s="13"/>
      <c r="GKN53" s="13"/>
      <c r="GKO53" s="13"/>
      <c r="GKP53" s="13"/>
      <c r="GKQ53" s="13"/>
      <c r="GKR53" s="13"/>
      <c r="GKS53" s="13"/>
      <c r="GKT53" s="13"/>
      <c r="GKU53" s="13"/>
      <c r="GKV53" s="13"/>
      <c r="GKW53" s="13"/>
      <c r="GKX53" s="13"/>
      <c r="GKY53" s="13"/>
      <c r="GKZ53" s="13"/>
      <c r="GLA53" s="13"/>
      <c r="GLB53" s="13"/>
      <c r="GLC53" s="13"/>
      <c r="GLD53" s="13"/>
      <c r="GLE53" s="13"/>
      <c r="GLF53" s="13"/>
      <c r="GLG53" s="13"/>
      <c r="GLH53" s="13"/>
      <c r="GLI53" s="13"/>
      <c r="GLJ53" s="13"/>
      <c r="GLK53" s="13"/>
      <c r="GLL53" s="13"/>
      <c r="GLM53" s="13"/>
      <c r="GLN53" s="13"/>
      <c r="GLO53" s="13"/>
      <c r="GLP53" s="13"/>
      <c r="GLQ53" s="13"/>
      <c r="GLR53" s="13"/>
      <c r="GLS53" s="13"/>
      <c r="GLT53" s="13"/>
      <c r="GLU53" s="13"/>
      <c r="GLV53" s="13"/>
      <c r="GLW53" s="13"/>
      <c r="GLX53" s="13"/>
      <c r="GLY53" s="13"/>
      <c r="GLZ53" s="13"/>
      <c r="GMA53" s="13"/>
      <c r="GMB53" s="13"/>
      <c r="GMC53" s="13"/>
      <c r="GMD53" s="13"/>
      <c r="GME53" s="13"/>
      <c r="GMF53" s="13"/>
      <c r="GMG53" s="13"/>
      <c r="GMH53" s="13"/>
      <c r="GMI53" s="13"/>
      <c r="GMJ53" s="13"/>
      <c r="GMK53" s="13"/>
      <c r="GML53" s="13"/>
      <c r="GMM53" s="13"/>
      <c r="GMN53" s="13"/>
      <c r="GMO53" s="13"/>
      <c r="GMP53" s="13"/>
      <c r="GMQ53" s="13"/>
      <c r="GMR53" s="13"/>
      <c r="GMS53" s="13"/>
      <c r="GMT53" s="13"/>
      <c r="GMU53" s="13"/>
      <c r="GMV53" s="13"/>
      <c r="GMW53" s="13"/>
      <c r="GMX53" s="13"/>
      <c r="GMY53" s="13"/>
      <c r="GMZ53" s="13"/>
      <c r="GNA53" s="13"/>
      <c r="GNB53" s="13"/>
      <c r="GNC53" s="13"/>
      <c r="GND53" s="13"/>
      <c r="GNE53" s="13"/>
      <c r="GNF53" s="13"/>
      <c r="GNG53" s="13"/>
      <c r="GNH53" s="13"/>
      <c r="GNI53" s="13"/>
      <c r="GNJ53" s="13"/>
      <c r="GNK53" s="13"/>
      <c r="GNL53" s="13"/>
      <c r="GNM53" s="13"/>
      <c r="GNN53" s="13"/>
      <c r="GNO53" s="13"/>
      <c r="GNP53" s="13"/>
      <c r="GNQ53" s="13"/>
      <c r="GNR53" s="13"/>
      <c r="GNS53" s="13"/>
      <c r="GNT53" s="13"/>
      <c r="GNU53" s="13"/>
      <c r="GNV53" s="13"/>
      <c r="GNW53" s="13"/>
      <c r="GNX53" s="13"/>
      <c r="GNY53" s="13"/>
      <c r="GNZ53" s="13"/>
      <c r="GOA53" s="13"/>
      <c r="GOB53" s="13"/>
      <c r="GOC53" s="13"/>
      <c r="GOD53" s="13"/>
      <c r="GOE53" s="13"/>
      <c r="GOF53" s="13"/>
      <c r="GOG53" s="13"/>
      <c r="GOH53" s="13"/>
      <c r="GOI53" s="13"/>
      <c r="GOJ53" s="13"/>
      <c r="GOK53" s="13"/>
      <c r="GOL53" s="13"/>
      <c r="GOM53" s="13"/>
      <c r="GON53" s="13"/>
      <c r="GOO53" s="13"/>
      <c r="GOP53" s="13"/>
      <c r="GOQ53" s="13"/>
      <c r="GOR53" s="13"/>
      <c r="GOS53" s="13"/>
      <c r="GOT53" s="13"/>
      <c r="GOU53" s="13"/>
      <c r="GOV53" s="13"/>
      <c r="GOW53" s="13"/>
      <c r="GOX53" s="13"/>
      <c r="GOY53" s="13"/>
      <c r="GOZ53" s="13"/>
      <c r="GPA53" s="13"/>
      <c r="GPB53" s="13"/>
      <c r="GPC53" s="13"/>
      <c r="GPD53" s="13"/>
      <c r="GPE53" s="13"/>
      <c r="GPF53" s="13"/>
      <c r="GPG53" s="13"/>
      <c r="GPH53" s="13"/>
      <c r="GPI53" s="13"/>
      <c r="GPJ53" s="13"/>
      <c r="GPK53" s="13"/>
      <c r="GPL53" s="13"/>
      <c r="GPM53" s="13"/>
      <c r="GPN53" s="13"/>
      <c r="GPO53" s="13"/>
      <c r="GPP53" s="13"/>
      <c r="GPQ53" s="13"/>
      <c r="GPR53" s="13"/>
      <c r="GPS53" s="13"/>
      <c r="GPT53" s="13"/>
      <c r="GPU53" s="13"/>
      <c r="GPV53" s="13"/>
      <c r="GPW53" s="13"/>
      <c r="GPX53" s="13"/>
      <c r="GPY53" s="13"/>
      <c r="GPZ53" s="13"/>
      <c r="GQA53" s="13"/>
      <c r="GQB53" s="13"/>
      <c r="GQC53" s="13"/>
      <c r="GQD53" s="13"/>
      <c r="GQE53" s="13"/>
      <c r="GQF53" s="13"/>
      <c r="GQG53" s="13"/>
      <c r="GQH53" s="13"/>
      <c r="GQI53" s="13"/>
      <c r="GQJ53" s="13"/>
      <c r="GQK53" s="13"/>
      <c r="GQL53" s="13"/>
      <c r="GQM53" s="13"/>
      <c r="GQN53" s="13"/>
      <c r="GQO53" s="13"/>
      <c r="GQP53" s="13"/>
      <c r="GQQ53" s="13"/>
      <c r="GQR53" s="13"/>
      <c r="GQS53" s="13"/>
      <c r="GQT53" s="13"/>
    </row>
    <row r="54" spans="1:5194" ht="13.8" thickBot="1" x14ac:dyDescent="0.3">
      <c r="A54" s="10" t="s">
        <v>95</v>
      </c>
      <c r="B54" s="116"/>
      <c r="C54" s="180"/>
      <c r="D54" s="180"/>
      <c r="E54" s="180"/>
      <c r="F54" s="180"/>
      <c r="G54" s="180"/>
      <c r="H54" s="180"/>
      <c r="I54" s="180"/>
      <c r="J54" s="180"/>
      <c r="K54" s="52">
        <f>+K15-K47+K42+K39+K40</f>
        <v>38.356655587894451</v>
      </c>
      <c r="L54" s="52">
        <f>+L15-L47+L42+L39+L40</f>
        <v>88.069138668423278</v>
      </c>
      <c r="M54" s="52">
        <f>+M15-M47+M42+M39+M40</f>
        <v>137.78162174895218</v>
      </c>
      <c r="N54" s="52">
        <f>+N15-N47+N42+N39+N40</f>
        <v>143.46245969125988</v>
      </c>
      <c r="O54" s="81"/>
      <c r="P54" s="81"/>
      <c r="Q54" s="81"/>
      <c r="R54" s="81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 s="13"/>
      <c r="AMM54" s="13"/>
      <c r="AMN54" s="13"/>
      <c r="AMO54" s="13"/>
      <c r="AMP54" s="13"/>
      <c r="AMQ54" s="13"/>
      <c r="AMR54" s="13"/>
      <c r="AMS54" s="13"/>
      <c r="AMT54" s="13"/>
      <c r="AMU54" s="13"/>
      <c r="AMV54" s="13"/>
      <c r="AMW54" s="13"/>
      <c r="AMX54" s="13"/>
      <c r="AMY54" s="13"/>
      <c r="AMZ54" s="13"/>
      <c r="ANA54" s="13"/>
      <c r="ANB54" s="13"/>
      <c r="ANC54" s="13"/>
      <c r="AND54" s="13"/>
      <c r="ANE54" s="13"/>
      <c r="ANF54" s="13"/>
      <c r="ANG54" s="13"/>
      <c r="ANH54" s="13"/>
      <c r="ANI54" s="13"/>
      <c r="ANJ54" s="13"/>
      <c r="ANK54" s="13"/>
      <c r="ANL54" s="13"/>
      <c r="ANM54" s="13"/>
      <c r="ANN54" s="13"/>
      <c r="ANO54" s="13"/>
      <c r="ANP54" s="13"/>
      <c r="ANQ54" s="13"/>
      <c r="ANR54" s="13"/>
      <c r="ANS54" s="13"/>
      <c r="ANT54" s="13"/>
      <c r="ANU54" s="13"/>
      <c r="ANV54" s="13"/>
      <c r="ANW54" s="13"/>
      <c r="ANX54" s="13"/>
      <c r="ANY54" s="13"/>
      <c r="ANZ54" s="13"/>
      <c r="AOA54" s="13"/>
      <c r="AOB54" s="13"/>
      <c r="AOC54" s="13"/>
      <c r="AOD54" s="13"/>
      <c r="AOE54" s="13"/>
      <c r="AOF54" s="13"/>
      <c r="AOG54" s="13"/>
      <c r="AOH54" s="13"/>
      <c r="AOI54" s="13"/>
      <c r="AOJ54" s="13"/>
      <c r="AOK54" s="13"/>
      <c r="AOL54" s="13"/>
      <c r="AOM54" s="13"/>
      <c r="AON54" s="13"/>
      <c r="AOO54" s="13"/>
      <c r="AOP54" s="13"/>
      <c r="AOQ54" s="13"/>
      <c r="AOR54" s="13"/>
      <c r="AOS54" s="13"/>
      <c r="AOT54" s="13"/>
      <c r="AOU54" s="13"/>
      <c r="AOV54" s="13"/>
      <c r="AOW54" s="13"/>
      <c r="AOX54" s="13"/>
      <c r="AOY54" s="13"/>
      <c r="AOZ54" s="13"/>
      <c r="APA54" s="13"/>
      <c r="APB54" s="13"/>
      <c r="APC54" s="13"/>
      <c r="APD54" s="13"/>
      <c r="APE54" s="13"/>
      <c r="APF54" s="13"/>
      <c r="APG54" s="13"/>
      <c r="APH54" s="13"/>
      <c r="API54" s="13"/>
      <c r="APJ54" s="13"/>
      <c r="APK54" s="13"/>
      <c r="APL54" s="13"/>
      <c r="APM54" s="13"/>
      <c r="APN54" s="13"/>
      <c r="APO54" s="13"/>
      <c r="APP54" s="13"/>
      <c r="APQ54" s="13"/>
      <c r="APR54" s="13"/>
      <c r="APS54" s="13"/>
      <c r="APT54" s="13"/>
      <c r="APU54" s="13"/>
      <c r="APV54" s="13"/>
      <c r="APW54" s="13"/>
      <c r="APX54" s="13"/>
      <c r="APY54" s="13"/>
      <c r="APZ54" s="13"/>
      <c r="AQA54" s="13"/>
      <c r="AQB54" s="13"/>
      <c r="AQC54" s="13"/>
      <c r="AQD54" s="13"/>
      <c r="AQE54" s="13"/>
      <c r="AQF54" s="13"/>
      <c r="AQG54" s="13"/>
      <c r="AQH54" s="13"/>
      <c r="AQI54" s="13"/>
      <c r="AQJ54" s="13"/>
      <c r="AQK54" s="13"/>
      <c r="AQL54" s="13"/>
      <c r="AQM54" s="13"/>
      <c r="AQN54" s="13"/>
      <c r="AQO54" s="13"/>
      <c r="AQP54" s="13"/>
      <c r="AQQ54" s="13"/>
      <c r="AQR54" s="13"/>
      <c r="AQS54" s="13"/>
      <c r="AQT54" s="13"/>
      <c r="AQU54" s="13"/>
      <c r="AQV54" s="13"/>
      <c r="AQW54" s="13"/>
      <c r="AQX54" s="13"/>
      <c r="AQY54" s="13"/>
      <c r="AQZ54" s="13"/>
      <c r="ARA54" s="13"/>
      <c r="ARB54" s="13"/>
      <c r="ARC54" s="13"/>
      <c r="ARD54" s="13"/>
      <c r="ARE54" s="13"/>
      <c r="ARF54" s="13"/>
      <c r="ARG54" s="13"/>
      <c r="ARH54" s="13"/>
      <c r="ARI54" s="13"/>
      <c r="ARJ54" s="13"/>
      <c r="ARK54" s="13"/>
      <c r="ARL54" s="13"/>
      <c r="ARM54" s="13"/>
      <c r="ARN54" s="13"/>
      <c r="ARO54" s="13"/>
      <c r="ARP54" s="13"/>
      <c r="ARQ54" s="13"/>
      <c r="ARR54" s="13"/>
      <c r="ARS54" s="13"/>
      <c r="ART54" s="13"/>
      <c r="ARU54" s="13"/>
      <c r="ARV54" s="13"/>
      <c r="ARW54" s="13"/>
      <c r="ARX54" s="13"/>
      <c r="ARY54" s="13"/>
      <c r="ARZ54" s="13"/>
      <c r="ASA54" s="13"/>
      <c r="ASB54" s="13"/>
      <c r="ASC54" s="13"/>
      <c r="ASD54" s="13"/>
      <c r="ASE54" s="13"/>
      <c r="ASF54" s="13"/>
      <c r="ASG54" s="13"/>
      <c r="ASH54" s="13"/>
      <c r="ASI54" s="13"/>
      <c r="ASJ54" s="13"/>
      <c r="ASK54" s="13"/>
      <c r="ASL54" s="13"/>
      <c r="ASM54" s="13"/>
      <c r="ASN54" s="13"/>
      <c r="ASO54" s="13"/>
      <c r="ASP54" s="13"/>
      <c r="ASQ54" s="13"/>
      <c r="ASR54" s="13"/>
      <c r="ASS54" s="13"/>
      <c r="AST54" s="13"/>
      <c r="ASU54" s="13"/>
      <c r="ASV54" s="13"/>
      <c r="ASW54" s="13"/>
      <c r="ASX54" s="13"/>
      <c r="ASY54" s="13"/>
      <c r="ASZ54" s="13"/>
      <c r="ATA54" s="13"/>
      <c r="ATB54" s="13"/>
      <c r="ATC54" s="13"/>
      <c r="ATD54" s="13"/>
      <c r="ATE54" s="13"/>
      <c r="ATF54" s="13"/>
      <c r="ATG54" s="13"/>
      <c r="ATH54" s="13"/>
      <c r="ATI54" s="13"/>
      <c r="ATJ54" s="13"/>
      <c r="ATK54" s="13"/>
      <c r="ATL54" s="13"/>
      <c r="ATM54" s="13"/>
      <c r="ATN54" s="13"/>
      <c r="ATO54" s="13"/>
      <c r="ATP54" s="13"/>
      <c r="ATQ54" s="13"/>
      <c r="ATR54" s="13"/>
      <c r="ATS54" s="13"/>
      <c r="ATT54" s="13"/>
      <c r="ATU54" s="13"/>
      <c r="ATV54" s="13"/>
      <c r="ATW54" s="13"/>
      <c r="ATX54" s="13"/>
      <c r="ATY54" s="13"/>
      <c r="ATZ54" s="13"/>
      <c r="AUA54" s="13"/>
      <c r="AUB54" s="13"/>
      <c r="AUC54" s="13"/>
      <c r="AUD54" s="13"/>
      <c r="AUE54" s="13"/>
      <c r="AUF54" s="13"/>
      <c r="AUG54" s="13"/>
      <c r="AUH54" s="13"/>
      <c r="AUI54" s="13"/>
      <c r="AUJ54" s="13"/>
      <c r="AUK54" s="13"/>
      <c r="AUL54" s="13"/>
      <c r="AUM54" s="13"/>
      <c r="AUN54" s="13"/>
      <c r="AUO54" s="13"/>
      <c r="AUP54" s="13"/>
      <c r="AUQ54" s="13"/>
      <c r="AUR54" s="13"/>
      <c r="AUS54" s="13"/>
      <c r="AUT54" s="13"/>
      <c r="AUU54" s="13"/>
      <c r="AUV54" s="13"/>
      <c r="AUW54" s="13"/>
      <c r="AUX54" s="13"/>
      <c r="AUY54" s="13"/>
      <c r="AUZ54" s="13"/>
      <c r="AVA54" s="13"/>
      <c r="AVB54" s="13"/>
      <c r="AVC54" s="13"/>
      <c r="AVD54" s="13"/>
      <c r="AVE54" s="13"/>
      <c r="AVF54" s="13"/>
      <c r="AVG54" s="13"/>
      <c r="AVH54" s="13"/>
      <c r="AVI54" s="13"/>
      <c r="AVJ54" s="13"/>
      <c r="AVK54" s="13"/>
      <c r="AVL54" s="13"/>
      <c r="AVM54" s="13"/>
      <c r="AVN54" s="13"/>
      <c r="AVO54" s="13"/>
      <c r="AVP54" s="13"/>
      <c r="AVQ54" s="13"/>
      <c r="AVR54" s="13"/>
      <c r="AVS54" s="13"/>
      <c r="AVT54" s="13"/>
      <c r="AVU54" s="13"/>
      <c r="AVV54" s="13"/>
      <c r="AVW54" s="13"/>
      <c r="AVX54" s="13"/>
      <c r="AVY54" s="13"/>
      <c r="AVZ54" s="13"/>
      <c r="AWA54" s="13"/>
      <c r="AWB54" s="13"/>
      <c r="AWC54" s="13"/>
      <c r="AWD54" s="13"/>
      <c r="AWE54" s="13"/>
      <c r="AWF54" s="13"/>
      <c r="AWG54" s="13"/>
      <c r="AWH54" s="13"/>
      <c r="AWI54" s="13"/>
      <c r="AWJ54" s="13"/>
      <c r="AWK54" s="13"/>
      <c r="AWL54" s="13"/>
      <c r="AWM54" s="13"/>
      <c r="AWN54" s="13"/>
      <c r="AWO54" s="13"/>
      <c r="AWP54" s="13"/>
      <c r="AWQ54" s="13"/>
      <c r="AWR54" s="13"/>
      <c r="AWS54" s="13"/>
      <c r="AWT54" s="13"/>
      <c r="AWU54" s="13"/>
      <c r="AWV54" s="13"/>
      <c r="AWW54" s="13"/>
      <c r="AWX54" s="13"/>
      <c r="AWY54" s="13"/>
      <c r="AWZ54" s="13"/>
      <c r="AXA54" s="13"/>
      <c r="AXB54" s="13"/>
      <c r="AXC54" s="13"/>
      <c r="AXD54" s="13"/>
      <c r="AXE54" s="13"/>
      <c r="AXF54" s="13"/>
      <c r="AXG54" s="13"/>
      <c r="AXH54" s="13"/>
      <c r="AXI54" s="13"/>
      <c r="AXJ54" s="13"/>
      <c r="AXK54" s="13"/>
      <c r="AXL54" s="13"/>
      <c r="AXM54" s="13"/>
      <c r="AXN54" s="13"/>
      <c r="AXO54" s="13"/>
      <c r="AXP54" s="13"/>
      <c r="AXQ54" s="13"/>
      <c r="AXR54" s="13"/>
      <c r="AXS54" s="13"/>
      <c r="AXT54" s="13"/>
      <c r="AXU54" s="13"/>
      <c r="AXV54" s="13"/>
      <c r="AXW54" s="13"/>
      <c r="AXX54" s="13"/>
      <c r="AXY54" s="13"/>
      <c r="AXZ54" s="13"/>
      <c r="AYA54" s="13"/>
      <c r="AYB54" s="13"/>
      <c r="AYC54" s="13"/>
      <c r="AYD54" s="13"/>
      <c r="AYE54" s="13"/>
      <c r="AYF54" s="13"/>
      <c r="AYG54" s="13"/>
      <c r="AYH54" s="13"/>
      <c r="AYI54" s="13"/>
      <c r="AYJ54" s="13"/>
      <c r="AYK54" s="13"/>
      <c r="AYL54" s="13"/>
      <c r="AYM54" s="13"/>
      <c r="AYN54" s="13"/>
      <c r="AYO54" s="13"/>
      <c r="AYP54" s="13"/>
      <c r="AYQ54" s="13"/>
      <c r="AYR54" s="13"/>
      <c r="AYS54" s="13"/>
      <c r="AYT54" s="13"/>
      <c r="AYU54" s="13"/>
      <c r="AYV54" s="13"/>
      <c r="AYW54" s="13"/>
      <c r="AYX54" s="13"/>
      <c r="AYY54" s="13"/>
      <c r="AYZ54" s="13"/>
      <c r="AZA54" s="13"/>
      <c r="AZB54" s="13"/>
      <c r="AZC54" s="13"/>
      <c r="AZD54" s="13"/>
      <c r="AZE54" s="13"/>
      <c r="AZF54" s="13"/>
      <c r="AZG54" s="13"/>
      <c r="AZH54" s="13"/>
      <c r="AZI54" s="13"/>
      <c r="AZJ54" s="13"/>
      <c r="AZK54" s="13"/>
      <c r="AZL54" s="13"/>
      <c r="AZM54" s="13"/>
      <c r="AZN54" s="13"/>
      <c r="AZO54" s="13"/>
      <c r="AZP54" s="13"/>
      <c r="AZQ54" s="13"/>
      <c r="AZR54" s="13"/>
      <c r="AZS54" s="13"/>
      <c r="AZT54" s="13"/>
      <c r="AZU54" s="13"/>
      <c r="AZV54" s="13"/>
      <c r="AZW54" s="13"/>
      <c r="AZX54" s="13"/>
      <c r="AZY54" s="13"/>
      <c r="AZZ54" s="13"/>
      <c r="BAA54" s="13"/>
      <c r="BAB54" s="13"/>
      <c r="BAC54" s="13"/>
      <c r="BAD54" s="13"/>
      <c r="BAE54" s="13"/>
      <c r="BAF54" s="13"/>
      <c r="BAG54" s="13"/>
      <c r="BAH54" s="13"/>
      <c r="BAI54" s="13"/>
      <c r="BAJ54" s="13"/>
      <c r="BAK54" s="13"/>
      <c r="BAL54" s="13"/>
      <c r="BAM54" s="13"/>
      <c r="BAN54" s="13"/>
      <c r="BAO54" s="13"/>
      <c r="BAP54" s="13"/>
      <c r="BAQ54" s="13"/>
      <c r="BAR54" s="13"/>
      <c r="BAS54" s="13"/>
      <c r="BAT54" s="13"/>
      <c r="BAU54" s="13"/>
      <c r="BAV54" s="13"/>
      <c r="BAW54" s="13"/>
      <c r="BAX54" s="13"/>
      <c r="BAY54" s="13"/>
      <c r="BAZ54" s="13"/>
      <c r="BBA54" s="13"/>
      <c r="BBB54" s="13"/>
      <c r="BBC54" s="13"/>
      <c r="BBD54" s="13"/>
      <c r="BBE54" s="13"/>
      <c r="BBF54" s="13"/>
      <c r="BBG54" s="13"/>
      <c r="BBH54" s="13"/>
      <c r="BBI54" s="13"/>
      <c r="BBJ54" s="13"/>
      <c r="BBK54" s="13"/>
      <c r="BBL54" s="13"/>
      <c r="BBM54" s="13"/>
      <c r="BBN54" s="13"/>
      <c r="BBO54" s="13"/>
      <c r="BBP54" s="13"/>
      <c r="BBQ54" s="13"/>
      <c r="BBR54" s="13"/>
      <c r="BBS54" s="13"/>
      <c r="BBT54" s="13"/>
      <c r="BBU54" s="13"/>
      <c r="BBV54" s="13"/>
      <c r="BBW54" s="13"/>
      <c r="BBX54" s="13"/>
      <c r="BBY54" s="13"/>
      <c r="BBZ54" s="13"/>
      <c r="BCA54" s="13"/>
      <c r="BCB54" s="13"/>
      <c r="BCC54" s="13"/>
      <c r="BCD54" s="13"/>
      <c r="BCE54" s="13"/>
      <c r="BCF54" s="13"/>
      <c r="BCG54" s="13"/>
      <c r="BCH54" s="13"/>
      <c r="BCI54" s="13"/>
      <c r="BCJ54" s="13"/>
      <c r="BCK54" s="13"/>
      <c r="BCL54" s="13"/>
      <c r="BCM54" s="13"/>
      <c r="BCN54" s="13"/>
      <c r="BCO54" s="13"/>
      <c r="BCP54" s="13"/>
      <c r="BCQ54" s="13"/>
      <c r="BCR54" s="13"/>
      <c r="BCS54" s="13"/>
      <c r="BCT54" s="13"/>
      <c r="BCU54" s="13"/>
      <c r="BCV54" s="13"/>
      <c r="BCW54" s="13"/>
      <c r="BCX54" s="13"/>
      <c r="BCY54" s="13"/>
      <c r="BCZ54" s="13"/>
      <c r="BDA54" s="13"/>
      <c r="BDB54" s="13"/>
      <c r="BDC54" s="13"/>
      <c r="BDD54" s="13"/>
      <c r="BDE54" s="13"/>
      <c r="BDF54" s="13"/>
      <c r="BDG54" s="13"/>
      <c r="BDH54" s="13"/>
      <c r="BDI54" s="13"/>
      <c r="BDJ54" s="13"/>
      <c r="BDK54" s="13"/>
      <c r="BDL54" s="13"/>
      <c r="BDM54" s="13"/>
      <c r="BDN54" s="13"/>
      <c r="BDO54" s="13"/>
      <c r="BDP54" s="13"/>
      <c r="BDQ54" s="13"/>
      <c r="BDR54" s="13"/>
      <c r="BDS54" s="13"/>
      <c r="BDT54" s="13"/>
      <c r="BDU54" s="13"/>
      <c r="BDV54" s="13"/>
      <c r="BDW54" s="13"/>
      <c r="BDX54" s="13"/>
      <c r="BDY54" s="13"/>
      <c r="BDZ54" s="13"/>
      <c r="BEA54" s="13"/>
      <c r="BEB54" s="13"/>
      <c r="BEC54" s="13"/>
      <c r="BED54" s="13"/>
      <c r="BEE54" s="13"/>
      <c r="BEF54" s="13"/>
      <c r="BEG54" s="13"/>
      <c r="BEH54" s="13"/>
      <c r="BEI54" s="13"/>
      <c r="BEJ54" s="13"/>
      <c r="BEK54" s="13"/>
      <c r="BEL54" s="13"/>
      <c r="BEM54" s="13"/>
      <c r="BEN54" s="13"/>
      <c r="BEO54" s="13"/>
      <c r="BEP54" s="13"/>
      <c r="BEQ54" s="13"/>
      <c r="BER54" s="13"/>
      <c r="BES54" s="13"/>
      <c r="BET54" s="13"/>
      <c r="BEU54" s="13"/>
      <c r="BEV54" s="13"/>
      <c r="BEW54" s="13"/>
      <c r="BEX54" s="13"/>
      <c r="BEY54" s="13"/>
      <c r="BEZ54" s="13"/>
      <c r="BFA54" s="13"/>
      <c r="BFB54" s="13"/>
      <c r="BFC54" s="13"/>
      <c r="BFD54" s="13"/>
      <c r="BFE54" s="13"/>
      <c r="BFF54" s="13"/>
      <c r="BFG54" s="13"/>
      <c r="BFH54" s="13"/>
      <c r="BFI54" s="13"/>
      <c r="BFJ54" s="13"/>
      <c r="BFK54" s="13"/>
      <c r="BFL54" s="13"/>
      <c r="BFM54" s="13"/>
      <c r="BFN54" s="13"/>
      <c r="BFO54" s="13"/>
      <c r="BFP54" s="13"/>
      <c r="BFQ54" s="13"/>
      <c r="BFR54" s="13"/>
      <c r="BFS54" s="13"/>
      <c r="BFT54" s="13"/>
      <c r="BFU54" s="13"/>
      <c r="BFV54" s="13"/>
      <c r="BFW54" s="13"/>
      <c r="BFX54" s="13"/>
      <c r="BFY54" s="13"/>
      <c r="BFZ54" s="13"/>
      <c r="BGA54" s="13"/>
      <c r="BGB54" s="13"/>
      <c r="BGC54" s="13"/>
      <c r="BGD54" s="13"/>
      <c r="BGE54" s="13"/>
      <c r="BGF54" s="13"/>
      <c r="BGG54" s="13"/>
      <c r="BGH54" s="13"/>
      <c r="BGI54" s="13"/>
      <c r="BGJ54" s="13"/>
      <c r="BGK54" s="13"/>
      <c r="BGL54" s="13"/>
      <c r="BGM54" s="13"/>
      <c r="BGN54" s="13"/>
      <c r="BGO54" s="13"/>
      <c r="BGP54" s="13"/>
      <c r="BGQ54" s="13"/>
      <c r="BGR54" s="13"/>
      <c r="BGS54" s="13"/>
      <c r="BGT54" s="13"/>
      <c r="BGU54" s="13"/>
      <c r="BGV54" s="13"/>
      <c r="BGW54" s="13"/>
      <c r="BGX54" s="13"/>
      <c r="BGY54" s="13"/>
      <c r="BGZ54" s="13"/>
      <c r="BHA54" s="13"/>
      <c r="BHB54" s="13"/>
      <c r="BHC54" s="13"/>
      <c r="BHD54" s="13"/>
      <c r="BHE54" s="13"/>
      <c r="BHF54" s="13"/>
      <c r="BHG54" s="13"/>
      <c r="BHH54" s="13"/>
      <c r="BHI54" s="13"/>
      <c r="BHJ54" s="13"/>
      <c r="BHK54" s="13"/>
      <c r="BHL54" s="13"/>
      <c r="BHM54" s="13"/>
      <c r="BHN54" s="13"/>
      <c r="BHO54" s="13"/>
      <c r="BHP54" s="13"/>
      <c r="BHQ54" s="13"/>
      <c r="BHR54" s="13"/>
      <c r="BHS54" s="13"/>
      <c r="BHT54" s="13"/>
      <c r="BHU54" s="13"/>
      <c r="BHV54" s="13"/>
      <c r="BHW54" s="13"/>
      <c r="BHX54" s="13"/>
      <c r="BHY54" s="13"/>
      <c r="BHZ54" s="13"/>
      <c r="BIA54" s="13"/>
      <c r="BIB54" s="13"/>
      <c r="BIC54" s="13"/>
      <c r="BID54" s="13"/>
      <c r="BIE54" s="13"/>
      <c r="BIF54" s="13"/>
      <c r="BIG54" s="13"/>
      <c r="BIH54" s="13"/>
      <c r="BII54" s="13"/>
      <c r="BIJ54" s="13"/>
      <c r="BIK54" s="13"/>
      <c r="BIL54" s="13"/>
      <c r="BIM54" s="13"/>
      <c r="BIN54" s="13"/>
      <c r="BIO54" s="13"/>
      <c r="BIP54" s="13"/>
      <c r="BIQ54" s="13"/>
      <c r="BIR54" s="13"/>
      <c r="BIS54" s="13"/>
      <c r="BIT54" s="13"/>
      <c r="BIU54" s="13"/>
      <c r="BIV54" s="13"/>
      <c r="BIW54" s="13"/>
      <c r="BIX54" s="13"/>
      <c r="BIY54" s="13"/>
      <c r="BIZ54" s="13"/>
      <c r="BJA54" s="13"/>
      <c r="BJB54" s="13"/>
      <c r="BJC54" s="13"/>
      <c r="BJD54" s="13"/>
      <c r="BJE54" s="13"/>
      <c r="BJF54" s="13"/>
      <c r="BJG54" s="13"/>
      <c r="BJH54" s="13"/>
      <c r="BJI54" s="13"/>
      <c r="BJJ54" s="13"/>
      <c r="BJK54" s="13"/>
      <c r="BJL54" s="13"/>
      <c r="BJM54" s="13"/>
      <c r="BJN54" s="13"/>
      <c r="BJO54" s="13"/>
      <c r="BJP54" s="13"/>
      <c r="BJQ54" s="13"/>
      <c r="BJR54" s="13"/>
      <c r="BJS54" s="13"/>
      <c r="BJT54" s="13"/>
      <c r="BJU54" s="13"/>
      <c r="BJV54" s="13"/>
      <c r="BJW54" s="13"/>
      <c r="BJX54" s="13"/>
      <c r="BJY54" s="13"/>
      <c r="BJZ54" s="13"/>
      <c r="BKA54" s="13"/>
      <c r="BKB54" s="13"/>
      <c r="BKC54" s="13"/>
      <c r="BKD54" s="13"/>
      <c r="BKE54" s="13"/>
      <c r="BKF54" s="13"/>
      <c r="BKG54" s="13"/>
      <c r="BKH54" s="13"/>
      <c r="BKI54" s="13"/>
      <c r="BKJ54" s="13"/>
      <c r="BKK54" s="13"/>
      <c r="BKL54" s="13"/>
      <c r="BKM54" s="13"/>
      <c r="BKN54" s="13"/>
      <c r="BKO54" s="13"/>
      <c r="BKP54" s="13"/>
      <c r="BKQ54" s="13"/>
      <c r="BKR54" s="13"/>
      <c r="BKS54" s="13"/>
      <c r="BKT54" s="13"/>
      <c r="BKU54" s="13"/>
      <c r="BKV54" s="13"/>
      <c r="BKW54" s="13"/>
      <c r="BKX54" s="13"/>
      <c r="BKY54" s="13"/>
      <c r="BKZ54" s="13"/>
      <c r="BLA54" s="13"/>
      <c r="BLB54" s="13"/>
      <c r="BLC54" s="13"/>
      <c r="BLD54" s="13"/>
      <c r="BLE54" s="13"/>
      <c r="BLF54" s="13"/>
      <c r="BLG54" s="13"/>
      <c r="BLH54" s="13"/>
      <c r="BLI54" s="13"/>
      <c r="BLJ54" s="13"/>
      <c r="BLK54" s="13"/>
      <c r="BLL54" s="13"/>
      <c r="BLM54" s="13"/>
      <c r="BLN54" s="13"/>
      <c r="BLO54" s="13"/>
      <c r="BLP54" s="13"/>
      <c r="BLQ54" s="13"/>
      <c r="BLR54" s="13"/>
      <c r="BLS54" s="13"/>
      <c r="BLT54" s="13"/>
      <c r="BLU54" s="13"/>
      <c r="BLV54" s="13"/>
      <c r="BLW54" s="13"/>
      <c r="BLX54" s="13"/>
      <c r="BLY54" s="13"/>
      <c r="BLZ54" s="13"/>
      <c r="BMA54" s="13"/>
      <c r="BMB54" s="13"/>
      <c r="BMC54" s="13"/>
      <c r="BMD54" s="13"/>
      <c r="BME54" s="13"/>
      <c r="BMF54" s="13"/>
      <c r="BMG54" s="13"/>
      <c r="BMH54" s="13"/>
      <c r="BMI54" s="13"/>
      <c r="BMJ54" s="13"/>
      <c r="BMK54" s="13"/>
      <c r="BML54" s="13"/>
      <c r="BMM54" s="13"/>
      <c r="BMN54" s="13"/>
      <c r="BMO54" s="13"/>
      <c r="BMP54" s="13"/>
      <c r="BMQ54" s="13"/>
      <c r="BMR54" s="13"/>
      <c r="BMS54" s="13"/>
      <c r="BMT54" s="13"/>
      <c r="BMU54" s="13"/>
      <c r="BMV54" s="13"/>
      <c r="BMW54" s="13"/>
      <c r="BMX54" s="13"/>
      <c r="BMY54" s="13"/>
      <c r="BMZ54" s="13"/>
      <c r="BNA54" s="13"/>
      <c r="BNB54" s="13"/>
      <c r="BNC54" s="13"/>
      <c r="BND54" s="13"/>
      <c r="BNE54" s="13"/>
      <c r="BNF54" s="13"/>
      <c r="BNG54" s="13"/>
      <c r="BNH54" s="13"/>
      <c r="BNI54" s="13"/>
      <c r="BNJ54" s="13"/>
      <c r="BNK54" s="13"/>
      <c r="BNL54" s="13"/>
      <c r="BNM54" s="13"/>
      <c r="BNN54" s="13"/>
      <c r="BNO54" s="13"/>
      <c r="BNP54" s="13"/>
      <c r="BNQ54" s="13"/>
      <c r="BNR54" s="13"/>
      <c r="BNS54" s="13"/>
      <c r="BNT54" s="13"/>
      <c r="BNU54" s="13"/>
      <c r="BNV54" s="13"/>
      <c r="BNW54" s="13"/>
      <c r="BNX54" s="13"/>
      <c r="BNY54" s="13"/>
      <c r="BNZ54" s="13"/>
      <c r="BOA54" s="13"/>
      <c r="BOB54" s="13"/>
      <c r="BOC54" s="13"/>
      <c r="BOD54" s="13"/>
      <c r="BOE54" s="13"/>
      <c r="BOF54" s="13"/>
      <c r="BOG54" s="13"/>
      <c r="BOH54" s="13"/>
      <c r="BOI54" s="13"/>
      <c r="BOJ54" s="13"/>
      <c r="BOK54" s="13"/>
      <c r="BOL54" s="13"/>
      <c r="BOM54" s="13"/>
      <c r="BON54" s="13"/>
      <c r="BOO54" s="13"/>
      <c r="BOP54" s="13"/>
      <c r="BOQ54" s="13"/>
      <c r="BOR54" s="13"/>
      <c r="BOS54" s="13"/>
      <c r="BOT54" s="13"/>
      <c r="BOU54" s="13"/>
      <c r="BOV54" s="13"/>
      <c r="BOW54" s="13"/>
      <c r="BOX54" s="13"/>
      <c r="BOY54" s="13"/>
      <c r="BOZ54" s="13"/>
      <c r="BPA54" s="13"/>
      <c r="BPB54" s="13"/>
      <c r="BPC54" s="13"/>
      <c r="BPD54" s="13"/>
      <c r="BPE54" s="13"/>
      <c r="BPF54" s="13"/>
      <c r="BPG54" s="13"/>
      <c r="BPH54" s="13"/>
      <c r="BPI54" s="13"/>
      <c r="BPJ54" s="13"/>
      <c r="BPK54" s="13"/>
      <c r="BPL54" s="13"/>
      <c r="BPM54" s="13"/>
      <c r="BPN54" s="13"/>
      <c r="BPO54" s="13"/>
      <c r="BPP54" s="13"/>
      <c r="BPQ54" s="13"/>
      <c r="BPR54" s="13"/>
      <c r="BPS54" s="13"/>
      <c r="BPT54" s="13"/>
      <c r="BPU54" s="13"/>
      <c r="BPV54" s="13"/>
      <c r="BPW54" s="13"/>
      <c r="BPX54" s="13"/>
      <c r="BPY54" s="13"/>
      <c r="BPZ54" s="13"/>
      <c r="BQA54" s="13"/>
      <c r="BQB54" s="13"/>
      <c r="BQC54" s="13"/>
      <c r="BQD54" s="13"/>
      <c r="BQE54" s="13"/>
      <c r="BQF54" s="13"/>
      <c r="BQG54" s="13"/>
      <c r="BQH54" s="13"/>
      <c r="BQI54" s="13"/>
      <c r="BQJ54" s="13"/>
      <c r="BQK54" s="13"/>
      <c r="BQL54" s="13"/>
      <c r="BQM54" s="13"/>
      <c r="BQN54" s="13"/>
      <c r="BQO54" s="13"/>
      <c r="BQP54" s="13"/>
      <c r="BQQ54" s="13"/>
      <c r="BQR54" s="13"/>
      <c r="BQS54" s="13"/>
      <c r="BQT54" s="13"/>
      <c r="BQU54" s="13"/>
      <c r="BQV54" s="13"/>
      <c r="BQW54" s="13"/>
      <c r="BQX54" s="13"/>
      <c r="BQY54" s="13"/>
      <c r="BQZ54" s="13"/>
      <c r="BRA54" s="13"/>
      <c r="BRB54" s="13"/>
      <c r="BRC54" s="13"/>
      <c r="BRD54" s="13"/>
      <c r="BRE54" s="13"/>
      <c r="BRF54" s="13"/>
      <c r="BRG54" s="13"/>
      <c r="BRH54" s="13"/>
      <c r="BRI54" s="13"/>
      <c r="BRJ54" s="13"/>
      <c r="BRK54" s="13"/>
      <c r="BRL54" s="13"/>
      <c r="BRM54" s="13"/>
      <c r="BRN54" s="13"/>
      <c r="BRO54" s="13"/>
      <c r="BRP54" s="13"/>
      <c r="BRQ54" s="13"/>
      <c r="BRR54" s="13"/>
      <c r="BRS54" s="13"/>
      <c r="BRT54" s="13"/>
      <c r="BRU54" s="13"/>
      <c r="BRV54" s="13"/>
      <c r="BRW54" s="13"/>
      <c r="BRX54" s="13"/>
      <c r="BRY54" s="13"/>
      <c r="BRZ54" s="13"/>
      <c r="BSA54" s="13"/>
      <c r="BSB54" s="13"/>
      <c r="BSC54" s="13"/>
      <c r="BSD54" s="13"/>
      <c r="BSE54" s="13"/>
      <c r="BSF54" s="13"/>
      <c r="BSG54" s="13"/>
      <c r="BSH54" s="13"/>
      <c r="BSI54" s="13"/>
      <c r="BSJ54" s="13"/>
      <c r="BSK54" s="13"/>
      <c r="BSL54" s="13"/>
      <c r="BSM54" s="13"/>
      <c r="BSN54" s="13"/>
      <c r="BSO54" s="13"/>
      <c r="BSP54" s="13"/>
      <c r="BSQ54" s="13"/>
      <c r="BSR54" s="13"/>
      <c r="BSS54" s="13"/>
      <c r="BST54" s="13"/>
      <c r="BSU54" s="13"/>
      <c r="BSV54" s="13"/>
      <c r="BSW54" s="13"/>
      <c r="BSX54" s="13"/>
      <c r="BSY54" s="13"/>
      <c r="BSZ54" s="13"/>
      <c r="BTA54" s="13"/>
      <c r="BTB54" s="13"/>
      <c r="BTC54" s="13"/>
      <c r="BTD54" s="13"/>
      <c r="BTE54" s="13"/>
      <c r="BTF54" s="13"/>
      <c r="BTG54" s="13"/>
      <c r="BTH54" s="13"/>
      <c r="BTI54" s="13"/>
      <c r="BTJ54" s="13"/>
      <c r="BTK54" s="13"/>
      <c r="BTL54" s="13"/>
      <c r="BTM54" s="13"/>
      <c r="BTN54" s="13"/>
      <c r="BTO54" s="13"/>
      <c r="BTP54" s="13"/>
      <c r="BTQ54" s="13"/>
      <c r="BTR54" s="13"/>
      <c r="BTS54" s="13"/>
      <c r="BTT54" s="13"/>
      <c r="BTU54" s="13"/>
      <c r="BTV54" s="13"/>
      <c r="BTW54" s="13"/>
      <c r="BTX54" s="13"/>
      <c r="BTY54" s="13"/>
      <c r="BTZ54" s="13"/>
      <c r="BUA54" s="13"/>
      <c r="BUB54" s="13"/>
      <c r="BUC54" s="13"/>
      <c r="BUD54" s="13"/>
      <c r="BUE54" s="13"/>
      <c r="BUF54" s="13"/>
      <c r="BUG54" s="13"/>
      <c r="BUH54" s="13"/>
      <c r="BUI54" s="13"/>
      <c r="BUJ54" s="13"/>
      <c r="BUK54" s="13"/>
      <c r="BUL54" s="13"/>
      <c r="BUM54" s="13"/>
      <c r="BUN54" s="13"/>
      <c r="BUO54" s="13"/>
      <c r="BUP54" s="13"/>
      <c r="BUQ54" s="13"/>
      <c r="BUR54" s="13"/>
      <c r="BUS54" s="13"/>
      <c r="BUT54" s="13"/>
      <c r="BUU54" s="13"/>
      <c r="BUV54" s="13"/>
      <c r="BUW54" s="13"/>
      <c r="BUX54" s="13"/>
      <c r="BUY54" s="13"/>
      <c r="BUZ54" s="13"/>
      <c r="BVA54" s="13"/>
      <c r="BVB54" s="13"/>
      <c r="BVC54" s="13"/>
      <c r="BVD54" s="13"/>
      <c r="BVE54" s="13"/>
      <c r="BVF54" s="13"/>
      <c r="BVG54" s="13"/>
      <c r="BVH54" s="13"/>
      <c r="BVI54" s="13"/>
      <c r="BVJ54" s="13"/>
      <c r="BVK54" s="13"/>
      <c r="BVL54" s="13"/>
      <c r="BVM54" s="13"/>
      <c r="BVN54" s="13"/>
      <c r="BVO54" s="13"/>
      <c r="BVP54" s="13"/>
      <c r="BVQ54" s="13"/>
      <c r="BVR54" s="13"/>
      <c r="BVS54" s="13"/>
      <c r="BVT54" s="13"/>
      <c r="BVU54" s="13"/>
      <c r="BVV54" s="13"/>
      <c r="BVW54" s="13"/>
      <c r="BVX54" s="13"/>
      <c r="BVY54" s="13"/>
      <c r="BVZ54" s="13"/>
      <c r="BWA54" s="13"/>
      <c r="BWB54" s="13"/>
      <c r="BWC54" s="13"/>
      <c r="BWD54" s="13"/>
      <c r="BWE54" s="13"/>
      <c r="BWF54" s="13"/>
      <c r="BWG54" s="13"/>
      <c r="BWH54" s="13"/>
      <c r="BWI54" s="13"/>
      <c r="BWJ54" s="13"/>
      <c r="BWK54" s="13"/>
      <c r="BWL54" s="13"/>
      <c r="BWM54" s="13"/>
      <c r="BWN54" s="13"/>
      <c r="BWO54" s="13"/>
      <c r="BWP54" s="13"/>
      <c r="BWQ54" s="13"/>
      <c r="BWR54" s="13"/>
      <c r="BWS54" s="13"/>
      <c r="BWT54" s="13"/>
      <c r="BWU54" s="13"/>
      <c r="BWV54" s="13"/>
      <c r="BWW54" s="13"/>
      <c r="BWX54" s="13"/>
      <c r="BWY54" s="13"/>
      <c r="BWZ54" s="13"/>
      <c r="BXA54" s="13"/>
      <c r="BXB54" s="13"/>
      <c r="BXC54" s="13"/>
      <c r="BXD54" s="13"/>
      <c r="BXE54" s="13"/>
      <c r="BXF54" s="13"/>
      <c r="BXG54" s="13"/>
      <c r="BXH54" s="13"/>
      <c r="BXI54" s="13"/>
      <c r="BXJ54" s="13"/>
      <c r="BXK54" s="13"/>
      <c r="BXL54" s="13"/>
      <c r="BXM54" s="13"/>
      <c r="BXN54" s="13"/>
      <c r="BXO54" s="13"/>
      <c r="BXP54" s="13"/>
      <c r="BXQ54" s="13"/>
      <c r="BXR54" s="13"/>
      <c r="BXS54" s="13"/>
      <c r="BXT54" s="13"/>
      <c r="BXU54" s="13"/>
      <c r="BXV54" s="13"/>
      <c r="BXW54" s="13"/>
      <c r="BXX54" s="13"/>
      <c r="BXY54" s="13"/>
      <c r="BXZ54" s="13"/>
      <c r="BYA54" s="13"/>
      <c r="BYB54" s="13"/>
      <c r="BYC54" s="13"/>
      <c r="BYD54" s="13"/>
      <c r="BYE54" s="13"/>
      <c r="BYF54" s="13"/>
      <c r="BYG54" s="13"/>
      <c r="BYH54" s="13"/>
      <c r="BYI54" s="13"/>
      <c r="BYJ54" s="13"/>
      <c r="BYK54" s="13"/>
      <c r="BYL54" s="13"/>
      <c r="BYM54" s="13"/>
      <c r="BYN54" s="13"/>
      <c r="BYO54" s="13"/>
      <c r="BYP54" s="13"/>
      <c r="BYQ54" s="13"/>
      <c r="BYR54" s="13"/>
      <c r="BYS54" s="13"/>
      <c r="BYT54" s="13"/>
      <c r="BYU54" s="13"/>
      <c r="BYV54" s="13"/>
      <c r="BYW54" s="13"/>
      <c r="BYX54" s="13"/>
      <c r="BYY54" s="13"/>
      <c r="BYZ54" s="13"/>
      <c r="BZA54" s="13"/>
      <c r="BZB54" s="13"/>
      <c r="BZC54" s="13"/>
      <c r="BZD54" s="13"/>
      <c r="BZE54" s="13"/>
      <c r="BZF54" s="13"/>
      <c r="BZG54" s="13"/>
      <c r="BZH54" s="13"/>
      <c r="BZI54" s="13"/>
      <c r="BZJ54" s="13"/>
      <c r="BZK54" s="13"/>
      <c r="BZL54" s="13"/>
      <c r="BZM54" s="13"/>
      <c r="BZN54" s="13"/>
      <c r="BZO54" s="13"/>
      <c r="BZP54" s="13"/>
      <c r="BZQ54" s="13"/>
      <c r="BZR54" s="13"/>
      <c r="BZS54" s="13"/>
      <c r="BZT54" s="13"/>
      <c r="BZU54" s="13"/>
      <c r="BZV54" s="13"/>
      <c r="BZW54" s="13"/>
      <c r="BZX54" s="13"/>
      <c r="BZY54" s="13"/>
      <c r="BZZ54" s="13"/>
      <c r="CAA54" s="13"/>
      <c r="CAB54" s="13"/>
      <c r="CAC54" s="13"/>
      <c r="CAD54" s="13"/>
      <c r="CAE54" s="13"/>
      <c r="CAF54" s="13"/>
      <c r="CAG54" s="13"/>
      <c r="CAH54" s="13"/>
      <c r="CAI54" s="13"/>
      <c r="CAJ54" s="13"/>
      <c r="CAK54" s="13"/>
      <c r="CAL54" s="13"/>
      <c r="CAM54" s="13"/>
      <c r="CAN54" s="13"/>
      <c r="CAO54" s="13"/>
      <c r="CAP54" s="13"/>
      <c r="CAQ54" s="13"/>
      <c r="CAR54" s="13"/>
      <c r="CAS54" s="13"/>
      <c r="CAT54" s="13"/>
      <c r="CAU54" s="13"/>
      <c r="CAV54" s="13"/>
      <c r="CAW54" s="13"/>
      <c r="CAX54" s="13"/>
      <c r="CAY54" s="13"/>
      <c r="CAZ54" s="13"/>
      <c r="CBA54" s="13"/>
      <c r="CBB54" s="13"/>
      <c r="CBC54" s="13"/>
      <c r="CBD54" s="13"/>
      <c r="CBE54" s="13"/>
      <c r="CBF54" s="13"/>
      <c r="CBG54" s="13"/>
      <c r="CBH54" s="13"/>
      <c r="CBI54" s="13"/>
      <c r="CBJ54" s="13"/>
      <c r="CBK54" s="13"/>
      <c r="CBL54" s="13"/>
      <c r="CBM54" s="13"/>
      <c r="CBN54" s="13"/>
      <c r="CBO54" s="13"/>
      <c r="CBP54" s="13"/>
      <c r="CBQ54" s="13"/>
      <c r="CBR54" s="13"/>
      <c r="CBS54" s="13"/>
      <c r="CBT54" s="13"/>
      <c r="CBU54" s="13"/>
      <c r="CBV54" s="13"/>
      <c r="CBW54" s="13"/>
      <c r="CBX54" s="13"/>
      <c r="CBY54" s="13"/>
      <c r="CBZ54" s="13"/>
      <c r="CCA54" s="13"/>
      <c r="CCB54" s="13"/>
      <c r="CCC54" s="13"/>
      <c r="CCD54" s="13"/>
      <c r="CCE54" s="13"/>
      <c r="CCF54" s="13"/>
      <c r="CCG54" s="13"/>
      <c r="CCH54" s="13"/>
      <c r="CCI54" s="13"/>
      <c r="CCJ54" s="13"/>
      <c r="CCK54" s="13"/>
      <c r="CCL54" s="13"/>
      <c r="CCM54" s="13"/>
      <c r="CCN54" s="13"/>
      <c r="CCO54" s="13"/>
      <c r="CCP54" s="13"/>
      <c r="CCQ54" s="13"/>
      <c r="CCR54" s="13"/>
      <c r="CCS54" s="13"/>
      <c r="CCT54" s="13"/>
      <c r="CCU54" s="13"/>
      <c r="CCV54" s="13"/>
      <c r="CCW54" s="13"/>
      <c r="CCX54" s="13"/>
      <c r="CCY54" s="13"/>
      <c r="CCZ54" s="13"/>
      <c r="CDA54" s="13"/>
      <c r="CDB54" s="13"/>
      <c r="CDC54" s="13"/>
      <c r="CDD54" s="13"/>
      <c r="CDE54" s="13"/>
      <c r="CDF54" s="13"/>
      <c r="CDG54" s="13"/>
      <c r="CDH54" s="13"/>
      <c r="CDI54" s="13"/>
      <c r="CDJ54" s="13"/>
      <c r="CDK54" s="13"/>
      <c r="CDL54" s="13"/>
      <c r="CDM54" s="13"/>
      <c r="CDN54" s="13"/>
      <c r="CDO54" s="13"/>
      <c r="CDP54" s="13"/>
      <c r="CDQ54" s="13"/>
      <c r="CDR54" s="13"/>
      <c r="CDS54" s="13"/>
      <c r="CDT54" s="13"/>
      <c r="CDU54" s="13"/>
      <c r="CDV54" s="13"/>
      <c r="CDW54" s="13"/>
      <c r="CDX54" s="13"/>
      <c r="CDY54" s="13"/>
      <c r="CDZ54" s="13"/>
      <c r="CEA54" s="13"/>
      <c r="CEB54" s="13"/>
      <c r="CEC54" s="13"/>
      <c r="CED54" s="13"/>
      <c r="CEE54" s="13"/>
      <c r="CEF54" s="13"/>
      <c r="CEG54" s="13"/>
      <c r="CEH54" s="13"/>
      <c r="CEI54" s="13"/>
      <c r="CEJ54" s="13"/>
      <c r="CEK54" s="13"/>
      <c r="CEL54" s="13"/>
      <c r="CEM54" s="13"/>
      <c r="CEN54" s="13"/>
      <c r="CEO54" s="13"/>
      <c r="CEP54" s="13"/>
      <c r="CEQ54" s="13"/>
      <c r="CER54" s="13"/>
      <c r="CES54" s="13"/>
      <c r="CET54" s="13"/>
      <c r="CEU54" s="13"/>
      <c r="CEV54" s="13"/>
      <c r="CEW54" s="13"/>
      <c r="CEX54" s="13"/>
      <c r="CEY54" s="13"/>
      <c r="CEZ54" s="13"/>
      <c r="CFA54" s="13"/>
      <c r="CFB54" s="13"/>
      <c r="CFC54" s="13"/>
      <c r="CFD54" s="13"/>
      <c r="CFE54" s="13"/>
      <c r="CFF54" s="13"/>
      <c r="CFG54" s="13"/>
      <c r="CFH54" s="13"/>
      <c r="CFI54" s="13"/>
      <c r="CFJ54" s="13"/>
      <c r="CFK54" s="13"/>
      <c r="CFL54" s="13"/>
      <c r="CFM54" s="13"/>
      <c r="CFN54" s="13"/>
      <c r="CFO54" s="13"/>
      <c r="CFP54" s="13"/>
      <c r="CFQ54" s="13"/>
      <c r="CFR54" s="13"/>
      <c r="CFS54" s="13"/>
      <c r="CFT54" s="13"/>
      <c r="CFU54" s="13"/>
      <c r="CFV54" s="13"/>
      <c r="CFW54" s="13"/>
      <c r="CFX54" s="13"/>
      <c r="CFY54" s="13"/>
      <c r="CFZ54" s="13"/>
      <c r="CGA54" s="13"/>
      <c r="CGB54" s="13"/>
      <c r="CGC54" s="13"/>
      <c r="CGD54" s="13"/>
      <c r="CGE54" s="13"/>
      <c r="CGF54" s="13"/>
      <c r="CGG54" s="13"/>
      <c r="CGH54" s="13"/>
      <c r="CGI54" s="13"/>
      <c r="CGJ54" s="13"/>
      <c r="CGK54" s="13"/>
      <c r="CGL54" s="13"/>
      <c r="CGM54" s="13"/>
      <c r="CGN54" s="13"/>
      <c r="CGO54" s="13"/>
      <c r="CGP54" s="13"/>
      <c r="CGQ54" s="13"/>
      <c r="CGR54" s="13"/>
      <c r="CGS54" s="13"/>
      <c r="CGT54" s="13"/>
      <c r="CGU54" s="13"/>
      <c r="CGV54" s="13"/>
      <c r="CGW54" s="13"/>
      <c r="CGX54" s="13"/>
      <c r="CGY54" s="13"/>
      <c r="CGZ54" s="13"/>
      <c r="CHA54" s="13"/>
      <c r="CHB54" s="13"/>
      <c r="CHC54" s="13"/>
      <c r="CHD54" s="13"/>
      <c r="CHE54" s="13"/>
      <c r="CHF54" s="13"/>
      <c r="CHG54" s="13"/>
      <c r="CHH54" s="13"/>
      <c r="CHI54" s="13"/>
      <c r="CHJ54" s="13"/>
      <c r="CHK54" s="13"/>
      <c r="CHL54" s="13"/>
      <c r="CHM54" s="13"/>
      <c r="CHN54" s="13"/>
      <c r="CHO54" s="13"/>
      <c r="CHP54" s="13"/>
      <c r="CHQ54" s="13"/>
      <c r="CHR54" s="13"/>
      <c r="CHS54" s="13"/>
      <c r="CHT54" s="13"/>
      <c r="CHU54" s="13"/>
      <c r="CHV54" s="13"/>
      <c r="CHW54" s="13"/>
      <c r="CHX54" s="13"/>
      <c r="CHY54" s="13"/>
      <c r="CHZ54" s="13"/>
      <c r="CIA54" s="13"/>
      <c r="CIB54" s="13"/>
      <c r="CIC54" s="13"/>
      <c r="CID54" s="13"/>
      <c r="CIE54" s="13"/>
      <c r="CIF54" s="13"/>
      <c r="CIG54" s="13"/>
      <c r="CIH54" s="13"/>
      <c r="CII54" s="13"/>
      <c r="CIJ54" s="13"/>
      <c r="CIK54" s="13"/>
      <c r="CIL54" s="13"/>
      <c r="CIM54" s="13"/>
      <c r="CIN54" s="13"/>
      <c r="CIO54" s="13"/>
      <c r="CIP54" s="13"/>
      <c r="CIQ54" s="13"/>
      <c r="CIR54" s="13"/>
      <c r="CIS54" s="13"/>
      <c r="CIT54" s="13"/>
      <c r="CIU54" s="13"/>
      <c r="CIV54" s="13"/>
      <c r="CIW54" s="13"/>
      <c r="CIX54" s="13"/>
      <c r="CIY54" s="13"/>
      <c r="CIZ54" s="13"/>
      <c r="CJA54" s="13"/>
      <c r="CJB54" s="13"/>
      <c r="CJC54" s="13"/>
      <c r="CJD54" s="13"/>
      <c r="CJE54" s="13"/>
      <c r="CJF54" s="13"/>
      <c r="CJG54" s="13"/>
      <c r="CJH54" s="13"/>
      <c r="CJI54" s="13"/>
      <c r="CJJ54" s="13"/>
      <c r="CJK54" s="13"/>
      <c r="CJL54" s="13"/>
      <c r="CJM54" s="13"/>
      <c r="CJN54" s="13"/>
      <c r="CJO54" s="13"/>
      <c r="CJP54" s="13"/>
      <c r="CJQ54" s="13"/>
      <c r="CJR54" s="13"/>
      <c r="CJS54" s="13"/>
      <c r="CJT54" s="13"/>
      <c r="CJU54" s="13"/>
      <c r="CJV54" s="13"/>
      <c r="CJW54" s="13"/>
      <c r="CJX54" s="13"/>
      <c r="CJY54" s="13"/>
      <c r="CJZ54" s="13"/>
      <c r="CKA54" s="13"/>
      <c r="CKB54" s="13"/>
      <c r="CKC54" s="13"/>
      <c r="CKD54" s="13"/>
      <c r="CKE54" s="13"/>
      <c r="CKF54" s="13"/>
      <c r="CKG54" s="13"/>
      <c r="CKH54" s="13"/>
      <c r="CKI54" s="13"/>
      <c r="CKJ54" s="13"/>
      <c r="CKK54" s="13"/>
      <c r="CKL54" s="13"/>
      <c r="CKM54" s="13"/>
      <c r="CKN54" s="13"/>
      <c r="CKO54" s="13"/>
      <c r="CKP54" s="13"/>
      <c r="CKQ54" s="13"/>
      <c r="CKR54" s="13"/>
      <c r="CKS54" s="13"/>
      <c r="CKT54" s="13"/>
      <c r="CKU54" s="13"/>
      <c r="CKV54" s="13"/>
      <c r="CKW54" s="13"/>
      <c r="CKX54" s="13"/>
      <c r="CKY54" s="13"/>
      <c r="CKZ54" s="13"/>
      <c r="CLA54" s="13"/>
      <c r="CLB54" s="13"/>
      <c r="CLC54" s="13"/>
      <c r="CLD54" s="13"/>
      <c r="CLE54" s="13"/>
      <c r="CLF54" s="13"/>
      <c r="CLG54" s="13"/>
      <c r="CLH54" s="13"/>
      <c r="CLI54" s="13"/>
      <c r="CLJ54" s="13"/>
      <c r="CLK54" s="13"/>
      <c r="CLL54" s="13"/>
      <c r="CLM54" s="13"/>
      <c r="CLN54" s="13"/>
      <c r="CLO54" s="13"/>
      <c r="CLP54" s="13"/>
      <c r="CLQ54" s="13"/>
      <c r="CLR54" s="13"/>
      <c r="CLS54" s="13"/>
      <c r="CLT54" s="13"/>
      <c r="CLU54" s="13"/>
      <c r="CLV54" s="13"/>
      <c r="CLW54" s="13"/>
      <c r="CLX54" s="13"/>
      <c r="CLY54" s="13"/>
      <c r="CLZ54" s="13"/>
      <c r="CMA54" s="13"/>
      <c r="CMB54" s="13"/>
      <c r="CMC54" s="13"/>
      <c r="CMD54" s="13"/>
      <c r="CME54" s="13"/>
      <c r="CMF54" s="13"/>
      <c r="CMG54" s="13"/>
      <c r="CMH54" s="13"/>
      <c r="CMI54" s="13"/>
      <c r="CMJ54" s="13"/>
      <c r="CMK54" s="13"/>
      <c r="CML54" s="13"/>
      <c r="CMM54" s="13"/>
      <c r="CMN54" s="13"/>
      <c r="CMO54" s="13"/>
      <c r="CMP54" s="13"/>
      <c r="CMQ54" s="13"/>
      <c r="CMR54" s="13"/>
      <c r="CMS54" s="13"/>
      <c r="CMT54" s="13"/>
      <c r="CMU54" s="13"/>
      <c r="CMV54" s="13"/>
      <c r="CMW54" s="13"/>
      <c r="CMX54" s="13"/>
      <c r="CMY54" s="13"/>
      <c r="CMZ54" s="13"/>
      <c r="CNA54" s="13"/>
      <c r="CNB54" s="13"/>
      <c r="CNC54" s="13"/>
      <c r="CND54" s="13"/>
      <c r="CNE54" s="13"/>
      <c r="CNF54" s="13"/>
      <c r="CNG54" s="13"/>
      <c r="CNH54" s="13"/>
      <c r="CNI54" s="13"/>
      <c r="CNJ54" s="13"/>
      <c r="CNK54" s="13"/>
      <c r="CNL54" s="13"/>
      <c r="CNM54" s="13"/>
      <c r="CNN54" s="13"/>
      <c r="CNO54" s="13"/>
      <c r="CNP54" s="13"/>
      <c r="CNQ54" s="13"/>
      <c r="CNR54" s="13"/>
      <c r="CNS54" s="13"/>
      <c r="CNT54" s="13"/>
      <c r="CNU54" s="13"/>
      <c r="CNV54" s="13"/>
      <c r="CNW54" s="13"/>
      <c r="CNX54" s="13"/>
      <c r="CNY54" s="13"/>
      <c r="CNZ54" s="13"/>
      <c r="COA54" s="13"/>
      <c r="COB54" s="13"/>
      <c r="COC54" s="13"/>
      <c r="COD54" s="13"/>
      <c r="COE54" s="13"/>
      <c r="COF54" s="13"/>
      <c r="COG54" s="13"/>
      <c r="COH54" s="13"/>
      <c r="COI54" s="13"/>
      <c r="COJ54" s="13"/>
      <c r="COK54" s="13"/>
      <c r="COL54" s="13"/>
      <c r="COM54" s="13"/>
      <c r="CON54" s="13"/>
      <c r="COO54" s="13"/>
      <c r="COP54" s="13"/>
      <c r="COQ54" s="13"/>
      <c r="COR54" s="13"/>
      <c r="COS54" s="13"/>
      <c r="COT54" s="13"/>
      <c r="COU54" s="13"/>
      <c r="COV54" s="13"/>
      <c r="COW54" s="13"/>
      <c r="COX54" s="13"/>
      <c r="COY54" s="13"/>
      <c r="COZ54" s="13"/>
      <c r="CPA54" s="13"/>
      <c r="CPB54" s="13"/>
      <c r="CPC54" s="13"/>
      <c r="CPD54" s="13"/>
      <c r="CPE54" s="13"/>
      <c r="CPF54" s="13"/>
      <c r="CPG54" s="13"/>
      <c r="CPH54" s="13"/>
      <c r="CPI54" s="13"/>
      <c r="CPJ54" s="13"/>
      <c r="CPK54" s="13"/>
      <c r="CPL54" s="13"/>
      <c r="CPM54" s="13"/>
      <c r="CPN54" s="13"/>
      <c r="CPO54" s="13"/>
      <c r="CPP54" s="13"/>
      <c r="CPQ54" s="13"/>
      <c r="CPR54" s="13"/>
      <c r="CPS54" s="13"/>
      <c r="CPT54" s="13"/>
      <c r="CPU54" s="13"/>
      <c r="CPV54" s="13"/>
      <c r="CPW54" s="13"/>
      <c r="CPX54" s="13"/>
      <c r="CPY54" s="13"/>
      <c r="CPZ54" s="13"/>
      <c r="CQA54" s="13"/>
      <c r="CQB54" s="13"/>
      <c r="CQC54" s="13"/>
      <c r="CQD54" s="13"/>
      <c r="CQE54" s="13"/>
      <c r="CQF54" s="13"/>
      <c r="CQG54" s="13"/>
      <c r="CQH54" s="13"/>
      <c r="CQI54" s="13"/>
      <c r="CQJ54" s="13"/>
      <c r="CQK54" s="13"/>
      <c r="CQL54" s="13"/>
      <c r="CQM54" s="13"/>
      <c r="CQN54" s="13"/>
      <c r="CQO54" s="13"/>
      <c r="CQP54" s="13"/>
      <c r="CQQ54" s="13"/>
      <c r="CQR54" s="13"/>
      <c r="CQS54" s="13"/>
      <c r="CQT54" s="13"/>
      <c r="CQU54" s="13"/>
      <c r="CQV54" s="13"/>
      <c r="CQW54" s="13"/>
      <c r="CQX54" s="13"/>
      <c r="CQY54" s="13"/>
      <c r="CQZ54" s="13"/>
      <c r="CRA54" s="13"/>
      <c r="CRB54" s="13"/>
      <c r="CRC54" s="13"/>
      <c r="CRD54" s="13"/>
      <c r="CRE54" s="13"/>
      <c r="CRF54" s="13"/>
      <c r="CRG54" s="13"/>
      <c r="CRH54" s="13"/>
      <c r="CRI54" s="13"/>
      <c r="CRJ54" s="13"/>
      <c r="CRK54" s="13"/>
      <c r="CRL54" s="13"/>
      <c r="CRM54" s="13"/>
      <c r="CRN54" s="13"/>
      <c r="CRO54" s="13"/>
      <c r="CRP54" s="13"/>
      <c r="CRQ54" s="13"/>
      <c r="CRR54" s="13"/>
      <c r="CRS54" s="13"/>
      <c r="CRT54" s="13"/>
      <c r="CRU54" s="13"/>
      <c r="CRV54" s="13"/>
      <c r="CRW54" s="13"/>
      <c r="CRX54" s="13"/>
      <c r="CRY54" s="13"/>
      <c r="CRZ54" s="13"/>
      <c r="CSA54" s="13"/>
      <c r="CSB54" s="13"/>
      <c r="CSC54" s="13"/>
      <c r="CSD54" s="13"/>
      <c r="CSE54" s="13"/>
      <c r="CSF54" s="13"/>
      <c r="CSG54" s="13"/>
      <c r="CSH54" s="13"/>
      <c r="CSI54" s="13"/>
      <c r="CSJ54" s="13"/>
      <c r="CSK54" s="13"/>
      <c r="CSL54" s="13"/>
      <c r="CSM54" s="13"/>
      <c r="CSN54" s="13"/>
      <c r="CSO54" s="13"/>
      <c r="CSP54" s="13"/>
      <c r="CSQ54" s="13"/>
      <c r="CSR54" s="13"/>
      <c r="CSS54" s="13"/>
      <c r="CST54" s="13"/>
      <c r="CSU54" s="13"/>
      <c r="CSV54" s="13"/>
      <c r="CSW54" s="13"/>
      <c r="CSX54" s="13"/>
      <c r="CSY54" s="13"/>
      <c r="CSZ54" s="13"/>
      <c r="CTA54" s="13"/>
      <c r="CTB54" s="13"/>
      <c r="CTC54" s="13"/>
      <c r="CTD54" s="13"/>
      <c r="CTE54" s="13"/>
      <c r="CTF54" s="13"/>
      <c r="CTG54" s="13"/>
      <c r="CTH54" s="13"/>
      <c r="CTI54" s="13"/>
      <c r="CTJ54" s="13"/>
      <c r="CTK54" s="13"/>
      <c r="CTL54" s="13"/>
      <c r="CTM54" s="13"/>
      <c r="CTN54" s="13"/>
      <c r="CTO54" s="13"/>
      <c r="CTP54" s="13"/>
      <c r="CTQ54" s="13"/>
      <c r="CTR54" s="13"/>
      <c r="CTS54" s="13"/>
      <c r="CTT54" s="13"/>
      <c r="CTU54" s="13"/>
      <c r="CTV54" s="13"/>
      <c r="CTW54" s="13"/>
      <c r="CTX54" s="13"/>
      <c r="CTY54" s="13"/>
      <c r="CTZ54" s="13"/>
      <c r="CUA54" s="13"/>
      <c r="CUB54" s="13"/>
      <c r="CUC54" s="13"/>
      <c r="CUD54" s="13"/>
      <c r="CUE54" s="13"/>
      <c r="CUF54" s="13"/>
      <c r="CUG54" s="13"/>
      <c r="CUH54" s="13"/>
      <c r="CUI54" s="13"/>
      <c r="CUJ54" s="13"/>
      <c r="CUK54" s="13"/>
      <c r="CUL54" s="13"/>
      <c r="CUM54" s="13"/>
      <c r="CUN54" s="13"/>
      <c r="CUO54" s="13"/>
      <c r="CUP54" s="13"/>
      <c r="CUQ54" s="13"/>
      <c r="CUR54" s="13"/>
      <c r="CUS54" s="13"/>
      <c r="CUT54" s="13"/>
      <c r="CUU54" s="13"/>
      <c r="CUV54" s="13"/>
      <c r="CUW54" s="13"/>
      <c r="CUX54" s="13"/>
      <c r="CUY54" s="13"/>
      <c r="CUZ54" s="13"/>
      <c r="CVA54" s="13"/>
      <c r="CVB54" s="13"/>
      <c r="CVC54" s="13"/>
      <c r="CVD54" s="13"/>
      <c r="CVE54" s="13"/>
      <c r="CVF54" s="13"/>
      <c r="CVG54" s="13"/>
      <c r="CVH54" s="13"/>
      <c r="CVI54" s="13"/>
      <c r="CVJ54" s="13"/>
      <c r="CVK54" s="13"/>
      <c r="CVL54" s="13"/>
      <c r="CVM54" s="13"/>
      <c r="CVN54" s="13"/>
      <c r="CVO54" s="13"/>
      <c r="CVP54" s="13"/>
      <c r="CVQ54" s="13"/>
      <c r="CVR54" s="13"/>
      <c r="CVS54" s="13"/>
      <c r="CVT54" s="13"/>
      <c r="CVU54" s="13"/>
      <c r="CVV54" s="13"/>
      <c r="CVW54" s="13"/>
      <c r="CVX54" s="13"/>
      <c r="CVY54" s="13"/>
      <c r="CVZ54" s="13"/>
      <c r="CWA54" s="13"/>
      <c r="CWB54" s="13"/>
      <c r="CWC54" s="13"/>
      <c r="CWD54" s="13"/>
      <c r="CWE54" s="13"/>
      <c r="CWF54" s="13"/>
      <c r="CWG54" s="13"/>
      <c r="CWH54" s="13"/>
      <c r="CWI54" s="13"/>
      <c r="CWJ54" s="13"/>
      <c r="CWK54" s="13"/>
      <c r="CWL54" s="13"/>
      <c r="CWM54" s="13"/>
      <c r="CWN54" s="13"/>
      <c r="CWO54" s="13"/>
      <c r="CWP54" s="13"/>
      <c r="CWQ54" s="13"/>
      <c r="CWR54" s="13"/>
      <c r="CWS54" s="13"/>
      <c r="CWT54" s="13"/>
      <c r="CWU54" s="13"/>
      <c r="CWV54" s="13"/>
      <c r="CWW54" s="13"/>
      <c r="CWX54" s="13"/>
      <c r="CWY54" s="13"/>
      <c r="CWZ54" s="13"/>
      <c r="CXA54" s="13"/>
      <c r="CXB54" s="13"/>
      <c r="CXC54" s="13"/>
      <c r="CXD54" s="13"/>
      <c r="CXE54" s="13"/>
      <c r="CXF54" s="13"/>
      <c r="CXG54" s="13"/>
      <c r="CXH54" s="13"/>
      <c r="CXI54" s="13"/>
      <c r="CXJ54" s="13"/>
      <c r="CXK54" s="13"/>
      <c r="CXL54" s="13"/>
      <c r="CXM54" s="13"/>
      <c r="CXN54" s="13"/>
      <c r="CXO54" s="13"/>
      <c r="CXP54" s="13"/>
      <c r="CXQ54" s="13"/>
      <c r="CXR54" s="13"/>
      <c r="CXS54" s="13"/>
      <c r="CXT54" s="13"/>
      <c r="CXU54" s="13"/>
      <c r="CXV54" s="13"/>
      <c r="CXW54" s="13"/>
      <c r="CXX54" s="13"/>
      <c r="CXY54" s="13"/>
      <c r="CXZ54" s="13"/>
      <c r="CYA54" s="13"/>
      <c r="CYB54" s="13"/>
      <c r="CYC54" s="13"/>
      <c r="CYD54" s="13"/>
      <c r="CYE54" s="13"/>
      <c r="CYF54" s="13"/>
      <c r="CYG54" s="13"/>
      <c r="CYH54" s="13"/>
      <c r="CYI54" s="13"/>
      <c r="CYJ54" s="13"/>
      <c r="CYK54" s="13"/>
      <c r="CYL54" s="13"/>
      <c r="CYM54" s="13"/>
      <c r="CYN54" s="13"/>
      <c r="CYO54" s="13"/>
      <c r="CYP54" s="13"/>
      <c r="CYQ54" s="13"/>
      <c r="CYR54" s="13"/>
      <c r="CYS54" s="13"/>
      <c r="CYT54" s="13"/>
      <c r="CYU54" s="13"/>
      <c r="CYV54" s="13"/>
      <c r="CYW54" s="13"/>
      <c r="CYX54" s="13"/>
      <c r="CYY54" s="13"/>
      <c r="CYZ54" s="13"/>
      <c r="CZA54" s="13"/>
      <c r="CZB54" s="13"/>
      <c r="CZC54" s="13"/>
      <c r="CZD54" s="13"/>
      <c r="CZE54" s="13"/>
      <c r="CZF54" s="13"/>
      <c r="CZG54" s="13"/>
      <c r="CZH54" s="13"/>
      <c r="CZI54" s="13"/>
      <c r="CZJ54" s="13"/>
      <c r="CZK54" s="13"/>
      <c r="CZL54" s="13"/>
      <c r="CZM54" s="13"/>
      <c r="CZN54" s="13"/>
      <c r="CZO54" s="13"/>
      <c r="CZP54" s="13"/>
      <c r="CZQ54" s="13"/>
      <c r="CZR54" s="13"/>
      <c r="CZS54" s="13"/>
      <c r="CZT54" s="13"/>
      <c r="CZU54" s="13"/>
      <c r="CZV54" s="13"/>
      <c r="CZW54" s="13"/>
      <c r="CZX54" s="13"/>
      <c r="CZY54" s="13"/>
      <c r="CZZ54" s="13"/>
      <c r="DAA54" s="13"/>
      <c r="DAB54" s="13"/>
      <c r="DAC54" s="13"/>
      <c r="DAD54" s="13"/>
      <c r="DAE54" s="13"/>
      <c r="DAF54" s="13"/>
      <c r="DAG54" s="13"/>
      <c r="DAH54" s="13"/>
      <c r="DAI54" s="13"/>
      <c r="DAJ54" s="13"/>
      <c r="DAK54" s="13"/>
      <c r="DAL54" s="13"/>
      <c r="DAM54" s="13"/>
      <c r="DAN54" s="13"/>
      <c r="DAO54" s="13"/>
      <c r="DAP54" s="13"/>
      <c r="DAQ54" s="13"/>
      <c r="DAR54" s="13"/>
      <c r="DAS54" s="13"/>
      <c r="DAT54" s="13"/>
      <c r="DAU54" s="13"/>
      <c r="DAV54" s="13"/>
      <c r="DAW54" s="13"/>
      <c r="DAX54" s="13"/>
      <c r="DAY54" s="13"/>
      <c r="DAZ54" s="13"/>
      <c r="DBA54" s="13"/>
      <c r="DBB54" s="13"/>
      <c r="DBC54" s="13"/>
      <c r="DBD54" s="13"/>
      <c r="DBE54" s="13"/>
      <c r="DBF54" s="13"/>
      <c r="DBG54" s="13"/>
      <c r="DBH54" s="13"/>
      <c r="DBI54" s="13"/>
      <c r="DBJ54" s="13"/>
      <c r="DBK54" s="13"/>
      <c r="DBL54" s="13"/>
      <c r="DBM54" s="13"/>
      <c r="DBN54" s="13"/>
      <c r="DBO54" s="13"/>
      <c r="DBP54" s="13"/>
      <c r="DBQ54" s="13"/>
      <c r="DBR54" s="13"/>
      <c r="DBS54" s="13"/>
      <c r="DBT54" s="13"/>
      <c r="DBU54" s="13"/>
      <c r="DBV54" s="13"/>
      <c r="DBW54" s="13"/>
      <c r="DBX54" s="13"/>
      <c r="DBY54" s="13"/>
      <c r="DBZ54" s="13"/>
      <c r="DCA54" s="13"/>
      <c r="DCB54" s="13"/>
      <c r="DCC54" s="13"/>
      <c r="DCD54" s="13"/>
      <c r="DCE54" s="13"/>
      <c r="DCF54" s="13"/>
      <c r="DCG54" s="13"/>
      <c r="DCH54" s="13"/>
      <c r="DCI54" s="13"/>
      <c r="DCJ54" s="13"/>
      <c r="DCK54" s="13"/>
      <c r="DCL54" s="13"/>
      <c r="DCM54" s="13"/>
      <c r="DCN54" s="13"/>
      <c r="DCO54" s="13"/>
      <c r="DCP54" s="13"/>
      <c r="DCQ54" s="13"/>
      <c r="DCR54" s="13"/>
      <c r="DCS54" s="13"/>
      <c r="DCT54" s="13"/>
      <c r="DCU54" s="13"/>
      <c r="DCV54" s="13"/>
      <c r="DCW54" s="13"/>
      <c r="DCX54" s="13"/>
      <c r="DCY54" s="13"/>
      <c r="DCZ54" s="13"/>
      <c r="DDA54" s="13"/>
      <c r="DDB54" s="13"/>
      <c r="DDC54" s="13"/>
      <c r="DDD54" s="13"/>
      <c r="DDE54" s="13"/>
      <c r="DDF54" s="13"/>
      <c r="DDG54" s="13"/>
      <c r="DDH54" s="13"/>
      <c r="DDI54" s="13"/>
      <c r="DDJ54" s="13"/>
      <c r="DDK54" s="13"/>
      <c r="DDL54" s="13"/>
      <c r="DDM54" s="13"/>
      <c r="DDN54" s="13"/>
      <c r="DDO54" s="13"/>
      <c r="DDP54" s="13"/>
      <c r="DDQ54" s="13"/>
      <c r="DDR54" s="13"/>
      <c r="DDS54" s="13"/>
      <c r="DDT54" s="13"/>
      <c r="DDU54" s="13"/>
      <c r="DDV54" s="13"/>
      <c r="DDW54" s="13"/>
      <c r="DDX54" s="13"/>
      <c r="DDY54" s="13"/>
      <c r="DDZ54" s="13"/>
      <c r="DEA54" s="13"/>
      <c r="DEB54" s="13"/>
      <c r="DEC54" s="13"/>
      <c r="DED54" s="13"/>
      <c r="DEE54" s="13"/>
      <c r="DEF54" s="13"/>
      <c r="DEG54" s="13"/>
      <c r="DEH54" s="13"/>
      <c r="DEI54" s="13"/>
      <c r="DEJ54" s="13"/>
      <c r="DEK54" s="13"/>
      <c r="DEL54" s="13"/>
      <c r="DEM54" s="13"/>
      <c r="DEN54" s="13"/>
      <c r="DEO54" s="13"/>
      <c r="DEP54" s="13"/>
      <c r="DEQ54" s="13"/>
      <c r="DER54" s="13"/>
      <c r="DES54" s="13"/>
      <c r="DET54" s="13"/>
      <c r="DEU54" s="13"/>
      <c r="DEV54" s="13"/>
      <c r="DEW54" s="13"/>
      <c r="DEX54" s="13"/>
      <c r="DEY54" s="13"/>
      <c r="DEZ54" s="13"/>
      <c r="DFA54" s="13"/>
      <c r="DFB54" s="13"/>
      <c r="DFC54" s="13"/>
      <c r="DFD54" s="13"/>
      <c r="DFE54" s="13"/>
      <c r="DFF54" s="13"/>
      <c r="DFG54" s="13"/>
      <c r="DFH54" s="13"/>
      <c r="DFI54" s="13"/>
      <c r="DFJ54" s="13"/>
      <c r="DFK54" s="13"/>
      <c r="DFL54" s="13"/>
      <c r="DFM54" s="13"/>
      <c r="DFN54" s="13"/>
      <c r="DFO54" s="13"/>
      <c r="DFP54" s="13"/>
      <c r="DFQ54" s="13"/>
      <c r="DFR54" s="13"/>
      <c r="DFS54" s="13"/>
      <c r="DFT54" s="13"/>
      <c r="DFU54" s="13"/>
      <c r="DFV54" s="13"/>
      <c r="DFW54" s="13"/>
      <c r="DFX54" s="13"/>
      <c r="DFY54" s="13"/>
      <c r="DFZ54" s="13"/>
      <c r="DGA54" s="13"/>
      <c r="DGB54" s="13"/>
      <c r="DGC54" s="13"/>
      <c r="DGD54" s="13"/>
      <c r="DGE54" s="13"/>
      <c r="DGF54" s="13"/>
      <c r="DGG54" s="13"/>
      <c r="DGH54" s="13"/>
      <c r="DGI54" s="13"/>
      <c r="DGJ54" s="13"/>
      <c r="DGK54" s="13"/>
      <c r="DGL54" s="13"/>
      <c r="DGM54" s="13"/>
      <c r="DGN54" s="13"/>
      <c r="DGO54" s="13"/>
      <c r="DGP54" s="13"/>
      <c r="DGQ54" s="13"/>
      <c r="DGR54" s="13"/>
      <c r="DGS54" s="13"/>
      <c r="DGT54" s="13"/>
      <c r="DGU54" s="13"/>
      <c r="DGV54" s="13"/>
      <c r="DGW54" s="13"/>
      <c r="DGX54" s="13"/>
      <c r="DGY54" s="13"/>
      <c r="DGZ54" s="13"/>
      <c r="DHA54" s="13"/>
      <c r="DHB54" s="13"/>
      <c r="DHC54" s="13"/>
      <c r="DHD54" s="13"/>
      <c r="DHE54" s="13"/>
      <c r="DHF54" s="13"/>
      <c r="DHG54" s="13"/>
      <c r="DHH54" s="13"/>
      <c r="DHI54" s="13"/>
      <c r="DHJ54" s="13"/>
      <c r="DHK54" s="13"/>
      <c r="DHL54" s="13"/>
      <c r="DHM54" s="13"/>
      <c r="DHN54" s="13"/>
      <c r="DHO54" s="13"/>
      <c r="DHP54" s="13"/>
      <c r="DHQ54" s="13"/>
      <c r="DHR54" s="13"/>
      <c r="DHS54" s="13"/>
      <c r="DHT54" s="13"/>
      <c r="DHU54" s="13"/>
      <c r="DHV54" s="13"/>
      <c r="DHW54" s="13"/>
      <c r="DHX54" s="13"/>
      <c r="DHY54" s="13"/>
      <c r="DHZ54" s="13"/>
      <c r="DIA54" s="13"/>
      <c r="DIB54" s="13"/>
      <c r="DIC54" s="13"/>
      <c r="DID54" s="13"/>
      <c r="DIE54" s="13"/>
      <c r="DIF54" s="13"/>
      <c r="DIG54" s="13"/>
      <c r="DIH54" s="13"/>
      <c r="DII54" s="13"/>
      <c r="DIJ54" s="13"/>
      <c r="DIK54" s="13"/>
      <c r="DIL54" s="13"/>
      <c r="DIM54" s="13"/>
      <c r="DIN54" s="13"/>
      <c r="DIO54" s="13"/>
      <c r="DIP54" s="13"/>
      <c r="DIQ54" s="13"/>
      <c r="DIR54" s="13"/>
      <c r="DIS54" s="13"/>
      <c r="DIT54" s="13"/>
      <c r="DIU54" s="13"/>
      <c r="DIV54" s="13"/>
      <c r="DIW54" s="13"/>
      <c r="DIX54" s="13"/>
      <c r="DIY54" s="13"/>
      <c r="DIZ54" s="13"/>
      <c r="DJA54" s="13"/>
      <c r="DJB54" s="13"/>
      <c r="DJC54" s="13"/>
      <c r="DJD54" s="13"/>
      <c r="DJE54" s="13"/>
      <c r="DJF54" s="13"/>
      <c r="DJG54" s="13"/>
      <c r="DJH54" s="13"/>
      <c r="DJI54" s="13"/>
      <c r="DJJ54" s="13"/>
      <c r="DJK54" s="13"/>
      <c r="DJL54" s="13"/>
      <c r="DJM54" s="13"/>
      <c r="DJN54" s="13"/>
      <c r="DJO54" s="13"/>
      <c r="DJP54" s="13"/>
      <c r="DJQ54" s="13"/>
      <c r="DJR54" s="13"/>
      <c r="DJS54" s="13"/>
      <c r="DJT54" s="13"/>
      <c r="DJU54" s="13"/>
      <c r="DJV54" s="13"/>
      <c r="DJW54" s="13"/>
      <c r="DJX54" s="13"/>
      <c r="DJY54" s="13"/>
      <c r="DJZ54" s="13"/>
      <c r="DKA54" s="13"/>
      <c r="DKB54" s="13"/>
      <c r="DKC54" s="13"/>
      <c r="DKD54" s="13"/>
      <c r="DKE54" s="13"/>
      <c r="DKF54" s="13"/>
      <c r="DKG54" s="13"/>
      <c r="DKH54" s="13"/>
      <c r="DKI54" s="13"/>
      <c r="DKJ54" s="13"/>
      <c r="DKK54" s="13"/>
      <c r="DKL54" s="13"/>
      <c r="DKM54" s="13"/>
      <c r="DKN54" s="13"/>
      <c r="DKO54" s="13"/>
      <c r="DKP54" s="13"/>
      <c r="DKQ54" s="13"/>
      <c r="DKR54" s="13"/>
      <c r="DKS54" s="13"/>
      <c r="DKT54" s="13"/>
      <c r="DKU54" s="13"/>
      <c r="DKV54" s="13"/>
      <c r="DKW54" s="13"/>
      <c r="DKX54" s="13"/>
      <c r="DKY54" s="13"/>
      <c r="DKZ54" s="13"/>
      <c r="DLA54" s="13"/>
      <c r="DLB54" s="13"/>
      <c r="DLC54" s="13"/>
      <c r="DLD54" s="13"/>
      <c r="DLE54" s="13"/>
      <c r="DLF54" s="13"/>
      <c r="DLG54" s="13"/>
      <c r="DLH54" s="13"/>
      <c r="DLI54" s="13"/>
      <c r="DLJ54" s="13"/>
      <c r="DLK54" s="13"/>
      <c r="DLL54" s="13"/>
      <c r="DLM54" s="13"/>
      <c r="DLN54" s="13"/>
      <c r="DLO54" s="13"/>
      <c r="DLP54" s="13"/>
      <c r="DLQ54" s="13"/>
      <c r="DLR54" s="13"/>
      <c r="DLS54" s="13"/>
      <c r="DLT54" s="13"/>
      <c r="DLU54" s="13"/>
      <c r="DLV54" s="13"/>
      <c r="DLW54" s="13"/>
      <c r="DLX54" s="13"/>
      <c r="DLY54" s="13"/>
      <c r="DLZ54" s="13"/>
      <c r="DMA54" s="13"/>
      <c r="DMB54" s="13"/>
      <c r="DMC54" s="13"/>
      <c r="DMD54" s="13"/>
      <c r="DME54" s="13"/>
      <c r="DMF54" s="13"/>
      <c r="DMG54" s="13"/>
      <c r="DMH54" s="13"/>
      <c r="DMI54" s="13"/>
      <c r="DMJ54" s="13"/>
      <c r="DMK54" s="13"/>
      <c r="DML54" s="13"/>
      <c r="DMM54" s="13"/>
      <c r="DMN54" s="13"/>
      <c r="DMO54" s="13"/>
      <c r="DMP54" s="13"/>
      <c r="DMQ54" s="13"/>
      <c r="DMR54" s="13"/>
      <c r="DMS54" s="13"/>
      <c r="DMT54" s="13"/>
      <c r="DMU54" s="13"/>
      <c r="DMV54" s="13"/>
      <c r="DMW54" s="13"/>
      <c r="DMX54" s="13"/>
      <c r="DMY54" s="13"/>
      <c r="DMZ54" s="13"/>
      <c r="DNA54" s="13"/>
      <c r="DNB54" s="13"/>
      <c r="DNC54" s="13"/>
      <c r="DND54" s="13"/>
      <c r="DNE54" s="13"/>
      <c r="DNF54" s="13"/>
      <c r="DNG54" s="13"/>
      <c r="DNH54" s="13"/>
      <c r="DNI54" s="13"/>
      <c r="DNJ54" s="13"/>
      <c r="DNK54" s="13"/>
      <c r="DNL54" s="13"/>
      <c r="DNM54" s="13"/>
      <c r="DNN54" s="13"/>
      <c r="DNO54" s="13"/>
      <c r="DNP54" s="13"/>
      <c r="DNQ54" s="13"/>
      <c r="DNR54" s="13"/>
      <c r="DNS54" s="13"/>
      <c r="DNT54" s="13"/>
      <c r="DNU54" s="13"/>
      <c r="DNV54" s="13"/>
      <c r="DNW54" s="13"/>
      <c r="DNX54" s="13"/>
      <c r="DNY54" s="13"/>
      <c r="DNZ54" s="13"/>
      <c r="DOA54" s="13"/>
      <c r="DOB54" s="13"/>
      <c r="DOC54" s="13"/>
      <c r="DOD54" s="13"/>
      <c r="DOE54" s="13"/>
      <c r="DOF54" s="13"/>
      <c r="DOG54" s="13"/>
      <c r="DOH54" s="13"/>
      <c r="DOI54" s="13"/>
      <c r="DOJ54" s="13"/>
      <c r="DOK54" s="13"/>
      <c r="DOL54" s="13"/>
      <c r="DOM54" s="13"/>
      <c r="DON54" s="13"/>
      <c r="DOO54" s="13"/>
      <c r="DOP54" s="13"/>
      <c r="DOQ54" s="13"/>
      <c r="DOR54" s="13"/>
      <c r="DOS54" s="13"/>
      <c r="DOT54" s="13"/>
      <c r="DOU54" s="13"/>
      <c r="DOV54" s="13"/>
      <c r="DOW54" s="13"/>
      <c r="DOX54" s="13"/>
      <c r="DOY54" s="13"/>
      <c r="DOZ54" s="13"/>
      <c r="DPA54" s="13"/>
      <c r="DPB54" s="13"/>
      <c r="DPC54" s="13"/>
      <c r="DPD54" s="13"/>
      <c r="DPE54" s="13"/>
      <c r="DPF54" s="13"/>
      <c r="DPG54" s="13"/>
      <c r="DPH54" s="13"/>
      <c r="DPI54" s="13"/>
      <c r="DPJ54" s="13"/>
      <c r="DPK54" s="13"/>
      <c r="DPL54" s="13"/>
      <c r="DPM54" s="13"/>
      <c r="DPN54" s="13"/>
      <c r="DPO54" s="13"/>
      <c r="DPP54" s="13"/>
      <c r="DPQ54" s="13"/>
      <c r="DPR54" s="13"/>
      <c r="DPS54" s="13"/>
      <c r="DPT54" s="13"/>
      <c r="DPU54" s="13"/>
      <c r="DPV54" s="13"/>
      <c r="DPW54" s="13"/>
      <c r="DPX54" s="13"/>
      <c r="DPY54" s="13"/>
      <c r="DPZ54" s="13"/>
      <c r="DQA54" s="13"/>
      <c r="DQB54" s="13"/>
      <c r="DQC54" s="13"/>
      <c r="DQD54" s="13"/>
      <c r="DQE54" s="13"/>
      <c r="DQF54" s="13"/>
      <c r="DQG54" s="13"/>
      <c r="DQH54" s="13"/>
      <c r="DQI54" s="13"/>
      <c r="DQJ54" s="13"/>
      <c r="DQK54" s="13"/>
      <c r="DQL54" s="13"/>
      <c r="DQM54" s="13"/>
      <c r="DQN54" s="13"/>
      <c r="DQO54" s="13"/>
      <c r="DQP54" s="13"/>
      <c r="DQQ54" s="13"/>
      <c r="DQR54" s="13"/>
      <c r="DQS54" s="13"/>
      <c r="DQT54" s="13"/>
      <c r="DQU54" s="13"/>
      <c r="DQV54" s="13"/>
      <c r="DQW54" s="13"/>
      <c r="DQX54" s="13"/>
      <c r="DQY54" s="13"/>
      <c r="DQZ54" s="13"/>
      <c r="DRA54" s="13"/>
      <c r="DRB54" s="13"/>
      <c r="DRC54" s="13"/>
      <c r="DRD54" s="13"/>
      <c r="DRE54" s="13"/>
      <c r="DRF54" s="13"/>
      <c r="DRG54" s="13"/>
      <c r="DRH54" s="13"/>
      <c r="DRI54" s="13"/>
      <c r="DRJ54" s="13"/>
      <c r="DRK54" s="13"/>
      <c r="DRL54" s="13"/>
      <c r="DRM54" s="13"/>
      <c r="DRN54" s="13"/>
      <c r="DRO54" s="13"/>
      <c r="DRP54" s="13"/>
      <c r="DRQ54" s="13"/>
      <c r="DRR54" s="13"/>
      <c r="DRS54" s="13"/>
      <c r="DRT54" s="13"/>
      <c r="DRU54" s="13"/>
      <c r="DRV54" s="13"/>
      <c r="DRW54" s="13"/>
      <c r="DRX54" s="13"/>
      <c r="DRY54" s="13"/>
      <c r="DRZ54" s="13"/>
      <c r="DSA54" s="13"/>
      <c r="DSB54" s="13"/>
      <c r="DSC54" s="13"/>
      <c r="DSD54" s="13"/>
      <c r="DSE54" s="13"/>
      <c r="DSF54" s="13"/>
      <c r="DSG54" s="13"/>
      <c r="DSH54" s="13"/>
      <c r="DSI54" s="13"/>
      <c r="DSJ54" s="13"/>
      <c r="DSK54" s="13"/>
      <c r="DSL54" s="13"/>
      <c r="DSM54" s="13"/>
      <c r="DSN54" s="13"/>
      <c r="DSO54" s="13"/>
      <c r="DSP54" s="13"/>
      <c r="DSQ54" s="13"/>
      <c r="DSR54" s="13"/>
      <c r="DSS54" s="13"/>
      <c r="DST54" s="13"/>
      <c r="DSU54" s="13"/>
      <c r="DSV54" s="13"/>
      <c r="DSW54" s="13"/>
      <c r="DSX54" s="13"/>
      <c r="DSY54" s="13"/>
      <c r="DSZ54" s="13"/>
      <c r="DTA54" s="13"/>
      <c r="DTB54" s="13"/>
      <c r="DTC54" s="13"/>
      <c r="DTD54" s="13"/>
      <c r="DTE54" s="13"/>
      <c r="DTF54" s="13"/>
      <c r="DTG54" s="13"/>
      <c r="DTH54" s="13"/>
      <c r="DTI54" s="13"/>
      <c r="DTJ54" s="13"/>
      <c r="DTK54" s="13"/>
      <c r="DTL54" s="13"/>
      <c r="DTM54" s="13"/>
      <c r="DTN54" s="13"/>
      <c r="DTO54" s="13"/>
      <c r="DTP54" s="13"/>
      <c r="DTQ54" s="13"/>
      <c r="DTR54" s="13"/>
      <c r="DTS54" s="13"/>
      <c r="DTT54" s="13"/>
      <c r="DTU54" s="13"/>
      <c r="DTV54" s="13"/>
      <c r="DTW54" s="13"/>
      <c r="DTX54" s="13"/>
      <c r="DTY54" s="13"/>
      <c r="DTZ54" s="13"/>
      <c r="DUA54" s="13"/>
      <c r="DUB54" s="13"/>
      <c r="DUC54" s="13"/>
      <c r="DUD54" s="13"/>
      <c r="DUE54" s="13"/>
      <c r="DUF54" s="13"/>
      <c r="DUG54" s="13"/>
      <c r="DUH54" s="13"/>
      <c r="DUI54" s="13"/>
      <c r="DUJ54" s="13"/>
      <c r="DUK54" s="13"/>
      <c r="DUL54" s="13"/>
      <c r="DUM54" s="13"/>
      <c r="DUN54" s="13"/>
      <c r="DUO54" s="13"/>
      <c r="DUP54" s="13"/>
      <c r="DUQ54" s="13"/>
      <c r="DUR54" s="13"/>
      <c r="DUS54" s="13"/>
      <c r="DUT54" s="13"/>
      <c r="DUU54" s="13"/>
      <c r="DUV54" s="13"/>
      <c r="DUW54" s="13"/>
      <c r="DUX54" s="13"/>
      <c r="DUY54" s="13"/>
      <c r="DUZ54" s="13"/>
      <c r="DVA54" s="13"/>
      <c r="DVB54" s="13"/>
      <c r="DVC54" s="13"/>
      <c r="DVD54" s="13"/>
      <c r="DVE54" s="13"/>
      <c r="DVF54" s="13"/>
      <c r="DVG54" s="13"/>
      <c r="DVH54" s="13"/>
      <c r="DVI54" s="13"/>
      <c r="DVJ54" s="13"/>
      <c r="DVK54" s="13"/>
      <c r="DVL54" s="13"/>
      <c r="DVM54" s="13"/>
      <c r="DVN54" s="13"/>
      <c r="DVO54" s="13"/>
      <c r="DVP54" s="13"/>
      <c r="DVQ54" s="13"/>
      <c r="DVR54" s="13"/>
      <c r="DVS54" s="13"/>
      <c r="DVT54" s="13"/>
      <c r="DVU54" s="13"/>
      <c r="DVV54" s="13"/>
      <c r="DVW54" s="13"/>
      <c r="DVX54" s="13"/>
      <c r="DVY54" s="13"/>
      <c r="DVZ54" s="13"/>
      <c r="DWA54" s="13"/>
      <c r="DWB54" s="13"/>
      <c r="DWC54" s="13"/>
      <c r="DWD54" s="13"/>
      <c r="DWE54" s="13"/>
      <c r="DWF54" s="13"/>
      <c r="DWG54" s="13"/>
      <c r="DWH54" s="13"/>
      <c r="DWI54" s="13"/>
      <c r="DWJ54" s="13"/>
      <c r="DWK54" s="13"/>
      <c r="DWL54" s="13"/>
      <c r="DWM54" s="13"/>
      <c r="DWN54" s="13"/>
      <c r="DWO54" s="13"/>
      <c r="DWP54" s="13"/>
      <c r="DWQ54" s="13"/>
      <c r="DWR54" s="13"/>
      <c r="DWS54" s="13"/>
      <c r="DWT54" s="13"/>
      <c r="DWU54" s="13"/>
      <c r="DWV54" s="13"/>
      <c r="DWW54" s="13"/>
      <c r="DWX54" s="13"/>
      <c r="DWY54" s="13"/>
      <c r="DWZ54" s="13"/>
      <c r="DXA54" s="13"/>
      <c r="DXB54" s="13"/>
      <c r="DXC54" s="13"/>
      <c r="DXD54" s="13"/>
      <c r="DXE54" s="13"/>
      <c r="DXF54" s="13"/>
      <c r="DXG54" s="13"/>
      <c r="DXH54" s="13"/>
      <c r="DXI54" s="13"/>
      <c r="DXJ54" s="13"/>
      <c r="DXK54" s="13"/>
      <c r="DXL54" s="13"/>
      <c r="DXM54" s="13"/>
      <c r="DXN54" s="13"/>
      <c r="DXO54" s="13"/>
      <c r="DXP54" s="13"/>
      <c r="DXQ54" s="13"/>
      <c r="DXR54" s="13"/>
      <c r="DXS54" s="13"/>
      <c r="DXT54" s="13"/>
      <c r="DXU54" s="13"/>
      <c r="DXV54" s="13"/>
      <c r="DXW54" s="13"/>
      <c r="DXX54" s="13"/>
      <c r="DXY54" s="13"/>
      <c r="DXZ54" s="13"/>
      <c r="DYA54" s="13"/>
      <c r="DYB54" s="13"/>
      <c r="DYC54" s="13"/>
      <c r="DYD54" s="13"/>
      <c r="DYE54" s="13"/>
      <c r="DYF54" s="13"/>
      <c r="DYG54" s="13"/>
      <c r="DYH54" s="13"/>
      <c r="DYI54" s="13"/>
      <c r="DYJ54" s="13"/>
      <c r="DYK54" s="13"/>
      <c r="DYL54" s="13"/>
      <c r="DYM54" s="13"/>
      <c r="DYN54" s="13"/>
      <c r="DYO54" s="13"/>
      <c r="DYP54" s="13"/>
      <c r="DYQ54" s="13"/>
      <c r="DYR54" s="13"/>
      <c r="DYS54" s="13"/>
      <c r="DYT54" s="13"/>
      <c r="DYU54" s="13"/>
      <c r="DYV54" s="13"/>
      <c r="DYW54" s="13"/>
      <c r="DYX54" s="13"/>
      <c r="DYY54" s="13"/>
      <c r="DYZ54" s="13"/>
      <c r="DZA54" s="13"/>
      <c r="DZB54" s="13"/>
      <c r="DZC54" s="13"/>
      <c r="DZD54" s="13"/>
      <c r="DZE54" s="13"/>
      <c r="DZF54" s="13"/>
      <c r="DZG54" s="13"/>
      <c r="DZH54" s="13"/>
      <c r="DZI54" s="13"/>
      <c r="DZJ54" s="13"/>
      <c r="DZK54" s="13"/>
      <c r="DZL54" s="13"/>
      <c r="DZM54" s="13"/>
      <c r="DZN54" s="13"/>
      <c r="DZO54" s="13"/>
      <c r="DZP54" s="13"/>
      <c r="DZQ54" s="13"/>
      <c r="DZR54" s="13"/>
      <c r="DZS54" s="13"/>
      <c r="DZT54" s="13"/>
      <c r="DZU54" s="13"/>
      <c r="DZV54" s="13"/>
      <c r="DZW54" s="13"/>
      <c r="DZX54" s="13"/>
      <c r="DZY54" s="13"/>
      <c r="DZZ54" s="13"/>
      <c r="EAA54" s="13"/>
      <c r="EAB54" s="13"/>
      <c r="EAC54" s="13"/>
      <c r="EAD54" s="13"/>
      <c r="EAE54" s="13"/>
      <c r="EAF54" s="13"/>
      <c r="EAG54" s="13"/>
      <c r="EAH54" s="13"/>
      <c r="EAI54" s="13"/>
      <c r="EAJ54" s="13"/>
      <c r="EAK54" s="13"/>
      <c r="EAL54" s="13"/>
      <c r="EAM54" s="13"/>
      <c r="EAN54" s="13"/>
      <c r="EAO54" s="13"/>
      <c r="EAP54" s="13"/>
      <c r="EAQ54" s="13"/>
      <c r="EAR54" s="13"/>
      <c r="EAS54" s="13"/>
      <c r="EAT54" s="13"/>
      <c r="EAU54" s="13"/>
      <c r="EAV54" s="13"/>
      <c r="EAW54" s="13"/>
      <c r="EAX54" s="13"/>
      <c r="EAY54" s="13"/>
      <c r="EAZ54" s="13"/>
      <c r="EBA54" s="13"/>
      <c r="EBB54" s="13"/>
      <c r="EBC54" s="13"/>
      <c r="EBD54" s="13"/>
      <c r="EBE54" s="13"/>
      <c r="EBF54" s="13"/>
      <c r="EBG54" s="13"/>
      <c r="EBH54" s="13"/>
      <c r="EBI54" s="13"/>
      <c r="EBJ54" s="13"/>
      <c r="EBK54" s="13"/>
      <c r="EBL54" s="13"/>
      <c r="EBM54" s="13"/>
      <c r="EBN54" s="13"/>
      <c r="EBO54" s="13"/>
      <c r="EBP54" s="13"/>
      <c r="EBQ54" s="13"/>
      <c r="EBR54" s="13"/>
      <c r="EBS54" s="13"/>
      <c r="EBT54" s="13"/>
      <c r="EBU54" s="13"/>
      <c r="EBV54" s="13"/>
      <c r="EBW54" s="13"/>
      <c r="EBX54" s="13"/>
      <c r="EBY54" s="13"/>
      <c r="EBZ54" s="13"/>
      <c r="ECA54" s="13"/>
      <c r="ECB54" s="13"/>
      <c r="ECC54" s="13"/>
      <c r="ECD54" s="13"/>
      <c r="ECE54" s="13"/>
      <c r="ECF54" s="13"/>
      <c r="ECG54" s="13"/>
      <c r="ECH54" s="13"/>
      <c r="ECI54" s="13"/>
      <c r="ECJ54" s="13"/>
      <c r="ECK54" s="13"/>
      <c r="ECL54" s="13"/>
      <c r="ECM54" s="13"/>
      <c r="ECN54" s="13"/>
      <c r="ECO54" s="13"/>
      <c r="ECP54" s="13"/>
      <c r="ECQ54" s="13"/>
      <c r="ECR54" s="13"/>
      <c r="ECS54" s="13"/>
      <c r="ECT54" s="13"/>
      <c r="ECU54" s="13"/>
      <c r="ECV54" s="13"/>
      <c r="ECW54" s="13"/>
      <c r="ECX54" s="13"/>
      <c r="ECY54" s="13"/>
      <c r="ECZ54" s="13"/>
      <c r="EDA54" s="13"/>
      <c r="EDB54" s="13"/>
      <c r="EDC54" s="13"/>
      <c r="EDD54" s="13"/>
      <c r="EDE54" s="13"/>
      <c r="EDF54" s="13"/>
      <c r="EDG54" s="13"/>
      <c r="EDH54" s="13"/>
      <c r="EDI54" s="13"/>
      <c r="EDJ54" s="13"/>
      <c r="EDK54" s="13"/>
      <c r="EDL54" s="13"/>
      <c r="EDM54" s="13"/>
      <c r="EDN54" s="13"/>
      <c r="EDO54" s="13"/>
      <c r="EDP54" s="13"/>
      <c r="EDQ54" s="13"/>
      <c r="EDR54" s="13"/>
      <c r="EDS54" s="13"/>
      <c r="EDT54" s="13"/>
      <c r="EDU54" s="13"/>
      <c r="EDV54" s="13"/>
      <c r="EDW54" s="13"/>
      <c r="EDX54" s="13"/>
      <c r="EDY54" s="13"/>
      <c r="EDZ54" s="13"/>
      <c r="EEA54" s="13"/>
      <c r="EEB54" s="13"/>
      <c r="EEC54" s="13"/>
      <c r="EED54" s="13"/>
      <c r="EEE54" s="13"/>
      <c r="EEF54" s="13"/>
      <c r="EEG54" s="13"/>
      <c r="EEH54" s="13"/>
      <c r="EEI54" s="13"/>
      <c r="EEJ54" s="13"/>
      <c r="EEK54" s="13"/>
      <c r="EEL54" s="13"/>
      <c r="EEM54" s="13"/>
      <c r="EEN54" s="13"/>
      <c r="EEO54" s="13"/>
      <c r="EEP54" s="13"/>
      <c r="EEQ54" s="13"/>
      <c r="EER54" s="13"/>
      <c r="EES54" s="13"/>
      <c r="EET54" s="13"/>
      <c r="EEU54" s="13"/>
      <c r="EEV54" s="13"/>
      <c r="EEW54" s="13"/>
      <c r="EEX54" s="13"/>
      <c r="EEY54" s="13"/>
      <c r="EEZ54" s="13"/>
      <c r="EFA54" s="13"/>
      <c r="EFB54" s="13"/>
      <c r="EFC54" s="13"/>
      <c r="EFD54" s="13"/>
      <c r="EFE54" s="13"/>
      <c r="EFF54" s="13"/>
      <c r="EFG54" s="13"/>
      <c r="EFH54" s="13"/>
      <c r="EFI54" s="13"/>
      <c r="EFJ54" s="13"/>
      <c r="EFK54" s="13"/>
      <c r="EFL54" s="13"/>
      <c r="EFM54" s="13"/>
      <c r="EFN54" s="13"/>
      <c r="EFO54" s="13"/>
      <c r="EFP54" s="13"/>
      <c r="EFQ54" s="13"/>
      <c r="EFR54" s="13"/>
      <c r="EFS54" s="13"/>
      <c r="EFT54" s="13"/>
      <c r="EFU54" s="13"/>
      <c r="EFV54" s="13"/>
      <c r="EFW54" s="13"/>
      <c r="EFX54" s="13"/>
      <c r="EFY54" s="13"/>
      <c r="EFZ54" s="13"/>
      <c r="EGA54" s="13"/>
      <c r="EGB54" s="13"/>
      <c r="EGC54" s="13"/>
      <c r="EGD54" s="13"/>
      <c r="EGE54" s="13"/>
      <c r="EGF54" s="13"/>
      <c r="EGG54" s="13"/>
      <c r="EGH54" s="13"/>
      <c r="EGI54" s="13"/>
      <c r="EGJ54" s="13"/>
      <c r="EGK54" s="13"/>
      <c r="EGL54" s="13"/>
      <c r="EGM54" s="13"/>
      <c r="EGN54" s="13"/>
      <c r="EGO54" s="13"/>
      <c r="EGP54" s="13"/>
      <c r="EGQ54" s="13"/>
      <c r="EGR54" s="13"/>
      <c r="EGS54" s="13"/>
      <c r="EGT54" s="13"/>
      <c r="EGU54" s="13"/>
      <c r="EGV54" s="13"/>
      <c r="EGW54" s="13"/>
      <c r="EGX54" s="13"/>
      <c r="EGY54" s="13"/>
      <c r="EGZ54" s="13"/>
      <c r="EHA54" s="13"/>
      <c r="EHB54" s="13"/>
      <c r="EHC54" s="13"/>
      <c r="EHD54" s="13"/>
      <c r="EHE54" s="13"/>
      <c r="EHF54" s="13"/>
      <c r="EHG54" s="13"/>
      <c r="EHH54" s="13"/>
      <c r="EHI54" s="13"/>
      <c r="EHJ54" s="13"/>
      <c r="EHK54" s="13"/>
      <c r="EHL54" s="13"/>
      <c r="EHM54" s="13"/>
      <c r="EHN54" s="13"/>
      <c r="EHO54" s="13"/>
      <c r="EHP54" s="13"/>
      <c r="EHQ54" s="13"/>
      <c r="EHR54" s="13"/>
      <c r="EHS54" s="13"/>
      <c r="EHT54" s="13"/>
      <c r="EHU54" s="13"/>
      <c r="EHV54" s="13"/>
      <c r="EHW54" s="13"/>
      <c r="EHX54" s="13"/>
      <c r="EHY54" s="13"/>
      <c r="EHZ54" s="13"/>
      <c r="EIA54" s="13"/>
      <c r="EIB54" s="13"/>
      <c r="EIC54" s="13"/>
      <c r="EID54" s="13"/>
      <c r="EIE54" s="13"/>
      <c r="EIF54" s="13"/>
      <c r="EIG54" s="13"/>
      <c r="EIH54" s="13"/>
      <c r="EII54" s="13"/>
      <c r="EIJ54" s="13"/>
      <c r="EIK54" s="13"/>
      <c r="EIL54" s="13"/>
      <c r="EIM54" s="13"/>
      <c r="EIN54" s="13"/>
      <c r="EIO54" s="13"/>
      <c r="EIP54" s="13"/>
      <c r="EIQ54" s="13"/>
      <c r="EIR54" s="13"/>
      <c r="EIS54" s="13"/>
      <c r="EIT54" s="13"/>
      <c r="EIU54" s="13"/>
      <c r="EIV54" s="13"/>
      <c r="EIW54" s="13"/>
      <c r="EIX54" s="13"/>
      <c r="EIY54" s="13"/>
      <c r="EIZ54" s="13"/>
      <c r="EJA54" s="13"/>
      <c r="EJB54" s="13"/>
      <c r="EJC54" s="13"/>
      <c r="EJD54" s="13"/>
      <c r="EJE54" s="13"/>
      <c r="EJF54" s="13"/>
      <c r="EJG54" s="13"/>
      <c r="EJH54" s="13"/>
      <c r="EJI54" s="13"/>
      <c r="EJJ54" s="13"/>
      <c r="EJK54" s="13"/>
      <c r="EJL54" s="13"/>
      <c r="EJM54" s="13"/>
      <c r="EJN54" s="13"/>
      <c r="EJO54" s="13"/>
      <c r="EJP54" s="13"/>
      <c r="EJQ54" s="13"/>
      <c r="EJR54" s="13"/>
      <c r="EJS54" s="13"/>
      <c r="EJT54" s="13"/>
      <c r="EJU54" s="13"/>
      <c r="EJV54" s="13"/>
      <c r="EJW54" s="13"/>
      <c r="EJX54" s="13"/>
      <c r="EJY54" s="13"/>
      <c r="EJZ54" s="13"/>
      <c r="EKA54" s="13"/>
      <c r="EKB54" s="13"/>
      <c r="EKC54" s="13"/>
      <c r="EKD54" s="13"/>
      <c r="EKE54" s="13"/>
      <c r="EKF54" s="13"/>
      <c r="EKG54" s="13"/>
      <c r="EKH54" s="13"/>
      <c r="EKI54" s="13"/>
      <c r="EKJ54" s="13"/>
      <c r="EKK54" s="13"/>
      <c r="EKL54" s="13"/>
      <c r="EKM54" s="13"/>
      <c r="EKN54" s="13"/>
      <c r="EKO54" s="13"/>
      <c r="EKP54" s="13"/>
      <c r="EKQ54" s="13"/>
      <c r="EKR54" s="13"/>
      <c r="EKS54" s="13"/>
      <c r="EKT54" s="13"/>
      <c r="EKU54" s="13"/>
      <c r="EKV54" s="13"/>
      <c r="EKW54" s="13"/>
      <c r="EKX54" s="13"/>
      <c r="EKY54" s="13"/>
      <c r="EKZ54" s="13"/>
      <c r="ELA54" s="13"/>
      <c r="ELB54" s="13"/>
      <c r="ELC54" s="13"/>
      <c r="ELD54" s="13"/>
      <c r="ELE54" s="13"/>
      <c r="ELF54" s="13"/>
      <c r="ELG54" s="13"/>
      <c r="ELH54" s="13"/>
      <c r="ELI54" s="13"/>
      <c r="ELJ54" s="13"/>
      <c r="ELK54" s="13"/>
      <c r="ELL54" s="13"/>
      <c r="ELM54" s="13"/>
      <c r="ELN54" s="13"/>
      <c r="ELO54" s="13"/>
      <c r="ELP54" s="13"/>
      <c r="ELQ54" s="13"/>
      <c r="ELR54" s="13"/>
      <c r="ELS54" s="13"/>
      <c r="ELT54" s="13"/>
      <c r="ELU54" s="13"/>
      <c r="ELV54" s="13"/>
      <c r="ELW54" s="13"/>
      <c r="ELX54" s="13"/>
      <c r="ELY54" s="13"/>
      <c r="ELZ54" s="13"/>
      <c r="EMA54" s="13"/>
      <c r="EMB54" s="13"/>
      <c r="EMC54" s="13"/>
      <c r="EMD54" s="13"/>
      <c r="EME54" s="13"/>
      <c r="EMF54" s="13"/>
      <c r="EMG54" s="13"/>
      <c r="EMH54" s="13"/>
      <c r="EMI54" s="13"/>
      <c r="EMJ54" s="13"/>
      <c r="EMK54" s="13"/>
      <c r="EML54" s="13"/>
      <c r="EMM54" s="13"/>
      <c r="EMN54" s="13"/>
      <c r="EMO54" s="13"/>
      <c r="EMP54" s="13"/>
      <c r="EMQ54" s="13"/>
      <c r="EMR54" s="13"/>
      <c r="EMS54" s="13"/>
      <c r="EMT54" s="13"/>
      <c r="EMU54" s="13"/>
      <c r="EMV54" s="13"/>
      <c r="EMW54" s="13"/>
      <c r="EMX54" s="13"/>
      <c r="EMY54" s="13"/>
      <c r="EMZ54" s="13"/>
      <c r="ENA54" s="13"/>
      <c r="ENB54" s="13"/>
      <c r="ENC54" s="13"/>
      <c r="END54" s="13"/>
      <c r="ENE54" s="13"/>
      <c r="ENF54" s="13"/>
      <c r="ENG54" s="13"/>
      <c r="ENH54" s="13"/>
      <c r="ENI54" s="13"/>
      <c r="ENJ54" s="13"/>
      <c r="ENK54" s="13"/>
      <c r="ENL54" s="13"/>
      <c r="ENM54" s="13"/>
      <c r="ENN54" s="13"/>
      <c r="ENO54" s="13"/>
      <c r="ENP54" s="13"/>
      <c r="ENQ54" s="13"/>
      <c r="ENR54" s="13"/>
      <c r="ENS54" s="13"/>
      <c r="ENT54" s="13"/>
      <c r="ENU54" s="13"/>
      <c r="ENV54" s="13"/>
      <c r="ENW54" s="13"/>
      <c r="ENX54" s="13"/>
      <c r="ENY54" s="13"/>
      <c r="ENZ54" s="13"/>
      <c r="EOA54" s="13"/>
      <c r="EOB54" s="13"/>
      <c r="EOC54" s="13"/>
      <c r="EOD54" s="13"/>
      <c r="EOE54" s="13"/>
      <c r="EOF54" s="13"/>
      <c r="EOG54" s="13"/>
      <c r="EOH54" s="13"/>
      <c r="EOI54" s="13"/>
      <c r="EOJ54" s="13"/>
      <c r="EOK54" s="13"/>
      <c r="EOL54" s="13"/>
      <c r="EOM54" s="13"/>
      <c r="EON54" s="13"/>
      <c r="EOO54" s="13"/>
      <c r="EOP54" s="13"/>
      <c r="EOQ54" s="13"/>
      <c r="EOR54" s="13"/>
      <c r="EOS54" s="13"/>
      <c r="EOT54" s="13"/>
      <c r="EOU54" s="13"/>
      <c r="EOV54" s="13"/>
      <c r="EOW54" s="13"/>
      <c r="EOX54" s="13"/>
      <c r="EOY54" s="13"/>
      <c r="EOZ54" s="13"/>
      <c r="EPA54" s="13"/>
      <c r="EPB54" s="13"/>
      <c r="EPC54" s="13"/>
      <c r="EPD54" s="13"/>
      <c r="EPE54" s="13"/>
      <c r="EPF54" s="13"/>
      <c r="EPG54" s="13"/>
      <c r="EPH54" s="13"/>
      <c r="EPI54" s="13"/>
      <c r="EPJ54" s="13"/>
      <c r="EPK54" s="13"/>
      <c r="EPL54" s="13"/>
      <c r="EPM54" s="13"/>
      <c r="EPN54" s="13"/>
      <c r="EPO54" s="13"/>
      <c r="EPP54" s="13"/>
      <c r="EPQ54" s="13"/>
      <c r="EPR54" s="13"/>
      <c r="EPS54" s="13"/>
      <c r="EPT54" s="13"/>
      <c r="EPU54" s="13"/>
      <c r="EPV54" s="13"/>
      <c r="EPW54" s="13"/>
      <c r="EPX54" s="13"/>
      <c r="EPY54" s="13"/>
      <c r="EPZ54" s="13"/>
      <c r="EQA54" s="13"/>
      <c r="EQB54" s="13"/>
      <c r="EQC54" s="13"/>
      <c r="EQD54" s="13"/>
      <c r="EQE54" s="13"/>
      <c r="EQF54" s="13"/>
      <c r="EQG54" s="13"/>
      <c r="EQH54" s="13"/>
      <c r="EQI54" s="13"/>
      <c r="EQJ54" s="13"/>
      <c r="EQK54" s="13"/>
      <c r="EQL54" s="13"/>
      <c r="EQM54" s="13"/>
      <c r="EQN54" s="13"/>
      <c r="EQO54" s="13"/>
      <c r="EQP54" s="13"/>
      <c r="EQQ54" s="13"/>
      <c r="EQR54" s="13"/>
      <c r="EQS54" s="13"/>
      <c r="EQT54" s="13"/>
      <c r="EQU54" s="13"/>
      <c r="EQV54" s="13"/>
      <c r="EQW54" s="13"/>
      <c r="EQX54" s="13"/>
      <c r="EQY54" s="13"/>
      <c r="EQZ54" s="13"/>
      <c r="ERA54" s="13"/>
      <c r="ERB54" s="13"/>
      <c r="ERC54" s="13"/>
      <c r="ERD54" s="13"/>
      <c r="ERE54" s="13"/>
      <c r="ERF54" s="13"/>
      <c r="ERG54" s="13"/>
      <c r="ERH54" s="13"/>
      <c r="ERI54" s="13"/>
      <c r="ERJ54" s="13"/>
      <c r="ERK54" s="13"/>
      <c r="ERL54" s="13"/>
      <c r="ERM54" s="13"/>
      <c r="ERN54" s="13"/>
      <c r="ERO54" s="13"/>
      <c r="ERP54" s="13"/>
      <c r="ERQ54" s="13"/>
      <c r="ERR54" s="13"/>
      <c r="ERS54" s="13"/>
      <c r="ERT54" s="13"/>
      <c r="ERU54" s="13"/>
      <c r="ERV54" s="13"/>
      <c r="ERW54" s="13"/>
      <c r="ERX54" s="13"/>
      <c r="ERY54" s="13"/>
      <c r="ERZ54" s="13"/>
      <c r="ESA54" s="13"/>
      <c r="ESB54" s="13"/>
      <c r="ESC54" s="13"/>
      <c r="ESD54" s="13"/>
      <c r="ESE54" s="13"/>
      <c r="ESF54" s="13"/>
      <c r="ESG54" s="13"/>
      <c r="ESH54" s="13"/>
      <c r="ESI54" s="13"/>
      <c r="ESJ54" s="13"/>
      <c r="ESK54" s="13"/>
      <c r="ESL54" s="13"/>
      <c r="ESM54" s="13"/>
      <c r="ESN54" s="13"/>
      <c r="ESO54" s="13"/>
      <c r="ESP54" s="13"/>
      <c r="ESQ54" s="13"/>
      <c r="ESR54" s="13"/>
      <c r="ESS54" s="13"/>
      <c r="EST54" s="13"/>
      <c r="ESU54" s="13"/>
      <c r="ESV54" s="13"/>
      <c r="ESW54" s="13"/>
      <c r="ESX54" s="13"/>
      <c r="ESY54" s="13"/>
      <c r="ESZ54" s="13"/>
      <c r="ETA54" s="13"/>
      <c r="ETB54" s="13"/>
      <c r="ETC54" s="13"/>
      <c r="ETD54" s="13"/>
      <c r="ETE54" s="13"/>
      <c r="ETF54" s="13"/>
      <c r="ETG54" s="13"/>
      <c r="ETH54" s="13"/>
      <c r="ETI54" s="13"/>
      <c r="ETJ54" s="13"/>
      <c r="ETK54" s="13"/>
      <c r="ETL54" s="13"/>
      <c r="ETM54" s="13"/>
      <c r="ETN54" s="13"/>
      <c r="ETO54" s="13"/>
      <c r="ETP54" s="13"/>
      <c r="ETQ54" s="13"/>
      <c r="ETR54" s="13"/>
      <c r="ETS54" s="13"/>
      <c r="ETT54" s="13"/>
      <c r="ETU54" s="13"/>
      <c r="ETV54" s="13"/>
      <c r="ETW54" s="13"/>
      <c r="ETX54" s="13"/>
      <c r="ETY54" s="13"/>
      <c r="ETZ54" s="13"/>
      <c r="EUA54" s="13"/>
      <c r="EUB54" s="13"/>
      <c r="EUC54" s="13"/>
      <c r="EUD54" s="13"/>
      <c r="EUE54" s="13"/>
      <c r="EUF54" s="13"/>
      <c r="EUG54" s="13"/>
      <c r="EUH54" s="13"/>
      <c r="EUI54" s="13"/>
      <c r="EUJ54" s="13"/>
      <c r="EUK54" s="13"/>
      <c r="EUL54" s="13"/>
      <c r="EUM54" s="13"/>
      <c r="EUN54" s="13"/>
      <c r="EUO54" s="13"/>
      <c r="EUP54" s="13"/>
      <c r="EUQ54" s="13"/>
      <c r="EUR54" s="13"/>
      <c r="EUS54" s="13"/>
      <c r="EUT54" s="13"/>
      <c r="EUU54" s="13"/>
      <c r="EUV54" s="13"/>
      <c r="EUW54" s="13"/>
      <c r="EUX54" s="13"/>
      <c r="EUY54" s="13"/>
      <c r="EUZ54" s="13"/>
      <c r="EVA54" s="13"/>
      <c r="EVB54" s="13"/>
      <c r="EVC54" s="13"/>
      <c r="EVD54" s="13"/>
      <c r="EVE54" s="13"/>
      <c r="EVF54" s="13"/>
      <c r="EVG54" s="13"/>
      <c r="EVH54" s="13"/>
      <c r="EVI54" s="13"/>
      <c r="EVJ54" s="13"/>
      <c r="EVK54" s="13"/>
      <c r="EVL54" s="13"/>
      <c r="EVM54" s="13"/>
      <c r="EVN54" s="13"/>
      <c r="EVO54" s="13"/>
      <c r="EVP54" s="13"/>
      <c r="EVQ54" s="13"/>
      <c r="EVR54" s="13"/>
      <c r="EVS54" s="13"/>
      <c r="EVT54" s="13"/>
      <c r="EVU54" s="13"/>
      <c r="EVV54" s="13"/>
      <c r="EVW54" s="13"/>
      <c r="EVX54" s="13"/>
      <c r="EVY54" s="13"/>
      <c r="EVZ54" s="13"/>
      <c r="EWA54" s="13"/>
      <c r="EWB54" s="13"/>
      <c r="EWC54" s="13"/>
      <c r="EWD54" s="13"/>
      <c r="EWE54" s="13"/>
      <c r="EWF54" s="13"/>
      <c r="EWG54" s="13"/>
      <c r="EWH54" s="13"/>
      <c r="EWI54" s="13"/>
      <c r="EWJ54" s="13"/>
      <c r="EWK54" s="13"/>
      <c r="EWL54" s="13"/>
      <c r="EWM54" s="13"/>
      <c r="EWN54" s="13"/>
      <c r="EWO54" s="13"/>
      <c r="EWP54" s="13"/>
      <c r="EWQ54" s="13"/>
      <c r="EWR54" s="13"/>
      <c r="EWS54" s="13"/>
      <c r="EWT54" s="13"/>
      <c r="EWU54" s="13"/>
      <c r="EWV54" s="13"/>
      <c r="EWW54" s="13"/>
      <c r="EWX54" s="13"/>
      <c r="EWY54" s="13"/>
      <c r="EWZ54" s="13"/>
      <c r="EXA54" s="13"/>
      <c r="EXB54" s="13"/>
      <c r="EXC54" s="13"/>
      <c r="EXD54" s="13"/>
      <c r="EXE54" s="13"/>
      <c r="EXF54" s="13"/>
      <c r="EXG54" s="13"/>
      <c r="EXH54" s="13"/>
      <c r="EXI54" s="13"/>
      <c r="EXJ54" s="13"/>
      <c r="EXK54" s="13"/>
      <c r="EXL54" s="13"/>
      <c r="EXM54" s="13"/>
      <c r="EXN54" s="13"/>
      <c r="EXO54" s="13"/>
      <c r="EXP54" s="13"/>
      <c r="EXQ54" s="13"/>
      <c r="EXR54" s="13"/>
      <c r="EXS54" s="13"/>
      <c r="EXT54" s="13"/>
      <c r="EXU54" s="13"/>
      <c r="EXV54" s="13"/>
      <c r="EXW54" s="13"/>
      <c r="EXX54" s="13"/>
      <c r="EXY54" s="13"/>
      <c r="EXZ54" s="13"/>
      <c r="EYA54" s="13"/>
      <c r="EYB54" s="13"/>
      <c r="EYC54" s="13"/>
      <c r="EYD54" s="13"/>
      <c r="EYE54" s="13"/>
      <c r="EYF54" s="13"/>
      <c r="EYG54" s="13"/>
      <c r="EYH54" s="13"/>
      <c r="EYI54" s="13"/>
      <c r="EYJ54" s="13"/>
      <c r="EYK54" s="13"/>
      <c r="EYL54" s="13"/>
      <c r="EYM54" s="13"/>
      <c r="EYN54" s="13"/>
      <c r="EYO54" s="13"/>
      <c r="EYP54" s="13"/>
      <c r="EYQ54" s="13"/>
      <c r="EYR54" s="13"/>
      <c r="EYS54" s="13"/>
      <c r="EYT54" s="13"/>
      <c r="EYU54" s="13"/>
      <c r="EYV54" s="13"/>
      <c r="EYW54" s="13"/>
      <c r="EYX54" s="13"/>
      <c r="EYY54" s="13"/>
      <c r="EYZ54" s="13"/>
      <c r="EZA54" s="13"/>
      <c r="EZB54" s="13"/>
      <c r="EZC54" s="13"/>
      <c r="EZD54" s="13"/>
      <c r="EZE54" s="13"/>
      <c r="EZF54" s="13"/>
      <c r="EZG54" s="13"/>
      <c r="EZH54" s="13"/>
      <c r="EZI54" s="13"/>
      <c r="EZJ54" s="13"/>
      <c r="EZK54" s="13"/>
      <c r="EZL54" s="13"/>
      <c r="EZM54" s="13"/>
      <c r="EZN54" s="13"/>
      <c r="EZO54" s="13"/>
      <c r="EZP54" s="13"/>
      <c r="EZQ54" s="13"/>
      <c r="EZR54" s="13"/>
      <c r="EZS54" s="13"/>
      <c r="EZT54" s="13"/>
      <c r="EZU54" s="13"/>
      <c r="EZV54" s="13"/>
      <c r="EZW54" s="13"/>
      <c r="EZX54" s="13"/>
      <c r="EZY54" s="13"/>
      <c r="EZZ54" s="13"/>
      <c r="FAA54" s="13"/>
      <c r="FAB54" s="13"/>
      <c r="FAC54" s="13"/>
      <c r="FAD54" s="13"/>
      <c r="FAE54" s="13"/>
      <c r="FAF54" s="13"/>
      <c r="FAG54" s="13"/>
      <c r="FAH54" s="13"/>
      <c r="FAI54" s="13"/>
      <c r="FAJ54" s="13"/>
      <c r="FAK54" s="13"/>
      <c r="FAL54" s="13"/>
      <c r="FAM54" s="13"/>
      <c r="FAN54" s="13"/>
      <c r="FAO54" s="13"/>
      <c r="FAP54" s="13"/>
      <c r="FAQ54" s="13"/>
      <c r="FAR54" s="13"/>
      <c r="FAS54" s="13"/>
      <c r="FAT54" s="13"/>
      <c r="FAU54" s="13"/>
      <c r="FAV54" s="13"/>
      <c r="FAW54" s="13"/>
      <c r="FAX54" s="13"/>
      <c r="FAY54" s="13"/>
      <c r="FAZ54" s="13"/>
      <c r="FBA54" s="13"/>
      <c r="FBB54" s="13"/>
      <c r="FBC54" s="13"/>
      <c r="FBD54" s="13"/>
      <c r="FBE54" s="13"/>
      <c r="FBF54" s="13"/>
      <c r="FBG54" s="13"/>
      <c r="FBH54" s="13"/>
      <c r="FBI54" s="13"/>
      <c r="FBJ54" s="13"/>
      <c r="FBK54" s="13"/>
      <c r="FBL54" s="13"/>
      <c r="FBM54" s="13"/>
      <c r="FBN54" s="13"/>
      <c r="FBO54" s="13"/>
      <c r="FBP54" s="13"/>
      <c r="FBQ54" s="13"/>
      <c r="FBR54" s="13"/>
      <c r="FBS54" s="13"/>
      <c r="FBT54" s="13"/>
      <c r="FBU54" s="13"/>
      <c r="FBV54" s="13"/>
      <c r="FBW54" s="13"/>
      <c r="FBX54" s="13"/>
      <c r="FBY54" s="13"/>
      <c r="FBZ54" s="13"/>
      <c r="FCA54" s="13"/>
      <c r="FCB54" s="13"/>
      <c r="FCC54" s="13"/>
      <c r="FCD54" s="13"/>
      <c r="FCE54" s="13"/>
      <c r="FCF54" s="13"/>
      <c r="FCG54" s="13"/>
      <c r="FCH54" s="13"/>
      <c r="FCI54" s="13"/>
      <c r="FCJ54" s="13"/>
      <c r="FCK54" s="13"/>
      <c r="FCL54" s="13"/>
      <c r="FCM54" s="13"/>
      <c r="FCN54" s="13"/>
      <c r="FCO54" s="13"/>
      <c r="FCP54" s="13"/>
      <c r="FCQ54" s="13"/>
      <c r="FCR54" s="13"/>
      <c r="FCS54" s="13"/>
      <c r="FCT54" s="13"/>
      <c r="FCU54" s="13"/>
      <c r="FCV54" s="13"/>
      <c r="FCW54" s="13"/>
      <c r="FCX54" s="13"/>
      <c r="FCY54" s="13"/>
      <c r="FCZ54" s="13"/>
      <c r="FDA54" s="13"/>
      <c r="FDB54" s="13"/>
      <c r="FDC54" s="13"/>
      <c r="FDD54" s="13"/>
      <c r="FDE54" s="13"/>
      <c r="FDF54" s="13"/>
      <c r="FDG54" s="13"/>
      <c r="FDH54" s="13"/>
      <c r="FDI54" s="13"/>
      <c r="FDJ54" s="13"/>
      <c r="FDK54" s="13"/>
      <c r="FDL54" s="13"/>
      <c r="FDM54" s="13"/>
      <c r="FDN54" s="13"/>
      <c r="FDO54" s="13"/>
      <c r="FDP54" s="13"/>
      <c r="FDQ54" s="13"/>
      <c r="FDR54" s="13"/>
      <c r="FDS54" s="13"/>
      <c r="FDT54" s="13"/>
      <c r="FDU54" s="13"/>
      <c r="FDV54" s="13"/>
      <c r="FDW54" s="13"/>
      <c r="FDX54" s="13"/>
      <c r="FDY54" s="13"/>
      <c r="FDZ54" s="13"/>
      <c r="FEA54" s="13"/>
      <c r="FEB54" s="13"/>
      <c r="FEC54" s="13"/>
      <c r="FED54" s="13"/>
      <c r="FEE54" s="13"/>
      <c r="FEF54" s="13"/>
      <c r="FEG54" s="13"/>
      <c r="FEH54" s="13"/>
      <c r="FEI54" s="13"/>
      <c r="FEJ54" s="13"/>
      <c r="FEK54" s="13"/>
      <c r="FEL54" s="13"/>
      <c r="FEM54" s="13"/>
      <c r="FEN54" s="13"/>
      <c r="FEO54" s="13"/>
      <c r="FEP54" s="13"/>
      <c r="FEQ54" s="13"/>
      <c r="FER54" s="13"/>
      <c r="FES54" s="13"/>
      <c r="FET54" s="13"/>
      <c r="FEU54" s="13"/>
      <c r="FEV54" s="13"/>
      <c r="FEW54" s="13"/>
      <c r="FEX54" s="13"/>
      <c r="FEY54" s="13"/>
      <c r="FEZ54" s="13"/>
      <c r="FFA54" s="13"/>
      <c r="FFB54" s="13"/>
      <c r="FFC54" s="13"/>
      <c r="FFD54" s="13"/>
      <c r="FFE54" s="13"/>
      <c r="FFF54" s="13"/>
      <c r="FFG54" s="13"/>
      <c r="FFH54" s="13"/>
      <c r="FFI54" s="13"/>
      <c r="FFJ54" s="13"/>
      <c r="FFK54" s="13"/>
      <c r="FFL54" s="13"/>
      <c r="FFM54" s="13"/>
      <c r="FFN54" s="13"/>
      <c r="FFO54" s="13"/>
      <c r="FFP54" s="13"/>
      <c r="FFQ54" s="13"/>
      <c r="FFR54" s="13"/>
      <c r="FFS54" s="13"/>
      <c r="FFT54" s="13"/>
      <c r="FFU54" s="13"/>
      <c r="FFV54" s="13"/>
      <c r="FFW54" s="13"/>
      <c r="FFX54" s="13"/>
      <c r="FFY54" s="13"/>
      <c r="FFZ54" s="13"/>
      <c r="FGA54" s="13"/>
      <c r="FGB54" s="13"/>
      <c r="FGC54" s="13"/>
      <c r="FGD54" s="13"/>
      <c r="FGE54" s="13"/>
      <c r="FGF54" s="13"/>
      <c r="FGG54" s="13"/>
      <c r="FGH54" s="13"/>
      <c r="FGI54" s="13"/>
      <c r="FGJ54" s="13"/>
      <c r="FGK54" s="13"/>
      <c r="FGL54" s="13"/>
      <c r="FGM54" s="13"/>
      <c r="FGN54" s="13"/>
      <c r="FGO54" s="13"/>
      <c r="FGP54" s="13"/>
      <c r="FGQ54" s="13"/>
      <c r="FGR54" s="13"/>
      <c r="FGS54" s="13"/>
      <c r="FGT54" s="13"/>
      <c r="FGU54" s="13"/>
      <c r="FGV54" s="13"/>
      <c r="FGW54" s="13"/>
      <c r="FGX54" s="13"/>
      <c r="FGY54" s="13"/>
      <c r="FGZ54" s="13"/>
      <c r="FHA54" s="13"/>
      <c r="FHB54" s="13"/>
      <c r="FHC54" s="13"/>
      <c r="FHD54" s="13"/>
      <c r="FHE54" s="13"/>
      <c r="FHF54" s="13"/>
      <c r="FHG54" s="13"/>
      <c r="FHH54" s="13"/>
      <c r="FHI54" s="13"/>
      <c r="FHJ54" s="13"/>
      <c r="FHK54" s="13"/>
      <c r="FHL54" s="13"/>
      <c r="FHM54" s="13"/>
      <c r="FHN54" s="13"/>
      <c r="FHO54" s="13"/>
      <c r="FHP54" s="13"/>
      <c r="FHQ54" s="13"/>
      <c r="FHR54" s="13"/>
      <c r="FHS54" s="13"/>
      <c r="FHT54" s="13"/>
      <c r="FHU54" s="13"/>
      <c r="FHV54" s="13"/>
      <c r="FHW54" s="13"/>
      <c r="FHX54" s="13"/>
      <c r="FHY54" s="13"/>
      <c r="FHZ54" s="13"/>
      <c r="FIA54" s="13"/>
      <c r="FIB54" s="13"/>
      <c r="FIC54" s="13"/>
      <c r="FID54" s="13"/>
      <c r="FIE54" s="13"/>
      <c r="FIF54" s="13"/>
      <c r="FIG54" s="13"/>
      <c r="FIH54" s="13"/>
      <c r="FII54" s="13"/>
      <c r="FIJ54" s="13"/>
      <c r="FIK54" s="13"/>
      <c r="FIL54" s="13"/>
      <c r="FIM54" s="13"/>
      <c r="FIN54" s="13"/>
      <c r="FIO54" s="13"/>
      <c r="FIP54" s="13"/>
      <c r="FIQ54" s="13"/>
      <c r="FIR54" s="13"/>
      <c r="FIS54" s="13"/>
      <c r="FIT54" s="13"/>
      <c r="FIU54" s="13"/>
      <c r="FIV54" s="13"/>
      <c r="FIW54" s="13"/>
      <c r="FIX54" s="13"/>
      <c r="FIY54" s="13"/>
      <c r="FIZ54" s="13"/>
      <c r="FJA54" s="13"/>
      <c r="FJB54" s="13"/>
      <c r="FJC54" s="13"/>
      <c r="FJD54" s="13"/>
      <c r="FJE54" s="13"/>
      <c r="FJF54" s="13"/>
      <c r="FJG54" s="13"/>
      <c r="FJH54" s="13"/>
      <c r="FJI54" s="13"/>
      <c r="FJJ54" s="13"/>
      <c r="FJK54" s="13"/>
      <c r="FJL54" s="13"/>
      <c r="FJM54" s="13"/>
      <c r="FJN54" s="13"/>
      <c r="FJO54" s="13"/>
      <c r="FJP54" s="13"/>
      <c r="FJQ54" s="13"/>
      <c r="FJR54" s="13"/>
      <c r="FJS54" s="13"/>
      <c r="FJT54" s="13"/>
      <c r="FJU54" s="13"/>
      <c r="FJV54" s="13"/>
      <c r="FJW54" s="13"/>
      <c r="FJX54" s="13"/>
      <c r="FJY54" s="13"/>
      <c r="FJZ54" s="13"/>
      <c r="FKA54" s="13"/>
      <c r="FKB54" s="13"/>
      <c r="FKC54" s="13"/>
      <c r="FKD54" s="13"/>
      <c r="FKE54" s="13"/>
      <c r="FKF54" s="13"/>
      <c r="FKG54" s="13"/>
      <c r="FKH54" s="13"/>
      <c r="FKI54" s="13"/>
      <c r="FKJ54" s="13"/>
      <c r="FKK54" s="13"/>
      <c r="FKL54" s="13"/>
      <c r="FKM54" s="13"/>
      <c r="FKN54" s="13"/>
      <c r="FKO54" s="13"/>
      <c r="FKP54" s="13"/>
      <c r="FKQ54" s="13"/>
      <c r="FKR54" s="13"/>
      <c r="FKS54" s="13"/>
      <c r="FKT54" s="13"/>
      <c r="FKU54" s="13"/>
      <c r="FKV54" s="13"/>
      <c r="FKW54" s="13"/>
      <c r="FKX54" s="13"/>
      <c r="FKY54" s="13"/>
      <c r="FKZ54" s="13"/>
      <c r="FLA54" s="13"/>
      <c r="FLB54" s="13"/>
      <c r="FLC54" s="13"/>
      <c r="FLD54" s="13"/>
      <c r="FLE54" s="13"/>
      <c r="FLF54" s="13"/>
      <c r="FLG54" s="13"/>
      <c r="FLH54" s="13"/>
      <c r="FLI54" s="13"/>
      <c r="FLJ54" s="13"/>
      <c r="FLK54" s="13"/>
      <c r="FLL54" s="13"/>
      <c r="FLM54" s="13"/>
      <c r="FLN54" s="13"/>
      <c r="FLO54" s="13"/>
      <c r="FLP54" s="13"/>
      <c r="FLQ54" s="13"/>
      <c r="FLR54" s="13"/>
      <c r="FLS54" s="13"/>
      <c r="FLT54" s="13"/>
      <c r="FLU54" s="13"/>
      <c r="FLV54" s="13"/>
      <c r="FLW54" s="13"/>
      <c r="FLX54" s="13"/>
      <c r="FLY54" s="13"/>
      <c r="FLZ54" s="13"/>
      <c r="FMA54" s="13"/>
      <c r="FMB54" s="13"/>
      <c r="FMC54" s="13"/>
      <c r="FMD54" s="13"/>
      <c r="FME54" s="13"/>
      <c r="FMF54" s="13"/>
      <c r="FMG54" s="13"/>
      <c r="FMH54" s="13"/>
      <c r="FMI54" s="13"/>
      <c r="FMJ54" s="13"/>
      <c r="FMK54" s="13"/>
      <c r="FML54" s="13"/>
      <c r="FMM54" s="13"/>
      <c r="FMN54" s="13"/>
      <c r="FMO54" s="13"/>
      <c r="FMP54" s="13"/>
      <c r="FMQ54" s="13"/>
      <c r="FMR54" s="13"/>
      <c r="FMS54" s="13"/>
      <c r="FMT54" s="13"/>
      <c r="FMU54" s="13"/>
      <c r="FMV54" s="13"/>
      <c r="FMW54" s="13"/>
      <c r="FMX54" s="13"/>
      <c r="FMY54" s="13"/>
      <c r="FMZ54" s="13"/>
      <c r="FNA54" s="13"/>
      <c r="FNB54" s="13"/>
      <c r="FNC54" s="13"/>
      <c r="FND54" s="13"/>
      <c r="FNE54" s="13"/>
      <c r="FNF54" s="13"/>
      <c r="FNG54" s="13"/>
      <c r="FNH54" s="13"/>
      <c r="FNI54" s="13"/>
      <c r="FNJ54" s="13"/>
      <c r="FNK54" s="13"/>
      <c r="FNL54" s="13"/>
      <c r="FNM54" s="13"/>
      <c r="FNN54" s="13"/>
      <c r="FNO54" s="13"/>
      <c r="FNP54" s="13"/>
      <c r="FNQ54" s="13"/>
      <c r="FNR54" s="13"/>
      <c r="FNS54" s="13"/>
      <c r="FNT54" s="13"/>
      <c r="FNU54" s="13"/>
      <c r="FNV54" s="13"/>
      <c r="FNW54" s="13"/>
      <c r="FNX54" s="13"/>
      <c r="FNY54" s="13"/>
      <c r="FNZ54" s="13"/>
      <c r="FOA54" s="13"/>
      <c r="FOB54" s="13"/>
      <c r="FOC54" s="13"/>
      <c r="FOD54" s="13"/>
      <c r="FOE54" s="13"/>
      <c r="FOF54" s="13"/>
      <c r="FOG54" s="13"/>
      <c r="FOH54" s="13"/>
      <c r="FOI54" s="13"/>
      <c r="FOJ54" s="13"/>
      <c r="FOK54" s="13"/>
      <c r="FOL54" s="13"/>
      <c r="FOM54" s="13"/>
      <c r="FON54" s="13"/>
      <c r="FOO54" s="13"/>
      <c r="FOP54" s="13"/>
      <c r="FOQ54" s="13"/>
      <c r="FOR54" s="13"/>
      <c r="FOS54" s="13"/>
      <c r="FOT54" s="13"/>
      <c r="FOU54" s="13"/>
      <c r="FOV54" s="13"/>
      <c r="FOW54" s="13"/>
      <c r="FOX54" s="13"/>
      <c r="FOY54" s="13"/>
      <c r="FOZ54" s="13"/>
      <c r="FPA54" s="13"/>
      <c r="FPB54" s="13"/>
      <c r="FPC54" s="13"/>
      <c r="FPD54" s="13"/>
      <c r="FPE54" s="13"/>
      <c r="FPF54" s="13"/>
      <c r="FPG54" s="13"/>
      <c r="FPH54" s="13"/>
      <c r="FPI54" s="13"/>
      <c r="FPJ54" s="13"/>
      <c r="FPK54" s="13"/>
      <c r="FPL54" s="13"/>
      <c r="FPM54" s="13"/>
      <c r="FPN54" s="13"/>
      <c r="FPO54" s="13"/>
      <c r="FPP54" s="13"/>
      <c r="FPQ54" s="13"/>
      <c r="FPR54" s="13"/>
      <c r="FPS54" s="13"/>
      <c r="FPT54" s="13"/>
      <c r="FPU54" s="13"/>
      <c r="FPV54" s="13"/>
      <c r="FPW54" s="13"/>
      <c r="FPX54" s="13"/>
      <c r="FPY54" s="13"/>
      <c r="FPZ54" s="13"/>
      <c r="FQA54" s="13"/>
      <c r="FQB54" s="13"/>
      <c r="FQC54" s="13"/>
      <c r="FQD54" s="13"/>
      <c r="FQE54" s="13"/>
      <c r="FQF54" s="13"/>
      <c r="FQG54" s="13"/>
      <c r="FQH54" s="13"/>
      <c r="FQI54" s="13"/>
      <c r="FQJ54" s="13"/>
      <c r="FQK54" s="13"/>
      <c r="FQL54" s="13"/>
      <c r="FQM54" s="13"/>
      <c r="FQN54" s="13"/>
      <c r="FQO54" s="13"/>
      <c r="FQP54" s="13"/>
      <c r="FQQ54" s="13"/>
      <c r="FQR54" s="13"/>
      <c r="FQS54" s="13"/>
      <c r="FQT54" s="13"/>
      <c r="FQU54" s="13"/>
      <c r="FQV54" s="13"/>
      <c r="FQW54" s="13"/>
      <c r="FQX54" s="13"/>
      <c r="FQY54" s="13"/>
      <c r="FQZ54" s="13"/>
      <c r="FRA54" s="13"/>
      <c r="FRB54" s="13"/>
      <c r="FRC54" s="13"/>
      <c r="FRD54" s="13"/>
      <c r="FRE54" s="13"/>
      <c r="FRF54" s="13"/>
      <c r="FRG54" s="13"/>
      <c r="FRH54" s="13"/>
      <c r="FRI54" s="13"/>
      <c r="FRJ54" s="13"/>
      <c r="FRK54" s="13"/>
      <c r="FRL54" s="13"/>
      <c r="FRM54" s="13"/>
      <c r="FRN54" s="13"/>
      <c r="FRO54" s="13"/>
      <c r="FRP54" s="13"/>
      <c r="FRQ54" s="13"/>
      <c r="FRR54" s="13"/>
      <c r="FRS54" s="13"/>
      <c r="FRT54" s="13"/>
      <c r="FRU54" s="13"/>
      <c r="FRV54" s="13"/>
      <c r="FRW54" s="13"/>
      <c r="FRX54" s="13"/>
      <c r="FRY54" s="13"/>
      <c r="FRZ54" s="13"/>
      <c r="FSA54" s="13"/>
      <c r="FSB54" s="13"/>
      <c r="FSC54" s="13"/>
      <c r="FSD54" s="13"/>
      <c r="FSE54" s="13"/>
      <c r="FSF54" s="13"/>
      <c r="FSG54" s="13"/>
      <c r="FSH54" s="13"/>
      <c r="FSI54" s="13"/>
      <c r="FSJ54" s="13"/>
      <c r="FSK54" s="13"/>
      <c r="FSL54" s="13"/>
      <c r="FSM54" s="13"/>
      <c r="FSN54" s="13"/>
      <c r="FSO54" s="13"/>
      <c r="FSP54" s="13"/>
      <c r="FSQ54" s="13"/>
      <c r="FSR54" s="13"/>
      <c r="FSS54" s="13"/>
      <c r="FST54" s="13"/>
      <c r="FSU54" s="13"/>
      <c r="FSV54" s="13"/>
      <c r="FSW54" s="13"/>
      <c r="FSX54" s="13"/>
      <c r="FSY54" s="13"/>
      <c r="FSZ54" s="13"/>
      <c r="FTA54" s="13"/>
      <c r="FTB54" s="13"/>
      <c r="FTC54" s="13"/>
      <c r="FTD54" s="13"/>
      <c r="FTE54" s="13"/>
      <c r="FTF54" s="13"/>
      <c r="FTG54" s="13"/>
      <c r="FTH54" s="13"/>
      <c r="FTI54" s="13"/>
      <c r="FTJ54" s="13"/>
      <c r="FTK54" s="13"/>
      <c r="FTL54" s="13"/>
      <c r="FTM54" s="13"/>
      <c r="FTN54" s="13"/>
      <c r="FTO54" s="13"/>
      <c r="FTP54" s="13"/>
      <c r="FTQ54" s="13"/>
      <c r="FTR54" s="13"/>
      <c r="FTS54" s="13"/>
      <c r="FTT54" s="13"/>
      <c r="FTU54" s="13"/>
      <c r="FTV54" s="13"/>
      <c r="FTW54" s="13"/>
      <c r="FTX54" s="13"/>
      <c r="FTY54" s="13"/>
      <c r="FTZ54" s="13"/>
      <c r="FUA54" s="13"/>
      <c r="FUB54" s="13"/>
      <c r="FUC54" s="13"/>
      <c r="FUD54" s="13"/>
      <c r="FUE54" s="13"/>
      <c r="FUF54" s="13"/>
      <c r="FUG54" s="13"/>
      <c r="FUH54" s="13"/>
      <c r="FUI54" s="13"/>
      <c r="FUJ54" s="13"/>
      <c r="FUK54" s="13"/>
      <c r="FUL54" s="13"/>
      <c r="FUM54" s="13"/>
      <c r="FUN54" s="13"/>
      <c r="FUO54" s="13"/>
      <c r="FUP54" s="13"/>
      <c r="FUQ54" s="13"/>
      <c r="FUR54" s="13"/>
      <c r="FUS54" s="13"/>
      <c r="FUT54" s="13"/>
      <c r="FUU54" s="13"/>
      <c r="FUV54" s="13"/>
      <c r="FUW54" s="13"/>
      <c r="FUX54" s="13"/>
      <c r="FUY54" s="13"/>
      <c r="FUZ54" s="13"/>
      <c r="FVA54" s="13"/>
      <c r="FVB54" s="13"/>
      <c r="FVC54" s="13"/>
      <c r="FVD54" s="13"/>
      <c r="FVE54" s="13"/>
      <c r="FVF54" s="13"/>
      <c r="FVG54" s="13"/>
      <c r="FVH54" s="13"/>
      <c r="FVI54" s="13"/>
      <c r="FVJ54" s="13"/>
      <c r="FVK54" s="13"/>
      <c r="FVL54" s="13"/>
      <c r="FVM54" s="13"/>
      <c r="FVN54" s="13"/>
      <c r="FVO54" s="13"/>
      <c r="FVP54" s="13"/>
      <c r="FVQ54" s="13"/>
      <c r="FVR54" s="13"/>
      <c r="FVS54" s="13"/>
      <c r="FVT54" s="13"/>
      <c r="FVU54" s="13"/>
      <c r="FVV54" s="13"/>
      <c r="FVW54" s="13"/>
      <c r="FVX54" s="13"/>
      <c r="FVY54" s="13"/>
      <c r="FVZ54" s="13"/>
      <c r="FWA54" s="13"/>
      <c r="FWB54" s="13"/>
      <c r="FWC54" s="13"/>
      <c r="FWD54" s="13"/>
      <c r="FWE54" s="13"/>
      <c r="FWF54" s="13"/>
      <c r="FWG54" s="13"/>
      <c r="FWH54" s="13"/>
      <c r="FWI54" s="13"/>
      <c r="FWJ54" s="13"/>
      <c r="FWK54" s="13"/>
      <c r="FWL54" s="13"/>
      <c r="FWM54" s="13"/>
      <c r="FWN54" s="13"/>
      <c r="FWO54" s="13"/>
      <c r="FWP54" s="13"/>
      <c r="FWQ54" s="13"/>
      <c r="FWR54" s="13"/>
      <c r="FWS54" s="13"/>
      <c r="FWT54" s="13"/>
      <c r="FWU54" s="13"/>
      <c r="FWV54" s="13"/>
      <c r="FWW54" s="13"/>
      <c r="FWX54" s="13"/>
      <c r="FWY54" s="13"/>
      <c r="FWZ54" s="13"/>
      <c r="FXA54" s="13"/>
      <c r="FXB54" s="13"/>
      <c r="FXC54" s="13"/>
      <c r="FXD54" s="13"/>
      <c r="FXE54" s="13"/>
      <c r="FXF54" s="13"/>
      <c r="FXG54" s="13"/>
      <c r="FXH54" s="13"/>
      <c r="FXI54" s="13"/>
      <c r="FXJ54" s="13"/>
      <c r="FXK54" s="13"/>
      <c r="FXL54" s="13"/>
      <c r="FXM54" s="13"/>
      <c r="FXN54" s="13"/>
      <c r="FXO54" s="13"/>
      <c r="FXP54" s="13"/>
      <c r="FXQ54" s="13"/>
      <c r="FXR54" s="13"/>
      <c r="FXS54" s="13"/>
      <c r="FXT54" s="13"/>
      <c r="FXU54" s="13"/>
      <c r="FXV54" s="13"/>
      <c r="FXW54" s="13"/>
      <c r="FXX54" s="13"/>
      <c r="FXY54" s="13"/>
      <c r="FXZ54" s="13"/>
      <c r="FYA54" s="13"/>
      <c r="FYB54" s="13"/>
      <c r="FYC54" s="13"/>
      <c r="FYD54" s="13"/>
      <c r="FYE54" s="13"/>
      <c r="FYF54" s="13"/>
      <c r="FYG54" s="13"/>
      <c r="FYH54" s="13"/>
      <c r="FYI54" s="13"/>
      <c r="FYJ54" s="13"/>
      <c r="FYK54" s="13"/>
      <c r="FYL54" s="13"/>
      <c r="FYM54" s="13"/>
      <c r="FYN54" s="13"/>
      <c r="FYO54" s="13"/>
      <c r="FYP54" s="13"/>
      <c r="FYQ54" s="13"/>
      <c r="FYR54" s="13"/>
      <c r="FYS54" s="13"/>
      <c r="FYT54" s="13"/>
      <c r="FYU54" s="13"/>
      <c r="FYV54" s="13"/>
      <c r="FYW54" s="13"/>
      <c r="FYX54" s="13"/>
      <c r="FYY54" s="13"/>
      <c r="FYZ54" s="13"/>
      <c r="FZA54" s="13"/>
      <c r="FZB54" s="13"/>
      <c r="FZC54" s="13"/>
      <c r="FZD54" s="13"/>
      <c r="FZE54" s="13"/>
      <c r="FZF54" s="13"/>
      <c r="FZG54" s="13"/>
      <c r="FZH54" s="13"/>
      <c r="FZI54" s="13"/>
      <c r="FZJ54" s="13"/>
      <c r="FZK54" s="13"/>
      <c r="FZL54" s="13"/>
      <c r="FZM54" s="13"/>
      <c r="FZN54" s="13"/>
      <c r="FZO54" s="13"/>
      <c r="FZP54" s="13"/>
      <c r="FZQ54" s="13"/>
      <c r="FZR54" s="13"/>
      <c r="FZS54" s="13"/>
      <c r="FZT54" s="13"/>
      <c r="FZU54" s="13"/>
      <c r="FZV54" s="13"/>
      <c r="FZW54" s="13"/>
      <c r="FZX54" s="13"/>
      <c r="FZY54" s="13"/>
      <c r="FZZ54" s="13"/>
      <c r="GAA54" s="13"/>
      <c r="GAB54" s="13"/>
      <c r="GAC54" s="13"/>
      <c r="GAD54" s="13"/>
      <c r="GAE54" s="13"/>
      <c r="GAF54" s="13"/>
      <c r="GAG54" s="13"/>
      <c r="GAH54" s="13"/>
      <c r="GAI54" s="13"/>
      <c r="GAJ54" s="13"/>
      <c r="GAK54" s="13"/>
      <c r="GAL54" s="13"/>
      <c r="GAM54" s="13"/>
      <c r="GAN54" s="13"/>
      <c r="GAO54" s="13"/>
      <c r="GAP54" s="13"/>
      <c r="GAQ54" s="13"/>
      <c r="GAR54" s="13"/>
      <c r="GAS54" s="13"/>
      <c r="GAT54" s="13"/>
      <c r="GAU54" s="13"/>
      <c r="GAV54" s="13"/>
      <c r="GAW54" s="13"/>
      <c r="GAX54" s="13"/>
      <c r="GAY54" s="13"/>
      <c r="GAZ54" s="13"/>
      <c r="GBA54" s="13"/>
      <c r="GBB54" s="13"/>
      <c r="GBC54" s="13"/>
      <c r="GBD54" s="13"/>
      <c r="GBE54" s="13"/>
      <c r="GBF54" s="13"/>
      <c r="GBG54" s="13"/>
      <c r="GBH54" s="13"/>
      <c r="GBI54" s="13"/>
      <c r="GBJ54" s="13"/>
      <c r="GBK54" s="13"/>
      <c r="GBL54" s="13"/>
      <c r="GBM54" s="13"/>
      <c r="GBN54" s="13"/>
      <c r="GBO54" s="13"/>
      <c r="GBP54" s="13"/>
      <c r="GBQ54" s="13"/>
      <c r="GBR54" s="13"/>
      <c r="GBS54" s="13"/>
      <c r="GBT54" s="13"/>
      <c r="GBU54" s="13"/>
      <c r="GBV54" s="13"/>
      <c r="GBW54" s="13"/>
      <c r="GBX54" s="13"/>
      <c r="GBY54" s="13"/>
      <c r="GBZ54" s="13"/>
      <c r="GCA54" s="13"/>
      <c r="GCB54" s="13"/>
      <c r="GCC54" s="13"/>
      <c r="GCD54" s="13"/>
      <c r="GCE54" s="13"/>
      <c r="GCF54" s="13"/>
      <c r="GCG54" s="13"/>
      <c r="GCH54" s="13"/>
      <c r="GCI54" s="13"/>
      <c r="GCJ54" s="13"/>
      <c r="GCK54" s="13"/>
      <c r="GCL54" s="13"/>
      <c r="GCM54" s="13"/>
      <c r="GCN54" s="13"/>
      <c r="GCO54" s="13"/>
      <c r="GCP54" s="13"/>
      <c r="GCQ54" s="13"/>
      <c r="GCR54" s="13"/>
      <c r="GCS54" s="13"/>
      <c r="GCT54" s="13"/>
      <c r="GCU54" s="13"/>
      <c r="GCV54" s="13"/>
      <c r="GCW54" s="13"/>
      <c r="GCX54" s="13"/>
      <c r="GCY54" s="13"/>
      <c r="GCZ54" s="13"/>
      <c r="GDA54" s="13"/>
      <c r="GDB54" s="13"/>
      <c r="GDC54" s="13"/>
      <c r="GDD54" s="13"/>
      <c r="GDE54" s="13"/>
      <c r="GDF54" s="13"/>
      <c r="GDG54" s="13"/>
      <c r="GDH54" s="13"/>
      <c r="GDI54" s="13"/>
      <c r="GDJ54" s="13"/>
      <c r="GDK54" s="13"/>
      <c r="GDL54" s="13"/>
      <c r="GDM54" s="13"/>
      <c r="GDN54" s="13"/>
      <c r="GDO54" s="13"/>
      <c r="GDP54" s="13"/>
      <c r="GDQ54" s="13"/>
      <c r="GDR54" s="13"/>
      <c r="GDS54" s="13"/>
      <c r="GDT54" s="13"/>
      <c r="GDU54" s="13"/>
      <c r="GDV54" s="13"/>
      <c r="GDW54" s="13"/>
      <c r="GDX54" s="13"/>
      <c r="GDY54" s="13"/>
      <c r="GDZ54" s="13"/>
      <c r="GEA54" s="13"/>
      <c r="GEB54" s="13"/>
      <c r="GEC54" s="13"/>
      <c r="GED54" s="13"/>
      <c r="GEE54" s="13"/>
      <c r="GEF54" s="13"/>
      <c r="GEG54" s="13"/>
      <c r="GEH54" s="13"/>
      <c r="GEI54" s="13"/>
      <c r="GEJ54" s="13"/>
      <c r="GEK54" s="13"/>
      <c r="GEL54" s="13"/>
      <c r="GEM54" s="13"/>
      <c r="GEN54" s="13"/>
      <c r="GEO54" s="13"/>
      <c r="GEP54" s="13"/>
      <c r="GEQ54" s="13"/>
      <c r="GER54" s="13"/>
      <c r="GES54" s="13"/>
      <c r="GET54" s="13"/>
      <c r="GEU54" s="13"/>
      <c r="GEV54" s="13"/>
      <c r="GEW54" s="13"/>
      <c r="GEX54" s="13"/>
      <c r="GEY54" s="13"/>
      <c r="GEZ54" s="13"/>
      <c r="GFA54" s="13"/>
      <c r="GFB54" s="13"/>
      <c r="GFC54" s="13"/>
      <c r="GFD54" s="13"/>
      <c r="GFE54" s="13"/>
      <c r="GFF54" s="13"/>
      <c r="GFG54" s="13"/>
      <c r="GFH54" s="13"/>
      <c r="GFI54" s="13"/>
      <c r="GFJ54" s="13"/>
      <c r="GFK54" s="13"/>
      <c r="GFL54" s="13"/>
      <c r="GFM54" s="13"/>
      <c r="GFN54" s="13"/>
      <c r="GFO54" s="13"/>
      <c r="GFP54" s="13"/>
      <c r="GFQ54" s="13"/>
      <c r="GFR54" s="13"/>
      <c r="GFS54" s="13"/>
      <c r="GFT54" s="13"/>
      <c r="GFU54" s="13"/>
      <c r="GFV54" s="13"/>
      <c r="GFW54" s="13"/>
      <c r="GFX54" s="13"/>
      <c r="GFY54" s="13"/>
      <c r="GFZ54" s="13"/>
      <c r="GGA54" s="13"/>
      <c r="GGB54" s="13"/>
      <c r="GGC54" s="13"/>
      <c r="GGD54" s="13"/>
      <c r="GGE54" s="13"/>
      <c r="GGF54" s="13"/>
      <c r="GGG54" s="13"/>
      <c r="GGH54" s="13"/>
      <c r="GGI54" s="13"/>
      <c r="GGJ54" s="13"/>
      <c r="GGK54" s="13"/>
      <c r="GGL54" s="13"/>
      <c r="GGM54" s="13"/>
      <c r="GGN54" s="13"/>
      <c r="GGO54" s="13"/>
      <c r="GGP54" s="13"/>
      <c r="GGQ54" s="13"/>
      <c r="GGR54" s="13"/>
      <c r="GGS54" s="13"/>
      <c r="GGT54" s="13"/>
      <c r="GGU54" s="13"/>
      <c r="GGV54" s="13"/>
      <c r="GGW54" s="13"/>
      <c r="GGX54" s="13"/>
      <c r="GGY54" s="13"/>
      <c r="GGZ54" s="13"/>
      <c r="GHA54" s="13"/>
      <c r="GHB54" s="13"/>
      <c r="GHC54" s="13"/>
      <c r="GHD54" s="13"/>
      <c r="GHE54" s="13"/>
      <c r="GHF54" s="13"/>
      <c r="GHG54" s="13"/>
      <c r="GHH54" s="13"/>
      <c r="GHI54" s="13"/>
      <c r="GHJ54" s="13"/>
      <c r="GHK54" s="13"/>
      <c r="GHL54" s="13"/>
      <c r="GHM54" s="13"/>
      <c r="GHN54" s="13"/>
      <c r="GHO54" s="13"/>
      <c r="GHP54" s="13"/>
      <c r="GHQ54" s="13"/>
      <c r="GHR54" s="13"/>
      <c r="GHS54" s="13"/>
      <c r="GHT54" s="13"/>
      <c r="GHU54" s="13"/>
      <c r="GHV54" s="13"/>
      <c r="GHW54" s="13"/>
      <c r="GHX54" s="13"/>
      <c r="GHY54" s="13"/>
      <c r="GHZ54" s="13"/>
      <c r="GIA54" s="13"/>
      <c r="GIB54" s="13"/>
      <c r="GIC54" s="13"/>
      <c r="GID54" s="13"/>
      <c r="GIE54" s="13"/>
      <c r="GIF54" s="13"/>
      <c r="GIG54" s="13"/>
      <c r="GIH54" s="13"/>
      <c r="GII54" s="13"/>
      <c r="GIJ54" s="13"/>
      <c r="GIK54" s="13"/>
      <c r="GIL54" s="13"/>
      <c r="GIM54" s="13"/>
      <c r="GIN54" s="13"/>
      <c r="GIO54" s="13"/>
      <c r="GIP54" s="13"/>
      <c r="GIQ54" s="13"/>
      <c r="GIR54" s="13"/>
      <c r="GIS54" s="13"/>
      <c r="GIT54" s="13"/>
      <c r="GIU54" s="13"/>
      <c r="GIV54" s="13"/>
      <c r="GIW54" s="13"/>
      <c r="GIX54" s="13"/>
      <c r="GIY54" s="13"/>
      <c r="GIZ54" s="13"/>
      <c r="GJA54" s="13"/>
      <c r="GJB54" s="13"/>
      <c r="GJC54" s="13"/>
      <c r="GJD54" s="13"/>
      <c r="GJE54" s="13"/>
      <c r="GJF54" s="13"/>
      <c r="GJG54" s="13"/>
      <c r="GJH54" s="13"/>
      <c r="GJI54" s="13"/>
      <c r="GJJ54" s="13"/>
      <c r="GJK54" s="13"/>
      <c r="GJL54" s="13"/>
      <c r="GJM54" s="13"/>
      <c r="GJN54" s="13"/>
      <c r="GJO54" s="13"/>
      <c r="GJP54" s="13"/>
      <c r="GJQ54" s="13"/>
      <c r="GJR54" s="13"/>
      <c r="GJS54" s="13"/>
      <c r="GJT54" s="13"/>
      <c r="GJU54" s="13"/>
      <c r="GJV54" s="13"/>
      <c r="GJW54" s="13"/>
      <c r="GJX54" s="13"/>
      <c r="GJY54" s="13"/>
      <c r="GJZ54" s="13"/>
      <c r="GKA54" s="13"/>
      <c r="GKB54" s="13"/>
      <c r="GKC54" s="13"/>
      <c r="GKD54" s="13"/>
      <c r="GKE54" s="13"/>
      <c r="GKF54" s="13"/>
      <c r="GKG54" s="13"/>
      <c r="GKH54" s="13"/>
      <c r="GKI54" s="13"/>
      <c r="GKJ54" s="13"/>
      <c r="GKK54" s="13"/>
      <c r="GKL54" s="13"/>
      <c r="GKM54" s="13"/>
      <c r="GKN54" s="13"/>
      <c r="GKO54" s="13"/>
      <c r="GKP54" s="13"/>
      <c r="GKQ54" s="13"/>
      <c r="GKR54" s="13"/>
      <c r="GKS54" s="13"/>
      <c r="GKT54" s="13"/>
      <c r="GKU54" s="13"/>
      <c r="GKV54" s="13"/>
      <c r="GKW54" s="13"/>
      <c r="GKX54" s="13"/>
      <c r="GKY54" s="13"/>
      <c r="GKZ54" s="13"/>
      <c r="GLA54" s="13"/>
      <c r="GLB54" s="13"/>
      <c r="GLC54" s="13"/>
      <c r="GLD54" s="13"/>
      <c r="GLE54" s="13"/>
      <c r="GLF54" s="13"/>
      <c r="GLG54" s="13"/>
      <c r="GLH54" s="13"/>
      <c r="GLI54" s="13"/>
      <c r="GLJ54" s="13"/>
      <c r="GLK54" s="13"/>
      <c r="GLL54" s="13"/>
      <c r="GLM54" s="13"/>
      <c r="GLN54" s="13"/>
      <c r="GLO54" s="13"/>
      <c r="GLP54" s="13"/>
      <c r="GLQ54" s="13"/>
      <c r="GLR54" s="13"/>
      <c r="GLS54" s="13"/>
      <c r="GLT54" s="13"/>
      <c r="GLU54" s="13"/>
      <c r="GLV54" s="13"/>
      <c r="GLW54" s="13"/>
      <c r="GLX54" s="13"/>
      <c r="GLY54" s="13"/>
      <c r="GLZ54" s="13"/>
      <c r="GMA54" s="13"/>
      <c r="GMB54" s="13"/>
      <c r="GMC54" s="13"/>
      <c r="GMD54" s="13"/>
      <c r="GME54" s="13"/>
      <c r="GMF54" s="13"/>
      <c r="GMG54" s="13"/>
      <c r="GMH54" s="13"/>
      <c r="GMI54" s="13"/>
      <c r="GMJ54" s="13"/>
      <c r="GMK54" s="13"/>
      <c r="GML54" s="13"/>
      <c r="GMM54" s="13"/>
      <c r="GMN54" s="13"/>
      <c r="GMO54" s="13"/>
      <c r="GMP54" s="13"/>
      <c r="GMQ54" s="13"/>
      <c r="GMR54" s="13"/>
      <c r="GMS54" s="13"/>
      <c r="GMT54" s="13"/>
      <c r="GMU54" s="13"/>
      <c r="GMV54" s="13"/>
      <c r="GMW54" s="13"/>
      <c r="GMX54" s="13"/>
      <c r="GMY54" s="13"/>
      <c r="GMZ54" s="13"/>
      <c r="GNA54" s="13"/>
      <c r="GNB54" s="13"/>
      <c r="GNC54" s="13"/>
      <c r="GND54" s="13"/>
      <c r="GNE54" s="13"/>
      <c r="GNF54" s="13"/>
      <c r="GNG54" s="13"/>
      <c r="GNH54" s="13"/>
      <c r="GNI54" s="13"/>
      <c r="GNJ54" s="13"/>
      <c r="GNK54" s="13"/>
      <c r="GNL54" s="13"/>
      <c r="GNM54" s="13"/>
      <c r="GNN54" s="13"/>
      <c r="GNO54" s="13"/>
      <c r="GNP54" s="13"/>
      <c r="GNQ54" s="13"/>
      <c r="GNR54" s="13"/>
      <c r="GNS54" s="13"/>
      <c r="GNT54" s="13"/>
      <c r="GNU54" s="13"/>
      <c r="GNV54" s="13"/>
      <c r="GNW54" s="13"/>
      <c r="GNX54" s="13"/>
      <c r="GNY54" s="13"/>
      <c r="GNZ54" s="13"/>
      <c r="GOA54" s="13"/>
      <c r="GOB54" s="13"/>
      <c r="GOC54" s="13"/>
      <c r="GOD54" s="13"/>
      <c r="GOE54" s="13"/>
      <c r="GOF54" s="13"/>
      <c r="GOG54" s="13"/>
      <c r="GOH54" s="13"/>
      <c r="GOI54" s="13"/>
      <c r="GOJ54" s="13"/>
      <c r="GOK54" s="13"/>
      <c r="GOL54" s="13"/>
      <c r="GOM54" s="13"/>
      <c r="GON54" s="13"/>
      <c r="GOO54" s="13"/>
      <c r="GOP54" s="13"/>
      <c r="GOQ54" s="13"/>
      <c r="GOR54" s="13"/>
      <c r="GOS54" s="13"/>
      <c r="GOT54" s="13"/>
      <c r="GOU54" s="13"/>
      <c r="GOV54" s="13"/>
      <c r="GOW54" s="13"/>
      <c r="GOX54" s="13"/>
      <c r="GOY54" s="13"/>
      <c r="GOZ54" s="13"/>
      <c r="GPA54" s="13"/>
      <c r="GPB54" s="13"/>
      <c r="GPC54" s="13"/>
      <c r="GPD54" s="13"/>
      <c r="GPE54" s="13"/>
      <c r="GPF54" s="13"/>
      <c r="GPG54" s="13"/>
      <c r="GPH54" s="13"/>
      <c r="GPI54" s="13"/>
      <c r="GPJ54" s="13"/>
      <c r="GPK54" s="13"/>
      <c r="GPL54" s="13"/>
      <c r="GPM54" s="13"/>
      <c r="GPN54" s="13"/>
      <c r="GPO54" s="13"/>
      <c r="GPP54" s="13"/>
      <c r="GPQ54" s="13"/>
      <c r="GPR54" s="13"/>
      <c r="GPS54" s="13"/>
      <c r="GPT54" s="13"/>
      <c r="GPU54" s="13"/>
      <c r="GPV54" s="13"/>
      <c r="GPW54" s="13"/>
      <c r="GPX54" s="13"/>
      <c r="GPY54" s="13"/>
      <c r="GPZ54" s="13"/>
      <c r="GQA54" s="13"/>
      <c r="GQB54" s="13"/>
      <c r="GQC54" s="13"/>
      <c r="GQD54" s="13"/>
      <c r="GQE54" s="13"/>
      <c r="GQF54" s="13"/>
      <c r="GQG54" s="13"/>
      <c r="GQH54" s="13"/>
      <c r="GQI54" s="13"/>
      <c r="GQJ54" s="13"/>
      <c r="GQK54" s="13"/>
      <c r="GQL54" s="13"/>
      <c r="GQM54" s="13"/>
      <c r="GQN54" s="13"/>
      <c r="GQO54" s="13"/>
      <c r="GQP54" s="13"/>
      <c r="GQQ54" s="13"/>
      <c r="GQR54" s="13"/>
      <c r="GQS54" s="13"/>
      <c r="GQT54" s="13"/>
    </row>
    <row r="55" spans="1:5194" s="14" customFormat="1" ht="13.2" customHeight="1" x14ac:dyDescent="0.25">
      <c r="A55" s="6" t="s">
        <v>141</v>
      </c>
      <c r="B55" s="178"/>
      <c r="C55" s="178"/>
      <c r="D55" s="178"/>
      <c r="E55" s="194" t="s">
        <v>138</v>
      </c>
      <c r="F55" s="195"/>
      <c r="G55" s="195"/>
      <c r="H55" s="195"/>
      <c r="I55" s="178"/>
      <c r="J55" s="178"/>
      <c r="K55" s="179"/>
      <c r="L55" s="179"/>
      <c r="M55" s="179"/>
      <c r="N55" s="6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 s="13"/>
      <c r="AMM55" s="13"/>
      <c r="AMN55" s="13"/>
      <c r="AMO55" s="13"/>
      <c r="AMP55" s="13"/>
      <c r="AMQ55" s="13"/>
      <c r="AMR55" s="13"/>
      <c r="AMS55" s="13"/>
      <c r="AMT55" s="13"/>
      <c r="AMU55" s="13"/>
      <c r="AMV55" s="13"/>
      <c r="AMW55" s="13"/>
      <c r="AMX55" s="13"/>
      <c r="AMY55" s="13"/>
      <c r="AMZ55" s="13"/>
      <c r="ANA55" s="13"/>
      <c r="ANB55" s="13"/>
      <c r="ANC55" s="13"/>
      <c r="AND55" s="13"/>
      <c r="ANE55" s="13"/>
      <c r="ANF55" s="13"/>
      <c r="ANG55" s="13"/>
      <c r="ANH55" s="13"/>
      <c r="ANI55" s="13"/>
      <c r="ANJ55" s="13"/>
      <c r="ANK55" s="13"/>
      <c r="ANL55" s="13"/>
      <c r="ANM55" s="13"/>
      <c r="ANN55" s="13"/>
      <c r="ANO55" s="13"/>
      <c r="ANP55" s="13"/>
      <c r="ANQ55" s="13"/>
      <c r="ANR55" s="13"/>
      <c r="ANS55" s="13"/>
      <c r="ANT55" s="13"/>
      <c r="ANU55" s="13"/>
      <c r="ANV55" s="13"/>
      <c r="ANW55" s="13"/>
      <c r="ANX55" s="13"/>
      <c r="ANY55" s="13"/>
      <c r="ANZ55" s="13"/>
      <c r="AOA55" s="13"/>
      <c r="AOB55" s="13"/>
      <c r="AOC55" s="13"/>
      <c r="AOD55" s="13"/>
      <c r="AOE55" s="13"/>
      <c r="AOF55" s="13"/>
      <c r="AOG55" s="13"/>
      <c r="AOH55" s="13"/>
      <c r="AOI55" s="13"/>
      <c r="AOJ55" s="13"/>
      <c r="AOK55" s="13"/>
      <c r="AOL55" s="13"/>
      <c r="AOM55" s="13"/>
      <c r="AON55" s="13"/>
      <c r="AOO55" s="13"/>
      <c r="AOP55" s="13"/>
      <c r="AOQ55" s="13"/>
      <c r="AOR55" s="13"/>
      <c r="AOS55" s="13"/>
      <c r="AOT55" s="13"/>
      <c r="AOU55" s="13"/>
      <c r="AOV55" s="13"/>
      <c r="AOW55" s="13"/>
      <c r="AOX55" s="13"/>
      <c r="AOY55" s="13"/>
      <c r="AOZ55" s="13"/>
      <c r="APA55" s="13"/>
      <c r="APB55" s="13"/>
      <c r="APC55" s="13"/>
      <c r="APD55" s="13"/>
      <c r="APE55" s="13"/>
      <c r="APF55" s="13"/>
      <c r="APG55" s="13"/>
      <c r="APH55" s="13"/>
      <c r="API55" s="13"/>
      <c r="APJ55" s="13"/>
      <c r="APK55" s="13"/>
      <c r="APL55" s="13"/>
      <c r="APM55" s="13"/>
      <c r="APN55" s="13"/>
      <c r="APO55" s="13"/>
      <c r="APP55" s="13"/>
      <c r="APQ55" s="13"/>
      <c r="APR55" s="13"/>
      <c r="APS55" s="13"/>
      <c r="APT55" s="13"/>
      <c r="APU55" s="13"/>
      <c r="APV55" s="13"/>
      <c r="APW55" s="13"/>
      <c r="APX55" s="13"/>
      <c r="APY55" s="13"/>
      <c r="APZ55" s="13"/>
      <c r="AQA55" s="13"/>
      <c r="AQB55" s="13"/>
      <c r="AQC55" s="13"/>
      <c r="AQD55" s="13"/>
      <c r="AQE55" s="13"/>
      <c r="AQF55" s="13"/>
      <c r="AQG55" s="13"/>
      <c r="AQH55" s="13"/>
      <c r="AQI55" s="13"/>
      <c r="AQJ55" s="13"/>
      <c r="AQK55" s="13"/>
      <c r="AQL55" s="13"/>
      <c r="AQM55" s="13"/>
      <c r="AQN55" s="13"/>
      <c r="AQO55" s="13"/>
      <c r="AQP55" s="13"/>
      <c r="AQQ55" s="13"/>
      <c r="AQR55" s="13"/>
      <c r="AQS55" s="13"/>
      <c r="AQT55" s="13"/>
      <c r="AQU55" s="13"/>
      <c r="AQV55" s="13"/>
      <c r="AQW55" s="13"/>
      <c r="AQX55" s="13"/>
      <c r="AQY55" s="13"/>
      <c r="AQZ55" s="13"/>
      <c r="ARA55" s="13"/>
      <c r="ARB55" s="13"/>
      <c r="ARC55" s="13"/>
      <c r="ARD55" s="13"/>
      <c r="ARE55" s="13"/>
      <c r="ARF55" s="13"/>
      <c r="ARG55" s="13"/>
      <c r="ARH55" s="13"/>
      <c r="ARI55" s="13"/>
      <c r="ARJ55" s="13"/>
      <c r="ARK55" s="13"/>
      <c r="ARL55" s="13"/>
      <c r="ARM55" s="13"/>
      <c r="ARN55" s="13"/>
      <c r="ARO55" s="13"/>
      <c r="ARP55" s="13"/>
      <c r="ARQ55" s="13"/>
      <c r="ARR55" s="13"/>
      <c r="ARS55" s="13"/>
      <c r="ART55" s="13"/>
      <c r="ARU55" s="13"/>
      <c r="ARV55" s="13"/>
      <c r="ARW55" s="13"/>
      <c r="ARX55" s="13"/>
      <c r="ARY55" s="13"/>
      <c r="ARZ55" s="13"/>
      <c r="ASA55" s="13"/>
      <c r="ASB55" s="13"/>
      <c r="ASC55" s="13"/>
      <c r="ASD55" s="13"/>
      <c r="ASE55" s="13"/>
      <c r="ASF55" s="13"/>
      <c r="ASG55" s="13"/>
      <c r="ASH55" s="13"/>
      <c r="ASI55" s="13"/>
      <c r="ASJ55" s="13"/>
      <c r="ASK55" s="13"/>
      <c r="ASL55" s="13"/>
      <c r="ASM55" s="13"/>
      <c r="ASN55" s="13"/>
      <c r="ASO55" s="13"/>
      <c r="ASP55" s="13"/>
      <c r="ASQ55" s="13"/>
      <c r="ASR55" s="13"/>
      <c r="ASS55" s="13"/>
      <c r="AST55" s="13"/>
      <c r="ASU55" s="13"/>
      <c r="ASV55" s="13"/>
      <c r="ASW55" s="13"/>
      <c r="ASX55" s="13"/>
      <c r="ASY55" s="13"/>
      <c r="ASZ55" s="13"/>
      <c r="ATA55" s="13"/>
      <c r="ATB55" s="13"/>
      <c r="ATC55" s="13"/>
      <c r="ATD55" s="13"/>
      <c r="ATE55" s="13"/>
      <c r="ATF55" s="13"/>
      <c r="ATG55" s="13"/>
      <c r="ATH55" s="13"/>
      <c r="ATI55" s="13"/>
      <c r="ATJ55" s="13"/>
      <c r="ATK55" s="13"/>
      <c r="ATL55" s="13"/>
      <c r="ATM55" s="13"/>
      <c r="ATN55" s="13"/>
      <c r="ATO55" s="13"/>
      <c r="ATP55" s="13"/>
      <c r="ATQ55" s="13"/>
      <c r="ATR55" s="13"/>
      <c r="ATS55" s="13"/>
      <c r="ATT55" s="13"/>
      <c r="ATU55" s="13"/>
      <c r="ATV55" s="13"/>
      <c r="ATW55" s="13"/>
      <c r="ATX55" s="13"/>
      <c r="ATY55" s="13"/>
      <c r="ATZ55" s="13"/>
      <c r="AUA55" s="13"/>
      <c r="AUB55" s="13"/>
      <c r="AUC55" s="13"/>
      <c r="AUD55" s="13"/>
      <c r="AUE55" s="13"/>
      <c r="AUF55" s="13"/>
      <c r="AUG55" s="13"/>
      <c r="AUH55" s="13"/>
      <c r="AUI55" s="13"/>
      <c r="AUJ55" s="13"/>
      <c r="AUK55" s="13"/>
      <c r="AUL55" s="13"/>
      <c r="AUM55" s="13"/>
      <c r="AUN55" s="13"/>
      <c r="AUO55" s="13"/>
      <c r="AUP55" s="13"/>
      <c r="AUQ55" s="13"/>
      <c r="AUR55" s="13"/>
      <c r="AUS55" s="13"/>
      <c r="AUT55" s="13"/>
      <c r="AUU55" s="13"/>
      <c r="AUV55" s="13"/>
      <c r="AUW55" s="13"/>
      <c r="AUX55" s="13"/>
      <c r="AUY55" s="13"/>
      <c r="AUZ55" s="13"/>
      <c r="AVA55" s="13"/>
      <c r="AVB55" s="13"/>
      <c r="AVC55" s="13"/>
      <c r="AVD55" s="13"/>
      <c r="AVE55" s="13"/>
      <c r="AVF55" s="13"/>
      <c r="AVG55" s="13"/>
      <c r="AVH55" s="13"/>
      <c r="AVI55" s="13"/>
      <c r="AVJ55" s="13"/>
      <c r="AVK55" s="13"/>
      <c r="AVL55" s="13"/>
      <c r="AVM55" s="13"/>
      <c r="AVN55" s="13"/>
      <c r="AVO55" s="13"/>
      <c r="AVP55" s="13"/>
      <c r="AVQ55" s="13"/>
      <c r="AVR55" s="13"/>
      <c r="AVS55" s="13"/>
      <c r="AVT55" s="13"/>
      <c r="AVU55" s="13"/>
      <c r="AVV55" s="13"/>
      <c r="AVW55" s="13"/>
      <c r="AVX55" s="13"/>
      <c r="AVY55" s="13"/>
      <c r="AVZ55" s="13"/>
      <c r="AWA55" s="13"/>
      <c r="AWB55" s="13"/>
      <c r="AWC55" s="13"/>
      <c r="AWD55" s="13"/>
      <c r="AWE55" s="13"/>
      <c r="AWF55" s="13"/>
      <c r="AWG55" s="13"/>
      <c r="AWH55" s="13"/>
      <c r="AWI55" s="13"/>
      <c r="AWJ55" s="13"/>
      <c r="AWK55" s="13"/>
      <c r="AWL55" s="13"/>
      <c r="AWM55" s="13"/>
      <c r="AWN55" s="13"/>
      <c r="AWO55" s="13"/>
      <c r="AWP55" s="13"/>
      <c r="AWQ55" s="13"/>
      <c r="AWR55" s="13"/>
      <c r="AWS55" s="13"/>
      <c r="AWT55" s="13"/>
      <c r="AWU55" s="13"/>
      <c r="AWV55" s="13"/>
      <c r="AWW55" s="13"/>
      <c r="AWX55" s="13"/>
      <c r="AWY55" s="13"/>
      <c r="AWZ55" s="13"/>
      <c r="AXA55" s="13"/>
      <c r="AXB55" s="13"/>
      <c r="AXC55" s="13"/>
      <c r="AXD55" s="13"/>
      <c r="AXE55" s="13"/>
      <c r="AXF55" s="13"/>
      <c r="AXG55" s="13"/>
      <c r="AXH55" s="13"/>
      <c r="AXI55" s="13"/>
      <c r="AXJ55" s="13"/>
      <c r="AXK55" s="13"/>
      <c r="AXL55" s="13"/>
      <c r="AXM55" s="13"/>
      <c r="AXN55" s="13"/>
      <c r="AXO55" s="13"/>
      <c r="AXP55" s="13"/>
      <c r="AXQ55" s="13"/>
      <c r="AXR55" s="13"/>
      <c r="AXS55" s="13"/>
      <c r="AXT55" s="13"/>
      <c r="AXU55" s="13"/>
      <c r="AXV55" s="13"/>
      <c r="AXW55" s="13"/>
      <c r="AXX55" s="13"/>
      <c r="AXY55" s="13"/>
      <c r="AXZ55" s="13"/>
      <c r="AYA55" s="13"/>
      <c r="AYB55" s="13"/>
      <c r="AYC55" s="13"/>
      <c r="AYD55" s="13"/>
      <c r="AYE55" s="13"/>
      <c r="AYF55" s="13"/>
      <c r="AYG55" s="13"/>
      <c r="AYH55" s="13"/>
      <c r="AYI55" s="13"/>
      <c r="AYJ55" s="13"/>
      <c r="AYK55" s="13"/>
      <c r="AYL55" s="13"/>
      <c r="AYM55" s="13"/>
      <c r="AYN55" s="13"/>
      <c r="AYO55" s="13"/>
      <c r="AYP55" s="13"/>
      <c r="AYQ55" s="13"/>
      <c r="AYR55" s="13"/>
      <c r="AYS55" s="13"/>
      <c r="AYT55" s="13"/>
      <c r="AYU55" s="13"/>
      <c r="AYV55" s="13"/>
      <c r="AYW55" s="13"/>
      <c r="AYX55" s="13"/>
      <c r="AYY55" s="13"/>
      <c r="AYZ55" s="13"/>
      <c r="AZA55" s="13"/>
      <c r="AZB55" s="13"/>
      <c r="AZC55" s="13"/>
      <c r="AZD55" s="13"/>
      <c r="AZE55" s="13"/>
      <c r="AZF55" s="13"/>
      <c r="AZG55" s="13"/>
      <c r="AZH55" s="13"/>
      <c r="AZI55" s="13"/>
      <c r="AZJ55" s="13"/>
      <c r="AZK55" s="13"/>
      <c r="AZL55" s="13"/>
      <c r="AZM55" s="13"/>
      <c r="AZN55" s="13"/>
      <c r="AZO55" s="13"/>
      <c r="AZP55" s="13"/>
      <c r="AZQ55" s="13"/>
      <c r="AZR55" s="13"/>
      <c r="AZS55" s="13"/>
      <c r="AZT55" s="13"/>
      <c r="AZU55" s="13"/>
      <c r="AZV55" s="13"/>
      <c r="AZW55" s="13"/>
      <c r="AZX55" s="13"/>
      <c r="AZY55" s="13"/>
      <c r="AZZ55" s="13"/>
      <c r="BAA55" s="13"/>
      <c r="BAB55" s="13"/>
      <c r="BAC55" s="13"/>
      <c r="BAD55" s="13"/>
      <c r="BAE55" s="13"/>
      <c r="BAF55" s="13"/>
      <c r="BAG55" s="13"/>
      <c r="BAH55" s="13"/>
      <c r="BAI55" s="13"/>
      <c r="BAJ55" s="13"/>
      <c r="BAK55" s="13"/>
      <c r="BAL55" s="13"/>
      <c r="BAM55" s="13"/>
      <c r="BAN55" s="13"/>
      <c r="BAO55" s="13"/>
      <c r="BAP55" s="13"/>
      <c r="BAQ55" s="13"/>
      <c r="BAR55" s="13"/>
      <c r="BAS55" s="13"/>
      <c r="BAT55" s="13"/>
      <c r="BAU55" s="13"/>
      <c r="BAV55" s="13"/>
      <c r="BAW55" s="13"/>
      <c r="BAX55" s="13"/>
      <c r="BAY55" s="13"/>
      <c r="BAZ55" s="13"/>
      <c r="BBA55" s="13"/>
      <c r="BBB55" s="13"/>
      <c r="BBC55" s="13"/>
      <c r="BBD55" s="13"/>
      <c r="BBE55" s="13"/>
      <c r="BBF55" s="13"/>
      <c r="BBG55" s="13"/>
      <c r="BBH55" s="13"/>
      <c r="BBI55" s="13"/>
      <c r="BBJ55" s="13"/>
      <c r="BBK55" s="13"/>
      <c r="BBL55" s="13"/>
      <c r="BBM55" s="13"/>
      <c r="BBN55" s="13"/>
      <c r="BBO55" s="13"/>
      <c r="BBP55" s="13"/>
      <c r="BBQ55" s="13"/>
      <c r="BBR55" s="13"/>
      <c r="BBS55" s="13"/>
      <c r="BBT55" s="13"/>
      <c r="BBU55" s="13"/>
      <c r="BBV55" s="13"/>
      <c r="BBW55" s="13"/>
      <c r="BBX55" s="13"/>
      <c r="BBY55" s="13"/>
      <c r="BBZ55" s="13"/>
      <c r="BCA55" s="13"/>
      <c r="BCB55" s="13"/>
      <c r="BCC55" s="13"/>
      <c r="BCD55" s="13"/>
      <c r="BCE55" s="13"/>
      <c r="BCF55" s="13"/>
      <c r="BCG55" s="13"/>
      <c r="BCH55" s="13"/>
      <c r="BCI55" s="13"/>
      <c r="BCJ55" s="13"/>
      <c r="BCK55" s="13"/>
      <c r="BCL55" s="13"/>
      <c r="BCM55" s="13"/>
      <c r="BCN55" s="13"/>
      <c r="BCO55" s="13"/>
      <c r="BCP55" s="13"/>
      <c r="BCQ55" s="13"/>
      <c r="BCR55" s="13"/>
      <c r="BCS55" s="13"/>
      <c r="BCT55" s="13"/>
      <c r="BCU55" s="13"/>
      <c r="BCV55" s="13"/>
      <c r="BCW55" s="13"/>
      <c r="BCX55" s="13"/>
      <c r="BCY55" s="13"/>
      <c r="BCZ55" s="13"/>
      <c r="BDA55" s="13"/>
      <c r="BDB55" s="13"/>
      <c r="BDC55" s="13"/>
      <c r="BDD55" s="13"/>
      <c r="BDE55" s="13"/>
      <c r="BDF55" s="13"/>
      <c r="BDG55" s="13"/>
      <c r="BDH55" s="13"/>
      <c r="BDI55" s="13"/>
      <c r="BDJ55" s="13"/>
      <c r="BDK55" s="13"/>
      <c r="BDL55" s="13"/>
      <c r="BDM55" s="13"/>
      <c r="BDN55" s="13"/>
      <c r="BDO55" s="13"/>
      <c r="BDP55" s="13"/>
      <c r="BDQ55" s="13"/>
      <c r="BDR55" s="13"/>
      <c r="BDS55" s="13"/>
      <c r="BDT55" s="13"/>
      <c r="BDU55" s="13"/>
      <c r="BDV55" s="13"/>
      <c r="BDW55" s="13"/>
      <c r="BDX55" s="13"/>
      <c r="BDY55" s="13"/>
      <c r="BDZ55" s="13"/>
      <c r="BEA55" s="13"/>
      <c r="BEB55" s="13"/>
      <c r="BEC55" s="13"/>
      <c r="BED55" s="13"/>
      <c r="BEE55" s="13"/>
      <c r="BEF55" s="13"/>
      <c r="BEG55" s="13"/>
      <c r="BEH55" s="13"/>
      <c r="BEI55" s="13"/>
      <c r="BEJ55" s="13"/>
      <c r="BEK55" s="13"/>
      <c r="BEL55" s="13"/>
      <c r="BEM55" s="13"/>
      <c r="BEN55" s="13"/>
      <c r="BEO55" s="13"/>
      <c r="BEP55" s="13"/>
      <c r="BEQ55" s="13"/>
      <c r="BER55" s="13"/>
      <c r="BES55" s="13"/>
      <c r="BET55" s="13"/>
      <c r="BEU55" s="13"/>
      <c r="BEV55" s="13"/>
      <c r="BEW55" s="13"/>
      <c r="BEX55" s="13"/>
      <c r="BEY55" s="13"/>
      <c r="BEZ55" s="13"/>
      <c r="BFA55" s="13"/>
      <c r="BFB55" s="13"/>
      <c r="BFC55" s="13"/>
      <c r="BFD55" s="13"/>
      <c r="BFE55" s="13"/>
      <c r="BFF55" s="13"/>
      <c r="BFG55" s="13"/>
      <c r="BFH55" s="13"/>
      <c r="BFI55" s="13"/>
      <c r="BFJ55" s="13"/>
      <c r="BFK55" s="13"/>
      <c r="BFL55" s="13"/>
      <c r="BFM55" s="13"/>
      <c r="BFN55" s="13"/>
      <c r="BFO55" s="13"/>
      <c r="BFP55" s="13"/>
      <c r="BFQ55" s="13"/>
      <c r="BFR55" s="13"/>
      <c r="BFS55" s="13"/>
      <c r="BFT55" s="13"/>
      <c r="BFU55" s="13"/>
      <c r="BFV55" s="13"/>
      <c r="BFW55" s="13"/>
      <c r="BFX55" s="13"/>
      <c r="BFY55" s="13"/>
      <c r="BFZ55" s="13"/>
      <c r="BGA55" s="13"/>
      <c r="BGB55" s="13"/>
      <c r="BGC55" s="13"/>
      <c r="BGD55" s="13"/>
      <c r="BGE55" s="13"/>
      <c r="BGF55" s="13"/>
      <c r="BGG55" s="13"/>
      <c r="BGH55" s="13"/>
      <c r="BGI55" s="13"/>
      <c r="BGJ55" s="13"/>
      <c r="BGK55" s="13"/>
      <c r="BGL55" s="13"/>
      <c r="BGM55" s="13"/>
      <c r="BGN55" s="13"/>
      <c r="BGO55" s="13"/>
      <c r="BGP55" s="13"/>
      <c r="BGQ55" s="13"/>
      <c r="BGR55" s="13"/>
      <c r="BGS55" s="13"/>
      <c r="BGT55" s="13"/>
      <c r="BGU55" s="13"/>
      <c r="BGV55" s="13"/>
      <c r="BGW55" s="13"/>
      <c r="BGX55" s="13"/>
      <c r="BGY55" s="13"/>
      <c r="BGZ55" s="13"/>
      <c r="BHA55" s="13"/>
      <c r="BHB55" s="13"/>
      <c r="BHC55" s="13"/>
      <c r="BHD55" s="13"/>
      <c r="BHE55" s="13"/>
      <c r="BHF55" s="13"/>
      <c r="BHG55" s="13"/>
      <c r="BHH55" s="13"/>
      <c r="BHI55" s="13"/>
      <c r="BHJ55" s="13"/>
      <c r="BHK55" s="13"/>
      <c r="BHL55" s="13"/>
      <c r="BHM55" s="13"/>
      <c r="BHN55" s="13"/>
      <c r="BHO55" s="13"/>
      <c r="BHP55" s="13"/>
      <c r="BHQ55" s="13"/>
      <c r="BHR55" s="13"/>
      <c r="BHS55" s="13"/>
      <c r="BHT55" s="13"/>
      <c r="BHU55" s="13"/>
      <c r="BHV55" s="13"/>
      <c r="BHW55" s="13"/>
      <c r="BHX55" s="13"/>
      <c r="BHY55" s="13"/>
      <c r="BHZ55" s="13"/>
      <c r="BIA55" s="13"/>
      <c r="BIB55" s="13"/>
      <c r="BIC55" s="13"/>
      <c r="BID55" s="13"/>
      <c r="BIE55" s="13"/>
      <c r="BIF55" s="13"/>
      <c r="BIG55" s="13"/>
      <c r="BIH55" s="13"/>
      <c r="BII55" s="13"/>
      <c r="BIJ55" s="13"/>
      <c r="BIK55" s="13"/>
      <c r="BIL55" s="13"/>
      <c r="BIM55" s="13"/>
      <c r="BIN55" s="13"/>
      <c r="BIO55" s="13"/>
      <c r="BIP55" s="13"/>
      <c r="BIQ55" s="13"/>
      <c r="BIR55" s="13"/>
      <c r="BIS55" s="13"/>
      <c r="BIT55" s="13"/>
      <c r="BIU55" s="13"/>
      <c r="BIV55" s="13"/>
      <c r="BIW55" s="13"/>
      <c r="BIX55" s="13"/>
      <c r="BIY55" s="13"/>
      <c r="BIZ55" s="13"/>
      <c r="BJA55" s="13"/>
      <c r="BJB55" s="13"/>
      <c r="BJC55" s="13"/>
      <c r="BJD55" s="13"/>
      <c r="BJE55" s="13"/>
      <c r="BJF55" s="13"/>
      <c r="BJG55" s="13"/>
      <c r="BJH55" s="13"/>
      <c r="BJI55" s="13"/>
      <c r="BJJ55" s="13"/>
      <c r="BJK55" s="13"/>
      <c r="BJL55" s="13"/>
      <c r="BJM55" s="13"/>
      <c r="BJN55" s="13"/>
      <c r="BJO55" s="13"/>
      <c r="BJP55" s="13"/>
      <c r="BJQ55" s="13"/>
      <c r="BJR55" s="13"/>
      <c r="BJS55" s="13"/>
      <c r="BJT55" s="13"/>
      <c r="BJU55" s="13"/>
      <c r="BJV55" s="13"/>
      <c r="BJW55" s="13"/>
      <c r="BJX55" s="13"/>
      <c r="BJY55" s="13"/>
      <c r="BJZ55" s="13"/>
      <c r="BKA55" s="13"/>
      <c r="BKB55" s="13"/>
      <c r="BKC55" s="13"/>
      <c r="BKD55" s="13"/>
      <c r="BKE55" s="13"/>
      <c r="BKF55" s="13"/>
      <c r="BKG55" s="13"/>
      <c r="BKH55" s="13"/>
      <c r="BKI55" s="13"/>
      <c r="BKJ55" s="13"/>
      <c r="BKK55" s="13"/>
      <c r="BKL55" s="13"/>
      <c r="BKM55" s="13"/>
      <c r="BKN55" s="13"/>
      <c r="BKO55" s="13"/>
      <c r="BKP55" s="13"/>
      <c r="BKQ55" s="13"/>
      <c r="BKR55" s="13"/>
      <c r="BKS55" s="13"/>
      <c r="BKT55" s="13"/>
      <c r="BKU55" s="13"/>
      <c r="BKV55" s="13"/>
      <c r="BKW55" s="13"/>
      <c r="BKX55" s="13"/>
      <c r="BKY55" s="13"/>
      <c r="BKZ55" s="13"/>
      <c r="BLA55" s="13"/>
      <c r="BLB55" s="13"/>
      <c r="BLC55" s="13"/>
      <c r="BLD55" s="13"/>
      <c r="BLE55" s="13"/>
      <c r="BLF55" s="13"/>
      <c r="BLG55" s="13"/>
      <c r="BLH55" s="13"/>
      <c r="BLI55" s="13"/>
      <c r="BLJ55" s="13"/>
      <c r="BLK55" s="13"/>
      <c r="BLL55" s="13"/>
      <c r="BLM55" s="13"/>
      <c r="BLN55" s="13"/>
      <c r="BLO55" s="13"/>
      <c r="BLP55" s="13"/>
      <c r="BLQ55" s="13"/>
      <c r="BLR55" s="13"/>
      <c r="BLS55" s="13"/>
      <c r="BLT55" s="13"/>
      <c r="BLU55" s="13"/>
      <c r="BLV55" s="13"/>
      <c r="BLW55" s="13"/>
      <c r="BLX55" s="13"/>
      <c r="BLY55" s="13"/>
      <c r="BLZ55" s="13"/>
      <c r="BMA55" s="13"/>
      <c r="BMB55" s="13"/>
      <c r="BMC55" s="13"/>
      <c r="BMD55" s="13"/>
      <c r="BME55" s="13"/>
      <c r="BMF55" s="13"/>
      <c r="BMG55" s="13"/>
      <c r="BMH55" s="13"/>
      <c r="BMI55" s="13"/>
      <c r="BMJ55" s="13"/>
      <c r="BMK55" s="13"/>
      <c r="BML55" s="13"/>
      <c r="BMM55" s="13"/>
      <c r="BMN55" s="13"/>
      <c r="BMO55" s="13"/>
      <c r="BMP55" s="13"/>
      <c r="BMQ55" s="13"/>
      <c r="BMR55" s="13"/>
      <c r="BMS55" s="13"/>
      <c r="BMT55" s="13"/>
      <c r="BMU55" s="13"/>
      <c r="BMV55" s="13"/>
      <c r="BMW55" s="13"/>
      <c r="BMX55" s="13"/>
      <c r="BMY55" s="13"/>
      <c r="BMZ55" s="13"/>
      <c r="BNA55" s="13"/>
      <c r="BNB55" s="13"/>
      <c r="BNC55" s="13"/>
      <c r="BND55" s="13"/>
      <c r="BNE55" s="13"/>
      <c r="BNF55" s="13"/>
      <c r="BNG55" s="13"/>
      <c r="BNH55" s="13"/>
      <c r="BNI55" s="13"/>
      <c r="BNJ55" s="13"/>
      <c r="BNK55" s="13"/>
      <c r="BNL55" s="13"/>
      <c r="BNM55" s="13"/>
      <c r="BNN55" s="13"/>
      <c r="BNO55" s="13"/>
      <c r="BNP55" s="13"/>
      <c r="BNQ55" s="13"/>
      <c r="BNR55" s="13"/>
      <c r="BNS55" s="13"/>
      <c r="BNT55" s="13"/>
      <c r="BNU55" s="13"/>
      <c r="BNV55" s="13"/>
      <c r="BNW55" s="13"/>
      <c r="BNX55" s="13"/>
      <c r="BNY55" s="13"/>
      <c r="BNZ55" s="13"/>
      <c r="BOA55" s="13"/>
      <c r="BOB55" s="13"/>
      <c r="BOC55" s="13"/>
      <c r="BOD55" s="13"/>
      <c r="BOE55" s="13"/>
      <c r="BOF55" s="13"/>
      <c r="BOG55" s="13"/>
      <c r="BOH55" s="13"/>
      <c r="BOI55" s="13"/>
      <c r="BOJ55" s="13"/>
      <c r="BOK55" s="13"/>
      <c r="BOL55" s="13"/>
      <c r="BOM55" s="13"/>
      <c r="BON55" s="13"/>
      <c r="BOO55" s="13"/>
      <c r="BOP55" s="13"/>
      <c r="BOQ55" s="13"/>
      <c r="BOR55" s="13"/>
      <c r="BOS55" s="13"/>
      <c r="BOT55" s="13"/>
      <c r="BOU55" s="13"/>
      <c r="BOV55" s="13"/>
      <c r="BOW55" s="13"/>
      <c r="BOX55" s="13"/>
      <c r="BOY55" s="13"/>
      <c r="BOZ55" s="13"/>
      <c r="BPA55" s="13"/>
      <c r="BPB55" s="13"/>
      <c r="BPC55" s="13"/>
      <c r="BPD55" s="13"/>
      <c r="BPE55" s="13"/>
      <c r="BPF55" s="13"/>
      <c r="BPG55" s="13"/>
      <c r="BPH55" s="13"/>
      <c r="BPI55" s="13"/>
      <c r="BPJ55" s="13"/>
      <c r="BPK55" s="13"/>
      <c r="BPL55" s="13"/>
      <c r="BPM55" s="13"/>
      <c r="BPN55" s="13"/>
      <c r="BPO55" s="13"/>
      <c r="BPP55" s="13"/>
      <c r="BPQ55" s="13"/>
      <c r="BPR55" s="13"/>
      <c r="BPS55" s="13"/>
      <c r="BPT55" s="13"/>
      <c r="BPU55" s="13"/>
      <c r="BPV55" s="13"/>
      <c r="BPW55" s="13"/>
      <c r="BPX55" s="13"/>
      <c r="BPY55" s="13"/>
      <c r="BPZ55" s="13"/>
      <c r="BQA55" s="13"/>
      <c r="BQB55" s="13"/>
      <c r="BQC55" s="13"/>
      <c r="BQD55" s="13"/>
      <c r="BQE55" s="13"/>
      <c r="BQF55" s="13"/>
      <c r="BQG55" s="13"/>
      <c r="BQH55" s="13"/>
      <c r="BQI55" s="13"/>
      <c r="BQJ55" s="13"/>
      <c r="BQK55" s="13"/>
      <c r="BQL55" s="13"/>
      <c r="BQM55" s="13"/>
      <c r="BQN55" s="13"/>
      <c r="BQO55" s="13"/>
      <c r="BQP55" s="13"/>
      <c r="BQQ55" s="13"/>
      <c r="BQR55" s="13"/>
      <c r="BQS55" s="13"/>
      <c r="BQT55" s="13"/>
      <c r="BQU55" s="13"/>
      <c r="BQV55" s="13"/>
      <c r="BQW55" s="13"/>
      <c r="BQX55" s="13"/>
      <c r="BQY55" s="13"/>
      <c r="BQZ55" s="13"/>
      <c r="BRA55" s="13"/>
      <c r="BRB55" s="13"/>
      <c r="BRC55" s="13"/>
      <c r="BRD55" s="13"/>
      <c r="BRE55" s="13"/>
      <c r="BRF55" s="13"/>
      <c r="BRG55" s="13"/>
      <c r="BRH55" s="13"/>
      <c r="BRI55" s="13"/>
      <c r="BRJ55" s="13"/>
      <c r="BRK55" s="13"/>
      <c r="BRL55" s="13"/>
      <c r="BRM55" s="13"/>
      <c r="BRN55" s="13"/>
      <c r="BRO55" s="13"/>
      <c r="BRP55" s="13"/>
      <c r="BRQ55" s="13"/>
      <c r="BRR55" s="13"/>
      <c r="BRS55" s="13"/>
      <c r="BRT55" s="13"/>
      <c r="BRU55" s="13"/>
      <c r="BRV55" s="13"/>
      <c r="BRW55" s="13"/>
      <c r="BRX55" s="13"/>
      <c r="BRY55" s="13"/>
      <c r="BRZ55" s="13"/>
      <c r="BSA55" s="13"/>
      <c r="BSB55" s="13"/>
      <c r="BSC55" s="13"/>
      <c r="BSD55" s="13"/>
      <c r="BSE55" s="13"/>
      <c r="BSF55" s="13"/>
      <c r="BSG55" s="13"/>
      <c r="BSH55" s="13"/>
      <c r="BSI55" s="13"/>
      <c r="BSJ55" s="13"/>
      <c r="BSK55" s="13"/>
      <c r="BSL55" s="13"/>
      <c r="BSM55" s="13"/>
      <c r="BSN55" s="13"/>
      <c r="BSO55" s="13"/>
      <c r="BSP55" s="13"/>
      <c r="BSQ55" s="13"/>
      <c r="BSR55" s="13"/>
      <c r="BSS55" s="13"/>
      <c r="BST55" s="13"/>
      <c r="BSU55" s="13"/>
      <c r="BSV55" s="13"/>
      <c r="BSW55" s="13"/>
      <c r="BSX55" s="13"/>
      <c r="BSY55" s="13"/>
      <c r="BSZ55" s="13"/>
      <c r="BTA55" s="13"/>
      <c r="BTB55" s="13"/>
      <c r="BTC55" s="13"/>
      <c r="BTD55" s="13"/>
      <c r="BTE55" s="13"/>
      <c r="BTF55" s="13"/>
      <c r="BTG55" s="13"/>
      <c r="BTH55" s="13"/>
      <c r="BTI55" s="13"/>
      <c r="BTJ55" s="13"/>
      <c r="BTK55" s="13"/>
      <c r="BTL55" s="13"/>
      <c r="BTM55" s="13"/>
      <c r="BTN55" s="13"/>
      <c r="BTO55" s="13"/>
      <c r="BTP55" s="13"/>
      <c r="BTQ55" s="13"/>
      <c r="BTR55" s="13"/>
      <c r="BTS55" s="13"/>
      <c r="BTT55" s="13"/>
      <c r="BTU55" s="13"/>
      <c r="BTV55" s="13"/>
      <c r="BTW55" s="13"/>
      <c r="BTX55" s="13"/>
      <c r="BTY55" s="13"/>
      <c r="BTZ55" s="13"/>
      <c r="BUA55" s="13"/>
      <c r="BUB55" s="13"/>
      <c r="BUC55" s="13"/>
      <c r="BUD55" s="13"/>
      <c r="BUE55" s="13"/>
      <c r="BUF55" s="13"/>
      <c r="BUG55" s="13"/>
      <c r="BUH55" s="13"/>
      <c r="BUI55" s="13"/>
      <c r="BUJ55" s="13"/>
      <c r="BUK55" s="13"/>
      <c r="BUL55" s="13"/>
      <c r="BUM55" s="13"/>
      <c r="BUN55" s="13"/>
      <c r="BUO55" s="13"/>
      <c r="BUP55" s="13"/>
      <c r="BUQ55" s="13"/>
      <c r="BUR55" s="13"/>
      <c r="BUS55" s="13"/>
      <c r="BUT55" s="13"/>
      <c r="BUU55" s="13"/>
      <c r="BUV55" s="13"/>
      <c r="BUW55" s="13"/>
      <c r="BUX55" s="13"/>
      <c r="BUY55" s="13"/>
      <c r="BUZ55" s="13"/>
      <c r="BVA55" s="13"/>
      <c r="BVB55" s="13"/>
      <c r="BVC55" s="13"/>
      <c r="BVD55" s="13"/>
      <c r="BVE55" s="13"/>
      <c r="BVF55" s="13"/>
      <c r="BVG55" s="13"/>
      <c r="BVH55" s="13"/>
      <c r="BVI55" s="13"/>
      <c r="BVJ55" s="13"/>
      <c r="BVK55" s="13"/>
      <c r="BVL55" s="13"/>
      <c r="BVM55" s="13"/>
      <c r="BVN55" s="13"/>
      <c r="BVO55" s="13"/>
      <c r="BVP55" s="13"/>
      <c r="BVQ55" s="13"/>
      <c r="BVR55" s="13"/>
      <c r="BVS55" s="13"/>
      <c r="BVT55" s="13"/>
      <c r="BVU55" s="13"/>
      <c r="BVV55" s="13"/>
      <c r="BVW55" s="13"/>
      <c r="BVX55" s="13"/>
      <c r="BVY55" s="13"/>
      <c r="BVZ55" s="13"/>
      <c r="BWA55" s="13"/>
      <c r="BWB55" s="13"/>
      <c r="BWC55" s="13"/>
      <c r="BWD55" s="13"/>
      <c r="BWE55" s="13"/>
      <c r="BWF55" s="13"/>
      <c r="BWG55" s="13"/>
      <c r="BWH55" s="13"/>
      <c r="BWI55" s="13"/>
      <c r="BWJ55" s="13"/>
      <c r="BWK55" s="13"/>
      <c r="BWL55" s="13"/>
      <c r="BWM55" s="13"/>
      <c r="BWN55" s="13"/>
      <c r="BWO55" s="13"/>
      <c r="BWP55" s="13"/>
      <c r="BWQ55" s="13"/>
      <c r="BWR55" s="13"/>
      <c r="BWS55" s="13"/>
      <c r="BWT55" s="13"/>
      <c r="BWU55" s="13"/>
      <c r="BWV55" s="13"/>
      <c r="BWW55" s="13"/>
      <c r="BWX55" s="13"/>
      <c r="BWY55" s="13"/>
      <c r="BWZ55" s="13"/>
      <c r="BXA55" s="13"/>
      <c r="BXB55" s="13"/>
      <c r="BXC55" s="13"/>
      <c r="BXD55" s="13"/>
      <c r="BXE55" s="13"/>
      <c r="BXF55" s="13"/>
      <c r="BXG55" s="13"/>
      <c r="BXH55" s="13"/>
      <c r="BXI55" s="13"/>
      <c r="BXJ55" s="13"/>
      <c r="BXK55" s="13"/>
      <c r="BXL55" s="13"/>
      <c r="BXM55" s="13"/>
      <c r="BXN55" s="13"/>
      <c r="BXO55" s="13"/>
      <c r="BXP55" s="13"/>
      <c r="BXQ55" s="13"/>
      <c r="BXR55" s="13"/>
      <c r="BXS55" s="13"/>
      <c r="BXT55" s="13"/>
      <c r="BXU55" s="13"/>
      <c r="BXV55" s="13"/>
      <c r="BXW55" s="13"/>
      <c r="BXX55" s="13"/>
      <c r="BXY55" s="13"/>
      <c r="BXZ55" s="13"/>
      <c r="BYA55" s="13"/>
      <c r="BYB55" s="13"/>
      <c r="BYC55" s="13"/>
      <c r="BYD55" s="13"/>
      <c r="BYE55" s="13"/>
      <c r="BYF55" s="13"/>
      <c r="BYG55" s="13"/>
      <c r="BYH55" s="13"/>
      <c r="BYI55" s="13"/>
      <c r="BYJ55" s="13"/>
      <c r="BYK55" s="13"/>
      <c r="BYL55" s="13"/>
      <c r="BYM55" s="13"/>
      <c r="BYN55" s="13"/>
      <c r="BYO55" s="13"/>
      <c r="BYP55" s="13"/>
      <c r="BYQ55" s="13"/>
      <c r="BYR55" s="13"/>
      <c r="BYS55" s="13"/>
      <c r="BYT55" s="13"/>
      <c r="BYU55" s="13"/>
      <c r="BYV55" s="13"/>
      <c r="BYW55" s="13"/>
      <c r="BYX55" s="13"/>
      <c r="BYY55" s="13"/>
      <c r="BYZ55" s="13"/>
      <c r="BZA55" s="13"/>
      <c r="BZB55" s="13"/>
      <c r="BZC55" s="13"/>
      <c r="BZD55" s="13"/>
      <c r="BZE55" s="13"/>
      <c r="BZF55" s="13"/>
      <c r="BZG55" s="13"/>
      <c r="BZH55" s="13"/>
      <c r="BZI55" s="13"/>
      <c r="BZJ55" s="13"/>
      <c r="BZK55" s="13"/>
      <c r="BZL55" s="13"/>
      <c r="BZM55" s="13"/>
      <c r="BZN55" s="13"/>
      <c r="BZO55" s="13"/>
      <c r="BZP55" s="13"/>
      <c r="BZQ55" s="13"/>
      <c r="BZR55" s="13"/>
      <c r="BZS55" s="13"/>
      <c r="BZT55" s="13"/>
      <c r="BZU55" s="13"/>
      <c r="BZV55" s="13"/>
      <c r="BZW55" s="13"/>
      <c r="BZX55" s="13"/>
      <c r="BZY55" s="13"/>
      <c r="BZZ55" s="13"/>
      <c r="CAA55" s="13"/>
      <c r="CAB55" s="13"/>
      <c r="CAC55" s="13"/>
      <c r="CAD55" s="13"/>
      <c r="CAE55" s="13"/>
      <c r="CAF55" s="13"/>
      <c r="CAG55" s="13"/>
      <c r="CAH55" s="13"/>
      <c r="CAI55" s="13"/>
      <c r="CAJ55" s="13"/>
      <c r="CAK55" s="13"/>
      <c r="CAL55" s="13"/>
      <c r="CAM55" s="13"/>
      <c r="CAN55" s="13"/>
      <c r="CAO55" s="13"/>
      <c r="CAP55" s="13"/>
      <c r="CAQ55" s="13"/>
      <c r="CAR55" s="13"/>
      <c r="CAS55" s="13"/>
      <c r="CAT55" s="13"/>
      <c r="CAU55" s="13"/>
      <c r="CAV55" s="13"/>
      <c r="CAW55" s="13"/>
      <c r="CAX55" s="13"/>
      <c r="CAY55" s="13"/>
      <c r="CAZ55" s="13"/>
      <c r="CBA55" s="13"/>
      <c r="CBB55" s="13"/>
      <c r="CBC55" s="13"/>
      <c r="CBD55" s="13"/>
      <c r="CBE55" s="13"/>
      <c r="CBF55" s="13"/>
      <c r="CBG55" s="13"/>
      <c r="CBH55" s="13"/>
      <c r="CBI55" s="13"/>
      <c r="CBJ55" s="13"/>
      <c r="CBK55" s="13"/>
      <c r="CBL55" s="13"/>
      <c r="CBM55" s="13"/>
      <c r="CBN55" s="13"/>
      <c r="CBO55" s="13"/>
      <c r="CBP55" s="13"/>
      <c r="CBQ55" s="13"/>
      <c r="CBR55" s="13"/>
      <c r="CBS55" s="13"/>
      <c r="CBT55" s="13"/>
      <c r="CBU55" s="13"/>
      <c r="CBV55" s="13"/>
      <c r="CBW55" s="13"/>
      <c r="CBX55" s="13"/>
      <c r="CBY55" s="13"/>
      <c r="CBZ55" s="13"/>
      <c r="CCA55" s="13"/>
      <c r="CCB55" s="13"/>
      <c r="CCC55" s="13"/>
      <c r="CCD55" s="13"/>
      <c r="CCE55" s="13"/>
      <c r="CCF55" s="13"/>
      <c r="CCG55" s="13"/>
      <c r="CCH55" s="13"/>
      <c r="CCI55" s="13"/>
      <c r="CCJ55" s="13"/>
      <c r="CCK55" s="13"/>
      <c r="CCL55" s="13"/>
      <c r="CCM55" s="13"/>
      <c r="CCN55" s="13"/>
      <c r="CCO55" s="13"/>
      <c r="CCP55" s="13"/>
      <c r="CCQ55" s="13"/>
      <c r="CCR55" s="13"/>
      <c r="CCS55" s="13"/>
      <c r="CCT55" s="13"/>
      <c r="CCU55" s="13"/>
      <c r="CCV55" s="13"/>
      <c r="CCW55" s="13"/>
      <c r="CCX55" s="13"/>
      <c r="CCY55" s="13"/>
      <c r="CCZ55" s="13"/>
      <c r="CDA55" s="13"/>
      <c r="CDB55" s="13"/>
      <c r="CDC55" s="13"/>
      <c r="CDD55" s="13"/>
      <c r="CDE55" s="13"/>
      <c r="CDF55" s="13"/>
      <c r="CDG55" s="13"/>
      <c r="CDH55" s="13"/>
      <c r="CDI55" s="13"/>
      <c r="CDJ55" s="13"/>
      <c r="CDK55" s="13"/>
      <c r="CDL55" s="13"/>
      <c r="CDM55" s="13"/>
      <c r="CDN55" s="13"/>
      <c r="CDO55" s="13"/>
      <c r="CDP55" s="13"/>
      <c r="CDQ55" s="13"/>
      <c r="CDR55" s="13"/>
      <c r="CDS55" s="13"/>
      <c r="CDT55" s="13"/>
      <c r="CDU55" s="13"/>
      <c r="CDV55" s="13"/>
      <c r="CDW55" s="13"/>
      <c r="CDX55" s="13"/>
      <c r="CDY55" s="13"/>
      <c r="CDZ55" s="13"/>
      <c r="CEA55" s="13"/>
      <c r="CEB55" s="13"/>
      <c r="CEC55" s="13"/>
      <c r="CED55" s="13"/>
      <c r="CEE55" s="13"/>
      <c r="CEF55" s="13"/>
      <c r="CEG55" s="13"/>
      <c r="CEH55" s="13"/>
      <c r="CEI55" s="13"/>
      <c r="CEJ55" s="13"/>
      <c r="CEK55" s="13"/>
      <c r="CEL55" s="13"/>
      <c r="CEM55" s="13"/>
      <c r="CEN55" s="13"/>
      <c r="CEO55" s="13"/>
      <c r="CEP55" s="13"/>
      <c r="CEQ55" s="13"/>
      <c r="CER55" s="13"/>
      <c r="CES55" s="13"/>
      <c r="CET55" s="13"/>
      <c r="CEU55" s="13"/>
      <c r="CEV55" s="13"/>
      <c r="CEW55" s="13"/>
      <c r="CEX55" s="13"/>
      <c r="CEY55" s="13"/>
      <c r="CEZ55" s="13"/>
      <c r="CFA55" s="13"/>
      <c r="CFB55" s="13"/>
      <c r="CFC55" s="13"/>
      <c r="CFD55" s="13"/>
      <c r="CFE55" s="13"/>
      <c r="CFF55" s="13"/>
      <c r="CFG55" s="13"/>
      <c r="CFH55" s="13"/>
      <c r="CFI55" s="13"/>
      <c r="CFJ55" s="13"/>
      <c r="CFK55" s="13"/>
      <c r="CFL55" s="13"/>
      <c r="CFM55" s="13"/>
      <c r="CFN55" s="13"/>
      <c r="CFO55" s="13"/>
      <c r="CFP55" s="13"/>
      <c r="CFQ55" s="13"/>
      <c r="CFR55" s="13"/>
      <c r="CFS55" s="13"/>
      <c r="CFT55" s="13"/>
      <c r="CFU55" s="13"/>
      <c r="CFV55" s="13"/>
      <c r="CFW55" s="13"/>
      <c r="CFX55" s="13"/>
      <c r="CFY55" s="13"/>
      <c r="CFZ55" s="13"/>
      <c r="CGA55" s="13"/>
      <c r="CGB55" s="13"/>
      <c r="CGC55" s="13"/>
      <c r="CGD55" s="13"/>
      <c r="CGE55" s="13"/>
      <c r="CGF55" s="13"/>
      <c r="CGG55" s="13"/>
      <c r="CGH55" s="13"/>
      <c r="CGI55" s="13"/>
      <c r="CGJ55" s="13"/>
      <c r="CGK55" s="13"/>
      <c r="CGL55" s="13"/>
      <c r="CGM55" s="13"/>
      <c r="CGN55" s="13"/>
      <c r="CGO55" s="13"/>
      <c r="CGP55" s="13"/>
      <c r="CGQ55" s="13"/>
      <c r="CGR55" s="13"/>
      <c r="CGS55" s="13"/>
      <c r="CGT55" s="13"/>
      <c r="CGU55" s="13"/>
      <c r="CGV55" s="13"/>
      <c r="CGW55" s="13"/>
      <c r="CGX55" s="13"/>
      <c r="CGY55" s="13"/>
      <c r="CGZ55" s="13"/>
      <c r="CHA55" s="13"/>
      <c r="CHB55" s="13"/>
      <c r="CHC55" s="13"/>
      <c r="CHD55" s="13"/>
      <c r="CHE55" s="13"/>
      <c r="CHF55" s="13"/>
      <c r="CHG55" s="13"/>
      <c r="CHH55" s="13"/>
      <c r="CHI55" s="13"/>
      <c r="CHJ55" s="13"/>
      <c r="CHK55" s="13"/>
      <c r="CHL55" s="13"/>
      <c r="CHM55" s="13"/>
      <c r="CHN55" s="13"/>
      <c r="CHO55" s="13"/>
      <c r="CHP55" s="13"/>
      <c r="CHQ55" s="13"/>
      <c r="CHR55" s="13"/>
      <c r="CHS55" s="13"/>
      <c r="CHT55" s="13"/>
      <c r="CHU55" s="13"/>
      <c r="CHV55" s="13"/>
      <c r="CHW55" s="13"/>
      <c r="CHX55" s="13"/>
      <c r="CHY55" s="13"/>
      <c r="CHZ55" s="13"/>
      <c r="CIA55" s="13"/>
      <c r="CIB55" s="13"/>
      <c r="CIC55" s="13"/>
      <c r="CID55" s="13"/>
      <c r="CIE55" s="13"/>
      <c r="CIF55" s="13"/>
      <c r="CIG55" s="13"/>
      <c r="CIH55" s="13"/>
      <c r="CII55" s="13"/>
      <c r="CIJ55" s="13"/>
      <c r="CIK55" s="13"/>
      <c r="CIL55" s="13"/>
      <c r="CIM55" s="13"/>
      <c r="CIN55" s="13"/>
      <c r="CIO55" s="13"/>
      <c r="CIP55" s="13"/>
      <c r="CIQ55" s="13"/>
      <c r="CIR55" s="13"/>
      <c r="CIS55" s="13"/>
      <c r="CIT55" s="13"/>
      <c r="CIU55" s="13"/>
      <c r="CIV55" s="13"/>
      <c r="CIW55" s="13"/>
      <c r="CIX55" s="13"/>
      <c r="CIY55" s="13"/>
      <c r="CIZ55" s="13"/>
      <c r="CJA55" s="13"/>
      <c r="CJB55" s="13"/>
      <c r="CJC55" s="13"/>
      <c r="CJD55" s="13"/>
      <c r="CJE55" s="13"/>
      <c r="CJF55" s="13"/>
      <c r="CJG55" s="13"/>
      <c r="CJH55" s="13"/>
      <c r="CJI55" s="13"/>
      <c r="CJJ55" s="13"/>
      <c r="CJK55" s="13"/>
      <c r="CJL55" s="13"/>
      <c r="CJM55" s="13"/>
      <c r="CJN55" s="13"/>
      <c r="CJO55" s="13"/>
      <c r="CJP55" s="13"/>
      <c r="CJQ55" s="13"/>
      <c r="CJR55" s="13"/>
      <c r="CJS55" s="13"/>
      <c r="CJT55" s="13"/>
      <c r="CJU55" s="13"/>
      <c r="CJV55" s="13"/>
      <c r="CJW55" s="13"/>
      <c r="CJX55" s="13"/>
      <c r="CJY55" s="13"/>
      <c r="CJZ55" s="13"/>
      <c r="CKA55" s="13"/>
      <c r="CKB55" s="13"/>
      <c r="CKC55" s="13"/>
      <c r="CKD55" s="13"/>
      <c r="CKE55" s="13"/>
      <c r="CKF55" s="13"/>
      <c r="CKG55" s="13"/>
      <c r="CKH55" s="13"/>
      <c r="CKI55" s="13"/>
      <c r="CKJ55" s="13"/>
      <c r="CKK55" s="13"/>
      <c r="CKL55" s="13"/>
      <c r="CKM55" s="13"/>
      <c r="CKN55" s="13"/>
      <c r="CKO55" s="13"/>
      <c r="CKP55" s="13"/>
      <c r="CKQ55" s="13"/>
      <c r="CKR55" s="13"/>
      <c r="CKS55" s="13"/>
      <c r="CKT55" s="13"/>
      <c r="CKU55" s="13"/>
      <c r="CKV55" s="13"/>
      <c r="CKW55" s="13"/>
      <c r="CKX55" s="13"/>
      <c r="CKY55" s="13"/>
      <c r="CKZ55" s="13"/>
      <c r="CLA55" s="13"/>
      <c r="CLB55" s="13"/>
      <c r="CLC55" s="13"/>
      <c r="CLD55" s="13"/>
      <c r="CLE55" s="13"/>
      <c r="CLF55" s="13"/>
      <c r="CLG55" s="13"/>
      <c r="CLH55" s="13"/>
      <c r="CLI55" s="13"/>
      <c r="CLJ55" s="13"/>
      <c r="CLK55" s="13"/>
      <c r="CLL55" s="13"/>
      <c r="CLM55" s="13"/>
      <c r="CLN55" s="13"/>
      <c r="CLO55" s="13"/>
      <c r="CLP55" s="13"/>
      <c r="CLQ55" s="13"/>
      <c r="CLR55" s="13"/>
      <c r="CLS55" s="13"/>
      <c r="CLT55" s="13"/>
      <c r="CLU55" s="13"/>
      <c r="CLV55" s="13"/>
      <c r="CLW55" s="13"/>
      <c r="CLX55" s="13"/>
      <c r="CLY55" s="13"/>
      <c r="CLZ55" s="13"/>
      <c r="CMA55" s="13"/>
      <c r="CMB55" s="13"/>
      <c r="CMC55" s="13"/>
      <c r="CMD55" s="13"/>
      <c r="CME55" s="13"/>
      <c r="CMF55" s="13"/>
      <c r="CMG55" s="13"/>
      <c r="CMH55" s="13"/>
      <c r="CMI55" s="13"/>
      <c r="CMJ55" s="13"/>
      <c r="CMK55" s="13"/>
      <c r="CML55" s="13"/>
      <c r="CMM55" s="13"/>
      <c r="CMN55" s="13"/>
      <c r="CMO55" s="13"/>
      <c r="CMP55" s="13"/>
      <c r="CMQ55" s="13"/>
      <c r="CMR55" s="13"/>
      <c r="CMS55" s="13"/>
      <c r="CMT55" s="13"/>
      <c r="CMU55" s="13"/>
      <c r="CMV55" s="13"/>
      <c r="CMW55" s="13"/>
      <c r="CMX55" s="13"/>
      <c r="CMY55" s="13"/>
      <c r="CMZ55" s="13"/>
      <c r="CNA55" s="13"/>
      <c r="CNB55" s="13"/>
      <c r="CNC55" s="13"/>
      <c r="CND55" s="13"/>
      <c r="CNE55" s="13"/>
      <c r="CNF55" s="13"/>
      <c r="CNG55" s="13"/>
      <c r="CNH55" s="13"/>
      <c r="CNI55" s="13"/>
      <c r="CNJ55" s="13"/>
      <c r="CNK55" s="13"/>
      <c r="CNL55" s="13"/>
      <c r="CNM55" s="13"/>
      <c r="CNN55" s="13"/>
      <c r="CNO55" s="13"/>
      <c r="CNP55" s="13"/>
      <c r="CNQ55" s="13"/>
      <c r="CNR55" s="13"/>
      <c r="CNS55" s="13"/>
      <c r="CNT55" s="13"/>
      <c r="CNU55" s="13"/>
      <c r="CNV55" s="13"/>
      <c r="CNW55" s="13"/>
      <c r="CNX55" s="13"/>
      <c r="CNY55" s="13"/>
      <c r="CNZ55" s="13"/>
      <c r="COA55" s="13"/>
      <c r="COB55" s="13"/>
      <c r="COC55" s="13"/>
      <c r="COD55" s="13"/>
      <c r="COE55" s="13"/>
      <c r="COF55" s="13"/>
      <c r="COG55" s="13"/>
      <c r="COH55" s="13"/>
      <c r="COI55" s="13"/>
      <c r="COJ55" s="13"/>
      <c r="COK55" s="13"/>
      <c r="COL55" s="13"/>
      <c r="COM55" s="13"/>
      <c r="CON55" s="13"/>
      <c r="COO55" s="13"/>
      <c r="COP55" s="13"/>
      <c r="COQ55" s="13"/>
      <c r="COR55" s="13"/>
      <c r="COS55" s="13"/>
      <c r="COT55" s="13"/>
      <c r="COU55" s="13"/>
      <c r="COV55" s="13"/>
      <c r="COW55" s="13"/>
      <c r="COX55" s="13"/>
      <c r="COY55" s="13"/>
      <c r="COZ55" s="13"/>
      <c r="CPA55" s="13"/>
      <c r="CPB55" s="13"/>
      <c r="CPC55" s="13"/>
      <c r="CPD55" s="13"/>
      <c r="CPE55" s="13"/>
      <c r="CPF55" s="13"/>
      <c r="CPG55" s="13"/>
      <c r="CPH55" s="13"/>
      <c r="CPI55" s="13"/>
      <c r="CPJ55" s="13"/>
      <c r="CPK55" s="13"/>
      <c r="CPL55" s="13"/>
      <c r="CPM55" s="13"/>
      <c r="CPN55" s="13"/>
      <c r="CPO55" s="13"/>
      <c r="CPP55" s="13"/>
      <c r="CPQ55" s="13"/>
      <c r="CPR55" s="13"/>
      <c r="CPS55" s="13"/>
      <c r="CPT55" s="13"/>
      <c r="CPU55" s="13"/>
      <c r="CPV55" s="13"/>
      <c r="CPW55" s="13"/>
      <c r="CPX55" s="13"/>
      <c r="CPY55" s="13"/>
      <c r="CPZ55" s="13"/>
      <c r="CQA55" s="13"/>
      <c r="CQB55" s="13"/>
      <c r="CQC55" s="13"/>
      <c r="CQD55" s="13"/>
      <c r="CQE55" s="13"/>
      <c r="CQF55" s="13"/>
      <c r="CQG55" s="13"/>
      <c r="CQH55" s="13"/>
      <c r="CQI55" s="13"/>
      <c r="CQJ55" s="13"/>
      <c r="CQK55" s="13"/>
      <c r="CQL55" s="13"/>
      <c r="CQM55" s="13"/>
      <c r="CQN55" s="13"/>
      <c r="CQO55" s="13"/>
      <c r="CQP55" s="13"/>
      <c r="CQQ55" s="13"/>
      <c r="CQR55" s="13"/>
      <c r="CQS55" s="13"/>
      <c r="CQT55" s="13"/>
      <c r="CQU55" s="13"/>
      <c r="CQV55" s="13"/>
      <c r="CQW55" s="13"/>
      <c r="CQX55" s="13"/>
      <c r="CQY55" s="13"/>
      <c r="CQZ55" s="13"/>
      <c r="CRA55" s="13"/>
      <c r="CRB55" s="13"/>
      <c r="CRC55" s="13"/>
      <c r="CRD55" s="13"/>
      <c r="CRE55" s="13"/>
      <c r="CRF55" s="13"/>
      <c r="CRG55" s="13"/>
      <c r="CRH55" s="13"/>
      <c r="CRI55" s="13"/>
      <c r="CRJ55" s="13"/>
      <c r="CRK55" s="13"/>
      <c r="CRL55" s="13"/>
      <c r="CRM55" s="13"/>
      <c r="CRN55" s="13"/>
      <c r="CRO55" s="13"/>
      <c r="CRP55" s="13"/>
      <c r="CRQ55" s="13"/>
      <c r="CRR55" s="13"/>
      <c r="CRS55" s="13"/>
      <c r="CRT55" s="13"/>
      <c r="CRU55" s="13"/>
      <c r="CRV55" s="13"/>
      <c r="CRW55" s="13"/>
      <c r="CRX55" s="13"/>
      <c r="CRY55" s="13"/>
      <c r="CRZ55" s="13"/>
      <c r="CSA55" s="13"/>
      <c r="CSB55" s="13"/>
      <c r="CSC55" s="13"/>
      <c r="CSD55" s="13"/>
      <c r="CSE55" s="13"/>
      <c r="CSF55" s="13"/>
      <c r="CSG55" s="13"/>
      <c r="CSH55" s="13"/>
      <c r="CSI55" s="13"/>
      <c r="CSJ55" s="13"/>
      <c r="CSK55" s="13"/>
      <c r="CSL55" s="13"/>
      <c r="CSM55" s="13"/>
      <c r="CSN55" s="13"/>
      <c r="CSO55" s="13"/>
      <c r="CSP55" s="13"/>
      <c r="CSQ55" s="13"/>
      <c r="CSR55" s="13"/>
      <c r="CSS55" s="13"/>
      <c r="CST55" s="13"/>
      <c r="CSU55" s="13"/>
      <c r="CSV55" s="13"/>
      <c r="CSW55" s="13"/>
      <c r="CSX55" s="13"/>
      <c r="CSY55" s="13"/>
      <c r="CSZ55" s="13"/>
      <c r="CTA55" s="13"/>
      <c r="CTB55" s="13"/>
      <c r="CTC55" s="13"/>
      <c r="CTD55" s="13"/>
      <c r="CTE55" s="13"/>
      <c r="CTF55" s="13"/>
      <c r="CTG55" s="13"/>
      <c r="CTH55" s="13"/>
      <c r="CTI55" s="13"/>
      <c r="CTJ55" s="13"/>
      <c r="CTK55" s="13"/>
      <c r="CTL55" s="13"/>
      <c r="CTM55" s="13"/>
      <c r="CTN55" s="13"/>
      <c r="CTO55" s="13"/>
      <c r="CTP55" s="13"/>
      <c r="CTQ55" s="13"/>
      <c r="CTR55" s="13"/>
      <c r="CTS55" s="13"/>
      <c r="CTT55" s="13"/>
      <c r="CTU55" s="13"/>
      <c r="CTV55" s="13"/>
      <c r="CTW55" s="13"/>
      <c r="CTX55" s="13"/>
      <c r="CTY55" s="13"/>
      <c r="CTZ55" s="13"/>
      <c r="CUA55" s="13"/>
      <c r="CUB55" s="13"/>
      <c r="CUC55" s="13"/>
      <c r="CUD55" s="13"/>
      <c r="CUE55" s="13"/>
      <c r="CUF55" s="13"/>
      <c r="CUG55" s="13"/>
      <c r="CUH55" s="13"/>
      <c r="CUI55" s="13"/>
      <c r="CUJ55" s="13"/>
      <c r="CUK55" s="13"/>
      <c r="CUL55" s="13"/>
      <c r="CUM55" s="13"/>
      <c r="CUN55" s="13"/>
      <c r="CUO55" s="13"/>
      <c r="CUP55" s="13"/>
      <c r="CUQ55" s="13"/>
      <c r="CUR55" s="13"/>
      <c r="CUS55" s="13"/>
      <c r="CUT55" s="13"/>
      <c r="CUU55" s="13"/>
      <c r="CUV55" s="13"/>
      <c r="CUW55" s="13"/>
      <c r="CUX55" s="13"/>
      <c r="CUY55" s="13"/>
      <c r="CUZ55" s="13"/>
      <c r="CVA55" s="13"/>
      <c r="CVB55" s="13"/>
      <c r="CVC55" s="13"/>
      <c r="CVD55" s="13"/>
      <c r="CVE55" s="13"/>
      <c r="CVF55" s="13"/>
      <c r="CVG55" s="13"/>
      <c r="CVH55" s="13"/>
      <c r="CVI55" s="13"/>
      <c r="CVJ55" s="13"/>
      <c r="CVK55" s="13"/>
      <c r="CVL55" s="13"/>
      <c r="CVM55" s="13"/>
      <c r="CVN55" s="13"/>
      <c r="CVO55" s="13"/>
      <c r="CVP55" s="13"/>
      <c r="CVQ55" s="13"/>
      <c r="CVR55" s="13"/>
      <c r="CVS55" s="13"/>
      <c r="CVT55" s="13"/>
      <c r="CVU55" s="13"/>
      <c r="CVV55" s="13"/>
      <c r="CVW55" s="13"/>
      <c r="CVX55" s="13"/>
      <c r="CVY55" s="13"/>
      <c r="CVZ55" s="13"/>
      <c r="CWA55" s="13"/>
      <c r="CWB55" s="13"/>
      <c r="CWC55" s="13"/>
      <c r="CWD55" s="13"/>
      <c r="CWE55" s="13"/>
      <c r="CWF55" s="13"/>
      <c r="CWG55" s="13"/>
      <c r="CWH55" s="13"/>
      <c r="CWI55" s="13"/>
      <c r="CWJ55" s="13"/>
      <c r="CWK55" s="13"/>
      <c r="CWL55" s="13"/>
      <c r="CWM55" s="13"/>
      <c r="CWN55" s="13"/>
      <c r="CWO55" s="13"/>
      <c r="CWP55" s="13"/>
      <c r="CWQ55" s="13"/>
      <c r="CWR55" s="13"/>
      <c r="CWS55" s="13"/>
      <c r="CWT55" s="13"/>
      <c r="CWU55" s="13"/>
      <c r="CWV55" s="13"/>
      <c r="CWW55" s="13"/>
      <c r="CWX55" s="13"/>
      <c r="CWY55" s="13"/>
      <c r="CWZ55" s="13"/>
      <c r="CXA55" s="13"/>
      <c r="CXB55" s="13"/>
      <c r="CXC55" s="13"/>
      <c r="CXD55" s="13"/>
      <c r="CXE55" s="13"/>
      <c r="CXF55" s="13"/>
      <c r="CXG55" s="13"/>
      <c r="CXH55" s="13"/>
      <c r="CXI55" s="13"/>
      <c r="CXJ55" s="13"/>
      <c r="CXK55" s="13"/>
      <c r="CXL55" s="13"/>
      <c r="CXM55" s="13"/>
      <c r="CXN55" s="13"/>
      <c r="CXO55" s="13"/>
      <c r="CXP55" s="13"/>
      <c r="CXQ55" s="13"/>
      <c r="CXR55" s="13"/>
      <c r="CXS55" s="13"/>
      <c r="CXT55" s="13"/>
      <c r="CXU55" s="13"/>
      <c r="CXV55" s="13"/>
      <c r="CXW55" s="13"/>
      <c r="CXX55" s="13"/>
      <c r="CXY55" s="13"/>
      <c r="CXZ55" s="13"/>
      <c r="CYA55" s="13"/>
      <c r="CYB55" s="13"/>
      <c r="CYC55" s="13"/>
      <c r="CYD55" s="13"/>
      <c r="CYE55" s="13"/>
      <c r="CYF55" s="13"/>
      <c r="CYG55" s="13"/>
      <c r="CYH55" s="13"/>
      <c r="CYI55" s="13"/>
      <c r="CYJ55" s="13"/>
      <c r="CYK55" s="13"/>
      <c r="CYL55" s="13"/>
      <c r="CYM55" s="13"/>
      <c r="CYN55" s="13"/>
      <c r="CYO55" s="13"/>
      <c r="CYP55" s="13"/>
      <c r="CYQ55" s="13"/>
      <c r="CYR55" s="13"/>
      <c r="CYS55" s="13"/>
      <c r="CYT55" s="13"/>
      <c r="CYU55" s="13"/>
      <c r="CYV55" s="13"/>
      <c r="CYW55" s="13"/>
      <c r="CYX55" s="13"/>
      <c r="CYY55" s="13"/>
      <c r="CYZ55" s="13"/>
      <c r="CZA55" s="13"/>
      <c r="CZB55" s="13"/>
      <c r="CZC55" s="13"/>
      <c r="CZD55" s="13"/>
      <c r="CZE55" s="13"/>
      <c r="CZF55" s="13"/>
      <c r="CZG55" s="13"/>
      <c r="CZH55" s="13"/>
      <c r="CZI55" s="13"/>
      <c r="CZJ55" s="13"/>
      <c r="CZK55" s="13"/>
      <c r="CZL55" s="13"/>
      <c r="CZM55" s="13"/>
      <c r="CZN55" s="13"/>
      <c r="CZO55" s="13"/>
      <c r="CZP55" s="13"/>
      <c r="CZQ55" s="13"/>
      <c r="CZR55" s="13"/>
      <c r="CZS55" s="13"/>
      <c r="CZT55" s="13"/>
      <c r="CZU55" s="13"/>
      <c r="CZV55" s="13"/>
      <c r="CZW55" s="13"/>
      <c r="CZX55" s="13"/>
      <c r="CZY55" s="13"/>
      <c r="CZZ55" s="13"/>
      <c r="DAA55" s="13"/>
      <c r="DAB55" s="13"/>
      <c r="DAC55" s="13"/>
      <c r="DAD55" s="13"/>
      <c r="DAE55" s="13"/>
      <c r="DAF55" s="13"/>
      <c r="DAG55" s="13"/>
      <c r="DAH55" s="13"/>
      <c r="DAI55" s="13"/>
      <c r="DAJ55" s="13"/>
      <c r="DAK55" s="13"/>
      <c r="DAL55" s="13"/>
      <c r="DAM55" s="13"/>
      <c r="DAN55" s="13"/>
      <c r="DAO55" s="13"/>
      <c r="DAP55" s="13"/>
      <c r="DAQ55" s="13"/>
      <c r="DAR55" s="13"/>
      <c r="DAS55" s="13"/>
      <c r="DAT55" s="13"/>
      <c r="DAU55" s="13"/>
      <c r="DAV55" s="13"/>
      <c r="DAW55" s="13"/>
      <c r="DAX55" s="13"/>
      <c r="DAY55" s="13"/>
      <c r="DAZ55" s="13"/>
      <c r="DBA55" s="13"/>
      <c r="DBB55" s="13"/>
      <c r="DBC55" s="13"/>
      <c r="DBD55" s="13"/>
      <c r="DBE55" s="13"/>
      <c r="DBF55" s="13"/>
      <c r="DBG55" s="13"/>
      <c r="DBH55" s="13"/>
      <c r="DBI55" s="13"/>
      <c r="DBJ55" s="13"/>
      <c r="DBK55" s="13"/>
      <c r="DBL55" s="13"/>
      <c r="DBM55" s="13"/>
      <c r="DBN55" s="13"/>
      <c r="DBO55" s="13"/>
      <c r="DBP55" s="13"/>
      <c r="DBQ55" s="13"/>
      <c r="DBR55" s="13"/>
      <c r="DBS55" s="13"/>
      <c r="DBT55" s="13"/>
      <c r="DBU55" s="13"/>
      <c r="DBV55" s="13"/>
      <c r="DBW55" s="13"/>
      <c r="DBX55" s="13"/>
      <c r="DBY55" s="13"/>
      <c r="DBZ55" s="13"/>
      <c r="DCA55" s="13"/>
      <c r="DCB55" s="13"/>
      <c r="DCC55" s="13"/>
      <c r="DCD55" s="13"/>
      <c r="DCE55" s="13"/>
      <c r="DCF55" s="13"/>
      <c r="DCG55" s="13"/>
      <c r="DCH55" s="13"/>
      <c r="DCI55" s="13"/>
      <c r="DCJ55" s="13"/>
      <c r="DCK55" s="13"/>
      <c r="DCL55" s="13"/>
      <c r="DCM55" s="13"/>
      <c r="DCN55" s="13"/>
      <c r="DCO55" s="13"/>
      <c r="DCP55" s="13"/>
      <c r="DCQ55" s="13"/>
      <c r="DCR55" s="13"/>
      <c r="DCS55" s="13"/>
      <c r="DCT55" s="13"/>
      <c r="DCU55" s="13"/>
      <c r="DCV55" s="13"/>
      <c r="DCW55" s="13"/>
      <c r="DCX55" s="13"/>
      <c r="DCY55" s="13"/>
      <c r="DCZ55" s="13"/>
      <c r="DDA55" s="13"/>
      <c r="DDB55" s="13"/>
      <c r="DDC55" s="13"/>
      <c r="DDD55" s="13"/>
      <c r="DDE55" s="13"/>
      <c r="DDF55" s="13"/>
      <c r="DDG55" s="13"/>
      <c r="DDH55" s="13"/>
      <c r="DDI55" s="13"/>
      <c r="DDJ55" s="13"/>
      <c r="DDK55" s="13"/>
      <c r="DDL55" s="13"/>
      <c r="DDM55" s="13"/>
      <c r="DDN55" s="13"/>
      <c r="DDO55" s="13"/>
      <c r="DDP55" s="13"/>
      <c r="DDQ55" s="13"/>
      <c r="DDR55" s="13"/>
      <c r="DDS55" s="13"/>
      <c r="DDT55" s="13"/>
      <c r="DDU55" s="13"/>
      <c r="DDV55" s="13"/>
      <c r="DDW55" s="13"/>
      <c r="DDX55" s="13"/>
      <c r="DDY55" s="13"/>
      <c r="DDZ55" s="13"/>
      <c r="DEA55" s="13"/>
      <c r="DEB55" s="13"/>
      <c r="DEC55" s="13"/>
      <c r="DED55" s="13"/>
      <c r="DEE55" s="13"/>
      <c r="DEF55" s="13"/>
      <c r="DEG55" s="13"/>
      <c r="DEH55" s="13"/>
      <c r="DEI55" s="13"/>
      <c r="DEJ55" s="13"/>
      <c r="DEK55" s="13"/>
      <c r="DEL55" s="13"/>
      <c r="DEM55" s="13"/>
      <c r="DEN55" s="13"/>
      <c r="DEO55" s="13"/>
      <c r="DEP55" s="13"/>
      <c r="DEQ55" s="13"/>
      <c r="DER55" s="13"/>
      <c r="DES55" s="13"/>
      <c r="DET55" s="13"/>
      <c r="DEU55" s="13"/>
      <c r="DEV55" s="13"/>
      <c r="DEW55" s="13"/>
      <c r="DEX55" s="13"/>
      <c r="DEY55" s="13"/>
      <c r="DEZ55" s="13"/>
      <c r="DFA55" s="13"/>
      <c r="DFB55" s="13"/>
      <c r="DFC55" s="13"/>
      <c r="DFD55" s="13"/>
      <c r="DFE55" s="13"/>
      <c r="DFF55" s="13"/>
      <c r="DFG55" s="13"/>
      <c r="DFH55" s="13"/>
      <c r="DFI55" s="13"/>
      <c r="DFJ55" s="13"/>
      <c r="DFK55" s="13"/>
      <c r="DFL55" s="13"/>
      <c r="DFM55" s="13"/>
      <c r="DFN55" s="13"/>
      <c r="DFO55" s="13"/>
      <c r="DFP55" s="13"/>
      <c r="DFQ55" s="13"/>
      <c r="DFR55" s="13"/>
      <c r="DFS55" s="13"/>
      <c r="DFT55" s="13"/>
      <c r="DFU55" s="13"/>
      <c r="DFV55" s="13"/>
      <c r="DFW55" s="13"/>
      <c r="DFX55" s="13"/>
      <c r="DFY55" s="13"/>
      <c r="DFZ55" s="13"/>
      <c r="DGA55" s="13"/>
      <c r="DGB55" s="13"/>
      <c r="DGC55" s="13"/>
      <c r="DGD55" s="13"/>
      <c r="DGE55" s="13"/>
      <c r="DGF55" s="13"/>
      <c r="DGG55" s="13"/>
      <c r="DGH55" s="13"/>
      <c r="DGI55" s="13"/>
      <c r="DGJ55" s="13"/>
      <c r="DGK55" s="13"/>
      <c r="DGL55" s="13"/>
      <c r="DGM55" s="13"/>
      <c r="DGN55" s="13"/>
      <c r="DGO55" s="13"/>
      <c r="DGP55" s="13"/>
      <c r="DGQ55" s="13"/>
      <c r="DGR55" s="13"/>
      <c r="DGS55" s="13"/>
      <c r="DGT55" s="13"/>
      <c r="DGU55" s="13"/>
      <c r="DGV55" s="13"/>
      <c r="DGW55" s="13"/>
      <c r="DGX55" s="13"/>
      <c r="DGY55" s="13"/>
      <c r="DGZ55" s="13"/>
      <c r="DHA55" s="13"/>
      <c r="DHB55" s="13"/>
      <c r="DHC55" s="13"/>
      <c r="DHD55" s="13"/>
      <c r="DHE55" s="13"/>
      <c r="DHF55" s="13"/>
      <c r="DHG55" s="13"/>
      <c r="DHH55" s="13"/>
      <c r="DHI55" s="13"/>
      <c r="DHJ55" s="13"/>
      <c r="DHK55" s="13"/>
      <c r="DHL55" s="13"/>
      <c r="DHM55" s="13"/>
      <c r="DHN55" s="13"/>
      <c r="DHO55" s="13"/>
      <c r="DHP55" s="13"/>
      <c r="DHQ55" s="13"/>
      <c r="DHR55" s="13"/>
      <c r="DHS55" s="13"/>
      <c r="DHT55" s="13"/>
      <c r="DHU55" s="13"/>
      <c r="DHV55" s="13"/>
      <c r="DHW55" s="13"/>
      <c r="DHX55" s="13"/>
      <c r="DHY55" s="13"/>
      <c r="DHZ55" s="13"/>
      <c r="DIA55" s="13"/>
      <c r="DIB55" s="13"/>
      <c r="DIC55" s="13"/>
      <c r="DID55" s="13"/>
      <c r="DIE55" s="13"/>
      <c r="DIF55" s="13"/>
      <c r="DIG55" s="13"/>
      <c r="DIH55" s="13"/>
      <c r="DII55" s="13"/>
      <c r="DIJ55" s="13"/>
      <c r="DIK55" s="13"/>
      <c r="DIL55" s="13"/>
      <c r="DIM55" s="13"/>
      <c r="DIN55" s="13"/>
      <c r="DIO55" s="13"/>
      <c r="DIP55" s="13"/>
      <c r="DIQ55" s="13"/>
      <c r="DIR55" s="13"/>
      <c r="DIS55" s="13"/>
      <c r="DIT55" s="13"/>
      <c r="DIU55" s="13"/>
      <c r="DIV55" s="13"/>
      <c r="DIW55" s="13"/>
      <c r="DIX55" s="13"/>
      <c r="DIY55" s="13"/>
      <c r="DIZ55" s="13"/>
      <c r="DJA55" s="13"/>
      <c r="DJB55" s="13"/>
      <c r="DJC55" s="13"/>
      <c r="DJD55" s="13"/>
      <c r="DJE55" s="13"/>
      <c r="DJF55" s="13"/>
      <c r="DJG55" s="13"/>
      <c r="DJH55" s="13"/>
      <c r="DJI55" s="13"/>
      <c r="DJJ55" s="13"/>
      <c r="DJK55" s="13"/>
      <c r="DJL55" s="13"/>
      <c r="DJM55" s="13"/>
      <c r="DJN55" s="13"/>
      <c r="DJO55" s="13"/>
      <c r="DJP55" s="13"/>
      <c r="DJQ55" s="13"/>
      <c r="DJR55" s="13"/>
      <c r="DJS55" s="13"/>
      <c r="DJT55" s="13"/>
      <c r="DJU55" s="13"/>
      <c r="DJV55" s="13"/>
      <c r="DJW55" s="13"/>
      <c r="DJX55" s="13"/>
      <c r="DJY55" s="13"/>
      <c r="DJZ55" s="13"/>
      <c r="DKA55" s="13"/>
      <c r="DKB55" s="13"/>
      <c r="DKC55" s="13"/>
      <c r="DKD55" s="13"/>
      <c r="DKE55" s="13"/>
      <c r="DKF55" s="13"/>
      <c r="DKG55" s="13"/>
      <c r="DKH55" s="13"/>
      <c r="DKI55" s="13"/>
      <c r="DKJ55" s="13"/>
      <c r="DKK55" s="13"/>
      <c r="DKL55" s="13"/>
      <c r="DKM55" s="13"/>
      <c r="DKN55" s="13"/>
      <c r="DKO55" s="13"/>
      <c r="DKP55" s="13"/>
      <c r="DKQ55" s="13"/>
      <c r="DKR55" s="13"/>
      <c r="DKS55" s="13"/>
      <c r="DKT55" s="13"/>
      <c r="DKU55" s="13"/>
      <c r="DKV55" s="13"/>
      <c r="DKW55" s="13"/>
      <c r="DKX55" s="13"/>
      <c r="DKY55" s="13"/>
      <c r="DKZ55" s="13"/>
      <c r="DLA55" s="13"/>
      <c r="DLB55" s="13"/>
      <c r="DLC55" s="13"/>
      <c r="DLD55" s="13"/>
      <c r="DLE55" s="13"/>
      <c r="DLF55" s="13"/>
      <c r="DLG55" s="13"/>
      <c r="DLH55" s="13"/>
      <c r="DLI55" s="13"/>
      <c r="DLJ55" s="13"/>
      <c r="DLK55" s="13"/>
      <c r="DLL55" s="13"/>
      <c r="DLM55" s="13"/>
      <c r="DLN55" s="13"/>
      <c r="DLO55" s="13"/>
      <c r="DLP55" s="13"/>
      <c r="DLQ55" s="13"/>
      <c r="DLR55" s="13"/>
      <c r="DLS55" s="13"/>
      <c r="DLT55" s="13"/>
      <c r="DLU55" s="13"/>
      <c r="DLV55" s="13"/>
      <c r="DLW55" s="13"/>
      <c r="DLX55" s="13"/>
      <c r="DLY55" s="13"/>
      <c r="DLZ55" s="13"/>
      <c r="DMA55" s="13"/>
      <c r="DMB55" s="13"/>
      <c r="DMC55" s="13"/>
      <c r="DMD55" s="13"/>
      <c r="DME55" s="13"/>
      <c r="DMF55" s="13"/>
      <c r="DMG55" s="13"/>
      <c r="DMH55" s="13"/>
      <c r="DMI55" s="13"/>
      <c r="DMJ55" s="13"/>
      <c r="DMK55" s="13"/>
      <c r="DML55" s="13"/>
      <c r="DMM55" s="13"/>
      <c r="DMN55" s="13"/>
      <c r="DMO55" s="13"/>
      <c r="DMP55" s="13"/>
      <c r="DMQ55" s="13"/>
      <c r="DMR55" s="13"/>
      <c r="DMS55" s="13"/>
      <c r="DMT55" s="13"/>
      <c r="DMU55" s="13"/>
      <c r="DMV55" s="13"/>
      <c r="DMW55" s="13"/>
      <c r="DMX55" s="13"/>
      <c r="DMY55" s="13"/>
      <c r="DMZ55" s="13"/>
      <c r="DNA55" s="13"/>
      <c r="DNB55" s="13"/>
      <c r="DNC55" s="13"/>
      <c r="DND55" s="13"/>
      <c r="DNE55" s="13"/>
      <c r="DNF55" s="13"/>
      <c r="DNG55" s="13"/>
      <c r="DNH55" s="13"/>
      <c r="DNI55" s="13"/>
      <c r="DNJ55" s="13"/>
      <c r="DNK55" s="13"/>
      <c r="DNL55" s="13"/>
      <c r="DNM55" s="13"/>
      <c r="DNN55" s="13"/>
      <c r="DNO55" s="13"/>
      <c r="DNP55" s="13"/>
      <c r="DNQ55" s="13"/>
      <c r="DNR55" s="13"/>
      <c r="DNS55" s="13"/>
      <c r="DNT55" s="13"/>
      <c r="DNU55" s="13"/>
      <c r="DNV55" s="13"/>
      <c r="DNW55" s="13"/>
      <c r="DNX55" s="13"/>
      <c r="DNY55" s="13"/>
      <c r="DNZ55" s="13"/>
      <c r="DOA55" s="13"/>
      <c r="DOB55" s="13"/>
      <c r="DOC55" s="13"/>
      <c r="DOD55" s="13"/>
      <c r="DOE55" s="13"/>
      <c r="DOF55" s="13"/>
      <c r="DOG55" s="13"/>
      <c r="DOH55" s="13"/>
      <c r="DOI55" s="13"/>
      <c r="DOJ55" s="13"/>
      <c r="DOK55" s="13"/>
      <c r="DOL55" s="13"/>
      <c r="DOM55" s="13"/>
      <c r="DON55" s="13"/>
      <c r="DOO55" s="13"/>
      <c r="DOP55" s="13"/>
      <c r="DOQ55" s="13"/>
      <c r="DOR55" s="13"/>
      <c r="DOS55" s="13"/>
      <c r="DOT55" s="13"/>
      <c r="DOU55" s="13"/>
      <c r="DOV55" s="13"/>
      <c r="DOW55" s="13"/>
      <c r="DOX55" s="13"/>
      <c r="DOY55" s="13"/>
      <c r="DOZ55" s="13"/>
      <c r="DPA55" s="13"/>
      <c r="DPB55" s="13"/>
      <c r="DPC55" s="13"/>
      <c r="DPD55" s="13"/>
      <c r="DPE55" s="13"/>
      <c r="DPF55" s="13"/>
      <c r="DPG55" s="13"/>
      <c r="DPH55" s="13"/>
      <c r="DPI55" s="13"/>
      <c r="DPJ55" s="13"/>
      <c r="DPK55" s="13"/>
      <c r="DPL55" s="13"/>
      <c r="DPM55" s="13"/>
      <c r="DPN55" s="13"/>
      <c r="DPO55" s="13"/>
      <c r="DPP55" s="13"/>
      <c r="DPQ55" s="13"/>
      <c r="DPR55" s="13"/>
      <c r="DPS55" s="13"/>
      <c r="DPT55" s="13"/>
      <c r="DPU55" s="13"/>
      <c r="DPV55" s="13"/>
      <c r="DPW55" s="13"/>
      <c r="DPX55" s="13"/>
      <c r="DPY55" s="13"/>
      <c r="DPZ55" s="13"/>
      <c r="DQA55" s="13"/>
      <c r="DQB55" s="13"/>
      <c r="DQC55" s="13"/>
      <c r="DQD55" s="13"/>
      <c r="DQE55" s="13"/>
      <c r="DQF55" s="13"/>
      <c r="DQG55" s="13"/>
      <c r="DQH55" s="13"/>
      <c r="DQI55" s="13"/>
      <c r="DQJ55" s="13"/>
      <c r="DQK55" s="13"/>
      <c r="DQL55" s="13"/>
      <c r="DQM55" s="13"/>
      <c r="DQN55" s="13"/>
      <c r="DQO55" s="13"/>
      <c r="DQP55" s="13"/>
      <c r="DQQ55" s="13"/>
      <c r="DQR55" s="13"/>
      <c r="DQS55" s="13"/>
      <c r="DQT55" s="13"/>
      <c r="DQU55" s="13"/>
      <c r="DQV55" s="13"/>
      <c r="DQW55" s="13"/>
      <c r="DQX55" s="13"/>
      <c r="DQY55" s="13"/>
      <c r="DQZ55" s="13"/>
      <c r="DRA55" s="13"/>
      <c r="DRB55" s="13"/>
      <c r="DRC55" s="13"/>
      <c r="DRD55" s="13"/>
      <c r="DRE55" s="13"/>
      <c r="DRF55" s="13"/>
      <c r="DRG55" s="13"/>
      <c r="DRH55" s="13"/>
      <c r="DRI55" s="13"/>
      <c r="DRJ55" s="13"/>
      <c r="DRK55" s="13"/>
      <c r="DRL55" s="13"/>
      <c r="DRM55" s="13"/>
      <c r="DRN55" s="13"/>
      <c r="DRO55" s="13"/>
      <c r="DRP55" s="13"/>
      <c r="DRQ55" s="13"/>
      <c r="DRR55" s="13"/>
      <c r="DRS55" s="13"/>
      <c r="DRT55" s="13"/>
      <c r="DRU55" s="13"/>
      <c r="DRV55" s="13"/>
      <c r="DRW55" s="13"/>
      <c r="DRX55" s="13"/>
      <c r="DRY55" s="13"/>
      <c r="DRZ55" s="13"/>
      <c r="DSA55" s="13"/>
      <c r="DSB55" s="13"/>
      <c r="DSC55" s="13"/>
      <c r="DSD55" s="13"/>
      <c r="DSE55" s="13"/>
      <c r="DSF55" s="13"/>
      <c r="DSG55" s="13"/>
      <c r="DSH55" s="13"/>
      <c r="DSI55" s="13"/>
      <c r="DSJ55" s="13"/>
      <c r="DSK55" s="13"/>
      <c r="DSL55" s="13"/>
      <c r="DSM55" s="13"/>
      <c r="DSN55" s="13"/>
      <c r="DSO55" s="13"/>
      <c r="DSP55" s="13"/>
      <c r="DSQ55" s="13"/>
      <c r="DSR55" s="13"/>
      <c r="DSS55" s="13"/>
      <c r="DST55" s="13"/>
      <c r="DSU55" s="13"/>
      <c r="DSV55" s="13"/>
      <c r="DSW55" s="13"/>
      <c r="DSX55" s="13"/>
      <c r="DSY55" s="13"/>
      <c r="DSZ55" s="13"/>
      <c r="DTA55" s="13"/>
      <c r="DTB55" s="13"/>
      <c r="DTC55" s="13"/>
      <c r="DTD55" s="13"/>
      <c r="DTE55" s="13"/>
      <c r="DTF55" s="13"/>
      <c r="DTG55" s="13"/>
      <c r="DTH55" s="13"/>
      <c r="DTI55" s="13"/>
      <c r="DTJ55" s="13"/>
      <c r="DTK55" s="13"/>
      <c r="DTL55" s="13"/>
      <c r="DTM55" s="13"/>
      <c r="DTN55" s="13"/>
      <c r="DTO55" s="13"/>
      <c r="DTP55" s="13"/>
      <c r="DTQ55" s="13"/>
      <c r="DTR55" s="13"/>
      <c r="DTS55" s="13"/>
      <c r="DTT55" s="13"/>
      <c r="DTU55" s="13"/>
      <c r="DTV55" s="13"/>
      <c r="DTW55" s="13"/>
      <c r="DTX55" s="13"/>
      <c r="DTY55" s="13"/>
      <c r="DTZ55" s="13"/>
      <c r="DUA55" s="13"/>
      <c r="DUB55" s="13"/>
      <c r="DUC55" s="13"/>
      <c r="DUD55" s="13"/>
      <c r="DUE55" s="13"/>
      <c r="DUF55" s="13"/>
      <c r="DUG55" s="13"/>
      <c r="DUH55" s="13"/>
      <c r="DUI55" s="13"/>
      <c r="DUJ55" s="13"/>
      <c r="DUK55" s="13"/>
      <c r="DUL55" s="13"/>
      <c r="DUM55" s="13"/>
      <c r="DUN55" s="13"/>
      <c r="DUO55" s="13"/>
      <c r="DUP55" s="13"/>
      <c r="DUQ55" s="13"/>
      <c r="DUR55" s="13"/>
      <c r="DUS55" s="13"/>
      <c r="DUT55" s="13"/>
      <c r="DUU55" s="13"/>
      <c r="DUV55" s="13"/>
      <c r="DUW55" s="13"/>
      <c r="DUX55" s="13"/>
      <c r="DUY55" s="13"/>
      <c r="DUZ55" s="13"/>
      <c r="DVA55" s="13"/>
      <c r="DVB55" s="13"/>
      <c r="DVC55" s="13"/>
      <c r="DVD55" s="13"/>
      <c r="DVE55" s="13"/>
      <c r="DVF55" s="13"/>
      <c r="DVG55" s="13"/>
      <c r="DVH55" s="13"/>
      <c r="DVI55" s="13"/>
      <c r="DVJ55" s="13"/>
      <c r="DVK55" s="13"/>
      <c r="DVL55" s="13"/>
      <c r="DVM55" s="13"/>
      <c r="DVN55" s="13"/>
      <c r="DVO55" s="13"/>
      <c r="DVP55" s="13"/>
      <c r="DVQ55" s="13"/>
      <c r="DVR55" s="13"/>
      <c r="DVS55" s="13"/>
      <c r="DVT55" s="13"/>
      <c r="DVU55" s="13"/>
      <c r="DVV55" s="13"/>
      <c r="DVW55" s="13"/>
      <c r="DVX55" s="13"/>
      <c r="DVY55" s="13"/>
      <c r="DVZ55" s="13"/>
      <c r="DWA55" s="13"/>
      <c r="DWB55" s="13"/>
      <c r="DWC55" s="13"/>
      <c r="DWD55" s="13"/>
      <c r="DWE55" s="13"/>
      <c r="DWF55" s="13"/>
      <c r="DWG55" s="13"/>
      <c r="DWH55" s="13"/>
      <c r="DWI55" s="13"/>
      <c r="DWJ55" s="13"/>
      <c r="DWK55" s="13"/>
      <c r="DWL55" s="13"/>
      <c r="DWM55" s="13"/>
      <c r="DWN55" s="13"/>
      <c r="DWO55" s="13"/>
      <c r="DWP55" s="13"/>
      <c r="DWQ55" s="13"/>
      <c r="DWR55" s="13"/>
      <c r="DWS55" s="13"/>
      <c r="DWT55" s="13"/>
      <c r="DWU55" s="13"/>
      <c r="DWV55" s="13"/>
      <c r="DWW55" s="13"/>
      <c r="DWX55" s="13"/>
      <c r="DWY55" s="13"/>
      <c r="DWZ55" s="13"/>
      <c r="DXA55" s="13"/>
      <c r="DXB55" s="13"/>
      <c r="DXC55" s="13"/>
      <c r="DXD55" s="13"/>
      <c r="DXE55" s="13"/>
      <c r="DXF55" s="13"/>
      <c r="DXG55" s="13"/>
      <c r="DXH55" s="13"/>
      <c r="DXI55" s="13"/>
      <c r="DXJ55" s="13"/>
      <c r="DXK55" s="13"/>
      <c r="DXL55" s="13"/>
      <c r="DXM55" s="13"/>
      <c r="DXN55" s="13"/>
      <c r="DXO55" s="13"/>
      <c r="DXP55" s="13"/>
      <c r="DXQ55" s="13"/>
      <c r="DXR55" s="13"/>
      <c r="DXS55" s="13"/>
      <c r="DXT55" s="13"/>
      <c r="DXU55" s="13"/>
      <c r="DXV55" s="13"/>
      <c r="DXW55" s="13"/>
      <c r="DXX55" s="13"/>
      <c r="DXY55" s="13"/>
      <c r="DXZ55" s="13"/>
      <c r="DYA55" s="13"/>
      <c r="DYB55" s="13"/>
      <c r="DYC55" s="13"/>
      <c r="DYD55" s="13"/>
      <c r="DYE55" s="13"/>
      <c r="DYF55" s="13"/>
      <c r="DYG55" s="13"/>
      <c r="DYH55" s="13"/>
      <c r="DYI55" s="13"/>
      <c r="DYJ55" s="13"/>
      <c r="DYK55" s="13"/>
      <c r="DYL55" s="13"/>
      <c r="DYM55" s="13"/>
      <c r="DYN55" s="13"/>
      <c r="DYO55" s="13"/>
      <c r="DYP55" s="13"/>
      <c r="DYQ55" s="13"/>
      <c r="DYR55" s="13"/>
      <c r="DYS55" s="13"/>
      <c r="DYT55" s="13"/>
      <c r="DYU55" s="13"/>
      <c r="DYV55" s="13"/>
      <c r="DYW55" s="13"/>
      <c r="DYX55" s="13"/>
      <c r="DYY55" s="13"/>
      <c r="DYZ55" s="13"/>
      <c r="DZA55" s="13"/>
      <c r="DZB55" s="13"/>
      <c r="DZC55" s="13"/>
      <c r="DZD55" s="13"/>
      <c r="DZE55" s="13"/>
      <c r="DZF55" s="13"/>
      <c r="DZG55" s="13"/>
      <c r="DZH55" s="13"/>
      <c r="DZI55" s="13"/>
      <c r="DZJ55" s="13"/>
      <c r="DZK55" s="13"/>
      <c r="DZL55" s="13"/>
      <c r="DZM55" s="13"/>
      <c r="DZN55" s="13"/>
      <c r="DZO55" s="13"/>
      <c r="DZP55" s="13"/>
      <c r="DZQ55" s="13"/>
      <c r="DZR55" s="13"/>
      <c r="DZS55" s="13"/>
      <c r="DZT55" s="13"/>
      <c r="DZU55" s="13"/>
      <c r="DZV55" s="13"/>
      <c r="DZW55" s="13"/>
      <c r="DZX55" s="13"/>
      <c r="DZY55" s="13"/>
      <c r="DZZ55" s="13"/>
      <c r="EAA55" s="13"/>
      <c r="EAB55" s="13"/>
      <c r="EAC55" s="13"/>
      <c r="EAD55" s="13"/>
      <c r="EAE55" s="13"/>
      <c r="EAF55" s="13"/>
      <c r="EAG55" s="13"/>
      <c r="EAH55" s="13"/>
      <c r="EAI55" s="13"/>
      <c r="EAJ55" s="13"/>
      <c r="EAK55" s="13"/>
      <c r="EAL55" s="13"/>
      <c r="EAM55" s="13"/>
      <c r="EAN55" s="13"/>
      <c r="EAO55" s="13"/>
      <c r="EAP55" s="13"/>
      <c r="EAQ55" s="13"/>
      <c r="EAR55" s="13"/>
      <c r="EAS55" s="13"/>
      <c r="EAT55" s="13"/>
      <c r="EAU55" s="13"/>
      <c r="EAV55" s="13"/>
      <c r="EAW55" s="13"/>
      <c r="EAX55" s="13"/>
      <c r="EAY55" s="13"/>
      <c r="EAZ55" s="13"/>
      <c r="EBA55" s="13"/>
      <c r="EBB55" s="13"/>
      <c r="EBC55" s="13"/>
      <c r="EBD55" s="13"/>
      <c r="EBE55" s="13"/>
      <c r="EBF55" s="13"/>
      <c r="EBG55" s="13"/>
      <c r="EBH55" s="13"/>
      <c r="EBI55" s="13"/>
      <c r="EBJ55" s="13"/>
      <c r="EBK55" s="13"/>
      <c r="EBL55" s="13"/>
      <c r="EBM55" s="13"/>
      <c r="EBN55" s="13"/>
      <c r="EBO55" s="13"/>
      <c r="EBP55" s="13"/>
      <c r="EBQ55" s="13"/>
      <c r="EBR55" s="13"/>
      <c r="EBS55" s="13"/>
      <c r="EBT55" s="13"/>
      <c r="EBU55" s="13"/>
      <c r="EBV55" s="13"/>
      <c r="EBW55" s="13"/>
      <c r="EBX55" s="13"/>
      <c r="EBY55" s="13"/>
      <c r="EBZ55" s="13"/>
      <c r="ECA55" s="13"/>
      <c r="ECB55" s="13"/>
      <c r="ECC55" s="13"/>
      <c r="ECD55" s="13"/>
      <c r="ECE55" s="13"/>
      <c r="ECF55" s="13"/>
      <c r="ECG55" s="13"/>
      <c r="ECH55" s="13"/>
      <c r="ECI55" s="13"/>
      <c r="ECJ55" s="13"/>
      <c r="ECK55" s="13"/>
      <c r="ECL55" s="13"/>
      <c r="ECM55" s="13"/>
      <c r="ECN55" s="13"/>
      <c r="ECO55" s="13"/>
      <c r="ECP55" s="13"/>
      <c r="ECQ55" s="13"/>
      <c r="ECR55" s="13"/>
      <c r="ECS55" s="13"/>
      <c r="ECT55" s="13"/>
      <c r="ECU55" s="13"/>
      <c r="ECV55" s="13"/>
      <c r="ECW55" s="13"/>
      <c r="ECX55" s="13"/>
      <c r="ECY55" s="13"/>
      <c r="ECZ55" s="13"/>
      <c r="EDA55" s="13"/>
      <c r="EDB55" s="13"/>
      <c r="EDC55" s="13"/>
      <c r="EDD55" s="13"/>
      <c r="EDE55" s="13"/>
      <c r="EDF55" s="13"/>
      <c r="EDG55" s="13"/>
      <c r="EDH55" s="13"/>
      <c r="EDI55" s="13"/>
      <c r="EDJ55" s="13"/>
      <c r="EDK55" s="13"/>
      <c r="EDL55" s="13"/>
      <c r="EDM55" s="13"/>
      <c r="EDN55" s="13"/>
      <c r="EDO55" s="13"/>
      <c r="EDP55" s="13"/>
      <c r="EDQ55" s="13"/>
      <c r="EDR55" s="13"/>
      <c r="EDS55" s="13"/>
      <c r="EDT55" s="13"/>
      <c r="EDU55" s="13"/>
      <c r="EDV55" s="13"/>
      <c r="EDW55" s="13"/>
      <c r="EDX55" s="13"/>
      <c r="EDY55" s="13"/>
      <c r="EDZ55" s="13"/>
      <c r="EEA55" s="13"/>
      <c r="EEB55" s="13"/>
      <c r="EEC55" s="13"/>
      <c r="EED55" s="13"/>
      <c r="EEE55" s="13"/>
      <c r="EEF55" s="13"/>
      <c r="EEG55" s="13"/>
      <c r="EEH55" s="13"/>
      <c r="EEI55" s="13"/>
      <c r="EEJ55" s="13"/>
      <c r="EEK55" s="13"/>
      <c r="EEL55" s="13"/>
      <c r="EEM55" s="13"/>
      <c r="EEN55" s="13"/>
      <c r="EEO55" s="13"/>
      <c r="EEP55" s="13"/>
      <c r="EEQ55" s="13"/>
      <c r="EER55" s="13"/>
      <c r="EES55" s="13"/>
      <c r="EET55" s="13"/>
      <c r="EEU55" s="13"/>
      <c r="EEV55" s="13"/>
      <c r="EEW55" s="13"/>
      <c r="EEX55" s="13"/>
      <c r="EEY55" s="13"/>
      <c r="EEZ55" s="13"/>
      <c r="EFA55" s="13"/>
      <c r="EFB55" s="13"/>
      <c r="EFC55" s="13"/>
      <c r="EFD55" s="13"/>
      <c r="EFE55" s="13"/>
      <c r="EFF55" s="13"/>
      <c r="EFG55" s="13"/>
      <c r="EFH55" s="13"/>
      <c r="EFI55" s="13"/>
      <c r="EFJ55" s="13"/>
      <c r="EFK55" s="13"/>
      <c r="EFL55" s="13"/>
      <c r="EFM55" s="13"/>
      <c r="EFN55" s="13"/>
      <c r="EFO55" s="13"/>
      <c r="EFP55" s="13"/>
      <c r="EFQ55" s="13"/>
      <c r="EFR55" s="13"/>
      <c r="EFS55" s="13"/>
      <c r="EFT55" s="13"/>
      <c r="EFU55" s="13"/>
      <c r="EFV55" s="13"/>
      <c r="EFW55" s="13"/>
      <c r="EFX55" s="13"/>
      <c r="EFY55" s="13"/>
      <c r="EFZ55" s="13"/>
      <c r="EGA55" s="13"/>
      <c r="EGB55" s="13"/>
      <c r="EGC55" s="13"/>
      <c r="EGD55" s="13"/>
      <c r="EGE55" s="13"/>
      <c r="EGF55" s="13"/>
      <c r="EGG55" s="13"/>
      <c r="EGH55" s="13"/>
      <c r="EGI55" s="13"/>
      <c r="EGJ55" s="13"/>
      <c r="EGK55" s="13"/>
      <c r="EGL55" s="13"/>
      <c r="EGM55" s="13"/>
      <c r="EGN55" s="13"/>
      <c r="EGO55" s="13"/>
      <c r="EGP55" s="13"/>
      <c r="EGQ55" s="13"/>
      <c r="EGR55" s="13"/>
      <c r="EGS55" s="13"/>
      <c r="EGT55" s="13"/>
      <c r="EGU55" s="13"/>
      <c r="EGV55" s="13"/>
      <c r="EGW55" s="13"/>
      <c r="EGX55" s="13"/>
      <c r="EGY55" s="13"/>
      <c r="EGZ55" s="13"/>
      <c r="EHA55" s="13"/>
      <c r="EHB55" s="13"/>
      <c r="EHC55" s="13"/>
      <c r="EHD55" s="13"/>
      <c r="EHE55" s="13"/>
      <c r="EHF55" s="13"/>
      <c r="EHG55" s="13"/>
      <c r="EHH55" s="13"/>
      <c r="EHI55" s="13"/>
      <c r="EHJ55" s="13"/>
      <c r="EHK55" s="13"/>
      <c r="EHL55" s="13"/>
      <c r="EHM55" s="13"/>
      <c r="EHN55" s="13"/>
      <c r="EHO55" s="13"/>
      <c r="EHP55" s="13"/>
      <c r="EHQ55" s="13"/>
      <c r="EHR55" s="13"/>
      <c r="EHS55" s="13"/>
      <c r="EHT55" s="13"/>
      <c r="EHU55" s="13"/>
      <c r="EHV55" s="13"/>
      <c r="EHW55" s="13"/>
      <c r="EHX55" s="13"/>
      <c r="EHY55" s="13"/>
      <c r="EHZ55" s="13"/>
      <c r="EIA55" s="13"/>
      <c r="EIB55" s="13"/>
      <c r="EIC55" s="13"/>
      <c r="EID55" s="13"/>
      <c r="EIE55" s="13"/>
      <c r="EIF55" s="13"/>
      <c r="EIG55" s="13"/>
      <c r="EIH55" s="13"/>
      <c r="EII55" s="13"/>
      <c r="EIJ55" s="13"/>
      <c r="EIK55" s="13"/>
      <c r="EIL55" s="13"/>
      <c r="EIM55" s="13"/>
      <c r="EIN55" s="13"/>
      <c r="EIO55" s="13"/>
      <c r="EIP55" s="13"/>
      <c r="EIQ55" s="13"/>
      <c r="EIR55" s="13"/>
      <c r="EIS55" s="13"/>
      <c r="EIT55" s="13"/>
      <c r="EIU55" s="13"/>
      <c r="EIV55" s="13"/>
      <c r="EIW55" s="13"/>
      <c r="EIX55" s="13"/>
      <c r="EIY55" s="13"/>
      <c r="EIZ55" s="13"/>
      <c r="EJA55" s="13"/>
      <c r="EJB55" s="13"/>
      <c r="EJC55" s="13"/>
      <c r="EJD55" s="13"/>
      <c r="EJE55" s="13"/>
      <c r="EJF55" s="13"/>
      <c r="EJG55" s="13"/>
      <c r="EJH55" s="13"/>
      <c r="EJI55" s="13"/>
      <c r="EJJ55" s="13"/>
      <c r="EJK55" s="13"/>
      <c r="EJL55" s="13"/>
      <c r="EJM55" s="13"/>
      <c r="EJN55" s="13"/>
      <c r="EJO55" s="13"/>
      <c r="EJP55" s="13"/>
      <c r="EJQ55" s="13"/>
      <c r="EJR55" s="13"/>
      <c r="EJS55" s="13"/>
      <c r="EJT55" s="13"/>
      <c r="EJU55" s="13"/>
      <c r="EJV55" s="13"/>
      <c r="EJW55" s="13"/>
      <c r="EJX55" s="13"/>
      <c r="EJY55" s="13"/>
      <c r="EJZ55" s="13"/>
      <c r="EKA55" s="13"/>
      <c r="EKB55" s="13"/>
      <c r="EKC55" s="13"/>
      <c r="EKD55" s="13"/>
      <c r="EKE55" s="13"/>
      <c r="EKF55" s="13"/>
      <c r="EKG55" s="13"/>
      <c r="EKH55" s="13"/>
      <c r="EKI55" s="13"/>
      <c r="EKJ55" s="13"/>
      <c r="EKK55" s="13"/>
      <c r="EKL55" s="13"/>
      <c r="EKM55" s="13"/>
      <c r="EKN55" s="13"/>
      <c r="EKO55" s="13"/>
      <c r="EKP55" s="13"/>
      <c r="EKQ55" s="13"/>
      <c r="EKR55" s="13"/>
      <c r="EKS55" s="13"/>
      <c r="EKT55" s="13"/>
      <c r="EKU55" s="13"/>
      <c r="EKV55" s="13"/>
      <c r="EKW55" s="13"/>
      <c r="EKX55" s="13"/>
      <c r="EKY55" s="13"/>
      <c r="EKZ55" s="13"/>
      <c r="ELA55" s="13"/>
      <c r="ELB55" s="13"/>
      <c r="ELC55" s="13"/>
      <c r="ELD55" s="13"/>
      <c r="ELE55" s="13"/>
      <c r="ELF55" s="13"/>
      <c r="ELG55" s="13"/>
      <c r="ELH55" s="13"/>
      <c r="ELI55" s="13"/>
      <c r="ELJ55" s="13"/>
      <c r="ELK55" s="13"/>
      <c r="ELL55" s="13"/>
      <c r="ELM55" s="13"/>
      <c r="ELN55" s="13"/>
      <c r="ELO55" s="13"/>
      <c r="ELP55" s="13"/>
      <c r="ELQ55" s="13"/>
      <c r="ELR55" s="13"/>
      <c r="ELS55" s="13"/>
      <c r="ELT55" s="13"/>
      <c r="ELU55" s="13"/>
      <c r="ELV55" s="13"/>
      <c r="ELW55" s="13"/>
      <c r="ELX55" s="13"/>
      <c r="ELY55" s="13"/>
      <c r="ELZ55" s="13"/>
      <c r="EMA55" s="13"/>
      <c r="EMB55" s="13"/>
      <c r="EMC55" s="13"/>
      <c r="EMD55" s="13"/>
      <c r="EME55" s="13"/>
      <c r="EMF55" s="13"/>
      <c r="EMG55" s="13"/>
      <c r="EMH55" s="13"/>
      <c r="EMI55" s="13"/>
      <c r="EMJ55" s="13"/>
      <c r="EMK55" s="13"/>
      <c r="EML55" s="13"/>
      <c r="EMM55" s="13"/>
      <c r="EMN55" s="13"/>
      <c r="EMO55" s="13"/>
      <c r="EMP55" s="13"/>
      <c r="EMQ55" s="13"/>
      <c r="EMR55" s="13"/>
      <c r="EMS55" s="13"/>
      <c r="EMT55" s="13"/>
      <c r="EMU55" s="13"/>
      <c r="EMV55" s="13"/>
      <c r="EMW55" s="13"/>
      <c r="EMX55" s="13"/>
      <c r="EMY55" s="13"/>
      <c r="EMZ55" s="13"/>
      <c r="ENA55" s="13"/>
      <c r="ENB55" s="13"/>
      <c r="ENC55" s="13"/>
      <c r="END55" s="13"/>
      <c r="ENE55" s="13"/>
      <c r="ENF55" s="13"/>
      <c r="ENG55" s="13"/>
      <c r="ENH55" s="13"/>
      <c r="ENI55" s="13"/>
      <c r="ENJ55" s="13"/>
      <c r="ENK55" s="13"/>
      <c r="ENL55" s="13"/>
      <c r="ENM55" s="13"/>
      <c r="ENN55" s="13"/>
      <c r="ENO55" s="13"/>
      <c r="ENP55" s="13"/>
      <c r="ENQ55" s="13"/>
      <c r="ENR55" s="13"/>
      <c r="ENS55" s="13"/>
      <c r="ENT55" s="13"/>
      <c r="ENU55" s="13"/>
      <c r="ENV55" s="13"/>
      <c r="ENW55" s="13"/>
      <c r="ENX55" s="13"/>
      <c r="ENY55" s="13"/>
      <c r="ENZ55" s="13"/>
      <c r="EOA55" s="13"/>
      <c r="EOB55" s="13"/>
      <c r="EOC55" s="13"/>
      <c r="EOD55" s="13"/>
      <c r="EOE55" s="13"/>
      <c r="EOF55" s="13"/>
      <c r="EOG55" s="13"/>
      <c r="EOH55" s="13"/>
      <c r="EOI55" s="13"/>
      <c r="EOJ55" s="13"/>
      <c r="EOK55" s="13"/>
      <c r="EOL55" s="13"/>
      <c r="EOM55" s="13"/>
      <c r="EON55" s="13"/>
      <c r="EOO55" s="13"/>
      <c r="EOP55" s="13"/>
      <c r="EOQ55" s="13"/>
      <c r="EOR55" s="13"/>
      <c r="EOS55" s="13"/>
      <c r="EOT55" s="13"/>
      <c r="EOU55" s="13"/>
      <c r="EOV55" s="13"/>
      <c r="EOW55" s="13"/>
      <c r="EOX55" s="13"/>
      <c r="EOY55" s="13"/>
      <c r="EOZ55" s="13"/>
      <c r="EPA55" s="13"/>
      <c r="EPB55" s="13"/>
      <c r="EPC55" s="13"/>
      <c r="EPD55" s="13"/>
      <c r="EPE55" s="13"/>
      <c r="EPF55" s="13"/>
      <c r="EPG55" s="13"/>
      <c r="EPH55" s="13"/>
      <c r="EPI55" s="13"/>
      <c r="EPJ55" s="13"/>
      <c r="EPK55" s="13"/>
      <c r="EPL55" s="13"/>
      <c r="EPM55" s="13"/>
      <c r="EPN55" s="13"/>
      <c r="EPO55" s="13"/>
      <c r="EPP55" s="13"/>
      <c r="EPQ55" s="13"/>
      <c r="EPR55" s="13"/>
      <c r="EPS55" s="13"/>
      <c r="EPT55" s="13"/>
      <c r="EPU55" s="13"/>
      <c r="EPV55" s="13"/>
      <c r="EPW55" s="13"/>
      <c r="EPX55" s="13"/>
      <c r="EPY55" s="13"/>
      <c r="EPZ55" s="13"/>
      <c r="EQA55" s="13"/>
      <c r="EQB55" s="13"/>
      <c r="EQC55" s="13"/>
      <c r="EQD55" s="13"/>
      <c r="EQE55" s="13"/>
      <c r="EQF55" s="13"/>
      <c r="EQG55" s="13"/>
      <c r="EQH55" s="13"/>
      <c r="EQI55" s="13"/>
      <c r="EQJ55" s="13"/>
      <c r="EQK55" s="13"/>
      <c r="EQL55" s="13"/>
      <c r="EQM55" s="13"/>
      <c r="EQN55" s="13"/>
      <c r="EQO55" s="13"/>
      <c r="EQP55" s="13"/>
      <c r="EQQ55" s="13"/>
      <c r="EQR55" s="13"/>
      <c r="EQS55" s="13"/>
      <c r="EQT55" s="13"/>
      <c r="EQU55" s="13"/>
      <c r="EQV55" s="13"/>
      <c r="EQW55" s="13"/>
      <c r="EQX55" s="13"/>
      <c r="EQY55" s="13"/>
      <c r="EQZ55" s="13"/>
      <c r="ERA55" s="13"/>
      <c r="ERB55" s="13"/>
      <c r="ERC55" s="13"/>
      <c r="ERD55" s="13"/>
      <c r="ERE55" s="13"/>
      <c r="ERF55" s="13"/>
      <c r="ERG55" s="13"/>
      <c r="ERH55" s="13"/>
      <c r="ERI55" s="13"/>
      <c r="ERJ55" s="13"/>
      <c r="ERK55" s="13"/>
      <c r="ERL55" s="13"/>
      <c r="ERM55" s="13"/>
      <c r="ERN55" s="13"/>
      <c r="ERO55" s="13"/>
      <c r="ERP55" s="13"/>
      <c r="ERQ55" s="13"/>
      <c r="ERR55" s="13"/>
      <c r="ERS55" s="13"/>
      <c r="ERT55" s="13"/>
      <c r="ERU55" s="13"/>
      <c r="ERV55" s="13"/>
      <c r="ERW55" s="13"/>
      <c r="ERX55" s="13"/>
      <c r="ERY55" s="13"/>
      <c r="ERZ55" s="13"/>
      <c r="ESA55" s="13"/>
      <c r="ESB55" s="13"/>
      <c r="ESC55" s="13"/>
      <c r="ESD55" s="13"/>
      <c r="ESE55" s="13"/>
      <c r="ESF55" s="13"/>
      <c r="ESG55" s="13"/>
      <c r="ESH55" s="13"/>
      <c r="ESI55" s="13"/>
      <c r="ESJ55" s="13"/>
      <c r="ESK55" s="13"/>
      <c r="ESL55" s="13"/>
      <c r="ESM55" s="13"/>
      <c r="ESN55" s="13"/>
      <c r="ESO55" s="13"/>
      <c r="ESP55" s="13"/>
      <c r="ESQ55" s="13"/>
      <c r="ESR55" s="13"/>
      <c r="ESS55" s="13"/>
      <c r="EST55" s="13"/>
      <c r="ESU55" s="13"/>
      <c r="ESV55" s="13"/>
      <c r="ESW55" s="13"/>
      <c r="ESX55" s="13"/>
      <c r="ESY55" s="13"/>
      <c r="ESZ55" s="13"/>
      <c r="ETA55" s="13"/>
      <c r="ETB55" s="13"/>
      <c r="ETC55" s="13"/>
      <c r="ETD55" s="13"/>
      <c r="ETE55" s="13"/>
      <c r="ETF55" s="13"/>
      <c r="ETG55" s="13"/>
      <c r="ETH55" s="13"/>
      <c r="ETI55" s="13"/>
      <c r="ETJ55" s="13"/>
      <c r="ETK55" s="13"/>
      <c r="ETL55" s="13"/>
      <c r="ETM55" s="13"/>
      <c r="ETN55" s="13"/>
      <c r="ETO55" s="13"/>
      <c r="ETP55" s="13"/>
      <c r="ETQ55" s="13"/>
      <c r="ETR55" s="13"/>
      <c r="ETS55" s="13"/>
      <c r="ETT55" s="13"/>
      <c r="ETU55" s="13"/>
      <c r="ETV55" s="13"/>
      <c r="ETW55" s="13"/>
      <c r="ETX55" s="13"/>
      <c r="ETY55" s="13"/>
      <c r="ETZ55" s="13"/>
      <c r="EUA55" s="13"/>
      <c r="EUB55" s="13"/>
      <c r="EUC55" s="13"/>
      <c r="EUD55" s="13"/>
      <c r="EUE55" s="13"/>
      <c r="EUF55" s="13"/>
      <c r="EUG55" s="13"/>
      <c r="EUH55" s="13"/>
      <c r="EUI55" s="13"/>
      <c r="EUJ55" s="13"/>
      <c r="EUK55" s="13"/>
      <c r="EUL55" s="13"/>
      <c r="EUM55" s="13"/>
      <c r="EUN55" s="13"/>
      <c r="EUO55" s="13"/>
      <c r="EUP55" s="13"/>
      <c r="EUQ55" s="13"/>
      <c r="EUR55" s="13"/>
      <c r="EUS55" s="13"/>
      <c r="EUT55" s="13"/>
      <c r="EUU55" s="13"/>
      <c r="EUV55" s="13"/>
      <c r="EUW55" s="13"/>
      <c r="EUX55" s="13"/>
      <c r="EUY55" s="13"/>
      <c r="EUZ55" s="13"/>
      <c r="EVA55" s="13"/>
      <c r="EVB55" s="13"/>
      <c r="EVC55" s="13"/>
      <c r="EVD55" s="13"/>
      <c r="EVE55" s="13"/>
      <c r="EVF55" s="13"/>
      <c r="EVG55" s="13"/>
      <c r="EVH55" s="13"/>
      <c r="EVI55" s="13"/>
      <c r="EVJ55" s="13"/>
      <c r="EVK55" s="13"/>
      <c r="EVL55" s="13"/>
      <c r="EVM55" s="13"/>
      <c r="EVN55" s="13"/>
      <c r="EVO55" s="13"/>
      <c r="EVP55" s="13"/>
      <c r="EVQ55" s="13"/>
      <c r="EVR55" s="13"/>
      <c r="EVS55" s="13"/>
      <c r="EVT55" s="13"/>
      <c r="EVU55" s="13"/>
      <c r="EVV55" s="13"/>
      <c r="EVW55" s="13"/>
      <c r="EVX55" s="13"/>
      <c r="EVY55" s="13"/>
      <c r="EVZ55" s="13"/>
      <c r="EWA55" s="13"/>
      <c r="EWB55" s="13"/>
      <c r="EWC55" s="13"/>
      <c r="EWD55" s="13"/>
      <c r="EWE55" s="13"/>
      <c r="EWF55" s="13"/>
      <c r="EWG55" s="13"/>
      <c r="EWH55" s="13"/>
      <c r="EWI55" s="13"/>
      <c r="EWJ55" s="13"/>
      <c r="EWK55" s="13"/>
      <c r="EWL55" s="13"/>
      <c r="EWM55" s="13"/>
      <c r="EWN55" s="13"/>
      <c r="EWO55" s="13"/>
      <c r="EWP55" s="13"/>
      <c r="EWQ55" s="13"/>
      <c r="EWR55" s="13"/>
      <c r="EWS55" s="13"/>
      <c r="EWT55" s="13"/>
      <c r="EWU55" s="13"/>
      <c r="EWV55" s="13"/>
      <c r="EWW55" s="13"/>
      <c r="EWX55" s="13"/>
      <c r="EWY55" s="13"/>
      <c r="EWZ55" s="13"/>
      <c r="EXA55" s="13"/>
      <c r="EXB55" s="13"/>
      <c r="EXC55" s="13"/>
      <c r="EXD55" s="13"/>
      <c r="EXE55" s="13"/>
      <c r="EXF55" s="13"/>
      <c r="EXG55" s="13"/>
      <c r="EXH55" s="13"/>
      <c r="EXI55" s="13"/>
      <c r="EXJ55" s="13"/>
      <c r="EXK55" s="13"/>
      <c r="EXL55" s="13"/>
      <c r="EXM55" s="13"/>
      <c r="EXN55" s="13"/>
      <c r="EXO55" s="13"/>
      <c r="EXP55" s="13"/>
      <c r="EXQ55" s="13"/>
      <c r="EXR55" s="13"/>
      <c r="EXS55" s="13"/>
      <c r="EXT55" s="13"/>
      <c r="EXU55" s="13"/>
      <c r="EXV55" s="13"/>
      <c r="EXW55" s="13"/>
      <c r="EXX55" s="13"/>
      <c r="EXY55" s="13"/>
      <c r="EXZ55" s="13"/>
      <c r="EYA55" s="13"/>
      <c r="EYB55" s="13"/>
      <c r="EYC55" s="13"/>
      <c r="EYD55" s="13"/>
      <c r="EYE55" s="13"/>
      <c r="EYF55" s="13"/>
      <c r="EYG55" s="13"/>
      <c r="EYH55" s="13"/>
      <c r="EYI55" s="13"/>
      <c r="EYJ55" s="13"/>
      <c r="EYK55" s="13"/>
      <c r="EYL55" s="13"/>
      <c r="EYM55" s="13"/>
      <c r="EYN55" s="13"/>
      <c r="EYO55" s="13"/>
      <c r="EYP55" s="13"/>
      <c r="EYQ55" s="13"/>
      <c r="EYR55" s="13"/>
      <c r="EYS55" s="13"/>
      <c r="EYT55" s="13"/>
      <c r="EYU55" s="13"/>
      <c r="EYV55" s="13"/>
      <c r="EYW55" s="13"/>
      <c r="EYX55" s="13"/>
      <c r="EYY55" s="13"/>
      <c r="EYZ55" s="13"/>
      <c r="EZA55" s="13"/>
      <c r="EZB55" s="13"/>
      <c r="EZC55" s="13"/>
      <c r="EZD55" s="13"/>
      <c r="EZE55" s="13"/>
      <c r="EZF55" s="13"/>
      <c r="EZG55" s="13"/>
      <c r="EZH55" s="13"/>
      <c r="EZI55" s="13"/>
      <c r="EZJ55" s="13"/>
      <c r="EZK55" s="13"/>
      <c r="EZL55" s="13"/>
      <c r="EZM55" s="13"/>
      <c r="EZN55" s="13"/>
      <c r="EZO55" s="13"/>
      <c r="EZP55" s="13"/>
      <c r="EZQ55" s="13"/>
      <c r="EZR55" s="13"/>
      <c r="EZS55" s="13"/>
      <c r="EZT55" s="13"/>
      <c r="EZU55" s="13"/>
      <c r="EZV55" s="13"/>
      <c r="EZW55" s="13"/>
      <c r="EZX55" s="13"/>
      <c r="EZY55" s="13"/>
      <c r="EZZ55" s="13"/>
      <c r="FAA55" s="13"/>
      <c r="FAB55" s="13"/>
      <c r="FAC55" s="13"/>
      <c r="FAD55" s="13"/>
      <c r="FAE55" s="13"/>
      <c r="FAF55" s="13"/>
      <c r="FAG55" s="13"/>
      <c r="FAH55" s="13"/>
      <c r="FAI55" s="13"/>
      <c r="FAJ55" s="13"/>
      <c r="FAK55" s="13"/>
      <c r="FAL55" s="13"/>
      <c r="FAM55" s="13"/>
      <c r="FAN55" s="13"/>
      <c r="FAO55" s="13"/>
      <c r="FAP55" s="13"/>
      <c r="FAQ55" s="13"/>
      <c r="FAR55" s="13"/>
      <c r="FAS55" s="13"/>
      <c r="FAT55" s="13"/>
      <c r="FAU55" s="13"/>
      <c r="FAV55" s="13"/>
      <c r="FAW55" s="13"/>
      <c r="FAX55" s="13"/>
      <c r="FAY55" s="13"/>
      <c r="FAZ55" s="13"/>
      <c r="FBA55" s="13"/>
      <c r="FBB55" s="13"/>
      <c r="FBC55" s="13"/>
      <c r="FBD55" s="13"/>
      <c r="FBE55" s="13"/>
      <c r="FBF55" s="13"/>
      <c r="FBG55" s="13"/>
      <c r="FBH55" s="13"/>
      <c r="FBI55" s="13"/>
      <c r="FBJ55" s="13"/>
      <c r="FBK55" s="13"/>
      <c r="FBL55" s="13"/>
      <c r="FBM55" s="13"/>
      <c r="FBN55" s="13"/>
      <c r="FBO55" s="13"/>
      <c r="FBP55" s="13"/>
      <c r="FBQ55" s="13"/>
      <c r="FBR55" s="13"/>
      <c r="FBS55" s="13"/>
      <c r="FBT55" s="13"/>
      <c r="FBU55" s="13"/>
      <c r="FBV55" s="13"/>
      <c r="FBW55" s="13"/>
      <c r="FBX55" s="13"/>
      <c r="FBY55" s="13"/>
      <c r="FBZ55" s="13"/>
      <c r="FCA55" s="13"/>
      <c r="FCB55" s="13"/>
      <c r="FCC55" s="13"/>
      <c r="FCD55" s="13"/>
      <c r="FCE55" s="13"/>
      <c r="FCF55" s="13"/>
      <c r="FCG55" s="13"/>
      <c r="FCH55" s="13"/>
      <c r="FCI55" s="13"/>
      <c r="FCJ55" s="13"/>
      <c r="FCK55" s="13"/>
      <c r="FCL55" s="13"/>
      <c r="FCM55" s="13"/>
      <c r="FCN55" s="13"/>
      <c r="FCO55" s="13"/>
      <c r="FCP55" s="13"/>
      <c r="FCQ55" s="13"/>
      <c r="FCR55" s="13"/>
      <c r="FCS55" s="13"/>
      <c r="FCT55" s="13"/>
      <c r="FCU55" s="13"/>
      <c r="FCV55" s="13"/>
      <c r="FCW55" s="13"/>
      <c r="FCX55" s="13"/>
      <c r="FCY55" s="13"/>
      <c r="FCZ55" s="13"/>
      <c r="FDA55" s="13"/>
      <c r="FDB55" s="13"/>
      <c r="FDC55" s="13"/>
      <c r="FDD55" s="13"/>
      <c r="FDE55" s="13"/>
      <c r="FDF55" s="13"/>
      <c r="FDG55" s="13"/>
      <c r="FDH55" s="13"/>
      <c r="FDI55" s="13"/>
      <c r="FDJ55" s="13"/>
      <c r="FDK55" s="13"/>
      <c r="FDL55" s="13"/>
      <c r="FDM55" s="13"/>
      <c r="FDN55" s="13"/>
      <c r="FDO55" s="13"/>
      <c r="FDP55" s="13"/>
      <c r="FDQ55" s="13"/>
      <c r="FDR55" s="13"/>
      <c r="FDS55" s="13"/>
      <c r="FDT55" s="13"/>
      <c r="FDU55" s="13"/>
      <c r="FDV55" s="13"/>
      <c r="FDW55" s="13"/>
      <c r="FDX55" s="13"/>
      <c r="FDY55" s="13"/>
      <c r="FDZ55" s="13"/>
      <c r="FEA55" s="13"/>
      <c r="FEB55" s="13"/>
      <c r="FEC55" s="13"/>
      <c r="FED55" s="13"/>
      <c r="FEE55" s="13"/>
      <c r="FEF55" s="13"/>
      <c r="FEG55" s="13"/>
      <c r="FEH55" s="13"/>
      <c r="FEI55" s="13"/>
      <c r="FEJ55" s="13"/>
      <c r="FEK55" s="13"/>
      <c r="FEL55" s="13"/>
      <c r="FEM55" s="13"/>
      <c r="FEN55" s="13"/>
      <c r="FEO55" s="13"/>
      <c r="FEP55" s="13"/>
      <c r="FEQ55" s="13"/>
      <c r="FER55" s="13"/>
      <c r="FES55" s="13"/>
      <c r="FET55" s="13"/>
      <c r="FEU55" s="13"/>
      <c r="FEV55" s="13"/>
      <c r="FEW55" s="13"/>
      <c r="FEX55" s="13"/>
      <c r="FEY55" s="13"/>
      <c r="FEZ55" s="13"/>
      <c r="FFA55" s="13"/>
      <c r="FFB55" s="13"/>
      <c r="FFC55" s="13"/>
      <c r="FFD55" s="13"/>
      <c r="FFE55" s="13"/>
      <c r="FFF55" s="13"/>
      <c r="FFG55" s="13"/>
      <c r="FFH55" s="13"/>
      <c r="FFI55" s="13"/>
      <c r="FFJ55" s="13"/>
      <c r="FFK55" s="13"/>
      <c r="FFL55" s="13"/>
      <c r="FFM55" s="13"/>
      <c r="FFN55" s="13"/>
      <c r="FFO55" s="13"/>
      <c r="FFP55" s="13"/>
      <c r="FFQ55" s="13"/>
      <c r="FFR55" s="13"/>
      <c r="FFS55" s="13"/>
      <c r="FFT55" s="13"/>
      <c r="FFU55" s="13"/>
      <c r="FFV55" s="13"/>
      <c r="FFW55" s="13"/>
      <c r="FFX55" s="13"/>
      <c r="FFY55" s="13"/>
      <c r="FFZ55" s="13"/>
      <c r="FGA55" s="13"/>
      <c r="FGB55" s="13"/>
      <c r="FGC55" s="13"/>
      <c r="FGD55" s="13"/>
      <c r="FGE55" s="13"/>
      <c r="FGF55" s="13"/>
      <c r="FGG55" s="13"/>
      <c r="FGH55" s="13"/>
      <c r="FGI55" s="13"/>
      <c r="FGJ55" s="13"/>
      <c r="FGK55" s="13"/>
      <c r="FGL55" s="13"/>
      <c r="FGM55" s="13"/>
      <c r="FGN55" s="13"/>
      <c r="FGO55" s="13"/>
      <c r="FGP55" s="13"/>
      <c r="FGQ55" s="13"/>
      <c r="FGR55" s="13"/>
      <c r="FGS55" s="13"/>
      <c r="FGT55" s="13"/>
      <c r="FGU55" s="13"/>
      <c r="FGV55" s="13"/>
      <c r="FGW55" s="13"/>
      <c r="FGX55" s="13"/>
      <c r="FGY55" s="13"/>
      <c r="FGZ55" s="13"/>
      <c r="FHA55" s="13"/>
      <c r="FHB55" s="13"/>
      <c r="FHC55" s="13"/>
      <c r="FHD55" s="13"/>
      <c r="FHE55" s="13"/>
      <c r="FHF55" s="13"/>
      <c r="FHG55" s="13"/>
      <c r="FHH55" s="13"/>
      <c r="FHI55" s="13"/>
      <c r="FHJ55" s="13"/>
      <c r="FHK55" s="13"/>
      <c r="FHL55" s="13"/>
      <c r="FHM55" s="13"/>
      <c r="FHN55" s="13"/>
      <c r="FHO55" s="13"/>
      <c r="FHP55" s="13"/>
      <c r="FHQ55" s="13"/>
      <c r="FHR55" s="13"/>
      <c r="FHS55" s="13"/>
      <c r="FHT55" s="13"/>
      <c r="FHU55" s="13"/>
      <c r="FHV55" s="13"/>
      <c r="FHW55" s="13"/>
      <c r="FHX55" s="13"/>
      <c r="FHY55" s="13"/>
      <c r="FHZ55" s="13"/>
      <c r="FIA55" s="13"/>
      <c r="FIB55" s="13"/>
      <c r="FIC55" s="13"/>
      <c r="FID55" s="13"/>
      <c r="FIE55" s="13"/>
      <c r="FIF55" s="13"/>
      <c r="FIG55" s="13"/>
      <c r="FIH55" s="13"/>
      <c r="FII55" s="13"/>
      <c r="FIJ55" s="13"/>
      <c r="FIK55" s="13"/>
      <c r="FIL55" s="13"/>
      <c r="FIM55" s="13"/>
      <c r="FIN55" s="13"/>
      <c r="FIO55" s="13"/>
      <c r="FIP55" s="13"/>
      <c r="FIQ55" s="13"/>
      <c r="FIR55" s="13"/>
      <c r="FIS55" s="13"/>
      <c r="FIT55" s="13"/>
      <c r="FIU55" s="13"/>
      <c r="FIV55" s="13"/>
      <c r="FIW55" s="13"/>
      <c r="FIX55" s="13"/>
      <c r="FIY55" s="13"/>
      <c r="FIZ55" s="13"/>
      <c r="FJA55" s="13"/>
      <c r="FJB55" s="13"/>
      <c r="FJC55" s="13"/>
      <c r="FJD55" s="13"/>
      <c r="FJE55" s="13"/>
      <c r="FJF55" s="13"/>
      <c r="FJG55" s="13"/>
      <c r="FJH55" s="13"/>
      <c r="FJI55" s="13"/>
      <c r="FJJ55" s="13"/>
      <c r="FJK55" s="13"/>
      <c r="FJL55" s="13"/>
      <c r="FJM55" s="13"/>
      <c r="FJN55" s="13"/>
      <c r="FJO55" s="13"/>
      <c r="FJP55" s="13"/>
      <c r="FJQ55" s="13"/>
      <c r="FJR55" s="13"/>
      <c r="FJS55" s="13"/>
      <c r="FJT55" s="13"/>
      <c r="FJU55" s="13"/>
      <c r="FJV55" s="13"/>
      <c r="FJW55" s="13"/>
      <c r="FJX55" s="13"/>
      <c r="FJY55" s="13"/>
      <c r="FJZ55" s="13"/>
      <c r="FKA55" s="13"/>
      <c r="FKB55" s="13"/>
      <c r="FKC55" s="13"/>
      <c r="FKD55" s="13"/>
      <c r="FKE55" s="13"/>
      <c r="FKF55" s="13"/>
      <c r="FKG55" s="13"/>
      <c r="FKH55" s="13"/>
      <c r="FKI55" s="13"/>
      <c r="FKJ55" s="13"/>
      <c r="FKK55" s="13"/>
      <c r="FKL55" s="13"/>
      <c r="FKM55" s="13"/>
      <c r="FKN55" s="13"/>
      <c r="FKO55" s="13"/>
      <c r="FKP55" s="13"/>
      <c r="FKQ55" s="13"/>
      <c r="FKR55" s="13"/>
      <c r="FKS55" s="13"/>
      <c r="FKT55" s="13"/>
      <c r="FKU55" s="13"/>
      <c r="FKV55" s="13"/>
      <c r="FKW55" s="13"/>
      <c r="FKX55" s="13"/>
      <c r="FKY55" s="13"/>
      <c r="FKZ55" s="13"/>
      <c r="FLA55" s="13"/>
      <c r="FLB55" s="13"/>
      <c r="FLC55" s="13"/>
      <c r="FLD55" s="13"/>
      <c r="FLE55" s="13"/>
      <c r="FLF55" s="13"/>
      <c r="FLG55" s="13"/>
      <c r="FLH55" s="13"/>
      <c r="FLI55" s="13"/>
      <c r="FLJ55" s="13"/>
      <c r="FLK55" s="13"/>
      <c r="FLL55" s="13"/>
      <c r="FLM55" s="13"/>
      <c r="FLN55" s="13"/>
      <c r="FLO55" s="13"/>
      <c r="FLP55" s="13"/>
      <c r="FLQ55" s="13"/>
      <c r="FLR55" s="13"/>
      <c r="FLS55" s="13"/>
      <c r="FLT55" s="13"/>
      <c r="FLU55" s="13"/>
      <c r="FLV55" s="13"/>
      <c r="FLW55" s="13"/>
      <c r="FLX55" s="13"/>
      <c r="FLY55" s="13"/>
      <c r="FLZ55" s="13"/>
      <c r="FMA55" s="13"/>
      <c r="FMB55" s="13"/>
      <c r="FMC55" s="13"/>
      <c r="FMD55" s="13"/>
      <c r="FME55" s="13"/>
      <c r="FMF55" s="13"/>
      <c r="FMG55" s="13"/>
      <c r="FMH55" s="13"/>
      <c r="FMI55" s="13"/>
      <c r="FMJ55" s="13"/>
      <c r="FMK55" s="13"/>
      <c r="FML55" s="13"/>
      <c r="FMM55" s="13"/>
      <c r="FMN55" s="13"/>
      <c r="FMO55" s="13"/>
      <c r="FMP55" s="13"/>
      <c r="FMQ55" s="13"/>
      <c r="FMR55" s="13"/>
      <c r="FMS55" s="13"/>
      <c r="FMT55" s="13"/>
      <c r="FMU55" s="13"/>
      <c r="FMV55" s="13"/>
      <c r="FMW55" s="13"/>
      <c r="FMX55" s="13"/>
      <c r="FMY55" s="13"/>
      <c r="FMZ55" s="13"/>
      <c r="FNA55" s="13"/>
      <c r="FNB55" s="13"/>
      <c r="FNC55" s="13"/>
      <c r="FND55" s="13"/>
      <c r="FNE55" s="13"/>
      <c r="FNF55" s="13"/>
      <c r="FNG55" s="13"/>
      <c r="FNH55" s="13"/>
      <c r="FNI55" s="13"/>
      <c r="FNJ55" s="13"/>
      <c r="FNK55" s="13"/>
      <c r="FNL55" s="13"/>
      <c r="FNM55" s="13"/>
      <c r="FNN55" s="13"/>
      <c r="FNO55" s="13"/>
      <c r="FNP55" s="13"/>
      <c r="FNQ55" s="13"/>
      <c r="FNR55" s="13"/>
      <c r="FNS55" s="13"/>
      <c r="FNT55" s="13"/>
      <c r="FNU55" s="13"/>
      <c r="FNV55" s="13"/>
      <c r="FNW55" s="13"/>
      <c r="FNX55" s="13"/>
      <c r="FNY55" s="13"/>
      <c r="FNZ55" s="13"/>
      <c r="FOA55" s="13"/>
      <c r="FOB55" s="13"/>
      <c r="FOC55" s="13"/>
      <c r="FOD55" s="13"/>
      <c r="FOE55" s="13"/>
      <c r="FOF55" s="13"/>
      <c r="FOG55" s="13"/>
      <c r="FOH55" s="13"/>
      <c r="FOI55" s="13"/>
      <c r="FOJ55" s="13"/>
      <c r="FOK55" s="13"/>
      <c r="FOL55" s="13"/>
      <c r="FOM55" s="13"/>
      <c r="FON55" s="13"/>
      <c r="FOO55" s="13"/>
      <c r="FOP55" s="13"/>
      <c r="FOQ55" s="13"/>
      <c r="FOR55" s="13"/>
      <c r="FOS55" s="13"/>
      <c r="FOT55" s="13"/>
      <c r="FOU55" s="13"/>
      <c r="FOV55" s="13"/>
      <c r="FOW55" s="13"/>
      <c r="FOX55" s="13"/>
      <c r="FOY55" s="13"/>
      <c r="FOZ55" s="13"/>
      <c r="FPA55" s="13"/>
      <c r="FPB55" s="13"/>
      <c r="FPC55" s="13"/>
      <c r="FPD55" s="13"/>
      <c r="FPE55" s="13"/>
      <c r="FPF55" s="13"/>
      <c r="FPG55" s="13"/>
      <c r="FPH55" s="13"/>
      <c r="FPI55" s="13"/>
      <c r="FPJ55" s="13"/>
      <c r="FPK55" s="13"/>
      <c r="FPL55" s="13"/>
      <c r="FPM55" s="13"/>
      <c r="FPN55" s="13"/>
      <c r="FPO55" s="13"/>
      <c r="FPP55" s="13"/>
      <c r="FPQ55" s="13"/>
      <c r="FPR55" s="13"/>
      <c r="FPS55" s="13"/>
      <c r="FPT55" s="13"/>
      <c r="FPU55" s="13"/>
      <c r="FPV55" s="13"/>
      <c r="FPW55" s="13"/>
      <c r="FPX55" s="13"/>
      <c r="FPY55" s="13"/>
      <c r="FPZ55" s="13"/>
      <c r="FQA55" s="13"/>
      <c r="FQB55" s="13"/>
      <c r="FQC55" s="13"/>
      <c r="FQD55" s="13"/>
      <c r="FQE55" s="13"/>
      <c r="FQF55" s="13"/>
      <c r="FQG55" s="13"/>
      <c r="FQH55" s="13"/>
      <c r="FQI55" s="13"/>
      <c r="FQJ55" s="13"/>
      <c r="FQK55" s="13"/>
      <c r="FQL55" s="13"/>
      <c r="FQM55" s="13"/>
      <c r="FQN55" s="13"/>
      <c r="FQO55" s="13"/>
      <c r="FQP55" s="13"/>
      <c r="FQQ55" s="13"/>
      <c r="FQR55" s="13"/>
      <c r="FQS55" s="13"/>
      <c r="FQT55" s="13"/>
      <c r="FQU55" s="13"/>
      <c r="FQV55" s="13"/>
      <c r="FQW55" s="13"/>
      <c r="FQX55" s="13"/>
      <c r="FQY55" s="13"/>
      <c r="FQZ55" s="13"/>
      <c r="FRA55" s="13"/>
      <c r="FRB55" s="13"/>
      <c r="FRC55" s="13"/>
      <c r="FRD55" s="13"/>
      <c r="FRE55" s="13"/>
      <c r="FRF55" s="13"/>
      <c r="FRG55" s="13"/>
      <c r="FRH55" s="13"/>
      <c r="FRI55" s="13"/>
      <c r="FRJ55" s="13"/>
      <c r="FRK55" s="13"/>
      <c r="FRL55" s="13"/>
      <c r="FRM55" s="13"/>
      <c r="FRN55" s="13"/>
      <c r="FRO55" s="13"/>
      <c r="FRP55" s="13"/>
      <c r="FRQ55" s="13"/>
      <c r="FRR55" s="13"/>
      <c r="FRS55" s="13"/>
      <c r="FRT55" s="13"/>
      <c r="FRU55" s="13"/>
      <c r="FRV55" s="13"/>
      <c r="FRW55" s="13"/>
      <c r="FRX55" s="13"/>
      <c r="FRY55" s="13"/>
      <c r="FRZ55" s="13"/>
      <c r="FSA55" s="13"/>
      <c r="FSB55" s="13"/>
      <c r="FSC55" s="13"/>
      <c r="FSD55" s="13"/>
      <c r="FSE55" s="13"/>
      <c r="FSF55" s="13"/>
      <c r="FSG55" s="13"/>
      <c r="FSH55" s="13"/>
      <c r="FSI55" s="13"/>
      <c r="FSJ55" s="13"/>
      <c r="FSK55" s="13"/>
      <c r="FSL55" s="13"/>
      <c r="FSM55" s="13"/>
      <c r="FSN55" s="13"/>
      <c r="FSO55" s="13"/>
      <c r="FSP55" s="13"/>
      <c r="FSQ55" s="13"/>
      <c r="FSR55" s="13"/>
      <c r="FSS55" s="13"/>
      <c r="FST55" s="13"/>
      <c r="FSU55" s="13"/>
      <c r="FSV55" s="13"/>
      <c r="FSW55" s="13"/>
      <c r="FSX55" s="13"/>
      <c r="FSY55" s="13"/>
      <c r="FSZ55" s="13"/>
      <c r="FTA55" s="13"/>
      <c r="FTB55" s="13"/>
      <c r="FTC55" s="13"/>
      <c r="FTD55" s="13"/>
      <c r="FTE55" s="13"/>
      <c r="FTF55" s="13"/>
      <c r="FTG55" s="13"/>
      <c r="FTH55" s="13"/>
      <c r="FTI55" s="13"/>
      <c r="FTJ55" s="13"/>
      <c r="FTK55" s="13"/>
      <c r="FTL55" s="13"/>
      <c r="FTM55" s="13"/>
      <c r="FTN55" s="13"/>
      <c r="FTO55" s="13"/>
      <c r="FTP55" s="13"/>
      <c r="FTQ55" s="13"/>
      <c r="FTR55" s="13"/>
      <c r="FTS55" s="13"/>
      <c r="FTT55" s="13"/>
      <c r="FTU55" s="13"/>
      <c r="FTV55" s="13"/>
      <c r="FTW55" s="13"/>
      <c r="FTX55" s="13"/>
      <c r="FTY55" s="13"/>
      <c r="FTZ55" s="13"/>
      <c r="FUA55" s="13"/>
      <c r="FUB55" s="13"/>
      <c r="FUC55" s="13"/>
      <c r="FUD55" s="13"/>
      <c r="FUE55" s="13"/>
      <c r="FUF55" s="13"/>
      <c r="FUG55" s="13"/>
      <c r="FUH55" s="13"/>
      <c r="FUI55" s="13"/>
      <c r="FUJ55" s="13"/>
      <c r="FUK55" s="13"/>
      <c r="FUL55" s="13"/>
      <c r="FUM55" s="13"/>
      <c r="FUN55" s="13"/>
      <c r="FUO55" s="13"/>
      <c r="FUP55" s="13"/>
      <c r="FUQ55" s="13"/>
      <c r="FUR55" s="13"/>
      <c r="FUS55" s="13"/>
      <c r="FUT55" s="13"/>
      <c r="FUU55" s="13"/>
      <c r="FUV55" s="13"/>
      <c r="FUW55" s="13"/>
      <c r="FUX55" s="13"/>
      <c r="FUY55" s="13"/>
      <c r="FUZ55" s="13"/>
      <c r="FVA55" s="13"/>
      <c r="FVB55" s="13"/>
      <c r="FVC55" s="13"/>
      <c r="FVD55" s="13"/>
      <c r="FVE55" s="13"/>
      <c r="FVF55" s="13"/>
      <c r="FVG55" s="13"/>
      <c r="FVH55" s="13"/>
      <c r="FVI55" s="13"/>
      <c r="FVJ55" s="13"/>
      <c r="FVK55" s="13"/>
      <c r="FVL55" s="13"/>
      <c r="FVM55" s="13"/>
      <c r="FVN55" s="13"/>
      <c r="FVO55" s="13"/>
      <c r="FVP55" s="13"/>
      <c r="FVQ55" s="13"/>
      <c r="FVR55" s="13"/>
      <c r="FVS55" s="13"/>
      <c r="FVT55" s="13"/>
      <c r="FVU55" s="13"/>
      <c r="FVV55" s="13"/>
      <c r="FVW55" s="13"/>
      <c r="FVX55" s="13"/>
      <c r="FVY55" s="13"/>
      <c r="FVZ55" s="13"/>
      <c r="FWA55" s="13"/>
      <c r="FWB55" s="13"/>
      <c r="FWC55" s="13"/>
      <c r="FWD55" s="13"/>
      <c r="FWE55" s="13"/>
      <c r="FWF55" s="13"/>
      <c r="FWG55" s="13"/>
      <c r="FWH55" s="13"/>
      <c r="FWI55" s="13"/>
      <c r="FWJ55" s="13"/>
      <c r="FWK55" s="13"/>
      <c r="FWL55" s="13"/>
      <c r="FWM55" s="13"/>
      <c r="FWN55" s="13"/>
      <c r="FWO55" s="13"/>
      <c r="FWP55" s="13"/>
      <c r="FWQ55" s="13"/>
      <c r="FWR55" s="13"/>
      <c r="FWS55" s="13"/>
      <c r="FWT55" s="13"/>
      <c r="FWU55" s="13"/>
      <c r="FWV55" s="13"/>
      <c r="FWW55" s="13"/>
      <c r="FWX55" s="13"/>
      <c r="FWY55" s="13"/>
      <c r="FWZ55" s="13"/>
      <c r="FXA55" s="13"/>
      <c r="FXB55" s="13"/>
      <c r="FXC55" s="13"/>
      <c r="FXD55" s="13"/>
      <c r="FXE55" s="13"/>
      <c r="FXF55" s="13"/>
      <c r="FXG55" s="13"/>
      <c r="FXH55" s="13"/>
      <c r="FXI55" s="13"/>
      <c r="FXJ55" s="13"/>
      <c r="FXK55" s="13"/>
      <c r="FXL55" s="13"/>
      <c r="FXM55" s="13"/>
      <c r="FXN55" s="13"/>
      <c r="FXO55" s="13"/>
      <c r="FXP55" s="13"/>
      <c r="FXQ55" s="13"/>
      <c r="FXR55" s="13"/>
      <c r="FXS55" s="13"/>
      <c r="FXT55" s="13"/>
      <c r="FXU55" s="13"/>
      <c r="FXV55" s="13"/>
      <c r="FXW55" s="13"/>
      <c r="FXX55" s="13"/>
      <c r="FXY55" s="13"/>
      <c r="FXZ55" s="13"/>
      <c r="FYA55" s="13"/>
      <c r="FYB55" s="13"/>
      <c r="FYC55" s="13"/>
      <c r="FYD55" s="13"/>
      <c r="FYE55" s="13"/>
      <c r="FYF55" s="13"/>
      <c r="FYG55" s="13"/>
      <c r="FYH55" s="13"/>
      <c r="FYI55" s="13"/>
      <c r="FYJ55" s="13"/>
      <c r="FYK55" s="13"/>
      <c r="FYL55" s="13"/>
      <c r="FYM55" s="13"/>
      <c r="FYN55" s="13"/>
      <c r="FYO55" s="13"/>
      <c r="FYP55" s="13"/>
      <c r="FYQ55" s="13"/>
      <c r="FYR55" s="13"/>
      <c r="FYS55" s="13"/>
      <c r="FYT55" s="13"/>
      <c r="FYU55" s="13"/>
      <c r="FYV55" s="13"/>
      <c r="FYW55" s="13"/>
      <c r="FYX55" s="13"/>
      <c r="FYY55" s="13"/>
      <c r="FYZ55" s="13"/>
      <c r="FZA55" s="13"/>
      <c r="FZB55" s="13"/>
      <c r="FZC55" s="13"/>
      <c r="FZD55" s="13"/>
      <c r="FZE55" s="13"/>
      <c r="FZF55" s="13"/>
      <c r="FZG55" s="13"/>
      <c r="FZH55" s="13"/>
      <c r="FZI55" s="13"/>
      <c r="FZJ55" s="13"/>
      <c r="FZK55" s="13"/>
      <c r="FZL55" s="13"/>
      <c r="FZM55" s="13"/>
      <c r="FZN55" s="13"/>
      <c r="FZO55" s="13"/>
      <c r="FZP55" s="13"/>
      <c r="FZQ55" s="13"/>
      <c r="FZR55" s="13"/>
      <c r="FZS55" s="13"/>
      <c r="FZT55" s="13"/>
      <c r="FZU55" s="13"/>
      <c r="FZV55" s="13"/>
      <c r="FZW55" s="13"/>
      <c r="FZX55" s="13"/>
      <c r="FZY55" s="13"/>
      <c r="FZZ55" s="13"/>
      <c r="GAA55" s="13"/>
      <c r="GAB55" s="13"/>
      <c r="GAC55" s="13"/>
      <c r="GAD55" s="13"/>
      <c r="GAE55" s="13"/>
      <c r="GAF55" s="13"/>
      <c r="GAG55" s="13"/>
      <c r="GAH55" s="13"/>
      <c r="GAI55" s="13"/>
      <c r="GAJ55" s="13"/>
      <c r="GAK55" s="13"/>
      <c r="GAL55" s="13"/>
      <c r="GAM55" s="13"/>
      <c r="GAN55" s="13"/>
      <c r="GAO55" s="13"/>
      <c r="GAP55" s="13"/>
      <c r="GAQ55" s="13"/>
      <c r="GAR55" s="13"/>
      <c r="GAS55" s="13"/>
      <c r="GAT55" s="13"/>
      <c r="GAU55" s="13"/>
      <c r="GAV55" s="13"/>
      <c r="GAW55" s="13"/>
      <c r="GAX55" s="13"/>
      <c r="GAY55" s="13"/>
      <c r="GAZ55" s="13"/>
      <c r="GBA55" s="13"/>
      <c r="GBB55" s="13"/>
      <c r="GBC55" s="13"/>
      <c r="GBD55" s="13"/>
      <c r="GBE55" s="13"/>
      <c r="GBF55" s="13"/>
      <c r="GBG55" s="13"/>
      <c r="GBH55" s="13"/>
      <c r="GBI55" s="13"/>
      <c r="GBJ55" s="13"/>
      <c r="GBK55" s="13"/>
      <c r="GBL55" s="13"/>
      <c r="GBM55" s="13"/>
      <c r="GBN55" s="13"/>
      <c r="GBO55" s="13"/>
      <c r="GBP55" s="13"/>
      <c r="GBQ55" s="13"/>
      <c r="GBR55" s="13"/>
      <c r="GBS55" s="13"/>
      <c r="GBT55" s="13"/>
      <c r="GBU55" s="13"/>
      <c r="GBV55" s="13"/>
      <c r="GBW55" s="13"/>
      <c r="GBX55" s="13"/>
      <c r="GBY55" s="13"/>
      <c r="GBZ55" s="13"/>
      <c r="GCA55" s="13"/>
      <c r="GCB55" s="13"/>
      <c r="GCC55" s="13"/>
      <c r="GCD55" s="13"/>
      <c r="GCE55" s="13"/>
      <c r="GCF55" s="13"/>
      <c r="GCG55" s="13"/>
      <c r="GCH55" s="13"/>
      <c r="GCI55" s="13"/>
      <c r="GCJ55" s="13"/>
      <c r="GCK55" s="13"/>
      <c r="GCL55" s="13"/>
      <c r="GCM55" s="13"/>
      <c r="GCN55" s="13"/>
      <c r="GCO55" s="13"/>
      <c r="GCP55" s="13"/>
      <c r="GCQ55" s="13"/>
      <c r="GCR55" s="13"/>
      <c r="GCS55" s="13"/>
      <c r="GCT55" s="13"/>
      <c r="GCU55" s="13"/>
      <c r="GCV55" s="13"/>
      <c r="GCW55" s="13"/>
      <c r="GCX55" s="13"/>
      <c r="GCY55" s="13"/>
      <c r="GCZ55" s="13"/>
      <c r="GDA55" s="13"/>
      <c r="GDB55" s="13"/>
      <c r="GDC55" s="13"/>
      <c r="GDD55" s="13"/>
      <c r="GDE55" s="13"/>
      <c r="GDF55" s="13"/>
      <c r="GDG55" s="13"/>
      <c r="GDH55" s="13"/>
      <c r="GDI55" s="13"/>
      <c r="GDJ55" s="13"/>
      <c r="GDK55" s="13"/>
      <c r="GDL55" s="13"/>
      <c r="GDM55" s="13"/>
      <c r="GDN55" s="13"/>
      <c r="GDO55" s="13"/>
      <c r="GDP55" s="13"/>
      <c r="GDQ55" s="13"/>
      <c r="GDR55" s="13"/>
      <c r="GDS55" s="13"/>
      <c r="GDT55" s="13"/>
      <c r="GDU55" s="13"/>
      <c r="GDV55" s="13"/>
      <c r="GDW55" s="13"/>
      <c r="GDX55" s="13"/>
      <c r="GDY55" s="13"/>
      <c r="GDZ55" s="13"/>
      <c r="GEA55" s="13"/>
      <c r="GEB55" s="13"/>
      <c r="GEC55" s="13"/>
      <c r="GED55" s="13"/>
      <c r="GEE55" s="13"/>
      <c r="GEF55" s="13"/>
      <c r="GEG55" s="13"/>
      <c r="GEH55" s="13"/>
      <c r="GEI55" s="13"/>
      <c r="GEJ55" s="13"/>
      <c r="GEK55" s="13"/>
      <c r="GEL55" s="13"/>
      <c r="GEM55" s="13"/>
      <c r="GEN55" s="13"/>
      <c r="GEO55" s="13"/>
      <c r="GEP55" s="13"/>
      <c r="GEQ55" s="13"/>
      <c r="GER55" s="13"/>
      <c r="GES55" s="13"/>
      <c r="GET55" s="13"/>
      <c r="GEU55" s="13"/>
      <c r="GEV55" s="13"/>
      <c r="GEW55" s="13"/>
      <c r="GEX55" s="13"/>
      <c r="GEY55" s="13"/>
      <c r="GEZ55" s="13"/>
      <c r="GFA55" s="13"/>
      <c r="GFB55" s="13"/>
      <c r="GFC55" s="13"/>
      <c r="GFD55" s="13"/>
      <c r="GFE55" s="13"/>
      <c r="GFF55" s="13"/>
      <c r="GFG55" s="13"/>
      <c r="GFH55" s="13"/>
      <c r="GFI55" s="13"/>
      <c r="GFJ55" s="13"/>
      <c r="GFK55" s="13"/>
      <c r="GFL55" s="13"/>
      <c r="GFM55" s="13"/>
      <c r="GFN55" s="13"/>
      <c r="GFO55" s="13"/>
      <c r="GFP55" s="13"/>
      <c r="GFQ55" s="13"/>
      <c r="GFR55" s="13"/>
      <c r="GFS55" s="13"/>
      <c r="GFT55" s="13"/>
      <c r="GFU55" s="13"/>
      <c r="GFV55" s="13"/>
      <c r="GFW55" s="13"/>
      <c r="GFX55" s="13"/>
      <c r="GFY55" s="13"/>
      <c r="GFZ55" s="13"/>
      <c r="GGA55" s="13"/>
      <c r="GGB55" s="13"/>
      <c r="GGC55" s="13"/>
      <c r="GGD55" s="13"/>
      <c r="GGE55" s="13"/>
      <c r="GGF55" s="13"/>
      <c r="GGG55" s="13"/>
      <c r="GGH55" s="13"/>
      <c r="GGI55" s="13"/>
      <c r="GGJ55" s="13"/>
      <c r="GGK55" s="13"/>
      <c r="GGL55" s="13"/>
      <c r="GGM55" s="13"/>
      <c r="GGN55" s="13"/>
      <c r="GGO55" s="13"/>
      <c r="GGP55" s="13"/>
      <c r="GGQ55" s="13"/>
      <c r="GGR55" s="13"/>
      <c r="GGS55" s="13"/>
      <c r="GGT55" s="13"/>
      <c r="GGU55" s="13"/>
      <c r="GGV55" s="13"/>
      <c r="GGW55" s="13"/>
      <c r="GGX55" s="13"/>
      <c r="GGY55" s="13"/>
      <c r="GGZ55" s="13"/>
      <c r="GHA55" s="13"/>
      <c r="GHB55" s="13"/>
      <c r="GHC55" s="13"/>
      <c r="GHD55" s="13"/>
      <c r="GHE55" s="13"/>
      <c r="GHF55" s="13"/>
      <c r="GHG55" s="13"/>
      <c r="GHH55" s="13"/>
      <c r="GHI55" s="13"/>
      <c r="GHJ55" s="13"/>
      <c r="GHK55" s="13"/>
      <c r="GHL55" s="13"/>
      <c r="GHM55" s="13"/>
      <c r="GHN55" s="13"/>
      <c r="GHO55" s="13"/>
      <c r="GHP55" s="13"/>
      <c r="GHQ55" s="13"/>
      <c r="GHR55" s="13"/>
      <c r="GHS55" s="13"/>
      <c r="GHT55" s="13"/>
      <c r="GHU55" s="13"/>
      <c r="GHV55" s="13"/>
      <c r="GHW55" s="13"/>
      <c r="GHX55" s="13"/>
      <c r="GHY55" s="13"/>
      <c r="GHZ55" s="13"/>
      <c r="GIA55" s="13"/>
      <c r="GIB55" s="13"/>
      <c r="GIC55" s="13"/>
      <c r="GID55" s="13"/>
      <c r="GIE55" s="13"/>
      <c r="GIF55" s="13"/>
      <c r="GIG55" s="13"/>
      <c r="GIH55" s="13"/>
      <c r="GII55" s="13"/>
      <c r="GIJ55" s="13"/>
      <c r="GIK55" s="13"/>
      <c r="GIL55" s="13"/>
      <c r="GIM55" s="13"/>
      <c r="GIN55" s="13"/>
      <c r="GIO55" s="13"/>
      <c r="GIP55" s="13"/>
      <c r="GIQ55" s="13"/>
      <c r="GIR55" s="13"/>
      <c r="GIS55" s="13"/>
      <c r="GIT55" s="13"/>
      <c r="GIU55" s="13"/>
      <c r="GIV55" s="13"/>
      <c r="GIW55" s="13"/>
      <c r="GIX55" s="13"/>
      <c r="GIY55" s="13"/>
      <c r="GIZ55" s="13"/>
      <c r="GJA55" s="13"/>
      <c r="GJB55" s="13"/>
      <c r="GJC55" s="13"/>
      <c r="GJD55" s="13"/>
      <c r="GJE55" s="13"/>
      <c r="GJF55" s="13"/>
      <c r="GJG55" s="13"/>
      <c r="GJH55" s="13"/>
      <c r="GJI55" s="13"/>
      <c r="GJJ55" s="13"/>
      <c r="GJK55" s="13"/>
      <c r="GJL55" s="13"/>
      <c r="GJM55" s="13"/>
      <c r="GJN55" s="13"/>
      <c r="GJO55" s="13"/>
      <c r="GJP55" s="13"/>
      <c r="GJQ55" s="13"/>
      <c r="GJR55" s="13"/>
      <c r="GJS55" s="13"/>
      <c r="GJT55" s="13"/>
      <c r="GJU55" s="13"/>
      <c r="GJV55" s="13"/>
      <c r="GJW55" s="13"/>
      <c r="GJX55" s="13"/>
      <c r="GJY55" s="13"/>
      <c r="GJZ55" s="13"/>
      <c r="GKA55" s="13"/>
      <c r="GKB55" s="13"/>
      <c r="GKC55" s="13"/>
      <c r="GKD55" s="13"/>
      <c r="GKE55" s="13"/>
      <c r="GKF55" s="13"/>
      <c r="GKG55" s="13"/>
      <c r="GKH55" s="13"/>
      <c r="GKI55" s="13"/>
      <c r="GKJ55" s="13"/>
      <c r="GKK55" s="13"/>
      <c r="GKL55" s="13"/>
      <c r="GKM55" s="13"/>
      <c r="GKN55" s="13"/>
      <c r="GKO55" s="13"/>
      <c r="GKP55" s="13"/>
      <c r="GKQ55" s="13"/>
      <c r="GKR55" s="13"/>
      <c r="GKS55" s="13"/>
      <c r="GKT55" s="13"/>
      <c r="GKU55" s="13"/>
      <c r="GKV55" s="13"/>
      <c r="GKW55" s="13"/>
      <c r="GKX55" s="13"/>
      <c r="GKY55" s="13"/>
      <c r="GKZ55" s="13"/>
      <c r="GLA55" s="13"/>
      <c r="GLB55" s="13"/>
      <c r="GLC55" s="13"/>
      <c r="GLD55" s="13"/>
      <c r="GLE55" s="13"/>
      <c r="GLF55" s="13"/>
      <c r="GLG55" s="13"/>
      <c r="GLH55" s="13"/>
      <c r="GLI55" s="13"/>
      <c r="GLJ55" s="13"/>
      <c r="GLK55" s="13"/>
      <c r="GLL55" s="13"/>
      <c r="GLM55" s="13"/>
      <c r="GLN55" s="13"/>
      <c r="GLO55" s="13"/>
      <c r="GLP55" s="13"/>
      <c r="GLQ55" s="13"/>
      <c r="GLR55" s="13"/>
      <c r="GLS55" s="13"/>
      <c r="GLT55" s="13"/>
      <c r="GLU55" s="13"/>
      <c r="GLV55" s="13"/>
      <c r="GLW55" s="13"/>
      <c r="GLX55" s="13"/>
      <c r="GLY55" s="13"/>
      <c r="GLZ55" s="13"/>
      <c r="GMA55" s="13"/>
      <c r="GMB55" s="13"/>
      <c r="GMC55" s="13"/>
      <c r="GMD55" s="13"/>
      <c r="GME55" s="13"/>
      <c r="GMF55" s="13"/>
      <c r="GMG55" s="13"/>
      <c r="GMH55" s="13"/>
      <c r="GMI55" s="13"/>
      <c r="GMJ55" s="13"/>
      <c r="GMK55" s="13"/>
      <c r="GML55" s="13"/>
      <c r="GMM55" s="13"/>
      <c r="GMN55" s="13"/>
      <c r="GMO55" s="13"/>
      <c r="GMP55" s="13"/>
      <c r="GMQ55" s="13"/>
      <c r="GMR55" s="13"/>
      <c r="GMS55" s="13"/>
      <c r="GMT55" s="13"/>
      <c r="GMU55" s="13"/>
      <c r="GMV55" s="13"/>
      <c r="GMW55" s="13"/>
      <c r="GMX55" s="13"/>
      <c r="GMY55" s="13"/>
      <c r="GMZ55" s="13"/>
      <c r="GNA55" s="13"/>
      <c r="GNB55" s="13"/>
      <c r="GNC55" s="13"/>
      <c r="GND55" s="13"/>
      <c r="GNE55" s="13"/>
      <c r="GNF55" s="13"/>
      <c r="GNG55" s="13"/>
      <c r="GNH55" s="13"/>
      <c r="GNI55" s="13"/>
      <c r="GNJ55" s="13"/>
      <c r="GNK55" s="13"/>
      <c r="GNL55" s="13"/>
      <c r="GNM55" s="13"/>
      <c r="GNN55" s="13"/>
      <c r="GNO55" s="13"/>
      <c r="GNP55" s="13"/>
      <c r="GNQ55" s="13"/>
      <c r="GNR55" s="13"/>
      <c r="GNS55" s="13"/>
      <c r="GNT55" s="13"/>
      <c r="GNU55" s="13"/>
      <c r="GNV55" s="13"/>
      <c r="GNW55" s="13"/>
      <c r="GNX55" s="13"/>
      <c r="GNY55" s="13"/>
      <c r="GNZ55" s="13"/>
      <c r="GOA55" s="13"/>
      <c r="GOB55" s="13"/>
      <c r="GOC55" s="13"/>
      <c r="GOD55" s="13"/>
      <c r="GOE55" s="13"/>
      <c r="GOF55" s="13"/>
      <c r="GOG55" s="13"/>
      <c r="GOH55" s="13"/>
      <c r="GOI55" s="13"/>
      <c r="GOJ55" s="13"/>
      <c r="GOK55" s="13"/>
      <c r="GOL55" s="13"/>
      <c r="GOM55" s="13"/>
      <c r="GON55" s="13"/>
      <c r="GOO55" s="13"/>
      <c r="GOP55" s="13"/>
      <c r="GOQ55" s="13"/>
      <c r="GOR55" s="13"/>
      <c r="GOS55" s="13"/>
      <c r="GOT55" s="13"/>
      <c r="GOU55" s="13"/>
      <c r="GOV55" s="13"/>
      <c r="GOW55" s="13"/>
      <c r="GOX55" s="13"/>
      <c r="GOY55" s="13"/>
      <c r="GOZ55" s="13"/>
      <c r="GPA55" s="13"/>
      <c r="GPB55" s="13"/>
      <c r="GPC55" s="13"/>
      <c r="GPD55" s="13"/>
      <c r="GPE55" s="13"/>
      <c r="GPF55" s="13"/>
      <c r="GPG55" s="13"/>
      <c r="GPH55" s="13"/>
      <c r="GPI55" s="13"/>
      <c r="GPJ55" s="13"/>
      <c r="GPK55" s="13"/>
      <c r="GPL55" s="13"/>
      <c r="GPM55" s="13"/>
      <c r="GPN55" s="13"/>
      <c r="GPO55" s="13"/>
      <c r="GPP55" s="13"/>
      <c r="GPQ55" s="13"/>
      <c r="GPR55" s="13"/>
      <c r="GPS55" s="13"/>
      <c r="GPT55" s="13"/>
      <c r="GPU55" s="13"/>
      <c r="GPV55" s="13"/>
      <c r="GPW55" s="13"/>
      <c r="GPX55" s="13"/>
      <c r="GPY55" s="13"/>
      <c r="GPZ55" s="13"/>
      <c r="GQA55" s="13"/>
      <c r="GQB55" s="13"/>
      <c r="GQC55" s="13"/>
      <c r="GQD55" s="13"/>
      <c r="GQE55" s="13"/>
      <c r="GQF55" s="13"/>
      <c r="GQG55" s="13"/>
      <c r="GQH55" s="13"/>
      <c r="GQI55" s="13"/>
      <c r="GQJ55" s="13"/>
      <c r="GQK55" s="13"/>
      <c r="GQL55" s="13"/>
      <c r="GQM55" s="13"/>
      <c r="GQN55" s="13"/>
      <c r="GQO55" s="13"/>
      <c r="GQP55" s="13"/>
      <c r="GQQ55" s="13"/>
      <c r="GQR55" s="13"/>
      <c r="GQS55" s="13"/>
      <c r="GQT55" s="13"/>
    </row>
    <row r="56" spans="1:5194" x14ac:dyDescent="0.25">
      <c r="A56" s="4" t="s">
        <v>26</v>
      </c>
      <c r="E56">
        <v>1.2</v>
      </c>
      <c r="F56">
        <v>1.5</v>
      </c>
      <c r="G56">
        <v>1.8</v>
      </c>
      <c r="H56" s="66">
        <v>1.5</v>
      </c>
      <c r="I56" s="66">
        <v>120</v>
      </c>
      <c r="J56" t="s">
        <v>14</v>
      </c>
      <c r="K56" s="50"/>
      <c r="L56" s="50"/>
      <c r="M56" s="50"/>
      <c r="N56" s="59"/>
      <c r="P56" s="102"/>
    </row>
    <row r="57" spans="1:5194" x14ac:dyDescent="0.25">
      <c r="A57" s="4"/>
      <c r="B57" s="102" t="s">
        <v>139</v>
      </c>
      <c r="E57" s="11">
        <f>(E56*2000)/45</f>
        <v>53.333333333333336</v>
      </c>
      <c r="F57" s="11">
        <f t="shared" ref="F57:H57" si="2">(F56*2000)/45</f>
        <v>66.666666666666671</v>
      </c>
      <c r="G57" s="11">
        <f t="shared" si="2"/>
        <v>80</v>
      </c>
      <c r="H57" s="174">
        <f t="shared" si="2"/>
        <v>66.666666666666671</v>
      </c>
      <c r="I57" s="175">
        <v>2.75</v>
      </c>
      <c r="J57" t="s">
        <v>140</v>
      </c>
      <c r="K57" s="50">
        <f>E57*$I$57</f>
        <v>146.66666666666669</v>
      </c>
      <c r="L57" s="50">
        <f t="shared" ref="L57:N57" si="3">F57*$I$57</f>
        <v>183.33333333333334</v>
      </c>
      <c r="M57" s="50">
        <f t="shared" si="3"/>
        <v>220</v>
      </c>
      <c r="N57" s="176">
        <f t="shared" si="3"/>
        <v>183.33333333333334</v>
      </c>
      <c r="P57" s="102"/>
    </row>
    <row r="58" spans="1:5194" x14ac:dyDescent="0.25">
      <c r="A58" s="4" t="s">
        <v>27</v>
      </c>
      <c r="H58" s="64"/>
      <c r="I58" s="64"/>
      <c r="K58" s="50"/>
      <c r="L58" s="50"/>
      <c r="M58" s="50"/>
      <c r="N58" s="7"/>
    </row>
    <row r="59" spans="1:5194" ht="15.6" x14ac:dyDescent="0.25">
      <c r="A59" s="4"/>
      <c r="B59" s="102" t="s">
        <v>143</v>
      </c>
      <c r="H59" s="64"/>
      <c r="I59" s="64"/>
      <c r="K59" s="50"/>
      <c r="L59" s="50"/>
      <c r="M59" s="50"/>
      <c r="N59" s="7"/>
      <c r="P59" s="102"/>
    </row>
    <row r="60" spans="1:5194" ht="15.6" x14ac:dyDescent="0.35">
      <c r="A60" s="4"/>
      <c r="C60" t="s">
        <v>34</v>
      </c>
      <c r="E60" s="37">
        <f>E56*3</f>
        <v>3.5999999999999996</v>
      </c>
      <c r="F60" s="37">
        <f t="shared" ref="F60:H60" si="4">F56*3</f>
        <v>4.5</v>
      </c>
      <c r="G60" s="37">
        <f t="shared" si="4"/>
        <v>5.4</v>
      </c>
      <c r="H60" s="37">
        <f t="shared" si="4"/>
        <v>4.5</v>
      </c>
      <c r="I60" s="79">
        <f>I85/1040</f>
        <v>0.52403846153846156</v>
      </c>
      <c r="J60" t="s">
        <v>11</v>
      </c>
      <c r="K60" s="50">
        <f>+$I$60*E60</f>
        <v>1.8865384615384615</v>
      </c>
      <c r="L60" s="50">
        <f>+$I$60*F60</f>
        <v>2.3581730769230771</v>
      </c>
      <c r="M60" s="50">
        <f>+$I$60*G60</f>
        <v>2.8298076923076927</v>
      </c>
      <c r="N60" s="59">
        <f>+$I$60*H60</f>
        <v>2.3581730769230771</v>
      </c>
      <c r="O60" s="102"/>
      <c r="P60" s="102"/>
    </row>
    <row r="61" spans="1:5194" ht="15.6" x14ac:dyDescent="0.35">
      <c r="A61" s="4"/>
      <c r="C61" t="s">
        <v>35</v>
      </c>
      <c r="E61" s="37">
        <f>(E56*20)</f>
        <v>24</v>
      </c>
      <c r="F61" s="37">
        <f t="shared" ref="F61:H61" si="5">(F56*20)</f>
        <v>30</v>
      </c>
      <c r="G61" s="37">
        <f t="shared" si="5"/>
        <v>36</v>
      </c>
      <c r="H61" s="37">
        <f t="shared" si="5"/>
        <v>30</v>
      </c>
      <c r="I61" s="79">
        <f>M85/1200</f>
        <v>0.29583333333333334</v>
      </c>
      <c r="J61" t="s">
        <v>11</v>
      </c>
      <c r="K61" s="50">
        <f>+$I$61*E61</f>
        <v>7.1</v>
      </c>
      <c r="L61" s="50">
        <f>+$I$61*F61</f>
        <v>8.875</v>
      </c>
      <c r="M61" s="50">
        <f>+$I$61*G61</f>
        <v>10.65</v>
      </c>
      <c r="N61" s="59">
        <f>+$I$61*H61</f>
        <v>8.875</v>
      </c>
    </row>
    <row r="62" spans="1:5194" ht="15.6" x14ac:dyDescent="0.25">
      <c r="B62" s="102" t="s">
        <v>112</v>
      </c>
      <c r="K62" s="50">
        <f>(2*E57)+8.3</f>
        <v>114.96666666666667</v>
      </c>
      <c r="L62" s="50">
        <f>(2*F57)+8.3</f>
        <v>141.63333333333335</v>
      </c>
      <c r="M62" s="50">
        <f>(2*G57)+8.3</f>
        <v>168.3</v>
      </c>
      <c r="N62" s="193">
        <f>(2*H57)+8.3</f>
        <v>141.63333333333335</v>
      </c>
      <c r="O62" s="102"/>
      <c r="P62" s="102"/>
      <c r="S62" s="1"/>
    </row>
    <row r="63" spans="1:5194" ht="15.6" x14ac:dyDescent="0.25">
      <c r="B63" s="102" t="s">
        <v>148</v>
      </c>
      <c r="K63" s="50">
        <v>0</v>
      </c>
      <c r="L63" s="50">
        <v>0</v>
      </c>
      <c r="M63" s="50">
        <v>0</v>
      </c>
      <c r="N63" s="61">
        <v>0</v>
      </c>
      <c r="P63" s="102"/>
      <c r="S63" s="1"/>
    </row>
    <row r="64" spans="1:5194" ht="15.6" x14ac:dyDescent="0.25">
      <c r="B64" s="102" t="s">
        <v>149</v>
      </c>
      <c r="E64" s="11"/>
      <c r="F64" s="67">
        <v>3</v>
      </c>
      <c r="G64" t="s">
        <v>15</v>
      </c>
      <c r="I64" s="109">
        <v>5.5E-2</v>
      </c>
      <c r="K64" s="50">
        <f>(SUM(K59:K61))*$I$64*($F$64/12)</f>
        <v>0.12356490384615386</v>
      </c>
      <c r="L64" s="50">
        <f>(SUM(L59:L61))*$I$64*($F$64/12)</f>
        <v>0.1544561298076923</v>
      </c>
      <c r="M64" s="50">
        <f>(SUM(M59:M61))*$I$64*($F$64/12)</f>
        <v>0.18534735576923078</v>
      </c>
      <c r="N64" s="59">
        <f>(SUM(N59:N61))*$I$64*($F$64/12)</f>
        <v>0.1544561298076923</v>
      </c>
    </row>
    <row r="65" spans="1:15" x14ac:dyDescent="0.25">
      <c r="A65" s="4" t="s">
        <v>42</v>
      </c>
      <c r="K65" s="50">
        <f>SUM(K60:K63)</f>
        <v>123.95320512820513</v>
      </c>
      <c r="L65" s="50">
        <f>SUM(L60:L63)</f>
        <v>152.86650641025642</v>
      </c>
      <c r="M65" s="50">
        <f>SUM(M60:M63)</f>
        <v>181.77980769230771</v>
      </c>
      <c r="N65" s="59">
        <f>SUM(N60:N63)</f>
        <v>152.86650641025642</v>
      </c>
    </row>
    <row r="66" spans="1:15" x14ac:dyDescent="0.25">
      <c r="A66" s="4" t="s">
        <v>28</v>
      </c>
      <c r="K66" s="50"/>
      <c r="L66" s="50"/>
      <c r="M66" s="50"/>
      <c r="N66" s="7"/>
    </row>
    <row r="67" spans="1:15" ht="15.6" x14ac:dyDescent="0.25">
      <c r="B67" s="102" t="s">
        <v>154</v>
      </c>
      <c r="F67" s="66">
        <v>0.5</v>
      </c>
      <c r="G67" t="s">
        <v>20</v>
      </c>
      <c r="I67" s="68">
        <v>15</v>
      </c>
      <c r="J67" t="s">
        <v>29</v>
      </c>
      <c r="K67" s="50">
        <f>$F$67*$I$67</f>
        <v>7.5</v>
      </c>
      <c r="L67" s="50">
        <f>$F$67*$I$67</f>
        <v>7.5</v>
      </c>
      <c r="M67" s="50">
        <f>$F$67*$I$67</f>
        <v>7.5</v>
      </c>
      <c r="N67" s="59">
        <f>$F$67*$I$67</f>
        <v>7.5</v>
      </c>
    </row>
    <row r="68" spans="1:15" ht="15.6" x14ac:dyDescent="0.25">
      <c r="B68" s="102" t="s">
        <v>96</v>
      </c>
      <c r="F68" s="69">
        <v>0.05</v>
      </c>
      <c r="G68" t="s">
        <v>22</v>
      </c>
      <c r="K68" s="50">
        <f>$F$68*K57</f>
        <v>7.3333333333333348</v>
      </c>
      <c r="L68" s="50">
        <f>$F$68*L57</f>
        <v>9.1666666666666679</v>
      </c>
      <c r="M68" s="50">
        <f>$F$68*M57</f>
        <v>11</v>
      </c>
      <c r="N68" s="50">
        <f>$F$68*N57</f>
        <v>9.1666666666666679</v>
      </c>
    </row>
    <row r="69" spans="1:15" ht="15.6" x14ac:dyDescent="0.25">
      <c r="B69" s="102" t="s">
        <v>153</v>
      </c>
      <c r="K69" s="50">
        <v>2.2000000000000002</v>
      </c>
      <c r="L69" s="50">
        <v>2.2000000000000002</v>
      </c>
      <c r="M69" s="50">
        <v>2.2000000000000002</v>
      </c>
      <c r="N69" s="59">
        <v>2.2000000000000002</v>
      </c>
      <c r="O69" s="102"/>
    </row>
    <row r="70" spans="1:15" x14ac:dyDescent="0.25">
      <c r="A70" s="4" t="s">
        <v>23</v>
      </c>
      <c r="K70" s="50">
        <f>SUM(K67:K69)</f>
        <v>17.033333333333335</v>
      </c>
      <c r="L70" s="50">
        <f>SUM(L67:L69)</f>
        <v>18.866666666666667</v>
      </c>
      <c r="M70" s="50">
        <f>SUM(M67:M69)</f>
        <v>20.7</v>
      </c>
      <c r="N70" s="59">
        <f>SUM(N67:N69)</f>
        <v>18.866666666666667</v>
      </c>
    </row>
    <row r="71" spans="1:15" x14ac:dyDescent="0.25">
      <c r="A71" s="4" t="s">
        <v>41</v>
      </c>
      <c r="K71" s="50">
        <f>+K65+K70</f>
        <v>140.98653846153846</v>
      </c>
      <c r="L71" s="50">
        <f>+L65+L70</f>
        <v>171.73317307692309</v>
      </c>
      <c r="M71" s="50">
        <f>+M65+M70</f>
        <v>202.4798076923077</v>
      </c>
      <c r="N71" s="59">
        <f>+N65+N70</f>
        <v>171.73317307692309</v>
      </c>
    </row>
    <row r="72" spans="1:15" ht="15.6" x14ac:dyDescent="0.25">
      <c r="A72" s="7" t="s">
        <v>98</v>
      </c>
      <c r="B72" s="13"/>
      <c r="C72" s="13"/>
      <c r="D72" s="13"/>
      <c r="E72" s="13"/>
      <c r="F72" s="13"/>
      <c r="G72" s="13"/>
      <c r="H72" s="13"/>
      <c r="I72" s="13"/>
      <c r="J72" s="13"/>
      <c r="K72" s="81">
        <f>+K74+K68+K67</f>
        <v>20.513461538461563</v>
      </c>
      <c r="L72" s="81">
        <f>+L74+L68+L67</f>
        <v>28.266826923076916</v>
      </c>
      <c r="M72" s="81">
        <f>+M74+M68+M67</f>
        <v>36.020192307692298</v>
      </c>
      <c r="N72" s="80">
        <f>+N74+N68+N67</f>
        <v>28.266826923076916</v>
      </c>
    </row>
    <row r="73" spans="1:15" x14ac:dyDescent="0.25">
      <c r="A73" s="4" t="s">
        <v>30</v>
      </c>
      <c r="K73" s="50">
        <f>+K57-K65</f>
        <v>22.713461538461559</v>
      </c>
      <c r="L73" s="50">
        <f>+L57-L65</f>
        <v>30.466826923076923</v>
      </c>
      <c r="M73" s="50">
        <f>+M57-M65</f>
        <v>38.220192307692287</v>
      </c>
      <c r="N73" s="59">
        <f>+N57-N65</f>
        <v>30.466826923076923</v>
      </c>
    </row>
    <row r="74" spans="1:15" x14ac:dyDescent="0.25">
      <c r="A74" s="4" t="s">
        <v>31</v>
      </c>
      <c r="B74" s="180"/>
      <c r="C74" s="180"/>
      <c r="D74" s="180"/>
      <c r="E74" s="180"/>
      <c r="F74" s="180"/>
      <c r="G74" s="180"/>
      <c r="H74" s="180"/>
      <c r="I74" s="180"/>
      <c r="J74" s="180"/>
      <c r="K74" s="52">
        <f>+K57-K71</f>
        <v>5.6801282051282271</v>
      </c>
      <c r="L74" s="52">
        <f>+L57-L71</f>
        <v>11.600160256410248</v>
      </c>
      <c r="M74" s="52">
        <f>+M57-M71</f>
        <v>17.520192307692298</v>
      </c>
      <c r="N74" s="52">
        <f>+N57-N71</f>
        <v>11.600160256410248</v>
      </c>
    </row>
    <row r="75" spans="1:15" x14ac:dyDescent="0.25">
      <c r="A75" s="135" t="s">
        <v>46</v>
      </c>
      <c r="B75" s="33"/>
      <c r="C75" s="33"/>
      <c r="D75" s="53"/>
      <c r="E75" s="33"/>
      <c r="F75" s="33"/>
      <c r="G75" s="33"/>
      <c r="H75" s="33"/>
      <c r="I75" s="33"/>
      <c r="J75" s="33"/>
      <c r="K75" s="33"/>
      <c r="L75" s="34"/>
      <c r="M75" s="34"/>
    </row>
    <row r="76" spans="1:15" x14ac:dyDescent="0.25">
      <c r="B76" s="33" t="s">
        <v>47</v>
      </c>
      <c r="C76" s="33"/>
      <c r="D76" s="33"/>
      <c r="E76" s="33"/>
      <c r="F76" s="33"/>
      <c r="G76" s="33"/>
      <c r="H76" s="33"/>
      <c r="I76" s="33"/>
      <c r="J76" s="33"/>
      <c r="K76" s="33"/>
      <c r="L76" s="34"/>
      <c r="M76" s="34"/>
    </row>
    <row r="77" spans="1:15" x14ac:dyDescent="0.25">
      <c r="A77" s="33" t="s">
        <v>48</v>
      </c>
      <c r="B77" s="33"/>
      <c r="C77" s="33"/>
      <c r="D77" s="54"/>
      <c r="E77" s="55"/>
      <c r="F77" s="33"/>
      <c r="G77" s="33"/>
      <c r="H77" s="33"/>
      <c r="I77" s="33"/>
      <c r="J77" s="33"/>
      <c r="K77" s="33"/>
      <c r="L77" s="34"/>
      <c r="M77" s="34"/>
    </row>
    <row r="78" spans="1:15" x14ac:dyDescent="0.25">
      <c r="A78" s="33"/>
      <c r="B78" s="33" t="s">
        <v>49</v>
      </c>
      <c r="C78" s="33"/>
      <c r="D78" s="55"/>
      <c r="E78" s="55"/>
      <c r="F78" s="33"/>
      <c r="G78" s="33"/>
      <c r="H78" s="33"/>
      <c r="I78" s="33"/>
      <c r="J78" s="33"/>
      <c r="K78" s="33"/>
      <c r="L78" s="34"/>
      <c r="M78" s="34"/>
    </row>
    <row r="79" spans="1:15" x14ac:dyDescent="0.25">
      <c r="A79" s="33" t="s">
        <v>50</v>
      </c>
      <c r="B79" s="33"/>
      <c r="C79" s="33"/>
      <c r="D79" s="56"/>
      <c r="E79" s="33"/>
      <c r="F79" s="33"/>
      <c r="G79" s="33"/>
      <c r="H79" s="33"/>
      <c r="I79" s="33"/>
      <c r="J79" s="33"/>
      <c r="K79" s="33"/>
      <c r="L79" s="34"/>
      <c r="M79" s="34"/>
    </row>
    <row r="80" spans="1:15" ht="13.8" x14ac:dyDescent="0.25">
      <c r="A80" s="32">
        <v>1</v>
      </c>
      <c r="B80" s="33" t="s">
        <v>155</v>
      </c>
      <c r="C80" s="33"/>
      <c r="D80" s="33"/>
      <c r="E80" s="33"/>
      <c r="F80" s="33"/>
      <c r="G80" s="33"/>
      <c r="H80" s="33"/>
      <c r="K80" s="11"/>
      <c r="L80" s="11"/>
      <c r="M80" s="11"/>
    </row>
    <row r="81" spans="1:14" ht="13.8" x14ac:dyDescent="0.25">
      <c r="A81" s="32">
        <v>2</v>
      </c>
      <c r="B81" s="33" t="s">
        <v>171</v>
      </c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4"/>
    </row>
    <row r="82" spans="1:14" ht="15.6" x14ac:dyDescent="0.25">
      <c r="A82" s="15">
        <v>3</v>
      </c>
      <c r="B82" s="33" t="s">
        <v>91</v>
      </c>
      <c r="C82" s="33"/>
      <c r="D82" s="33"/>
      <c r="E82" s="33"/>
      <c r="F82" s="33"/>
      <c r="G82" s="33"/>
      <c r="H82" s="33"/>
      <c r="K82" s="11"/>
      <c r="L82" s="11"/>
      <c r="M82" s="11"/>
    </row>
    <row r="83" spans="1:14" ht="15.6" x14ac:dyDescent="0.25">
      <c r="A83" s="15"/>
      <c r="B83" s="33"/>
      <c r="C83" s="33" t="s">
        <v>56</v>
      </c>
      <c r="D83" s="33"/>
      <c r="E83" s="33"/>
      <c r="F83" s="33"/>
      <c r="G83" s="33"/>
      <c r="H83" s="33"/>
      <c r="K83" s="11"/>
      <c r="L83" s="11"/>
      <c r="M83" s="11"/>
    </row>
    <row r="84" spans="1:14" ht="15.6" x14ac:dyDescent="0.25">
      <c r="A84" s="15"/>
      <c r="B84" s="33"/>
      <c r="C84" s="33" t="s">
        <v>38</v>
      </c>
      <c r="D84" s="33"/>
      <c r="E84" s="33"/>
      <c r="F84" s="33"/>
      <c r="G84" s="33"/>
      <c r="H84" s="33"/>
      <c r="K84" s="11"/>
      <c r="L84" s="11"/>
      <c r="M84" s="11"/>
    </row>
    <row r="85" spans="1:14" ht="15.6" x14ac:dyDescent="0.25">
      <c r="A85" s="15"/>
      <c r="B85" s="33"/>
      <c r="C85" s="33" t="s">
        <v>51</v>
      </c>
      <c r="D85" s="33"/>
      <c r="E85" s="33"/>
      <c r="F85" s="53">
        <v>250</v>
      </c>
      <c r="G85" s="76" t="s">
        <v>52</v>
      </c>
      <c r="H85" s="33"/>
      <c r="I85" s="53">
        <v>545</v>
      </c>
      <c r="J85" s="76" t="s">
        <v>53</v>
      </c>
      <c r="K85" s="76"/>
      <c r="L85" s="34"/>
      <c r="M85" s="77">
        <v>355</v>
      </c>
      <c r="N85" s="78" t="s">
        <v>14</v>
      </c>
    </row>
    <row r="86" spans="1:14" ht="15.6" x14ac:dyDescent="0.25">
      <c r="A86" s="15">
        <v>4</v>
      </c>
      <c r="B86" s="33" t="s">
        <v>106</v>
      </c>
      <c r="C86" s="33"/>
      <c r="D86" s="33"/>
      <c r="E86" s="33"/>
      <c r="F86" s="33"/>
      <c r="G86" s="33"/>
      <c r="H86" s="33"/>
      <c r="K86" s="11"/>
      <c r="L86" s="11"/>
      <c r="M86" s="11"/>
    </row>
    <row r="87" spans="1:14" ht="15.6" x14ac:dyDescent="0.25">
      <c r="A87" s="15"/>
      <c r="B87" s="33"/>
      <c r="C87" s="33" t="s">
        <v>107</v>
      </c>
      <c r="D87" s="33"/>
      <c r="E87" s="33"/>
      <c r="F87" s="33"/>
      <c r="G87" s="33"/>
      <c r="H87" s="33"/>
      <c r="K87" s="11"/>
      <c r="L87" s="11"/>
      <c r="M87" s="11"/>
    </row>
    <row r="88" spans="1:14" ht="15.6" x14ac:dyDescent="0.25">
      <c r="A88" s="15">
        <v>5</v>
      </c>
      <c r="B88" s="181" t="s">
        <v>159</v>
      </c>
      <c r="C88" s="33"/>
      <c r="D88" s="33"/>
      <c r="E88" s="33"/>
      <c r="F88" s="33"/>
      <c r="G88" s="33"/>
      <c r="H88" s="33"/>
      <c r="K88" s="11"/>
      <c r="L88" s="11"/>
      <c r="M88" s="11"/>
    </row>
    <row r="89" spans="1:14" ht="15.6" x14ac:dyDescent="0.25">
      <c r="A89" s="15">
        <v>6</v>
      </c>
      <c r="B89" s="33" t="s">
        <v>156</v>
      </c>
      <c r="C89" s="33"/>
      <c r="D89" s="33"/>
      <c r="E89" s="33"/>
      <c r="F89" s="33"/>
      <c r="G89" s="33"/>
      <c r="H89" s="33"/>
      <c r="K89" s="11"/>
      <c r="L89" s="11"/>
      <c r="M89" s="11"/>
    </row>
    <row r="90" spans="1:14" ht="15.6" x14ac:dyDescent="0.25">
      <c r="A90" s="15">
        <v>7</v>
      </c>
      <c r="B90" s="33" t="s">
        <v>157</v>
      </c>
      <c r="C90" s="33"/>
      <c r="D90" s="33"/>
      <c r="E90" s="33"/>
      <c r="F90" s="33"/>
      <c r="G90" s="33"/>
      <c r="H90" s="33"/>
      <c r="K90" s="11"/>
      <c r="L90" s="11"/>
      <c r="M90" s="11"/>
    </row>
    <row r="91" spans="1:14" ht="15.6" x14ac:dyDescent="0.25">
      <c r="A91" s="15">
        <v>8</v>
      </c>
      <c r="B91" s="33" t="s">
        <v>160</v>
      </c>
      <c r="C91" s="33"/>
      <c r="D91" s="33"/>
      <c r="E91" s="33"/>
      <c r="F91" s="33"/>
      <c r="G91" s="33"/>
      <c r="H91" s="33"/>
      <c r="K91" s="11"/>
      <c r="L91" s="11"/>
      <c r="M91" s="11"/>
    </row>
    <row r="92" spans="1:14" ht="15.6" x14ac:dyDescent="0.25">
      <c r="A92" s="15">
        <v>9</v>
      </c>
      <c r="B92" s="33" t="s">
        <v>161</v>
      </c>
      <c r="C92" s="33"/>
      <c r="D92" s="33"/>
      <c r="E92" s="33"/>
      <c r="F92" s="33"/>
      <c r="G92" s="33"/>
      <c r="H92" s="33"/>
      <c r="K92" s="11"/>
      <c r="L92" s="11"/>
      <c r="M92" s="11"/>
    </row>
    <row r="93" spans="1:14" ht="15.6" x14ac:dyDescent="0.25">
      <c r="A93" s="15"/>
      <c r="B93" s="33"/>
      <c r="C93" s="33" t="s">
        <v>162</v>
      </c>
      <c r="D93" s="33"/>
      <c r="E93" s="33"/>
      <c r="F93" s="33"/>
      <c r="G93" s="33"/>
      <c r="H93" s="33"/>
      <c r="K93" s="11"/>
      <c r="L93" s="11"/>
      <c r="M93" s="11"/>
    </row>
    <row r="94" spans="1:14" ht="15.6" x14ac:dyDescent="0.25">
      <c r="A94" s="15">
        <v>10</v>
      </c>
      <c r="B94" s="33" t="s">
        <v>165</v>
      </c>
      <c r="C94" s="33"/>
      <c r="D94" s="33"/>
      <c r="E94" s="33"/>
      <c r="F94" s="33"/>
      <c r="G94" s="33"/>
      <c r="H94" s="33"/>
      <c r="K94" s="11"/>
      <c r="L94" s="11"/>
      <c r="M94" s="11"/>
    </row>
    <row r="95" spans="1:14" ht="15.6" x14ac:dyDescent="0.25">
      <c r="A95" s="15"/>
      <c r="B95" s="33"/>
      <c r="C95" s="33" t="s">
        <v>166</v>
      </c>
      <c r="D95" s="33"/>
      <c r="E95" s="33"/>
      <c r="F95" s="33"/>
      <c r="G95" s="33"/>
      <c r="H95" s="33"/>
      <c r="K95" s="11"/>
      <c r="L95" s="11"/>
      <c r="M95" s="11"/>
    </row>
    <row r="96" spans="1:14" ht="15.6" x14ac:dyDescent="0.25">
      <c r="A96" s="15">
        <v>11</v>
      </c>
      <c r="B96" s="33" t="s">
        <v>32</v>
      </c>
      <c r="C96" s="33"/>
      <c r="D96" s="33"/>
      <c r="E96" s="33"/>
      <c r="F96" s="33"/>
      <c r="G96" s="33"/>
      <c r="H96" s="33"/>
      <c r="K96" s="11"/>
      <c r="L96" s="11"/>
      <c r="M96" s="11"/>
    </row>
    <row r="97" spans="1:13" ht="15.6" x14ac:dyDescent="0.25">
      <c r="A97" s="15"/>
      <c r="B97" s="33"/>
      <c r="C97" s="33" t="s">
        <v>33</v>
      </c>
      <c r="D97" s="33"/>
      <c r="E97" s="33"/>
      <c r="F97" s="33"/>
      <c r="G97" s="33"/>
      <c r="H97" s="33"/>
      <c r="K97" s="11"/>
      <c r="L97" s="11"/>
      <c r="M97" s="11"/>
    </row>
    <row r="98" spans="1:13" ht="15.6" x14ac:dyDescent="0.25">
      <c r="A98" s="15">
        <v>12</v>
      </c>
      <c r="B98" s="33" t="s">
        <v>163</v>
      </c>
      <c r="C98" s="33"/>
      <c r="D98" s="33"/>
      <c r="E98" s="33"/>
      <c r="F98" s="33"/>
      <c r="G98" s="33"/>
      <c r="H98" s="33"/>
      <c r="K98" s="11"/>
      <c r="L98" s="11"/>
      <c r="M98" s="11"/>
    </row>
    <row r="99" spans="1:13" ht="15.6" x14ac:dyDescent="0.25">
      <c r="A99" s="15">
        <v>13</v>
      </c>
      <c r="B99" s="33" t="s">
        <v>32</v>
      </c>
      <c r="C99" s="33"/>
      <c r="D99" s="33"/>
      <c r="E99" s="33"/>
      <c r="F99" s="33"/>
      <c r="G99" s="33"/>
      <c r="H99" s="33"/>
      <c r="K99" s="11"/>
      <c r="L99" s="11"/>
      <c r="M99" s="11"/>
    </row>
    <row r="100" spans="1:13" ht="15.6" x14ac:dyDescent="0.25">
      <c r="A100" s="15"/>
      <c r="B100" s="33"/>
      <c r="C100" s="33" t="s">
        <v>33</v>
      </c>
      <c r="D100" s="33"/>
      <c r="E100" s="33"/>
      <c r="F100" s="33"/>
      <c r="G100" s="33"/>
      <c r="H100" s="33"/>
      <c r="K100" s="11"/>
      <c r="L100" s="11"/>
      <c r="M100" s="11"/>
    </row>
    <row r="101" spans="1:13" ht="15.6" x14ac:dyDescent="0.25">
      <c r="A101" s="15">
        <v>14</v>
      </c>
      <c r="B101" s="33" t="s">
        <v>97</v>
      </c>
      <c r="C101" s="33"/>
      <c r="D101" s="33"/>
      <c r="E101" s="33"/>
      <c r="F101" s="33"/>
      <c r="G101" s="33"/>
      <c r="H101" s="33"/>
      <c r="K101" s="11"/>
      <c r="L101" s="11"/>
      <c r="M101" s="11"/>
    </row>
    <row r="102" spans="1:13" ht="15.6" x14ac:dyDescent="0.25">
      <c r="A102" s="15">
        <v>12</v>
      </c>
      <c r="B102" s="33" t="s">
        <v>108</v>
      </c>
      <c r="C102" s="33"/>
      <c r="D102" s="33"/>
      <c r="E102" s="33"/>
      <c r="F102" s="33"/>
      <c r="G102" s="33"/>
      <c r="H102" s="33"/>
      <c r="K102" s="11"/>
      <c r="L102" s="11"/>
      <c r="M102" s="11"/>
    </row>
    <row r="103" spans="1:13" ht="15.6" x14ac:dyDescent="0.25">
      <c r="A103" s="15"/>
      <c r="B103" s="33" t="s">
        <v>79</v>
      </c>
      <c r="C103" s="33"/>
      <c r="D103" s="33"/>
      <c r="E103" s="33"/>
      <c r="F103" s="33"/>
      <c r="G103" s="33"/>
      <c r="H103" s="33"/>
      <c r="K103" s="11"/>
      <c r="L103" s="11"/>
      <c r="M103" s="11"/>
    </row>
    <row r="104" spans="1:13" ht="15.6" x14ac:dyDescent="0.25">
      <c r="A104" s="15">
        <v>13</v>
      </c>
      <c r="B104" s="33" t="s">
        <v>99</v>
      </c>
      <c r="C104" s="33"/>
      <c r="D104" s="33"/>
      <c r="E104" s="33"/>
      <c r="F104" s="33"/>
      <c r="G104" s="33"/>
      <c r="H104" s="33"/>
      <c r="K104" s="11"/>
      <c r="L104" s="11"/>
      <c r="M104" s="11"/>
    </row>
    <row r="105" spans="1:13" ht="15.6" x14ac:dyDescent="0.25">
      <c r="A105" s="15"/>
      <c r="B105" s="33" t="s">
        <v>100</v>
      </c>
      <c r="C105" s="33"/>
      <c r="D105" s="33"/>
      <c r="E105" s="33"/>
      <c r="F105" s="33"/>
      <c r="G105" s="33"/>
      <c r="H105" s="33"/>
      <c r="K105" s="11"/>
      <c r="L105" s="11"/>
      <c r="M105" s="11"/>
    </row>
    <row r="106" spans="1:13" ht="15.6" x14ac:dyDescent="0.25">
      <c r="A106" s="15"/>
      <c r="B106" s="33" t="s">
        <v>101</v>
      </c>
      <c r="C106" s="33"/>
      <c r="D106" s="33"/>
      <c r="E106" s="33"/>
      <c r="F106" s="33"/>
      <c r="G106" s="33"/>
      <c r="H106" s="33"/>
      <c r="K106" s="11"/>
      <c r="L106" s="11"/>
      <c r="M106" s="11"/>
    </row>
    <row r="107" spans="1:13" ht="15.6" x14ac:dyDescent="0.25">
      <c r="A107" s="15"/>
      <c r="B107" s="33" t="s">
        <v>102</v>
      </c>
      <c r="C107" s="33"/>
      <c r="D107" s="33"/>
      <c r="E107" s="33"/>
      <c r="F107" s="33"/>
      <c r="G107" s="33"/>
      <c r="H107" s="33"/>
      <c r="K107" s="11"/>
      <c r="L107" s="11"/>
      <c r="M107" s="11"/>
    </row>
    <row r="108" spans="1:13" ht="15.6" x14ac:dyDescent="0.25">
      <c r="A108" s="15"/>
      <c r="B108" s="33" t="s">
        <v>103</v>
      </c>
      <c r="C108" s="33"/>
      <c r="D108" s="33"/>
      <c r="E108" s="33"/>
      <c r="F108" s="33"/>
      <c r="G108" s="33"/>
      <c r="H108" s="33"/>
      <c r="K108" s="11"/>
      <c r="L108" s="11"/>
      <c r="M108" s="11"/>
    </row>
    <row r="109" spans="1:13" x14ac:dyDescent="0.25">
      <c r="B109" s="33" t="s">
        <v>164</v>
      </c>
      <c r="C109" s="33"/>
      <c r="D109" s="33"/>
      <c r="E109" s="33"/>
      <c r="F109" s="33"/>
      <c r="G109" s="33"/>
      <c r="H109" s="33"/>
      <c r="K109" s="11"/>
      <c r="L109" s="11"/>
      <c r="M109" s="11"/>
    </row>
    <row r="110" spans="1:13" x14ac:dyDescent="0.25">
      <c r="A110" s="33" t="s">
        <v>173</v>
      </c>
      <c r="B110" s="16"/>
      <c r="C110" s="16"/>
      <c r="I110" s="4"/>
      <c r="J110" s="38"/>
      <c r="K110" s="21"/>
      <c r="M110" s="17"/>
    </row>
    <row r="111" spans="1:13" x14ac:dyDescent="0.25">
      <c r="A111" s="33" t="s">
        <v>86</v>
      </c>
      <c r="B111" s="4"/>
      <c r="C111" s="4"/>
      <c r="D111" s="4"/>
      <c r="E111" s="4"/>
      <c r="F111" s="22"/>
      <c r="G111" s="20"/>
      <c r="H111" s="20"/>
      <c r="I111" s="39"/>
      <c r="J111" s="39"/>
      <c r="K111" s="39"/>
      <c r="L111" s="23"/>
      <c r="M111" s="17"/>
    </row>
    <row r="112" spans="1:13" x14ac:dyDescent="0.25">
      <c r="A112" s="16"/>
      <c r="B112" s="16"/>
      <c r="C112" s="16"/>
      <c r="D112" s="16"/>
      <c r="E112" s="16"/>
      <c r="F112" s="19"/>
      <c r="G112" s="20"/>
      <c r="H112" s="20"/>
      <c r="I112" s="4"/>
      <c r="J112" s="21"/>
      <c r="K112" s="21"/>
      <c r="M112" s="17"/>
    </row>
    <row r="113" spans="1:14" x14ac:dyDescent="0.25">
      <c r="A113" s="16"/>
    </row>
    <row r="114" spans="1:14" x14ac:dyDescent="0.25">
      <c r="A114" s="16"/>
      <c r="B114" s="4"/>
      <c r="C114" s="4"/>
      <c r="D114" s="4"/>
      <c r="E114" s="4"/>
      <c r="F114" s="24"/>
      <c r="G114" s="20"/>
      <c r="H114" s="20"/>
      <c r="I114" s="4"/>
      <c r="J114" s="21"/>
      <c r="K114" s="21"/>
      <c r="M114" s="17"/>
      <c r="N114" s="16"/>
    </row>
    <row r="115" spans="1:14" x14ac:dyDescent="0.25">
      <c r="A115" s="16"/>
      <c r="C115" s="16"/>
      <c r="D115" s="16"/>
      <c r="E115" s="16"/>
      <c r="F115" s="24"/>
      <c r="G115" s="20"/>
      <c r="H115" s="20"/>
      <c r="I115" s="16"/>
      <c r="J115" s="17"/>
      <c r="K115" s="17"/>
      <c r="M115" s="17"/>
      <c r="N115" s="16"/>
    </row>
    <row r="116" spans="1:14" s="13" customFormat="1" x14ac:dyDescent="0.25">
      <c r="A116" s="25"/>
      <c r="B116" s="25"/>
      <c r="C116" s="25"/>
      <c r="D116" s="25"/>
      <c r="E116" s="26"/>
      <c r="G116" s="27"/>
      <c r="H116" s="27"/>
      <c r="I116" s="27"/>
      <c r="J116" s="27"/>
      <c r="K116" s="28"/>
      <c r="L116" s="29"/>
      <c r="M116" s="29"/>
      <c r="N116" s="25"/>
    </row>
    <row r="117" spans="1:14" s="13" customFormat="1" x14ac:dyDescent="0.25">
      <c r="K117" s="30"/>
      <c r="L117" s="9"/>
      <c r="M117" s="29"/>
      <c r="N117" s="25"/>
    </row>
    <row r="118" spans="1:14" x14ac:dyDescent="0.25">
      <c r="L118" s="21"/>
      <c r="M118" s="17"/>
      <c r="N118" s="16"/>
    </row>
    <row r="119" spans="1:14" x14ac:dyDescent="0.25">
      <c r="M119" s="17"/>
      <c r="N119" s="16"/>
    </row>
    <row r="120" spans="1:14" x14ac:dyDescent="0.25">
      <c r="L120" s="21"/>
      <c r="M120" s="17"/>
      <c r="N120" s="16"/>
    </row>
    <row r="121" spans="1:14" x14ac:dyDescent="0.25">
      <c r="L121" s="17"/>
      <c r="M121" s="17"/>
      <c r="N121" s="16"/>
    </row>
  </sheetData>
  <mergeCells count="7">
    <mergeCell ref="E55:H55"/>
    <mergeCell ref="M5:N5"/>
    <mergeCell ref="A6:D6"/>
    <mergeCell ref="K6:M6"/>
    <mergeCell ref="I6:J6"/>
    <mergeCell ref="I7:J7"/>
    <mergeCell ref="F6:G6"/>
  </mergeCells>
  <phoneticPr fontId="0" type="noConversion"/>
  <printOptions horizontalCentered="1"/>
  <pageMargins left="0.25" right="0.25" top="0.75" bottom="0.75" header="0.3" footer="0.3"/>
  <pageSetup scale="83" fitToHeight="2" orientation="portrait" r:id="rId1"/>
  <headerFooter alignWithMargins="0"/>
  <rowBreaks count="1" manualBreakCount="1">
    <brk id="54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7" sqref="P7"/>
    </sheetView>
  </sheetViews>
  <sheetFormatPr defaultRowHeight="13.2" x14ac:dyDescent="0.25"/>
  <cols>
    <col min="1" max="1" width="3.6640625" customWidth="1"/>
    <col min="2" max="2" width="19.33203125" customWidth="1"/>
    <col min="3" max="3" width="13.88671875" customWidth="1"/>
    <col min="4" max="4" width="14.109375" customWidth="1"/>
    <col min="5" max="5" width="11.33203125" customWidth="1"/>
    <col min="6" max="6" width="14" customWidth="1"/>
    <col min="8" max="9" width="11.109375" customWidth="1"/>
    <col min="12" max="12" width="11.77734375" customWidth="1"/>
  </cols>
  <sheetData>
    <row r="1" spans="1:16" x14ac:dyDescent="0.25">
      <c r="A1" s="123" t="s">
        <v>115</v>
      </c>
      <c r="B1" s="124"/>
      <c r="C1" s="125"/>
      <c r="D1" s="124"/>
      <c r="E1" s="124"/>
      <c r="F1" s="124"/>
      <c r="G1" s="125"/>
      <c r="H1" s="124"/>
      <c r="I1" s="124"/>
      <c r="J1" s="124"/>
      <c r="K1" s="124"/>
      <c r="L1" s="126"/>
      <c r="M1" s="126"/>
      <c r="N1" s="127"/>
      <c r="O1" s="127"/>
    </row>
    <row r="2" spans="1:16" ht="27.6" customHeight="1" x14ac:dyDescent="0.25">
      <c r="A2" s="33"/>
      <c r="B2" s="33"/>
      <c r="C2" s="33"/>
      <c r="D2" s="40" t="s">
        <v>116</v>
      </c>
      <c r="E2" s="40" t="s">
        <v>39</v>
      </c>
      <c r="F2" s="40" t="s">
        <v>40</v>
      </c>
      <c r="G2" s="40" t="s">
        <v>117</v>
      </c>
      <c r="H2" s="82" t="s">
        <v>118</v>
      </c>
      <c r="I2" s="40" t="s">
        <v>119</v>
      </c>
      <c r="J2" s="40" t="s">
        <v>120</v>
      </c>
      <c r="K2" s="128" t="s">
        <v>121</v>
      </c>
      <c r="L2" s="122" t="s">
        <v>122</v>
      </c>
      <c r="M2" s="128" t="s">
        <v>123</v>
      </c>
      <c r="N2" s="167" t="s">
        <v>124</v>
      </c>
      <c r="O2" s="167" t="s">
        <v>125</v>
      </c>
      <c r="P2" s="167" t="s">
        <v>126</v>
      </c>
    </row>
    <row r="3" spans="1:16" ht="13.2" customHeight="1" x14ac:dyDescent="0.25">
      <c r="A3" s="129" t="s">
        <v>87</v>
      </c>
      <c r="B3" s="129"/>
      <c r="C3" s="129"/>
      <c r="D3" s="130">
        <v>1</v>
      </c>
      <c r="E3" s="131">
        <v>87500</v>
      </c>
      <c r="F3" s="168">
        <v>1000</v>
      </c>
      <c r="G3" s="132">
        <v>43.27</v>
      </c>
      <c r="H3" s="132">
        <f t="shared" ref="H3:H8" si="0">F3/G3</f>
        <v>23.110700254217701</v>
      </c>
      <c r="I3" s="134">
        <f>H3/1000</f>
        <v>2.31107002542177E-2</v>
      </c>
      <c r="J3" s="135"/>
      <c r="K3" s="136"/>
      <c r="L3" s="137">
        <v>1.22</v>
      </c>
      <c r="M3" s="137">
        <v>0.73</v>
      </c>
      <c r="N3" s="169">
        <v>0.65</v>
      </c>
      <c r="O3" s="169"/>
      <c r="P3" s="136">
        <v>0.31</v>
      </c>
    </row>
    <row r="4" spans="1:16" ht="13.2" customHeight="1" x14ac:dyDescent="0.25">
      <c r="A4" s="53" t="s">
        <v>127</v>
      </c>
      <c r="B4" s="53"/>
      <c r="C4" s="53"/>
      <c r="D4" s="70">
        <v>1</v>
      </c>
      <c r="E4" s="71">
        <v>249000</v>
      </c>
      <c r="F4" s="139">
        <v>1000</v>
      </c>
      <c r="G4" s="133">
        <v>44.12</v>
      </c>
      <c r="H4" s="133">
        <f t="shared" si="0"/>
        <v>22.665457842248415</v>
      </c>
      <c r="I4" s="140">
        <f t="shared" ref="I4:I10" si="1">H4/1000</f>
        <v>2.2665457842248413E-2</v>
      </c>
      <c r="J4" s="33"/>
      <c r="K4" s="34"/>
      <c r="L4" s="141">
        <v>1.51</v>
      </c>
      <c r="M4" s="141">
        <v>0.98</v>
      </c>
      <c r="N4" s="138">
        <f>0.79</f>
        <v>0.79</v>
      </c>
      <c r="O4" s="138"/>
      <c r="P4" s="34">
        <f>0.07</f>
        <v>7.0000000000000007E-2</v>
      </c>
    </row>
    <row r="5" spans="1:16" ht="13.2" customHeight="1" x14ac:dyDescent="0.25">
      <c r="A5" s="53" t="s">
        <v>135</v>
      </c>
      <c r="B5" s="53"/>
      <c r="C5" s="53"/>
      <c r="D5" s="70">
        <v>1</v>
      </c>
      <c r="E5" s="71">
        <v>225500</v>
      </c>
      <c r="F5" s="170">
        <v>1000</v>
      </c>
      <c r="G5" s="133">
        <v>22.06</v>
      </c>
      <c r="H5" s="133">
        <f t="shared" si="0"/>
        <v>45.33091568449683</v>
      </c>
      <c r="I5" s="140">
        <f>H5/1000</f>
        <v>4.5330915684496827E-2</v>
      </c>
      <c r="J5" s="33"/>
      <c r="K5" s="34"/>
      <c r="L5" s="141">
        <v>7</v>
      </c>
      <c r="M5" s="141">
        <v>4.45</v>
      </c>
      <c r="N5" s="138">
        <v>3.47</v>
      </c>
      <c r="O5" s="138"/>
      <c r="P5" s="34">
        <v>0.52</v>
      </c>
    </row>
    <row r="6" spans="1:16" ht="13.2" customHeight="1" x14ac:dyDescent="0.25">
      <c r="A6" s="53" t="s">
        <v>128</v>
      </c>
      <c r="B6" s="53"/>
      <c r="C6" s="53"/>
      <c r="D6" s="70">
        <v>1</v>
      </c>
      <c r="E6" s="71">
        <v>355000</v>
      </c>
      <c r="F6" s="139">
        <v>1000</v>
      </c>
      <c r="G6" s="133">
        <v>8.91</v>
      </c>
      <c r="H6" s="133">
        <f t="shared" si="0"/>
        <v>112.2334455667789</v>
      </c>
      <c r="I6" s="140">
        <f t="shared" si="1"/>
        <v>0.1122334455667789</v>
      </c>
      <c r="J6" s="33">
        <v>87.01</v>
      </c>
      <c r="K6" s="34">
        <v>35.47</v>
      </c>
      <c r="L6" s="142">
        <f>I6*J6</f>
        <v>9.7654320987654337</v>
      </c>
      <c r="M6" s="142">
        <f>I6*K6</f>
        <v>3.9809203142536473</v>
      </c>
      <c r="N6" s="138">
        <f>I6*O6</f>
        <v>7.89337822671156</v>
      </c>
      <c r="O6" s="138">
        <v>70.33</v>
      </c>
      <c r="P6" s="34"/>
    </row>
    <row r="7" spans="1:16" ht="13.2" customHeight="1" x14ac:dyDescent="0.25">
      <c r="A7" s="53"/>
      <c r="B7" s="53" t="s">
        <v>136</v>
      </c>
      <c r="C7" s="53"/>
      <c r="D7" s="70">
        <v>1</v>
      </c>
      <c r="E7" s="71">
        <v>33000</v>
      </c>
      <c r="F7" s="170">
        <v>1000</v>
      </c>
      <c r="G7" s="133">
        <v>8.91</v>
      </c>
      <c r="H7" s="133">
        <f t="shared" si="0"/>
        <v>112.2334455667789</v>
      </c>
      <c r="I7" s="140">
        <f t="shared" si="1"/>
        <v>0.1122334455667789</v>
      </c>
      <c r="J7" s="33"/>
      <c r="K7" s="34"/>
      <c r="L7" s="141">
        <v>1.33</v>
      </c>
      <c r="M7" s="141">
        <v>0.59</v>
      </c>
      <c r="N7" s="138">
        <v>0.49</v>
      </c>
      <c r="O7" s="138"/>
      <c r="P7" s="34">
        <v>2.04</v>
      </c>
    </row>
    <row r="8" spans="1:16" ht="13.2" customHeight="1" x14ac:dyDescent="0.25">
      <c r="A8" s="53" t="s">
        <v>80</v>
      </c>
      <c r="B8" s="53"/>
      <c r="C8" s="53"/>
      <c r="D8" s="70">
        <v>1</v>
      </c>
      <c r="E8" s="71">
        <v>59000</v>
      </c>
      <c r="F8" s="139">
        <v>1000</v>
      </c>
      <c r="G8" s="133">
        <v>6.87</v>
      </c>
      <c r="H8" s="133">
        <f t="shared" si="0"/>
        <v>145.5604075691412</v>
      </c>
      <c r="I8" s="140">
        <f t="shared" si="1"/>
        <v>0.14556040756914121</v>
      </c>
      <c r="J8" s="33"/>
      <c r="K8" s="34"/>
      <c r="L8" s="141">
        <v>2.64</v>
      </c>
      <c r="M8" s="141">
        <v>1.38</v>
      </c>
      <c r="N8" s="138">
        <v>2.36</v>
      </c>
      <c r="O8" s="138"/>
      <c r="P8" s="34">
        <v>1.44</v>
      </c>
    </row>
    <row r="9" spans="1:16" ht="13.2" customHeight="1" x14ac:dyDescent="0.25">
      <c r="A9" s="53" t="s">
        <v>88</v>
      </c>
      <c r="B9" s="53"/>
      <c r="C9" s="53"/>
      <c r="D9" s="70">
        <v>1</v>
      </c>
      <c r="E9" s="71">
        <v>323000</v>
      </c>
      <c r="F9" s="139">
        <v>1000</v>
      </c>
      <c r="G9" s="133"/>
      <c r="H9" s="133">
        <f>H5</f>
        <v>45.33091568449683</v>
      </c>
      <c r="I9" s="140">
        <f t="shared" si="1"/>
        <v>4.5330915684496827E-2</v>
      </c>
      <c r="J9" s="34">
        <v>52.8</v>
      </c>
      <c r="K9" s="34">
        <v>25.56</v>
      </c>
      <c r="L9" s="142">
        <f>I9*J9</f>
        <v>2.3934723481414322</v>
      </c>
      <c r="M9" s="142">
        <f>I9*K9</f>
        <v>1.1586582048957388</v>
      </c>
      <c r="N9" s="138">
        <f>I9*O9</f>
        <v>0.23436083408884859</v>
      </c>
      <c r="O9" s="138">
        <v>5.17</v>
      </c>
      <c r="P9" s="34"/>
    </row>
    <row r="10" spans="1:16" ht="13.2" customHeight="1" x14ac:dyDescent="0.25">
      <c r="A10" s="72" t="s">
        <v>81</v>
      </c>
      <c r="B10" s="72"/>
      <c r="C10" s="72"/>
      <c r="D10" s="73">
        <v>2</v>
      </c>
      <c r="E10" s="143">
        <v>309000</v>
      </c>
      <c r="F10" s="144">
        <v>2000</v>
      </c>
      <c r="G10" s="145"/>
      <c r="H10" s="145">
        <f>H3+H8</f>
        <v>168.67110782335891</v>
      </c>
      <c r="I10" s="146">
        <f t="shared" si="1"/>
        <v>0.1686711078233589</v>
      </c>
      <c r="J10" s="147">
        <v>50.51</v>
      </c>
      <c r="K10" s="148">
        <v>24.48</v>
      </c>
      <c r="L10" s="149">
        <f>I10*J10</f>
        <v>8.5195776561578569</v>
      </c>
      <c r="M10" s="149">
        <f>I10*K10</f>
        <v>4.1290687195158258</v>
      </c>
      <c r="N10" s="150">
        <f>I10*O10</f>
        <v>0.83323527264739305</v>
      </c>
      <c r="O10" s="150">
        <v>4.9400000000000004</v>
      </c>
      <c r="P10" s="148"/>
    </row>
    <row r="11" spans="1:16" ht="17.25" customHeight="1" x14ac:dyDescent="0.25">
      <c r="B11" s="33"/>
      <c r="C11" s="33"/>
      <c r="D11" s="42"/>
      <c r="E11" s="41"/>
      <c r="F11" s="41"/>
      <c r="G11" s="41"/>
      <c r="H11" s="151"/>
      <c r="I11" s="152"/>
      <c r="J11" s="33"/>
      <c r="K11" s="34"/>
      <c r="L11" s="153"/>
      <c r="M11" s="154"/>
      <c r="N11" s="33"/>
      <c r="O11" s="33"/>
      <c r="P11" s="155"/>
    </row>
    <row r="12" spans="1:16" ht="17.25" customHeight="1" x14ac:dyDescent="0.25">
      <c r="A12" s="43"/>
      <c r="B12" s="43"/>
      <c r="C12" s="43"/>
      <c r="D12" s="43"/>
      <c r="E12" s="44"/>
      <c r="F12" s="44"/>
      <c r="G12" s="44"/>
      <c r="H12" s="153"/>
      <c r="I12" s="152"/>
      <c r="J12" s="33"/>
      <c r="K12" s="48" t="s">
        <v>129</v>
      </c>
      <c r="L12" s="153">
        <f>SUM(L3:L10)</f>
        <v>34.378482103064727</v>
      </c>
      <c r="M12" s="153">
        <f>SUM(M3:M10)</f>
        <v>17.398647238665212</v>
      </c>
      <c r="N12" s="156">
        <f>SUM(N3:N10)</f>
        <v>16.720974333447803</v>
      </c>
      <c r="O12" s="153" t="s">
        <v>130</v>
      </c>
      <c r="P12" s="157">
        <f>SUM(P3:P10)</f>
        <v>4.38</v>
      </c>
    </row>
    <row r="13" spans="1:16" x14ac:dyDescent="0.25">
      <c r="A13" s="43"/>
      <c r="B13" s="33"/>
      <c r="C13" s="33"/>
      <c r="D13" s="33"/>
      <c r="E13" s="46"/>
      <c r="F13" s="47"/>
      <c r="G13" s="47"/>
      <c r="H13" s="158"/>
      <c r="I13" s="159"/>
      <c r="J13" s="160"/>
      <c r="K13" s="160" t="s">
        <v>131</v>
      </c>
      <c r="L13" s="161"/>
      <c r="M13" s="45">
        <f>L12+M12</f>
        <v>51.777129341729939</v>
      </c>
      <c r="N13" s="162" t="s">
        <v>132</v>
      </c>
      <c r="P13" s="163">
        <f>P12*P15</f>
        <v>10.95</v>
      </c>
    </row>
    <row r="14" spans="1:16" x14ac:dyDescent="0.25">
      <c r="A14" s="33"/>
      <c r="B14" s="43"/>
      <c r="C14" s="43"/>
      <c r="D14" s="43"/>
      <c r="E14" s="49"/>
      <c r="F14" s="49"/>
      <c r="G14" s="49"/>
      <c r="H14" s="164"/>
      <c r="I14" s="157"/>
      <c r="N14" s="162" t="s">
        <v>133</v>
      </c>
      <c r="P14" s="165">
        <f>P13*1.1</f>
        <v>12.045</v>
      </c>
    </row>
    <row r="15" spans="1:16" x14ac:dyDescent="0.25">
      <c r="N15" s="166" t="s">
        <v>134</v>
      </c>
      <c r="O15" s="166"/>
      <c r="P15" s="163">
        <v>2.5</v>
      </c>
    </row>
    <row r="17" spans="2:15" x14ac:dyDescent="0.25">
      <c r="C17" s="43"/>
      <c r="D17" s="43"/>
      <c r="E17" s="43"/>
      <c r="F17" s="43"/>
      <c r="G17" s="49"/>
      <c r="H17" s="49"/>
      <c r="I17" s="49"/>
      <c r="J17" s="36"/>
      <c r="K17" s="43"/>
      <c r="L17" s="48"/>
      <c r="M17" s="48"/>
      <c r="N17" s="48"/>
      <c r="O17" s="34"/>
    </row>
    <row r="20" spans="2:15" x14ac:dyDescent="0.25">
      <c r="B20" s="33" t="s">
        <v>109</v>
      </c>
    </row>
    <row r="21" spans="2:15" x14ac:dyDescent="0.25">
      <c r="B21" s="33" t="s">
        <v>110</v>
      </c>
    </row>
  </sheetData>
  <phoneticPr fontId="12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>
      <selection sqref="A1:I24"/>
    </sheetView>
  </sheetViews>
  <sheetFormatPr defaultRowHeight="13.2" x14ac:dyDescent="0.25"/>
  <cols>
    <col min="1" max="1" width="8.77734375" customWidth="1"/>
    <col min="2" max="2" width="9.77734375" customWidth="1"/>
    <col min="3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01" t="s">
        <v>167</v>
      </c>
      <c r="B1" s="202"/>
      <c r="C1" s="202"/>
      <c r="D1" s="202"/>
      <c r="E1" s="202"/>
      <c r="F1" s="202"/>
      <c r="G1" s="202"/>
      <c r="H1" s="202"/>
      <c r="I1" s="203"/>
    </row>
    <row r="2" spans="1:9" ht="12" customHeight="1" thickBot="1" x14ac:dyDescent="0.3">
      <c r="A2" s="204"/>
      <c r="B2" s="205"/>
      <c r="C2" s="205"/>
      <c r="D2" s="205"/>
      <c r="E2" s="205"/>
      <c r="F2" s="205"/>
      <c r="G2" s="205"/>
      <c r="H2" s="205"/>
      <c r="I2" s="206"/>
    </row>
    <row r="3" spans="1:9" ht="21.6" thickTop="1" x14ac:dyDescent="0.4">
      <c r="A3" s="207" t="s">
        <v>57</v>
      </c>
      <c r="B3" s="207"/>
      <c r="C3" s="207"/>
      <c r="D3" s="207" t="s">
        <v>58</v>
      </c>
      <c r="E3" s="207"/>
      <c r="F3" s="207"/>
      <c r="G3" s="208" t="s">
        <v>59</v>
      </c>
      <c r="H3" s="208"/>
      <c r="I3" s="209"/>
    </row>
    <row r="4" spans="1:9" ht="21" x14ac:dyDescent="0.4">
      <c r="A4" s="188" t="s">
        <v>170</v>
      </c>
      <c r="B4" s="189"/>
      <c r="C4" s="121"/>
      <c r="D4" s="121"/>
      <c r="E4" s="121"/>
      <c r="F4" s="121"/>
      <c r="G4" s="185">
        <f>wheat!L8</f>
        <v>75.3</v>
      </c>
      <c r="H4" s="186"/>
      <c r="I4" s="187">
        <f>wheat!M8</f>
        <v>90.4</v>
      </c>
    </row>
    <row r="5" spans="1:9" ht="21" x14ac:dyDescent="0.4">
      <c r="A5" s="92" t="s">
        <v>71</v>
      </c>
      <c r="B5" s="92"/>
      <c r="C5" s="89"/>
      <c r="D5" s="118">
        <f>wheat!I10</f>
        <v>4.25</v>
      </c>
      <c r="E5" s="89" t="s">
        <v>60</v>
      </c>
      <c r="F5" s="89"/>
      <c r="G5" s="90">
        <f>wheat!L10</f>
        <v>320.02499999999998</v>
      </c>
      <c r="H5" s="90"/>
      <c r="I5" s="91">
        <f>wheat!M10</f>
        <v>384.20000000000005</v>
      </c>
    </row>
    <row r="6" spans="1:9" ht="21" x14ac:dyDescent="0.4">
      <c r="A6" s="88" t="s">
        <v>105</v>
      </c>
      <c r="B6" s="88"/>
      <c r="C6" s="88"/>
      <c r="D6" s="120"/>
      <c r="E6" s="88"/>
      <c r="F6" s="88"/>
      <c r="G6" s="99">
        <f>wheat!L11</f>
        <v>30.333015000000003</v>
      </c>
      <c r="H6" s="99"/>
      <c r="I6" s="100">
        <f>wheat!M11</f>
        <v>36.404820000000008</v>
      </c>
    </row>
    <row r="7" spans="1:9" ht="6.75" customHeight="1" x14ac:dyDescent="0.35">
      <c r="A7" s="83"/>
      <c r="B7" s="83"/>
      <c r="C7" s="83"/>
      <c r="D7" s="83"/>
      <c r="E7" s="83"/>
      <c r="F7" s="119"/>
      <c r="G7" s="7"/>
      <c r="H7" s="7"/>
      <c r="I7" s="7"/>
    </row>
    <row r="8" spans="1:9" ht="21" x14ac:dyDescent="0.4">
      <c r="A8" s="190" t="s">
        <v>61</v>
      </c>
      <c r="B8" s="191"/>
      <c r="C8" s="189"/>
      <c r="D8" s="83"/>
      <c r="E8" s="83"/>
      <c r="G8" s="85"/>
      <c r="H8" s="85"/>
      <c r="I8" s="85"/>
    </row>
    <row r="9" spans="1:9" ht="21" x14ac:dyDescent="0.4">
      <c r="A9" s="92" t="s">
        <v>62</v>
      </c>
      <c r="B9" s="92"/>
      <c r="C9" s="92"/>
      <c r="D9" s="93">
        <f>wheat!I18</f>
        <v>3.1E-2</v>
      </c>
      <c r="E9" s="89" t="s">
        <v>63</v>
      </c>
      <c r="F9" s="89"/>
      <c r="G9" s="90">
        <f>wheat!L18</f>
        <v>43.4</v>
      </c>
      <c r="H9" s="90"/>
      <c r="I9" s="91">
        <f>wheat!M18</f>
        <v>43.4</v>
      </c>
    </row>
    <row r="10" spans="1:9" ht="21" x14ac:dyDescent="0.4">
      <c r="A10" s="92" t="s">
        <v>72</v>
      </c>
      <c r="B10" s="92"/>
      <c r="C10" s="92"/>
      <c r="D10" s="94">
        <f>wheat!F85</f>
        <v>250</v>
      </c>
      <c r="E10" s="92"/>
      <c r="F10" s="92"/>
      <c r="G10" s="95">
        <f>wheat!L21</f>
        <v>19.335447115384614</v>
      </c>
      <c r="H10" s="95"/>
      <c r="I10" s="96">
        <f>wheat!M20</f>
        <v>49.419642857142868</v>
      </c>
    </row>
    <row r="11" spans="1:9" ht="24" x14ac:dyDescent="0.5">
      <c r="A11" s="92" t="s">
        <v>76</v>
      </c>
      <c r="B11" s="92"/>
      <c r="C11" s="92"/>
      <c r="D11" s="94">
        <f>wheat!I85</f>
        <v>545</v>
      </c>
      <c r="E11" s="92" t="s">
        <v>14</v>
      </c>
      <c r="F11" s="92"/>
      <c r="G11" s="95">
        <f>wheat!L21</f>
        <v>19.335447115384614</v>
      </c>
      <c r="H11" s="95"/>
      <c r="I11" s="96">
        <f>wheat!M21</f>
        <v>23.212807692307692</v>
      </c>
    </row>
    <row r="12" spans="1:9" ht="24" x14ac:dyDescent="0.5">
      <c r="A12" s="92" t="s">
        <v>77</v>
      </c>
      <c r="B12" s="92"/>
      <c r="C12" s="92"/>
      <c r="D12" s="97">
        <f>wheat!M85</f>
        <v>355</v>
      </c>
      <c r="E12" s="92" t="s">
        <v>14</v>
      </c>
      <c r="F12" s="92"/>
      <c r="G12" s="95">
        <f>wheat!L22</f>
        <v>5.3462999999999994</v>
      </c>
      <c r="H12" s="95"/>
      <c r="I12" s="96">
        <f>wheat!M22</f>
        <v>6.4184000000000001</v>
      </c>
    </row>
    <row r="13" spans="1:9" ht="21" x14ac:dyDescent="0.4">
      <c r="A13" s="92" t="s">
        <v>64</v>
      </c>
      <c r="B13" s="92"/>
      <c r="C13" s="92"/>
      <c r="D13" s="92"/>
      <c r="E13" s="92"/>
      <c r="F13" s="92"/>
      <c r="G13" s="95">
        <f>wheat!L24</f>
        <v>14.65</v>
      </c>
      <c r="H13" s="95"/>
      <c r="I13" s="96">
        <f>wheat!M24</f>
        <v>14.65</v>
      </c>
    </row>
    <row r="14" spans="1:9" ht="21" x14ac:dyDescent="0.4">
      <c r="A14" s="88" t="s">
        <v>67</v>
      </c>
      <c r="B14" s="88"/>
      <c r="C14" s="88"/>
      <c r="D14" s="98">
        <f>'machinery costs'!$P$15</f>
        <v>2.5</v>
      </c>
      <c r="E14" s="88" t="s">
        <v>68</v>
      </c>
      <c r="F14" s="88"/>
      <c r="G14" s="99">
        <f>wheat!$L$28</f>
        <v>12.045</v>
      </c>
      <c r="H14" s="99"/>
      <c r="I14" s="100">
        <f>wheat!$M$28</f>
        <v>12.045</v>
      </c>
    </row>
    <row r="15" spans="1:9" ht="21" customHeight="1" x14ac:dyDescent="0.4">
      <c r="A15" s="83"/>
      <c r="B15" s="83"/>
      <c r="C15" s="106" t="s">
        <v>90</v>
      </c>
      <c r="D15" s="83"/>
      <c r="E15" s="83"/>
      <c r="G15" s="90">
        <f>wheat!L37</f>
        <v>2.6349501592277123</v>
      </c>
      <c r="I15" s="90">
        <f>wheat!M37</f>
        <v>2.4219697888198883</v>
      </c>
    </row>
    <row r="16" spans="1:9" ht="21" x14ac:dyDescent="0.4">
      <c r="A16" s="190" t="s">
        <v>65</v>
      </c>
      <c r="B16" s="189"/>
      <c r="C16" s="83"/>
      <c r="D16" s="83"/>
      <c r="E16" s="83"/>
      <c r="F16" s="83"/>
      <c r="G16" s="86"/>
      <c r="H16" s="86"/>
      <c r="I16" s="86"/>
    </row>
    <row r="17" spans="1:9" ht="21" x14ac:dyDescent="0.4">
      <c r="A17" s="104" t="s">
        <v>82</v>
      </c>
      <c r="B17" s="104"/>
      <c r="C17" s="105"/>
      <c r="D17" s="105"/>
      <c r="E17" s="105"/>
      <c r="F17" s="105"/>
      <c r="G17" s="90">
        <f>wheat!L40+wheat!L39</f>
        <v>38.501249999999999</v>
      </c>
      <c r="H17" s="90"/>
      <c r="I17" s="91">
        <f>wheat!M40+wheat!M39</f>
        <v>41.710000000000008</v>
      </c>
    </row>
    <row r="18" spans="1:9" ht="21" x14ac:dyDescent="0.4">
      <c r="A18" s="104" t="s">
        <v>39</v>
      </c>
      <c r="B18" s="104"/>
      <c r="C18" s="104"/>
      <c r="D18" s="104"/>
      <c r="E18" s="104"/>
      <c r="F18" s="104"/>
      <c r="G18" s="95">
        <f>wheat!L41</f>
        <v>51.777129341729939</v>
      </c>
      <c r="H18" s="95"/>
      <c r="I18" s="96">
        <f>wheat!M41</f>
        <v>51.777129341729939</v>
      </c>
    </row>
    <row r="19" spans="1:9" ht="21" x14ac:dyDescent="0.4">
      <c r="A19" s="88" t="s">
        <v>66</v>
      </c>
      <c r="B19" s="88"/>
      <c r="C19" s="88"/>
      <c r="D19" s="88"/>
      <c r="E19" s="88"/>
      <c r="F19" s="92"/>
      <c r="G19" s="95">
        <f>wheat!L42</f>
        <v>187</v>
      </c>
      <c r="H19" s="95"/>
      <c r="I19" s="96">
        <f>wheat!M42</f>
        <v>235</v>
      </c>
    </row>
    <row r="20" spans="1:9" ht="19.5" customHeight="1" x14ac:dyDescent="0.4">
      <c r="A20" s="83"/>
      <c r="B20" s="83"/>
      <c r="C20" s="106" t="s">
        <v>90</v>
      </c>
      <c r="D20" s="83"/>
      <c r="E20" s="83"/>
      <c r="F20" s="84"/>
      <c r="G20" s="90">
        <f>wheat!L48</f>
        <v>7.457923148256544</v>
      </c>
      <c r="H20" s="87"/>
      <c r="I20" s="90">
        <f>wheat!M48</f>
        <v>6.9631315133762879</v>
      </c>
    </row>
    <row r="21" spans="1:9" ht="21" x14ac:dyDescent="0.4">
      <c r="A21" s="190" t="s">
        <v>69</v>
      </c>
      <c r="B21" s="189"/>
      <c r="C21" s="83"/>
      <c r="D21" s="83"/>
      <c r="E21" s="83"/>
      <c r="F21" s="83"/>
      <c r="G21" s="86"/>
      <c r="H21" s="86"/>
      <c r="I21" s="86"/>
    </row>
    <row r="22" spans="1:9" ht="21" x14ac:dyDescent="0.4">
      <c r="A22" s="89" t="s">
        <v>85</v>
      </c>
      <c r="B22" s="89"/>
      <c r="C22" s="89"/>
      <c r="D22" s="89"/>
      <c r="E22" s="89"/>
      <c r="F22" s="89"/>
      <c r="G22" s="90">
        <f>wheat!L51</f>
        <v>-137.43211133157672</v>
      </c>
      <c r="H22" s="90"/>
      <c r="I22" s="91">
        <f>wheat!L51</f>
        <v>-137.43211133157672</v>
      </c>
    </row>
    <row r="23" spans="1:9" ht="21" x14ac:dyDescent="0.4">
      <c r="A23" s="92" t="s">
        <v>104</v>
      </c>
      <c r="B23" s="92"/>
      <c r="C23" s="92"/>
      <c r="D23" s="92"/>
      <c r="E23" s="92"/>
      <c r="F23" s="92"/>
      <c r="G23" s="95">
        <f>wheat!L49</f>
        <v>151.94626801015323</v>
      </c>
      <c r="H23" s="95"/>
      <c r="I23" s="96">
        <f>wheat!M49</f>
        <v>201.65875109068216</v>
      </c>
    </row>
    <row r="24" spans="1:9" ht="21" x14ac:dyDescent="0.4">
      <c r="A24" s="88" t="s">
        <v>70</v>
      </c>
      <c r="B24" s="88"/>
      <c r="C24" s="88"/>
      <c r="D24" s="88"/>
      <c r="E24" s="88"/>
      <c r="F24" s="88"/>
      <c r="G24" s="99">
        <f>wheat!L50</f>
        <v>-35.053731989846767</v>
      </c>
      <c r="H24" s="99"/>
      <c r="I24" s="100">
        <f>wheat!M50</f>
        <v>-33.341248909317841</v>
      </c>
    </row>
    <row r="25" spans="1:9" ht="19.5" customHeight="1" x14ac:dyDescent="0.25"/>
  </sheetData>
  <mergeCells count="4">
    <mergeCell ref="A1:I2"/>
    <mergeCell ref="A3:C3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wheat</vt:lpstr>
      <vt:lpstr>machinery costs</vt:lpstr>
      <vt:lpstr>Quick Stats</vt:lpstr>
      <vt:lpstr>wheat!Print_Area</vt:lpstr>
    </vt:vector>
  </TitlesOfParts>
  <Company>Dept. of Ag., Env., &amp; Dev.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Strawser, Julie Beth</cp:lastModifiedBy>
  <cp:lastPrinted>2019-05-07T16:32:25Z</cp:lastPrinted>
  <dcterms:created xsi:type="dcterms:W3CDTF">2002-12-27T16:09:39Z</dcterms:created>
  <dcterms:modified xsi:type="dcterms:W3CDTF">2019-05-08T19:38:36Z</dcterms:modified>
</cp:coreProperties>
</file>