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3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S6" i="1" l="1"/>
  <c r="R6" i="1"/>
  <c r="D7" i="1"/>
  <c r="D8" i="1"/>
  <c r="D9" i="1"/>
  <c r="D10" i="1"/>
  <c r="D11" i="1"/>
  <c r="D12" i="1"/>
  <c r="D13" i="1"/>
  <c r="D14" i="1"/>
  <c r="D15" i="1"/>
  <c r="D16" i="1"/>
  <c r="D17" i="1"/>
  <c r="D18" i="1"/>
  <c r="D6" i="1"/>
  <c r="P7" i="1" l="1"/>
  <c r="P8" i="1"/>
  <c r="P9" i="1"/>
  <c r="P10" i="1"/>
  <c r="P11" i="1"/>
  <c r="P12" i="1"/>
  <c r="P13" i="1"/>
  <c r="P14" i="1"/>
  <c r="P15" i="1"/>
  <c r="P16" i="1"/>
  <c r="P17" i="1"/>
  <c r="P18" i="1"/>
  <c r="P6" i="1"/>
  <c r="W7" i="1"/>
  <c r="Z7" i="1"/>
  <c r="AJ7" i="1"/>
  <c r="W8" i="1"/>
  <c r="Z8" i="1"/>
  <c r="AJ8" i="1"/>
  <c r="W9" i="1"/>
  <c r="Z9" i="1"/>
  <c r="AJ9" i="1"/>
  <c r="W10" i="1"/>
  <c r="Z10" i="1"/>
  <c r="AJ10" i="1"/>
  <c r="W11" i="1"/>
  <c r="Z11" i="1"/>
  <c r="AJ11" i="1"/>
  <c r="W12" i="1"/>
  <c r="Z12" i="1"/>
  <c r="AJ12" i="1"/>
  <c r="W13" i="1"/>
  <c r="Z13" i="1"/>
  <c r="AJ13" i="1"/>
  <c r="W14" i="1"/>
  <c r="Z14" i="1"/>
  <c r="AJ14" i="1"/>
  <c r="W15" i="1"/>
  <c r="Z15" i="1"/>
  <c r="AJ15" i="1"/>
  <c r="W16" i="1"/>
  <c r="Z16" i="1"/>
  <c r="AJ16" i="1"/>
  <c r="W17" i="1"/>
  <c r="Z17" i="1"/>
  <c r="AJ17" i="1"/>
  <c r="W18" i="1"/>
  <c r="Z18" i="1"/>
  <c r="AJ18" i="1"/>
  <c r="L6" i="1"/>
  <c r="Q6" i="1"/>
  <c r="L7" i="1"/>
  <c r="Q7" i="1"/>
  <c r="L8" i="1"/>
  <c r="Q8" i="1"/>
  <c r="L9" i="1"/>
  <c r="Q9" i="1"/>
  <c r="L10" i="1"/>
  <c r="Q10" i="1"/>
  <c r="L11" i="1"/>
  <c r="Q11" i="1"/>
  <c r="L12" i="1"/>
  <c r="Q12" i="1"/>
  <c r="L13" i="1"/>
  <c r="Q13" i="1"/>
  <c r="L14" i="1"/>
  <c r="Q14" i="1"/>
  <c r="L15" i="1"/>
  <c r="Q15" i="1"/>
  <c r="L16" i="1"/>
  <c r="Q16" i="1"/>
  <c r="L17" i="1"/>
  <c r="Q17" i="1"/>
  <c r="L18" i="1"/>
  <c r="Q18" i="1"/>
  <c r="W6" i="1"/>
  <c r="Z6" i="1"/>
  <c r="AJ6" i="1"/>
  <c r="S7" i="1" l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T6" i="1" l="1"/>
  <c r="U6" i="1" s="1"/>
  <c r="X6" i="1" s="1"/>
  <c r="T7" i="1"/>
  <c r="U7" i="1" s="1"/>
  <c r="X7" i="1" s="1"/>
  <c r="AG6" i="1"/>
  <c r="AB7" i="1" l="1"/>
  <c r="AC7" i="1" s="1"/>
  <c r="AD7" i="1" s="1"/>
  <c r="AE7" i="1" s="1"/>
  <c r="Y7" i="1" s="1"/>
  <c r="AB6" i="1"/>
  <c r="AC6" i="1" s="1"/>
  <c r="AD6" i="1" s="1"/>
  <c r="AE6" i="1" s="1"/>
  <c r="Y6" i="1" s="1"/>
  <c r="AG7" i="1"/>
  <c r="AH6" i="1" l="1"/>
  <c r="AI6" i="1" s="1"/>
  <c r="AK6" i="1" s="1"/>
  <c r="AH7" i="1"/>
  <c r="AI7" i="1" s="1"/>
  <c r="AK7" i="1" s="1"/>
  <c r="T8" i="1"/>
  <c r="U8" i="1" s="1"/>
  <c r="X8" i="1" s="1"/>
  <c r="AG8" i="1"/>
  <c r="AB8" i="1" l="1"/>
  <c r="AC8" i="1" s="1"/>
  <c r="AD8" i="1" s="1"/>
  <c r="AE8" i="1" s="1"/>
  <c r="Y8" i="1" s="1"/>
  <c r="AH8" i="1" s="1"/>
  <c r="AI8" i="1" s="1"/>
  <c r="AK8" i="1" s="1"/>
  <c r="AG9" i="1"/>
  <c r="T9" i="1"/>
  <c r="U9" i="1" s="1"/>
  <c r="X9" i="1" s="1"/>
  <c r="AB9" i="1" l="1"/>
  <c r="AC9" i="1" s="1"/>
  <c r="AD9" i="1" s="1"/>
  <c r="AE9" i="1" s="1"/>
  <c r="Y9" i="1" s="1"/>
  <c r="AH9" i="1" s="1"/>
  <c r="AI9" i="1" s="1"/>
  <c r="AK9" i="1" s="1"/>
  <c r="T10" i="1"/>
  <c r="U10" i="1" s="1"/>
  <c r="X10" i="1" s="1"/>
  <c r="AG10" i="1"/>
  <c r="AG11" i="1" l="1"/>
  <c r="T11" i="1"/>
  <c r="U11" i="1" s="1"/>
  <c r="X11" i="1" s="1"/>
  <c r="AB10" i="1"/>
  <c r="AC10" i="1" s="1"/>
  <c r="AD10" i="1" s="1"/>
  <c r="AE10" i="1" s="1"/>
  <c r="Y10" i="1" s="1"/>
  <c r="AH10" i="1" s="1"/>
  <c r="AI10" i="1" s="1"/>
  <c r="AK10" i="1" s="1"/>
  <c r="AB11" i="1" l="1"/>
  <c r="AC11" i="1" s="1"/>
  <c r="AD11" i="1" s="1"/>
  <c r="AE11" i="1" s="1"/>
  <c r="Y11" i="1" s="1"/>
  <c r="AH11" i="1" s="1"/>
  <c r="AI11" i="1" s="1"/>
  <c r="AK11" i="1" s="1"/>
  <c r="T12" i="1"/>
  <c r="U12" i="1" s="1"/>
  <c r="X12" i="1" s="1"/>
  <c r="AG12" i="1"/>
  <c r="AB12" i="1" l="1"/>
  <c r="AC12" i="1" s="1"/>
  <c r="AD12" i="1" s="1"/>
  <c r="AE12" i="1" s="1"/>
  <c r="Y12" i="1" s="1"/>
  <c r="AH12" i="1" s="1"/>
  <c r="AI12" i="1" s="1"/>
  <c r="AK12" i="1" s="1"/>
  <c r="T13" i="1"/>
  <c r="U13" i="1" s="1"/>
  <c r="X13" i="1" s="1"/>
  <c r="AG13" i="1"/>
  <c r="AB13" i="1" l="1"/>
  <c r="AC13" i="1" s="1"/>
  <c r="AD13" i="1" s="1"/>
  <c r="AE13" i="1" s="1"/>
  <c r="Y13" i="1" s="1"/>
  <c r="AH13" i="1" s="1"/>
  <c r="AI13" i="1" s="1"/>
  <c r="AK13" i="1" s="1"/>
  <c r="T14" i="1"/>
  <c r="U14" i="1" s="1"/>
  <c r="X14" i="1" s="1"/>
  <c r="AG14" i="1"/>
  <c r="AG15" i="1" l="1"/>
  <c r="T15" i="1"/>
  <c r="U15" i="1" s="1"/>
  <c r="X15" i="1" s="1"/>
  <c r="AB14" i="1"/>
  <c r="AC14" i="1" s="1"/>
  <c r="AD14" i="1" s="1"/>
  <c r="AE14" i="1" s="1"/>
  <c r="Y14" i="1" s="1"/>
  <c r="AH14" i="1" s="1"/>
  <c r="AI14" i="1" s="1"/>
  <c r="AK14" i="1" s="1"/>
  <c r="AG16" i="1" l="1"/>
  <c r="T16" i="1"/>
  <c r="U16" i="1" s="1"/>
  <c r="X16" i="1" s="1"/>
  <c r="AB15" i="1"/>
  <c r="AC15" i="1" s="1"/>
  <c r="AD15" i="1" s="1"/>
  <c r="AE15" i="1" s="1"/>
  <c r="Y15" i="1" s="1"/>
  <c r="AH15" i="1" s="1"/>
  <c r="AI15" i="1" s="1"/>
  <c r="AK15" i="1" s="1"/>
  <c r="T17" i="1" l="1"/>
  <c r="U17" i="1" s="1"/>
  <c r="X17" i="1" s="1"/>
  <c r="AG17" i="1"/>
  <c r="AB16" i="1"/>
  <c r="AC16" i="1" s="1"/>
  <c r="AD16" i="1" s="1"/>
  <c r="AE16" i="1" s="1"/>
  <c r="Y16" i="1" s="1"/>
  <c r="AH16" i="1" s="1"/>
  <c r="AI16" i="1" s="1"/>
  <c r="AK16" i="1" s="1"/>
  <c r="AB17" i="1" l="1"/>
  <c r="AC17" i="1" s="1"/>
  <c r="AD17" i="1" s="1"/>
  <c r="AE17" i="1" s="1"/>
  <c r="Y17" i="1" s="1"/>
  <c r="AH17" i="1" s="1"/>
  <c r="AI17" i="1" s="1"/>
  <c r="AK17" i="1" s="1"/>
  <c r="AG18" i="1"/>
  <c r="T18" i="1"/>
  <c r="U18" i="1" s="1"/>
  <c r="X18" i="1" s="1"/>
  <c r="AB18" i="1" l="1"/>
  <c r="AC18" i="1" s="1"/>
  <c r="AD18" i="1" s="1"/>
  <c r="AE18" i="1" s="1"/>
  <c r="Y18" i="1" s="1"/>
  <c r="AH18" i="1" s="1"/>
  <c r="AI18" i="1" s="1"/>
  <c r="AK18" i="1" s="1"/>
  <c r="AL18" i="1" s="1"/>
</calcChain>
</file>

<file path=xl/sharedStrings.xml><?xml version="1.0" encoding="utf-8"?>
<sst xmlns="http://schemas.openxmlformats.org/spreadsheetml/2006/main" count="53" uniqueCount="42">
  <si>
    <t>Depth</t>
  </si>
  <si>
    <t>R.L of GWT</t>
  </si>
  <si>
    <t>SPT(N)</t>
  </si>
  <si>
    <t>N</t>
  </si>
  <si>
    <t>Soil Type</t>
  </si>
  <si>
    <t>Cb</t>
  </si>
  <si>
    <t>Cs</t>
  </si>
  <si>
    <t>Eh</t>
  </si>
  <si>
    <t>Cr</t>
  </si>
  <si>
    <t>gamma</t>
  </si>
  <si>
    <t>w</t>
  </si>
  <si>
    <t>G</t>
  </si>
  <si>
    <t>Dry unit wt</t>
  </si>
  <si>
    <t>Saturated Unit weight</t>
  </si>
  <si>
    <t>Vertical Effective Strees</t>
  </si>
  <si>
    <t>Total Effective Stress</t>
  </si>
  <si>
    <t>CN</t>
  </si>
  <si>
    <t>N60</t>
  </si>
  <si>
    <t>FC</t>
  </si>
  <si>
    <t>del(N1)60</t>
  </si>
  <si>
    <t>(N1)60CS</t>
  </si>
  <si>
    <t>CRR</t>
  </si>
  <si>
    <t>Shear Reduction Factor</t>
  </si>
  <si>
    <t>MSF</t>
  </si>
  <si>
    <t>a/g</t>
  </si>
  <si>
    <t>CSR</t>
  </si>
  <si>
    <t>FS</t>
  </si>
  <si>
    <t>Fz</t>
  </si>
  <si>
    <t>Wz</t>
  </si>
  <si>
    <t>Fz*wz*d</t>
  </si>
  <si>
    <t>FM</t>
  </si>
  <si>
    <t>MI</t>
  </si>
  <si>
    <t>lpi</t>
  </si>
  <si>
    <t>B1</t>
  </si>
  <si>
    <t>C-sigma</t>
  </si>
  <si>
    <t>fake-Csigma</t>
  </si>
  <si>
    <t>fake-K-sigma</t>
  </si>
  <si>
    <t>phi</t>
  </si>
  <si>
    <t>Cu</t>
  </si>
  <si>
    <t>Qu</t>
  </si>
  <si>
    <t>K-sigma</t>
  </si>
  <si>
    <t>Rastriya Banijya Bank: Thapathali, Kathmandu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</si>
</sst>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b/>
      <sz val="12"/>
      <name val="Times New Roman"/>
      <family val="1"/>
    </font>
    <font>
      <sz val="11"/>
      <name val="Arial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37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9" defaultRowHeight="15"/>
  <cols>
    <col min="1" max="1" width="6.42578125" customWidth="1"/>
    <col min="2" max="2" width="10.42578125" customWidth="1"/>
    <col min="3" max="3" width="7" customWidth="1"/>
    <col min="4" max="4" width="3" customWidth="1"/>
    <col min="5" max="7" width="9" customWidth="1"/>
    <col min="8" max="8" width="13.140625" customWidth="1"/>
    <col min="9" max="9" width="3.28515625" customWidth="1"/>
    <col min="10" max="10" width="3" customWidth="1"/>
    <col min="11" max="12" width="5" customWidth="1"/>
    <col min="13" max="13" width="7.28515625" customWidth="1"/>
    <col min="14" max="14" width="7" customWidth="1"/>
    <col min="15" max="15" width="6.28515625" customWidth="1"/>
    <col min="16" max="16" width="10.7109375" customWidth="1"/>
    <col min="17" max="17" width="20.5703125" customWidth="1"/>
    <col min="18" max="18" width="22.5703125" customWidth="1"/>
    <col min="19" max="19" width="19.7109375" customWidth="1"/>
    <col min="20" max="21" width="12" customWidth="1"/>
    <col min="22" max="22" width="6" customWidth="1"/>
    <col min="23" max="25" width="12" customWidth="1"/>
    <col min="26" max="26" width="21.7109375" customWidth="1"/>
    <col min="27" max="30" width="7" customWidth="1"/>
    <col min="31" max="31" width="12.42578125"/>
    <col min="32" max="32" width="6" customWidth="1"/>
    <col min="33" max="34" width="12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</v>
      </c>
      <c r="G1" t="s">
        <v>38</v>
      </c>
      <c r="H1" t="s">
        <v>37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35</v>
      </c>
      <c r="AC1" t="s">
        <v>34</v>
      </c>
      <c r="AD1" t="s">
        <v>36</v>
      </c>
      <c r="AE1" t="s">
        <v>40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32</v>
      </c>
    </row>
    <row r="4" spans="1:38">
      <c r="A4" t="s">
        <v>41</v>
      </c>
      <c r="C4" t="s">
        <v>33</v>
      </c>
      <c r="D4">
        <v>27.655861999999999</v>
      </c>
      <c r="E4">
        <v>85.306445600000004</v>
      </c>
    </row>
    <row r="6" spans="1:38">
      <c r="A6">
        <v>1.5</v>
      </c>
      <c r="B6">
        <v>1.5</v>
      </c>
      <c r="C6">
        <v>4</v>
      </c>
      <c r="D6">
        <f t="shared" ref="D6:D18" si="0">IF(OR(E6="FM",E6="SP",E6="SW",E6="M",E6="MG",E6="MH",E6="OL"),IF(AND(C6&gt;15,A6&gt;B6),(15+(C6-15)*0.5),C6),C6)</f>
        <v>4</v>
      </c>
      <c r="E6" t="s">
        <v>30</v>
      </c>
      <c r="F6">
        <v>95</v>
      </c>
      <c r="G6">
        <v>4.5</v>
      </c>
      <c r="H6">
        <v>32</v>
      </c>
      <c r="I6">
        <v>1</v>
      </c>
      <c r="J6">
        <v>1</v>
      </c>
      <c r="K6">
        <v>0.55000000000000004</v>
      </c>
      <c r="L6">
        <f t="shared" ref="L6:L18" si="1">IF(A6&lt;3,0.7,(IF(A6&lt;4,0.75,(IF(A6&lt;6,0.85,(IF(A6&lt;10,0.95,1)))))))</f>
        <v>0.7</v>
      </c>
      <c r="M6">
        <v>1.8240000000000001</v>
      </c>
      <c r="N6">
        <v>0.1749</v>
      </c>
      <c r="O6">
        <v>2.5110000000000001</v>
      </c>
      <c r="P6">
        <f>1.369*9.81</f>
        <v>13.42989</v>
      </c>
      <c r="Q6">
        <f t="shared" ref="Q6:Q66" si="2">9.81*(1+N6)*O6/(1+N6*O6)</f>
        <v>20.109596178057426</v>
      </c>
      <c r="R6">
        <f t="shared" ref="R6:R18" si="3">IF(B6&gt;=A6,R5+M6*9.81*(A6-A5),R5+(Q6-9.81)*(A6-A5))</f>
        <v>26.840160000000004</v>
      </c>
      <c r="S6">
        <f t="shared" ref="S6:S18" si="4">IF(B6&gt;=A6,S5+M6*9.81*(A6-A5),S5+(Q6)*(A6-A5))</f>
        <v>26.840160000000004</v>
      </c>
      <c r="T6">
        <f t="shared" ref="T6:T66" si="5">IF(9.78*(1/R6)^0.5&gt;1.7,1.7,(9.78*(1/R6)^0.5))</f>
        <v>1.7</v>
      </c>
      <c r="U6">
        <f t="shared" ref="U6:U18" si="6">I6*J6*K6*L6*T6*D6/0.6</f>
        <v>4.3633333333333333</v>
      </c>
      <c r="V6">
        <v>53</v>
      </c>
      <c r="W6">
        <f>EXP(1.63+(9.7/(V6+0.01))-(15.7/(V6+0.01))^2)</f>
        <v>5.6140217796077625</v>
      </c>
      <c r="X6">
        <f>U6+W6</f>
        <v>9.9773551129410958</v>
      </c>
      <c r="Y6">
        <f>EXP((X6/14.1)+(X6/126)^2-(X6/23.6)^3+(X6/25.4)^3-2.8/1)*(AA6*AE6)</f>
        <v>0.11784603954158045</v>
      </c>
      <c r="Z6">
        <f t="shared" ref="Z6:Z18" si="7">EXP(-1.012-1.126*SIN(A6/11.73+5.133)+8*(0.106+0.118*SIN(A6/11.28+5.142)))</f>
        <v>0.99832510450746503</v>
      </c>
      <c r="AA6">
        <v>0.87580000000000002</v>
      </c>
      <c r="AB6">
        <f>1/(18.9-2.55*SQRT(X6))</f>
        <v>9.2205607856124458E-2</v>
      </c>
      <c r="AC6">
        <f>IF(AB6&gt;0.3,0.3,AB6)</f>
        <v>9.2205607856124458E-2</v>
      </c>
      <c r="AD6">
        <f>1-AC6*LN(R6/100)</f>
        <v>1.1212753539964204</v>
      </c>
      <c r="AE6">
        <f>IF(AD6&gt;1.1,1.1,AD6)</f>
        <v>1.1000000000000001</v>
      </c>
      <c r="AF6">
        <v>0.183</v>
      </c>
      <c r="AG6">
        <f t="shared" ref="AG6:AG18" si="8">0.65*(S6/R6)*AF6*Z6</f>
        <v>0.11875077118116296</v>
      </c>
      <c r="AH6">
        <f t="shared" ref="AH6:AH18" si="9">Y6/AG6</f>
        <v>0.99238125672293709</v>
      </c>
      <c r="AI6">
        <f>IF(AH6&gt;1.2,0,IF(AH6&lt;0.95,1-AH6,2*10^6*EXP(-18.427*AH6)))</f>
        <v>2.2869487531079261E-2</v>
      </c>
      <c r="AJ6">
        <f t="shared" ref="AJ6:AJ18" si="10">10-0.5*A6</f>
        <v>9.25</v>
      </c>
      <c r="AK6">
        <f>AI6*AJ6*1.5</f>
        <v>0.31731413949372478</v>
      </c>
    </row>
    <row r="7" spans="1:38">
      <c r="A7">
        <v>3</v>
      </c>
      <c r="B7">
        <v>1.5</v>
      </c>
      <c r="C7">
        <v>6</v>
      </c>
      <c r="D7">
        <f t="shared" si="0"/>
        <v>6</v>
      </c>
      <c r="E7" t="s">
        <v>30</v>
      </c>
      <c r="F7">
        <v>95</v>
      </c>
      <c r="G7">
        <v>4.5</v>
      </c>
      <c r="H7">
        <v>32</v>
      </c>
      <c r="I7">
        <v>1</v>
      </c>
      <c r="J7">
        <v>1</v>
      </c>
      <c r="K7">
        <v>0.55000000000000004</v>
      </c>
      <c r="L7">
        <f t="shared" si="1"/>
        <v>0.75</v>
      </c>
      <c r="M7">
        <v>1.8240000000000001</v>
      </c>
      <c r="N7">
        <v>0.1749</v>
      </c>
      <c r="O7">
        <v>2.5110000000000001</v>
      </c>
      <c r="P7">
        <f t="shared" ref="P7:P18" si="11">1.369*9.81</f>
        <v>13.42989</v>
      </c>
      <c r="Q7">
        <f t="shared" si="2"/>
        <v>20.109596178057426</v>
      </c>
      <c r="R7">
        <f t="shared" si="3"/>
        <v>42.289554267086146</v>
      </c>
      <c r="S7">
        <f t="shared" si="4"/>
        <v>57.004554267086142</v>
      </c>
      <c r="T7">
        <f t="shared" si="5"/>
        <v>1.5039115715523492</v>
      </c>
      <c r="U7">
        <f t="shared" si="6"/>
        <v>6.2036352326534407</v>
      </c>
      <c r="V7">
        <v>53</v>
      </c>
      <c r="W7">
        <f t="shared" ref="W7:W66" si="12">EXP(1.63+(9.7/(V7+0.01))-(15.7/(V7+0.01))^2)</f>
        <v>5.6140217796077625</v>
      </c>
      <c r="X7">
        <f t="shared" ref="X7:X66" si="13">U7+W7</f>
        <v>11.817657012261204</v>
      </c>
      <c r="Y7">
        <f t="shared" ref="Y7:Y18" si="14">EXP((X7/14.1)+(X7/126)^2-(X7/23.6)^3+(X7/25.4)^3-2.8/1)*(AA7*AE7)</f>
        <v>0.13146366611824487</v>
      </c>
      <c r="Z7">
        <f t="shared" si="7"/>
        <v>0.98947129142421975</v>
      </c>
      <c r="AA7">
        <v>0.87580000000000002</v>
      </c>
      <c r="AB7">
        <f t="shared" ref="AB7:AB66" si="15">1/(18.9-2.55*SQRT(X7))</f>
        <v>9.8678584290396956E-2</v>
      </c>
      <c r="AC7">
        <f t="shared" ref="AC7:AC66" si="16">IF(AB7&gt;0.3,0.3,AB7)</f>
        <v>9.8678584290396956E-2</v>
      </c>
      <c r="AD7">
        <f t="shared" ref="AD7:AD66" si="17">1-AC7*LN(R7/100)</f>
        <v>1.0849257573466433</v>
      </c>
      <c r="AE7">
        <f t="shared" ref="AE7:AE66" si="18">IF(AD7&gt;1.1,1.1,AD7)</f>
        <v>1.0849257573466433</v>
      </c>
      <c r="AF7">
        <v>0.183</v>
      </c>
      <c r="AG7">
        <f t="shared" si="8"/>
        <v>0.1586514665188519</v>
      </c>
      <c r="AH7">
        <f t="shared" si="9"/>
        <v>0.82863189986727026</v>
      </c>
      <c r="AI7">
        <f t="shared" ref="AI7:AI66" si="19">IF(AH7&gt;1.2,0,IF(AH7&lt;0.95,1-AH7,2*10^6*EXP(-18.427*AH7)))</f>
        <v>0.17136810013272974</v>
      </c>
      <c r="AJ7">
        <f t="shared" si="10"/>
        <v>8.5</v>
      </c>
      <c r="AK7">
        <f t="shared" ref="AK7:AK66" si="20">AI7*AJ7*1.5</f>
        <v>2.1849432766923043</v>
      </c>
    </row>
    <row r="8" spans="1:38">
      <c r="A8">
        <v>4.5</v>
      </c>
      <c r="B8">
        <v>1.5</v>
      </c>
      <c r="C8">
        <v>7</v>
      </c>
      <c r="D8">
        <f t="shared" si="0"/>
        <v>7</v>
      </c>
      <c r="E8" t="s">
        <v>31</v>
      </c>
      <c r="F8">
        <v>95</v>
      </c>
      <c r="G8">
        <v>4.5</v>
      </c>
      <c r="H8">
        <v>32</v>
      </c>
      <c r="I8">
        <v>1</v>
      </c>
      <c r="J8">
        <v>1</v>
      </c>
      <c r="K8">
        <v>0.55000000000000004</v>
      </c>
      <c r="L8">
        <f t="shared" si="1"/>
        <v>0.85</v>
      </c>
      <c r="M8">
        <v>1.8240000000000001</v>
      </c>
      <c r="N8">
        <v>0.33760000000000001</v>
      </c>
      <c r="O8">
        <v>2.5110000000000001</v>
      </c>
      <c r="P8">
        <f t="shared" si="11"/>
        <v>13.42989</v>
      </c>
      <c r="Q8">
        <f t="shared" si="2"/>
        <v>17.832298477426374</v>
      </c>
      <c r="R8">
        <f t="shared" si="3"/>
        <v>54.323001983225708</v>
      </c>
      <c r="S8">
        <f t="shared" si="4"/>
        <v>83.753001983225701</v>
      </c>
      <c r="T8">
        <f t="shared" si="5"/>
        <v>1.3269268251884776</v>
      </c>
      <c r="U8">
        <f t="shared" si="6"/>
        <v>7.237280059048822</v>
      </c>
      <c r="V8">
        <v>95</v>
      </c>
      <c r="W8">
        <f t="shared" si="12"/>
        <v>5.5002214440237589</v>
      </c>
      <c r="X8">
        <f t="shared" si="13"/>
        <v>12.737501503072581</v>
      </c>
      <c r="Y8">
        <f t="shared" si="14"/>
        <v>0.13673222599384532</v>
      </c>
      <c r="Z8">
        <f t="shared" si="7"/>
        <v>0.97918330556422561</v>
      </c>
      <c r="AA8">
        <v>0.87580000000000002</v>
      </c>
      <c r="AB8">
        <f t="shared" si="15"/>
        <v>0.10204974355569091</v>
      </c>
      <c r="AC8">
        <f t="shared" si="16"/>
        <v>0.10204974355569091</v>
      </c>
      <c r="AD8">
        <f t="shared" si="17"/>
        <v>1.0622730434606344</v>
      </c>
      <c r="AE8">
        <f t="shared" si="18"/>
        <v>1.0622730434606344</v>
      </c>
      <c r="AF8">
        <v>0.183</v>
      </c>
      <c r="AG8">
        <f t="shared" si="8"/>
        <v>0.17957466607895092</v>
      </c>
      <c r="AH8">
        <f t="shared" si="9"/>
        <v>0.7614226938544344</v>
      </c>
      <c r="AI8">
        <f t="shared" si="19"/>
        <v>0.2385773061455656</v>
      </c>
      <c r="AJ8">
        <f t="shared" si="10"/>
        <v>7.75</v>
      </c>
      <c r="AK8">
        <f t="shared" si="20"/>
        <v>2.7734611839422003</v>
      </c>
    </row>
    <row r="9" spans="1:38">
      <c r="A9">
        <v>6</v>
      </c>
      <c r="B9">
        <v>1.5</v>
      </c>
      <c r="C9">
        <v>9</v>
      </c>
      <c r="D9">
        <f t="shared" si="0"/>
        <v>9</v>
      </c>
      <c r="E9" t="s">
        <v>31</v>
      </c>
      <c r="F9">
        <v>95</v>
      </c>
      <c r="G9">
        <v>4.5</v>
      </c>
      <c r="H9">
        <v>32</v>
      </c>
      <c r="I9">
        <v>1</v>
      </c>
      <c r="J9">
        <v>1</v>
      </c>
      <c r="K9">
        <v>0.55000000000000004</v>
      </c>
      <c r="L9">
        <f t="shared" si="1"/>
        <v>0.95</v>
      </c>
      <c r="M9">
        <v>1.8240000000000001</v>
      </c>
      <c r="N9">
        <v>0.33760000000000001</v>
      </c>
      <c r="O9">
        <v>2.5110000000000001</v>
      </c>
      <c r="P9">
        <f t="shared" si="11"/>
        <v>13.42989</v>
      </c>
      <c r="Q9">
        <f t="shared" si="2"/>
        <v>17.832298477426374</v>
      </c>
      <c r="R9">
        <f t="shared" si="3"/>
        <v>66.356449699365271</v>
      </c>
      <c r="S9">
        <f t="shared" si="4"/>
        <v>110.50144969936525</v>
      </c>
      <c r="T9">
        <f t="shared" si="5"/>
        <v>1.2005970832320119</v>
      </c>
      <c r="U9">
        <f t="shared" si="6"/>
        <v>9.4096796398308928</v>
      </c>
      <c r="V9">
        <v>95</v>
      </c>
      <c r="W9">
        <f t="shared" si="12"/>
        <v>5.5002214440237589</v>
      </c>
      <c r="X9">
        <f t="shared" si="13"/>
        <v>14.909901083854653</v>
      </c>
      <c r="Y9">
        <f t="shared" si="14"/>
        <v>0.15462197962571669</v>
      </c>
      <c r="Z9">
        <f t="shared" si="7"/>
        <v>0.96756158085584443</v>
      </c>
      <c r="AA9">
        <v>0.87580000000000002</v>
      </c>
      <c r="AB9">
        <f t="shared" si="15"/>
        <v>0.11045332440508966</v>
      </c>
      <c r="AC9">
        <f t="shared" si="16"/>
        <v>0.11045332440508966</v>
      </c>
      <c r="AD9">
        <f t="shared" si="17"/>
        <v>1.045300136083928</v>
      </c>
      <c r="AE9">
        <f t="shared" si="18"/>
        <v>1.045300136083928</v>
      </c>
      <c r="AF9">
        <v>0.183</v>
      </c>
      <c r="AG9">
        <f t="shared" si="8"/>
        <v>0.19165841655710858</v>
      </c>
      <c r="AH9">
        <f t="shared" si="9"/>
        <v>0.80675809809606713</v>
      </c>
      <c r="AI9">
        <f t="shared" si="19"/>
        <v>0.19324190190393287</v>
      </c>
      <c r="AJ9">
        <f t="shared" si="10"/>
        <v>7</v>
      </c>
      <c r="AK9">
        <f t="shared" si="20"/>
        <v>2.0290399699912953</v>
      </c>
    </row>
    <row r="10" spans="1:38">
      <c r="A10">
        <v>7.5</v>
      </c>
      <c r="B10">
        <v>1.5</v>
      </c>
      <c r="C10">
        <v>9</v>
      </c>
      <c r="D10">
        <f t="shared" si="0"/>
        <v>9</v>
      </c>
      <c r="E10" t="s">
        <v>31</v>
      </c>
      <c r="F10">
        <v>95</v>
      </c>
      <c r="G10">
        <v>4.5</v>
      </c>
      <c r="H10">
        <v>32</v>
      </c>
      <c r="I10">
        <v>1</v>
      </c>
      <c r="J10">
        <v>1</v>
      </c>
      <c r="K10">
        <v>0.55000000000000004</v>
      </c>
      <c r="L10">
        <f t="shared" si="1"/>
        <v>0.95</v>
      </c>
      <c r="M10">
        <v>1.8240000000000001</v>
      </c>
      <c r="N10">
        <v>0.33760000000000001</v>
      </c>
      <c r="O10">
        <v>2.5110000000000001</v>
      </c>
      <c r="P10">
        <f t="shared" si="11"/>
        <v>13.42989</v>
      </c>
      <c r="Q10">
        <f t="shared" si="2"/>
        <v>17.832298477426374</v>
      </c>
      <c r="R10">
        <f t="shared" si="3"/>
        <v>78.389897415504834</v>
      </c>
      <c r="S10">
        <f t="shared" si="4"/>
        <v>137.24989741550482</v>
      </c>
      <c r="T10">
        <f t="shared" si="5"/>
        <v>1.1046095833116936</v>
      </c>
      <c r="U10">
        <f t="shared" si="6"/>
        <v>8.6573776092053993</v>
      </c>
      <c r="V10">
        <v>95</v>
      </c>
      <c r="W10">
        <f t="shared" si="12"/>
        <v>5.5002214440237589</v>
      </c>
      <c r="X10">
        <f t="shared" si="13"/>
        <v>14.157599053229159</v>
      </c>
      <c r="Y10">
        <f t="shared" si="14"/>
        <v>0.14474228741152675</v>
      </c>
      <c r="Z10">
        <f t="shared" si="7"/>
        <v>0.9547184565750565</v>
      </c>
      <c r="AA10">
        <v>0.87580000000000002</v>
      </c>
      <c r="AB10">
        <f t="shared" si="15"/>
        <v>0.10746655250807782</v>
      </c>
      <c r="AC10">
        <f t="shared" si="16"/>
        <v>0.10746655250807782</v>
      </c>
      <c r="AD10">
        <f t="shared" si="17"/>
        <v>1.0261654324590015</v>
      </c>
      <c r="AE10">
        <f t="shared" si="18"/>
        <v>1.0261654324590015</v>
      </c>
      <c r="AF10">
        <v>0.183</v>
      </c>
      <c r="AG10">
        <f t="shared" si="8"/>
        <v>0.19883447969985582</v>
      </c>
      <c r="AH10">
        <f t="shared" si="9"/>
        <v>0.72795366090437541</v>
      </c>
      <c r="AI10">
        <f t="shared" si="19"/>
        <v>0.27204633909562459</v>
      </c>
      <c r="AJ10">
        <f t="shared" si="10"/>
        <v>6.25</v>
      </c>
      <c r="AK10">
        <f t="shared" si="20"/>
        <v>2.5504344290214807</v>
      </c>
    </row>
    <row r="11" spans="1:38">
      <c r="A11">
        <v>9</v>
      </c>
      <c r="B11">
        <v>1.5</v>
      </c>
      <c r="C11">
        <v>10</v>
      </c>
      <c r="D11">
        <f t="shared" si="0"/>
        <v>10</v>
      </c>
      <c r="E11" t="s">
        <v>31</v>
      </c>
      <c r="F11">
        <v>95</v>
      </c>
      <c r="G11">
        <v>4.5</v>
      </c>
      <c r="H11">
        <v>32</v>
      </c>
      <c r="I11">
        <v>1</v>
      </c>
      <c r="J11">
        <v>1</v>
      </c>
      <c r="K11">
        <v>0.55000000000000004</v>
      </c>
      <c r="L11">
        <f t="shared" si="1"/>
        <v>0.95</v>
      </c>
      <c r="M11">
        <v>1.8240000000000001</v>
      </c>
      <c r="N11">
        <v>0.33760000000000001</v>
      </c>
      <c r="O11">
        <v>2.5110000000000001</v>
      </c>
      <c r="P11">
        <f t="shared" si="11"/>
        <v>13.42989</v>
      </c>
      <c r="Q11">
        <f t="shared" si="2"/>
        <v>17.832298477426374</v>
      </c>
      <c r="R11">
        <f t="shared" si="3"/>
        <v>90.423345131644396</v>
      </c>
      <c r="S11">
        <f t="shared" si="4"/>
        <v>163.99834513164438</v>
      </c>
      <c r="T11">
        <f t="shared" si="5"/>
        <v>1.0284864399369571</v>
      </c>
      <c r="U11">
        <f t="shared" si="6"/>
        <v>8.9564027477843347</v>
      </c>
      <c r="V11">
        <v>95</v>
      </c>
      <c r="W11">
        <f t="shared" si="12"/>
        <v>5.5002214440237589</v>
      </c>
      <c r="X11">
        <f t="shared" si="13"/>
        <v>14.456624191808093</v>
      </c>
      <c r="Y11">
        <f t="shared" si="14"/>
        <v>0.14532682490713808</v>
      </c>
      <c r="Z11">
        <f t="shared" si="7"/>
        <v>0.94077762146032007</v>
      </c>
      <c r="AA11">
        <v>0.87580000000000002</v>
      </c>
      <c r="AB11">
        <f t="shared" si="15"/>
        <v>0.10864341180846954</v>
      </c>
      <c r="AC11">
        <f t="shared" si="16"/>
        <v>0.10864341180846954</v>
      </c>
      <c r="AD11">
        <f t="shared" si="17"/>
        <v>1.0109368833997023</v>
      </c>
      <c r="AE11">
        <f t="shared" si="18"/>
        <v>1.0109368833997023</v>
      </c>
      <c r="AF11">
        <v>0.183</v>
      </c>
      <c r="AG11">
        <f t="shared" si="8"/>
        <v>0.20295993770566123</v>
      </c>
      <c r="AH11">
        <f t="shared" si="9"/>
        <v>0.71603699996151715</v>
      </c>
      <c r="AI11">
        <f t="shared" si="19"/>
        <v>0.28396300003848285</v>
      </c>
      <c r="AJ11">
        <f t="shared" si="10"/>
        <v>5.5</v>
      </c>
      <c r="AK11">
        <f t="shared" si="20"/>
        <v>2.3426947503174835</v>
      </c>
    </row>
    <row r="12" spans="1:38">
      <c r="A12">
        <v>10.5</v>
      </c>
      <c r="B12">
        <v>1.5</v>
      </c>
      <c r="C12">
        <v>10</v>
      </c>
      <c r="D12">
        <f t="shared" si="0"/>
        <v>10</v>
      </c>
      <c r="E12" t="s">
        <v>31</v>
      </c>
      <c r="F12">
        <v>95</v>
      </c>
      <c r="G12">
        <v>4.5</v>
      </c>
      <c r="H12">
        <v>32</v>
      </c>
      <c r="I12">
        <v>1</v>
      </c>
      <c r="J12">
        <v>1</v>
      </c>
      <c r="K12">
        <v>0.55000000000000004</v>
      </c>
      <c r="L12">
        <f t="shared" si="1"/>
        <v>1</v>
      </c>
      <c r="M12">
        <v>1.8240000000000001</v>
      </c>
      <c r="N12">
        <v>0.33760000000000001</v>
      </c>
      <c r="O12">
        <v>2.5110000000000001</v>
      </c>
      <c r="P12">
        <f t="shared" si="11"/>
        <v>13.42989</v>
      </c>
      <c r="Q12">
        <f t="shared" si="2"/>
        <v>17.832298477426374</v>
      </c>
      <c r="R12">
        <f t="shared" si="3"/>
        <v>102.45679284778396</v>
      </c>
      <c r="S12">
        <f t="shared" si="4"/>
        <v>190.74679284778395</v>
      </c>
      <c r="T12">
        <f t="shared" si="5"/>
        <v>0.96620321035029177</v>
      </c>
      <c r="U12">
        <f t="shared" si="6"/>
        <v>8.8568627615443418</v>
      </c>
      <c r="V12">
        <v>95</v>
      </c>
      <c r="W12">
        <f t="shared" si="12"/>
        <v>5.5002214440237589</v>
      </c>
      <c r="X12">
        <f t="shared" si="13"/>
        <v>14.3570842055681</v>
      </c>
      <c r="Y12">
        <f t="shared" si="14"/>
        <v>0.1424754589737017</v>
      </c>
      <c r="Z12">
        <f t="shared" si="7"/>
        <v>0.92587341285204694</v>
      </c>
      <c r="AA12">
        <v>0.87580000000000002</v>
      </c>
      <c r="AB12">
        <f t="shared" si="15"/>
        <v>0.10825017349464872</v>
      </c>
      <c r="AC12">
        <f t="shared" si="16"/>
        <v>0.10825017349464872</v>
      </c>
      <c r="AD12">
        <f t="shared" si="17"/>
        <v>0.99737266106446476</v>
      </c>
      <c r="AE12">
        <f t="shared" si="18"/>
        <v>0.99737266106446476</v>
      </c>
      <c r="AF12">
        <v>0.183</v>
      </c>
      <c r="AG12">
        <f t="shared" si="8"/>
        <v>0.20503714544401533</v>
      </c>
      <c r="AH12">
        <f t="shared" si="9"/>
        <v>0.69487632918984488</v>
      </c>
      <c r="AI12">
        <f t="shared" si="19"/>
        <v>0.30512367081015512</v>
      </c>
      <c r="AJ12">
        <f t="shared" si="10"/>
        <v>4.75</v>
      </c>
      <c r="AK12">
        <f t="shared" si="20"/>
        <v>2.1740061545223552</v>
      </c>
    </row>
    <row r="13" spans="1:38">
      <c r="A13">
        <v>12</v>
      </c>
      <c r="B13">
        <v>1.5</v>
      </c>
      <c r="C13">
        <v>10</v>
      </c>
      <c r="D13">
        <f t="shared" si="0"/>
        <v>10</v>
      </c>
      <c r="E13" t="s">
        <v>31</v>
      </c>
      <c r="F13">
        <v>95</v>
      </c>
      <c r="G13">
        <v>4.5</v>
      </c>
      <c r="H13">
        <v>32</v>
      </c>
      <c r="I13">
        <v>1</v>
      </c>
      <c r="J13">
        <v>1</v>
      </c>
      <c r="K13">
        <v>0.55000000000000004</v>
      </c>
      <c r="L13">
        <f t="shared" si="1"/>
        <v>1</v>
      </c>
      <c r="M13">
        <v>1.8240000000000001</v>
      </c>
      <c r="N13">
        <v>0.33760000000000001</v>
      </c>
      <c r="O13">
        <v>2.5110000000000001</v>
      </c>
      <c r="P13">
        <f t="shared" si="11"/>
        <v>13.42989</v>
      </c>
      <c r="Q13">
        <f t="shared" si="2"/>
        <v>17.832298477426374</v>
      </c>
      <c r="R13">
        <f t="shared" si="3"/>
        <v>114.49024056392352</v>
      </c>
      <c r="S13">
        <f t="shared" si="4"/>
        <v>217.49524056392352</v>
      </c>
      <c r="T13">
        <f t="shared" si="5"/>
        <v>0.9140177313320984</v>
      </c>
      <c r="U13">
        <f t="shared" si="6"/>
        <v>8.3784958705442367</v>
      </c>
      <c r="V13">
        <v>95</v>
      </c>
      <c r="W13">
        <f t="shared" si="12"/>
        <v>5.5002214440237589</v>
      </c>
      <c r="X13">
        <f t="shared" si="13"/>
        <v>13.878717314567997</v>
      </c>
      <c r="Y13">
        <f t="shared" si="14"/>
        <v>0.13656897222328943</v>
      </c>
      <c r="Z13">
        <f t="shared" si="7"/>
        <v>0.91014993315582837</v>
      </c>
      <c r="AA13">
        <v>0.87580000000000002</v>
      </c>
      <c r="AB13">
        <f t="shared" si="15"/>
        <v>0.10638081018767405</v>
      </c>
      <c r="AC13">
        <f t="shared" si="16"/>
        <v>0.10638081018767405</v>
      </c>
      <c r="AD13">
        <f t="shared" si="17"/>
        <v>0.98560461279347145</v>
      </c>
      <c r="AE13">
        <f t="shared" si="18"/>
        <v>0.98560461279347145</v>
      </c>
      <c r="AF13">
        <v>0.183</v>
      </c>
      <c r="AG13">
        <f t="shared" si="8"/>
        <v>0.20566418919851165</v>
      </c>
      <c r="AH13">
        <f t="shared" si="9"/>
        <v>0.66403865814223018</v>
      </c>
      <c r="AI13">
        <f t="shared" si="19"/>
        <v>0.33596134185776982</v>
      </c>
      <c r="AJ13">
        <f t="shared" si="10"/>
        <v>4</v>
      </c>
      <c r="AK13">
        <f t="shared" si="20"/>
        <v>2.0157680511466189</v>
      </c>
    </row>
    <row r="14" spans="1:38">
      <c r="A14">
        <v>13.5</v>
      </c>
      <c r="B14">
        <v>1.5</v>
      </c>
      <c r="C14">
        <v>10</v>
      </c>
      <c r="D14">
        <f t="shared" si="0"/>
        <v>10</v>
      </c>
      <c r="E14" t="s">
        <v>31</v>
      </c>
      <c r="F14">
        <v>95</v>
      </c>
      <c r="G14">
        <v>4.5</v>
      </c>
      <c r="H14">
        <v>32</v>
      </c>
      <c r="I14">
        <v>1</v>
      </c>
      <c r="J14">
        <v>1</v>
      </c>
      <c r="K14">
        <v>0.55000000000000004</v>
      </c>
      <c r="L14">
        <f t="shared" si="1"/>
        <v>1</v>
      </c>
      <c r="M14">
        <v>1.8240000000000001</v>
      </c>
      <c r="N14">
        <v>0.33760000000000001</v>
      </c>
      <c r="O14">
        <v>2.5110000000000001</v>
      </c>
      <c r="P14">
        <f t="shared" si="11"/>
        <v>13.42989</v>
      </c>
      <c r="Q14">
        <f t="shared" si="2"/>
        <v>17.832298477426374</v>
      </c>
      <c r="R14">
        <f t="shared" si="3"/>
        <v>126.52368828006308</v>
      </c>
      <c r="S14">
        <f t="shared" si="4"/>
        <v>244.24368828006308</v>
      </c>
      <c r="T14">
        <f t="shared" si="5"/>
        <v>0.86946665909715293</v>
      </c>
      <c r="U14">
        <f t="shared" si="6"/>
        <v>7.9701110417239018</v>
      </c>
      <c r="V14">
        <v>95</v>
      </c>
      <c r="W14">
        <f t="shared" si="12"/>
        <v>5.5002214440237589</v>
      </c>
      <c r="X14">
        <f t="shared" si="13"/>
        <v>13.470332485747662</v>
      </c>
      <c r="Y14">
        <f t="shared" si="14"/>
        <v>0.13164979160088627</v>
      </c>
      <c r="Z14">
        <f t="shared" si="7"/>
        <v>0.89375996047571937</v>
      </c>
      <c r="AA14">
        <v>0.87580000000000002</v>
      </c>
      <c r="AB14">
        <f t="shared" si="15"/>
        <v>0.10481079064663235</v>
      </c>
      <c r="AC14">
        <f t="shared" si="16"/>
        <v>0.10481079064663235</v>
      </c>
      <c r="AD14">
        <f t="shared" si="17"/>
        <v>0.97534228007523494</v>
      </c>
      <c r="AE14">
        <f t="shared" si="18"/>
        <v>0.97534228007523494</v>
      </c>
      <c r="AF14">
        <v>0.183</v>
      </c>
      <c r="AG14">
        <f t="shared" si="8"/>
        <v>0.2052281107543778</v>
      </c>
      <c r="AH14">
        <f t="shared" si="9"/>
        <v>0.64148030753178875</v>
      </c>
      <c r="AI14">
        <f t="shared" si="19"/>
        <v>0.35851969246821125</v>
      </c>
      <c r="AJ14">
        <f t="shared" si="10"/>
        <v>3.25</v>
      </c>
      <c r="AK14">
        <f t="shared" si="20"/>
        <v>1.7477835007825298</v>
      </c>
    </row>
    <row r="15" spans="1:38">
      <c r="A15">
        <v>15</v>
      </c>
      <c r="B15">
        <v>1.5</v>
      </c>
      <c r="C15">
        <v>10</v>
      </c>
      <c r="D15">
        <f t="shared" si="0"/>
        <v>10</v>
      </c>
      <c r="E15" t="s">
        <v>31</v>
      </c>
      <c r="F15">
        <v>95</v>
      </c>
      <c r="G15">
        <v>4.5</v>
      </c>
      <c r="H15">
        <v>32</v>
      </c>
      <c r="I15">
        <v>1</v>
      </c>
      <c r="J15">
        <v>1</v>
      </c>
      <c r="K15">
        <v>0.55000000000000004</v>
      </c>
      <c r="L15">
        <f t="shared" si="1"/>
        <v>1</v>
      </c>
      <c r="M15">
        <v>1.8240000000000001</v>
      </c>
      <c r="N15">
        <v>0.33760000000000001</v>
      </c>
      <c r="O15">
        <v>2.5110000000000001</v>
      </c>
      <c r="P15">
        <f t="shared" si="11"/>
        <v>13.42989</v>
      </c>
      <c r="Q15">
        <f t="shared" si="2"/>
        <v>17.832298477426374</v>
      </c>
      <c r="R15">
        <f t="shared" si="3"/>
        <v>138.55713599620265</v>
      </c>
      <c r="S15">
        <f t="shared" si="4"/>
        <v>270.99213599620265</v>
      </c>
      <c r="T15">
        <f t="shared" si="5"/>
        <v>0.83085340854258882</v>
      </c>
      <c r="U15">
        <f t="shared" si="6"/>
        <v>7.6161562449737321</v>
      </c>
      <c r="V15">
        <v>95</v>
      </c>
      <c r="W15">
        <f t="shared" si="12"/>
        <v>5.5002214440237589</v>
      </c>
      <c r="X15">
        <f t="shared" si="13"/>
        <v>13.116377688997492</v>
      </c>
      <c r="Y15">
        <f t="shared" si="14"/>
        <v>0.12747453340126721</v>
      </c>
      <c r="Z15">
        <f t="shared" si="7"/>
        <v>0.87686364821603824</v>
      </c>
      <c r="AA15">
        <v>0.87580000000000002</v>
      </c>
      <c r="AB15">
        <f t="shared" si="15"/>
        <v>0.10346844540463905</v>
      </c>
      <c r="AC15">
        <f t="shared" si="16"/>
        <v>0.10346844540463905</v>
      </c>
      <c r="AD15">
        <f t="shared" si="17"/>
        <v>0.96625763740594162</v>
      </c>
      <c r="AE15">
        <f t="shared" si="18"/>
        <v>0.96625763740594162</v>
      </c>
      <c r="AF15">
        <v>0.183</v>
      </c>
      <c r="AG15">
        <f t="shared" si="8"/>
        <v>0.20399724523040974</v>
      </c>
      <c r="AH15">
        <f t="shared" si="9"/>
        <v>0.62488360201770343</v>
      </c>
      <c r="AI15">
        <f t="shared" si="19"/>
        <v>0.37511639798229657</v>
      </c>
      <c r="AJ15">
        <f t="shared" si="10"/>
        <v>2.5</v>
      </c>
      <c r="AK15">
        <f t="shared" si="20"/>
        <v>1.4066864924336122</v>
      </c>
    </row>
    <row r="16" spans="1:38">
      <c r="A16">
        <v>16.5</v>
      </c>
      <c r="B16">
        <v>1.5</v>
      </c>
      <c r="C16">
        <v>11</v>
      </c>
      <c r="D16">
        <f t="shared" si="0"/>
        <v>11</v>
      </c>
      <c r="E16" t="s">
        <v>31</v>
      </c>
      <c r="F16">
        <v>95</v>
      </c>
      <c r="G16">
        <v>4.5</v>
      </c>
      <c r="H16">
        <v>32</v>
      </c>
      <c r="I16">
        <v>1</v>
      </c>
      <c r="J16">
        <v>1</v>
      </c>
      <c r="K16">
        <v>0.55000000000000004</v>
      </c>
      <c r="L16">
        <f t="shared" si="1"/>
        <v>1</v>
      </c>
      <c r="M16">
        <v>1.8240000000000001</v>
      </c>
      <c r="N16">
        <v>0.33760000000000001</v>
      </c>
      <c r="O16">
        <v>2.5110000000000001</v>
      </c>
      <c r="P16">
        <f t="shared" si="11"/>
        <v>13.42989</v>
      </c>
      <c r="Q16">
        <f t="shared" si="2"/>
        <v>17.832298477426374</v>
      </c>
      <c r="R16">
        <f t="shared" si="3"/>
        <v>150.59058371234221</v>
      </c>
      <c r="S16">
        <f t="shared" si="4"/>
        <v>297.74058371234219</v>
      </c>
      <c r="T16">
        <f t="shared" si="5"/>
        <v>0.796966279729723</v>
      </c>
      <c r="U16">
        <f t="shared" si="6"/>
        <v>8.0360766539413735</v>
      </c>
      <c r="V16">
        <v>95</v>
      </c>
      <c r="W16">
        <f t="shared" si="12"/>
        <v>5.5002214440237589</v>
      </c>
      <c r="X16">
        <f t="shared" si="13"/>
        <v>13.536298097965133</v>
      </c>
      <c r="Y16">
        <f t="shared" si="14"/>
        <v>0.12972215554404537</v>
      </c>
      <c r="Z16">
        <f t="shared" si="7"/>
        <v>0.85962702809423508</v>
      </c>
      <c r="AA16">
        <v>0.87580000000000002</v>
      </c>
      <c r="AB16">
        <f t="shared" si="15"/>
        <v>0.10506282688031507</v>
      </c>
      <c r="AC16">
        <f t="shared" si="16"/>
        <v>0.10506282688031507</v>
      </c>
      <c r="AD16">
        <f t="shared" si="17"/>
        <v>0.95698784577571172</v>
      </c>
      <c r="AE16">
        <f t="shared" si="18"/>
        <v>0.95698784577571172</v>
      </c>
      <c r="AF16">
        <v>0.183</v>
      </c>
      <c r="AG16">
        <f t="shared" si="8"/>
        <v>0.20216907643270621</v>
      </c>
      <c r="AH16">
        <f t="shared" si="9"/>
        <v>0.64165181853231923</v>
      </c>
      <c r="AI16">
        <f t="shared" si="19"/>
        <v>0.35834818146768077</v>
      </c>
      <c r="AJ16">
        <f t="shared" si="10"/>
        <v>1.75</v>
      </c>
      <c r="AK16">
        <f t="shared" si="20"/>
        <v>0.94066397635266208</v>
      </c>
    </row>
    <row r="17" spans="1:38">
      <c r="A17">
        <v>18</v>
      </c>
      <c r="B17">
        <v>1.5</v>
      </c>
      <c r="C17">
        <v>11</v>
      </c>
      <c r="D17">
        <f t="shared" si="0"/>
        <v>11</v>
      </c>
      <c r="E17" t="s">
        <v>31</v>
      </c>
      <c r="F17">
        <v>95</v>
      </c>
      <c r="G17">
        <v>4.5</v>
      </c>
      <c r="H17">
        <v>32</v>
      </c>
      <c r="I17">
        <v>1</v>
      </c>
      <c r="J17">
        <v>1</v>
      </c>
      <c r="K17">
        <v>0.55000000000000004</v>
      </c>
      <c r="L17">
        <f t="shared" si="1"/>
        <v>1</v>
      </c>
      <c r="M17">
        <v>1.8240000000000001</v>
      </c>
      <c r="N17">
        <v>0.33760000000000001</v>
      </c>
      <c r="O17">
        <v>2.5110000000000001</v>
      </c>
      <c r="P17">
        <f t="shared" si="11"/>
        <v>13.42989</v>
      </c>
      <c r="Q17">
        <f t="shared" si="2"/>
        <v>17.832298477426374</v>
      </c>
      <c r="R17">
        <f t="shared" si="3"/>
        <v>162.62403142848177</v>
      </c>
      <c r="S17">
        <f t="shared" si="4"/>
        <v>324.48903142848172</v>
      </c>
      <c r="T17">
        <f t="shared" si="5"/>
        <v>0.7669136952537069</v>
      </c>
      <c r="U17">
        <f t="shared" si="6"/>
        <v>7.7330464271415469</v>
      </c>
      <c r="V17">
        <v>95</v>
      </c>
      <c r="W17">
        <f t="shared" si="12"/>
        <v>5.5002214440237589</v>
      </c>
      <c r="X17">
        <f t="shared" si="13"/>
        <v>13.233267871165307</v>
      </c>
      <c r="Y17">
        <f t="shared" si="14"/>
        <v>0.12621155224196265</v>
      </c>
      <c r="Z17">
        <f t="shared" si="7"/>
        <v>0.84222035044311672</v>
      </c>
      <c r="AA17">
        <v>0.87580000000000002</v>
      </c>
      <c r="AB17">
        <f t="shared" si="15"/>
        <v>0.10390989561694466</v>
      </c>
      <c r="AC17">
        <f t="shared" si="16"/>
        <v>0.10390989561694466</v>
      </c>
      <c r="AD17">
        <f t="shared" si="17"/>
        <v>0.9494716524532899</v>
      </c>
      <c r="AE17">
        <f t="shared" si="18"/>
        <v>0.9494716524532899</v>
      </c>
      <c r="AF17">
        <v>0.183</v>
      </c>
      <c r="AG17">
        <f t="shared" si="8"/>
        <v>0.1998966313721019</v>
      </c>
      <c r="AH17">
        <f t="shared" si="9"/>
        <v>0.63138408774394716</v>
      </c>
      <c r="AI17">
        <f t="shared" si="19"/>
        <v>0.36861591225605284</v>
      </c>
      <c r="AJ17">
        <f t="shared" si="10"/>
        <v>1</v>
      </c>
      <c r="AK17">
        <f t="shared" si="20"/>
        <v>0.55292386838407925</v>
      </c>
    </row>
    <row r="18" spans="1:38">
      <c r="A18">
        <v>19.5</v>
      </c>
      <c r="B18">
        <v>1.5</v>
      </c>
      <c r="C18">
        <v>11</v>
      </c>
      <c r="D18">
        <f t="shared" si="0"/>
        <v>11</v>
      </c>
      <c r="E18" t="s">
        <v>31</v>
      </c>
      <c r="F18">
        <v>95</v>
      </c>
      <c r="G18">
        <v>4.5</v>
      </c>
      <c r="H18">
        <v>32</v>
      </c>
      <c r="I18">
        <v>1</v>
      </c>
      <c r="J18">
        <v>1</v>
      </c>
      <c r="K18">
        <v>0.55000000000000004</v>
      </c>
      <c r="L18">
        <f t="shared" si="1"/>
        <v>1</v>
      </c>
      <c r="M18">
        <v>1.8240000000000001</v>
      </c>
      <c r="N18">
        <v>0.33760000000000001</v>
      </c>
      <c r="O18">
        <v>2.5110000000000001</v>
      </c>
      <c r="P18">
        <f t="shared" si="11"/>
        <v>13.42989</v>
      </c>
      <c r="Q18">
        <f t="shared" si="2"/>
        <v>17.832298477426374</v>
      </c>
      <c r="R18">
        <f t="shared" si="3"/>
        <v>174.65747914462133</v>
      </c>
      <c r="S18">
        <f t="shared" si="4"/>
        <v>351.23747914462126</v>
      </c>
      <c r="T18">
        <f t="shared" si="5"/>
        <v>0.74002307345199014</v>
      </c>
      <c r="U18">
        <f t="shared" si="6"/>
        <v>7.4618993239742348</v>
      </c>
      <c r="V18">
        <v>95</v>
      </c>
      <c r="W18">
        <f t="shared" si="12"/>
        <v>5.5002214440237589</v>
      </c>
      <c r="X18">
        <f t="shared" si="13"/>
        <v>12.962120767997995</v>
      </c>
      <c r="Y18">
        <f t="shared" si="14"/>
        <v>0.12311809391489238</v>
      </c>
      <c r="Z18">
        <f t="shared" si="7"/>
        <v>0.82481631300563774</v>
      </c>
      <c r="AA18">
        <v>0.87580000000000002</v>
      </c>
      <c r="AB18">
        <f t="shared" si="15"/>
        <v>0.10288860874706092</v>
      </c>
      <c r="AC18">
        <f t="shared" si="16"/>
        <v>0.10288860874706092</v>
      </c>
      <c r="AD18">
        <f t="shared" si="17"/>
        <v>0.94262348744794366</v>
      </c>
      <c r="AE18">
        <f t="shared" si="18"/>
        <v>0.94262348744794366</v>
      </c>
      <c r="AF18">
        <v>0.183</v>
      </c>
      <c r="AG18">
        <f t="shared" si="8"/>
        <v>0.19730375561699628</v>
      </c>
      <c r="AH18">
        <f t="shared" si="9"/>
        <v>0.62400278965742428</v>
      </c>
      <c r="AI18">
        <f t="shared" si="19"/>
        <v>0.37599721034257572</v>
      </c>
      <c r="AJ18">
        <f t="shared" si="10"/>
        <v>0.25</v>
      </c>
      <c r="AK18">
        <f t="shared" si="20"/>
        <v>0.14099895387846589</v>
      </c>
      <c r="AL18">
        <f>SUM(AK6:AK18)</f>
        <v>21.176718746958812</v>
      </c>
    </row>
    <row r="453" spans="1:1">
      <c r="A453" s="3"/>
    </row>
    <row r="892" spans="5:6">
      <c r="E892" s="1"/>
      <c r="F892" s="1"/>
    </row>
    <row r="1437" spans="5:6" ht="15.75">
      <c r="E1437" s="4"/>
      <c r="F143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Niraula</dc:creator>
  <cp:lastModifiedBy>Rupak</cp:lastModifiedBy>
  <dcterms:created xsi:type="dcterms:W3CDTF">2015-06-05T23:47:00Z</dcterms:created>
  <dcterms:modified xsi:type="dcterms:W3CDTF">2021-04-20T15:34:15Z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