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dogadin/Documents/Roman/JHU/CGE/Final Paper/Docs/"/>
    </mc:Choice>
  </mc:AlternateContent>
  <xr:revisionPtr revIDLastSave="0" documentId="13_ncr:1_{C5C95358-1ADA-C040-A140-4DDF583145D6}" xr6:coauthVersionLast="46" xr6:coauthVersionMax="46" xr10:uidLastSave="{00000000-0000-0000-0000-000000000000}"/>
  <bookViews>
    <workbookView xWindow="6360" yWindow="460" windowWidth="22440" windowHeight="16020" activeTab="4" xr2:uid="{00000000-000D-0000-FFFF-FFFF00000000}"/>
  </bookViews>
  <sheets>
    <sheet name="RussiaData" sheetId="10" r:id="rId1"/>
    <sheet name="Consolidation" sheetId="11" state="hidden" r:id="rId2"/>
    <sheet name="RawData" sheetId="4" r:id="rId3"/>
    <sheet name="IO_Flows" sheetId="7" r:id="rId4"/>
    <sheet name="SAM" sheetId="8" r:id="rId5"/>
    <sheet name="Detailed SAM" sheetId="9" r:id="rId6"/>
  </sheets>
  <calcPr calcId="191029"/>
</workbook>
</file>

<file path=xl/calcChain.xml><?xml version="1.0" encoding="utf-8"?>
<calcChain xmlns="http://schemas.openxmlformats.org/spreadsheetml/2006/main">
  <c r="AQ26" i="10" l="1"/>
  <c r="AQ27" i="10"/>
  <c r="AQ28" i="10"/>
  <c r="AQ29" i="10"/>
  <c r="AM33" i="10"/>
  <c r="AN33" i="10"/>
  <c r="AO33" i="10"/>
  <c r="AL33" i="10"/>
  <c r="AH4" i="10"/>
  <c r="AH5" i="10"/>
  <c r="AH6" i="10"/>
  <c r="AH7" i="10"/>
  <c r="AH8" i="10"/>
  <c r="AH9" i="10"/>
  <c r="AH10" i="10"/>
  <c r="AH11" i="10"/>
  <c r="AH12" i="10"/>
  <c r="AH13" i="10"/>
  <c r="AH14" i="10"/>
  <c r="AH15" i="10"/>
  <c r="AH16" i="10"/>
  <c r="AH17" i="10"/>
  <c r="AH18" i="10"/>
  <c r="AH19" i="10"/>
  <c r="AH20" i="10"/>
  <c r="AH21" i="10"/>
  <c r="AH22" i="10"/>
  <c r="AH23" i="10"/>
  <c r="AH24" i="10"/>
  <c r="AH25" i="10"/>
  <c r="AH26" i="10"/>
  <c r="AH27" i="10"/>
  <c r="AH28" i="10"/>
  <c r="AH29" i="10"/>
  <c r="AH30" i="10"/>
  <c r="AH31" i="10"/>
  <c r="AH3" i="10"/>
  <c r="L23" i="7"/>
  <c r="T9" i="9"/>
  <c r="T10" i="9"/>
  <c r="T11" i="9"/>
  <c r="T8" i="9"/>
  <c r="S9" i="9"/>
  <c r="S10" i="9"/>
  <c r="S11" i="9"/>
  <c r="S8" i="9"/>
  <c r="R9" i="9"/>
  <c r="R10" i="9"/>
  <c r="R11" i="9"/>
  <c r="R8" i="9"/>
  <c r="O11" i="9"/>
  <c r="O10" i="9"/>
  <c r="O9" i="9"/>
  <c r="O8" i="9"/>
  <c r="N11" i="9"/>
  <c r="N10" i="9"/>
  <c r="N9" i="9"/>
  <c r="N8" i="9"/>
  <c r="M11" i="9"/>
  <c r="M10" i="9"/>
  <c r="M9" i="9"/>
  <c r="M8" i="9"/>
  <c r="L11" i="9"/>
  <c r="AA11" i="9" s="1"/>
  <c r="L10" i="9"/>
  <c r="L9" i="9"/>
  <c r="L8" i="9"/>
  <c r="AA9" i="9" l="1"/>
  <c r="AH32" i="10"/>
  <c r="AA8" i="9"/>
  <c r="AA10" i="9"/>
  <c r="J12" i="8" l="1"/>
  <c r="H12" i="8"/>
  <c r="L10" i="8"/>
  <c r="L8" i="8"/>
  <c r="O33" i="7"/>
  <c r="O32" i="7"/>
  <c r="O31" i="7"/>
  <c r="O30" i="7"/>
  <c r="O26" i="7"/>
  <c r="O25" i="7"/>
  <c r="O24" i="7"/>
  <c r="O23" i="7"/>
  <c r="P33" i="7"/>
  <c r="P32" i="7"/>
  <c r="P31" i="7"/>
  <c r="Q31" i="7" s="1"/>
  <c r="F31" i="7" s="1"/>
  <c r="P30" i="7"/>
  <c r="P26" i="7"/>
  <c r="P25" i="7"/>
  <c r="Q25" i="7" s="1"/>
  <c r="W25" i="7" s="1"/>
  <c r="P24" i="7"/>
  <c r="P23" i="7"/>
  <c r="O5" i="7"/>
  <c r="O4" i="7"/>
  <c r="O3" i="7"/>
  <c r="O2" i="7"/>
  <c r="E10" i="7"/>
  <c r="D10" i="7"/>
  <c r="C10" i="7"/>
  <c r="B10" i="7"/>
  <c r="E8" i="7"/>
  <c r="E44" i="7" s="1"/>
  <c r="O24" i="9" s="1"/>
  <c r="D8" i="7"/>
  <c r="D44" i="7" s="1"/>
  <c r="N24" i="9" s="1"/>
  <c r="C8" i="7"/>
  <c r="C44" i="7" s="1"/>
  <c r="M24" i="9" s="1"/>
  <c r="B8" i="7"/>
  <c r="E45" i="7"/>
  <c r="O17" i="9" s="1"/>
  <c r="D45" i="7"/>
  <c r="N17" i="9" s="1"/>
  <c r="C45" i="7"/>
  <c r="M17" i="9" s="1"/>
  <c r="B45" i="7"/>
  <c r="E43" i="7"/>
  <c r="O16" i="9" s="1"/>
  <c r="D43" i="7"/>
  <c r="N16" i="9" s="1"/>
  <c r="C43" i="7"/>
  <c r="M16" i="9" s="1"/>
  <c r="B43" i="7"/>
  <c r="Q33" i="7"/>
  <c r="F33" i="7" s="1"/>
  <c r="J33" i="7"/>
  <c r="I33" i="7"/>
  <c r="R7" i="9" s="1"/>
  <c r="E33" i="7"/>
  <c r="D33" i="7"/>
  <c r="C33" i="7"/>
  <c r="B33" i="7"/>
  <c r="K32" i="7"/>
  <c r="T6" i="9" s="1"/>
  <c r="J32" i="7"/>
  <c r="I32" i="7"/>
  <c r="R6" i="9" s="1"/>
  <c r="E32" i="7"/>
  <c r="D32" i="7"/>
  <c r="C32" i="7"/>
  <c r="B32" i="7"/>
  <c r="L6" i="9" s="1"/>
  <c r="K31" i="7"/>
  <c r="T5" i="9" s="1"/>
  <c r="J31" i="7"/>
  <c r="I31" i="7"/>
  <c r="E31" i="7"/>
  <c r="D31" i="7"/>
  <c r="C31" i="7"/>
  <c r="B31" i="7"/>
  <c r="Q30" i="7"/>
  <c r="F30" i="7" s="1"/>
  <c r="K30" i="7"/>
  <c r="J30" i="7"/>
  <c r="S4" i="9" s="1"/>
  <c r="I30" i="7"/>
  <c r="E30" i="7"/>
  <c r="D30" i="7"/>
  <c r="N4" i="9" s="1"/>
  <c r="C30" i="7"/>
  <c r="B30" i="7"/>
  <c r="K33" i="7"/>
  <c r="T7" i="9" s="1"/>
  <c r="G26" i="7"/>
  <c r="L25" i="7"/>
  <c r="G25" i="7"/>
  <c r="Q24" i="7"/>
  <c r="W24" i="7" s="1"/>
  <c r="L24" i="7"/>
  <c r="G24" i="7"/>
  <c r="Q23" i="7"/>
  <c r="U23" i="7" s="1"/>
  <c r="G23" i="7"/>
  <c r="C11" i="7"/>
  <c r="C47" i="7" s="1"/>
  <c r="F9" i="7"/>
  <c r="F7" i="7"/>
  <c r="M5" i="7"/>
  <c r="K5" i="7"/>
  <c r="P5" i="7" s="1"/>
  <c r="L5" i="7" s="1"/>
  <c r="M4" i="7"/>
  <c r="K4" i="7"/>
  <c r="M3" i="7"/>
  <c r="K3" i="7"/>
  <c r="P3" i="7" s="1"/>
  <c r="L3" i="7" s="1"/>
  <c r="M2" i="7"/>
  <c r="K2" i="7"/>
  <c r="P2" i="7" s="1"/>
  <c r="Q32" i="7" l="1"/>
  <c r="F32" i="7" s="1"/>
  <c r="P4" i="7"/>
  <c r="L4" i="7" s="1"/>
  <c r="Q26" i="7"/>
  <c r="U26" i="7" s="1"/>
  <c r="C6" i="8"/>
  <c r="L6" i="8" s="1"/>
  <c r="W40" i="7"/>
  <c r="Q20" i="9" s="1"/>
  <c r="V40" i="7"/>
  <c r="Q19" i="9" s="1"/>
  <c r="U40" i="7"/>
  <c r="C5" i="8"/>
  <c r="L5" i="8" s="1"/>
  <c r="V39" i="7"/>
  <c r="U39" i="7"/>
  <c r="W39" i="7"/>
  <c r="E11" i="7"/>
  <c r="E47" i="7" s="1"/>
  <c r="C46" i="7"/>
  <c r="M25" i="9" s="1"/>
  <c r="E46" i="7"/>
  <c r="O25" i="9" s="1"/>
  <c r="F45" i="7"/>
  <c r="L17" i="9"/>
  <c r="AA17" i="9" s="1"/>
  <c r="F10" i="7"/>
  <c r="B16" i="7" s="1"/>
  <c r="F43" i="7"/>
  <c r="L16" i="9"/>
  <c r="AA16" i="9" s="1"/>
  <c r="M6" i="7"/>
  <c r="H38" i="7"/>
  <c r="T4" i="9"/>
  <c r="F39" i="7"/>
  <c r="R5" i="9"/>
  <c r="G40" i="7"/>
  <c r="S6" i="9"/>
  <c r="G41" i="7"/>
  <c r="S7" i="9"/>
  <c r="G39" i="7"/>
  <c r="S5" i="9"/>
  <c r="E39" i="7"/>
  <c r="O5" i="9"/>
  <c r="B41" i="7"/>
  <c r="L7" i="9"/>
  <c r="E38" i="7"/>
  <c r="O4" i="9"/>
  <c r="B39" i="7"/>
  <c r="L5" i="9"/>
  <c r="C40" i="7"/>
  <c r="M6" i="9"/>
  <c r="C41" i="7"/>
  <c r="M7" i="9"/>
  <c r="C34" i="7"/>
  <c r="M22" i="9" s="1"/>
  <c r="M4" i="9"/>
  <c r="C39" i="7"/>
  <c r="M5" i="9"/>
  <c r="D40" i="7"/>
  <c r="N6" i="9"/>
  <c r="D41" i="7"/>
  <c r="N7" i="9"/>
  <c r="D39" i="7"/>
  <c r="N5" i="9"/>
  <c r="E40" i="7"/>
  <c r="O6" i="9"/>
  <c r="E41" i="7"/>
  <c r="O7" i="9"/>
  <c r="M23" i="7"/>
  <c r="I38" i="7" s="1"/>
  <c r="F38" i="7"/>
  <c r="R4" i="9"/>
  <c r="B38" i="7"/>
  <c r="L4" i="9"/>
  <c r="M24" i="7"/>
  <c r="I39" i="7" s="1"/>
  <c r="M25" i="7"/>
  <c r="I40" i="7" s="1"/>
  <c r="W33" i="7"/>
  <c r="AB33" i="7" s="1"/>
  <c r="W32" i="7"/>
  <c r="AB32" i="7" s="1"/>
  <c r="W31" i="7"/>
  <c r="AB31" i="7" s="1"/>
  <c r="U33" i="7"/>
  <c r="Z33" i="7" s="1"/>
  <c r="V30" i="7"/>
  <c r="AA30" i="7" s="1"/>
  <c r="F26" i="7"/>
  <c r="F23" i="7"/>
  <c r="F25" i="7"/>
  <c r="V25" i="7"/>
  <c r="AA25" i="7" s="1"/>
  <c r="N25" i="7"/>
  <c r="S25" i="7" s="1"/>
  <c r="V23" i="7"/>
  <c r="AA23" i="7" s="1"/>
  <c r="U24" i="7"/>
  <c r="Z24" i="7" s="1"/>
  <c r="N23" i="7"/>
  <c r="S23" i="7" s="1"/>
  <c r="V26" i="7"/>
  <c r="AA26" i="7" s="1"/>
  <c r="N4" i="7"/>
  <c r="F8" i="7"/>
  <c r="B15" i="7" s="1"/>
  <c r="D11" i="7"/>
  <c r="D47" i="7" s="1"/>
  <c r="B44" i="7"/>
  <c r="L24" i="9" s="1"/>
  <c r="AA24" i="9" s="1"/>
  <c r="B11" i="7"/>
  <c r="B47" i="7" s="1"/>
  <c r="D46" i="7"/>
  <c r="N25" i="9" s="1"/>
  <c r="B46" i="7"/>
  <c r="L25" i="9" s="1"/>
  <c r="L31" i="7"/>
  <c r="N31" i="7" s="1"/>
  <c r="S31" i="7" s="1"/>
  <c r="N3" i="7"/>
  <c r="L32" i="7"/>
  <c r="N32" i="7" s="1"/>
  <c r="S32" i="7" s="1"/>
  <c r="N2" i="7"/>
  <c r="H39" i="7"/>
  <c r="N5" i="7"/>
  <c r="H40" i="7"/>
  <c r="K6" i="7"/>
  <c r="L26" i="7"/>
  <c r="L27" i="7" s="1"/>
  <c r="G11" i="8" s="1"/>
  <c r="G38" i="7"/>
  <c r="G32" i="7"/>
  <c r="F14" i="9" s="1"/>
  <c r="F27" i="9" s="1"/>
  <c r="D34" i="7"/>
  <c r="AB24" i="7"/>
  <c r="Z26" i="7"/>
  <c r="P6" i="7"/>
  <c r="L2" i="7"/>
  <c r="L6" i="7" s="1"/>
  <c r="AB25" i="7"/>
  <c r="Z23" i="7"/>
  <c r="W30" i="7"/>
  <c r="G31" i="7"/>
  <c r="U32" i="7"/>
  <c r="Z32" i="7" s="1"/>
  <c r="V33" i="7"/>
  <c r="AA33" i="7" s="1"/>
  <c r="E34" i="7"/>
  <c r="O22" i="9" s="1"/>
  <c r="C38" i="7"/>
  <c r="H41" i="7"/>
  <c r="W23" i="7"/>
  <c r="F24" i="7"/>
  <c r="N24" i="7"/>
  <c r="V24" i="7"/>
  <c r="U25" i="7"/>
  <c r="W26" i="7"/>
  <c r="G30" i="7"/>
  <c r="L30" i="7"/>
  <c r="U31" i="7"/>
  <c r="Z31" i="7" s="1"/>
  <c r="V32" i="7"/>
  <c r="AA32" i="7" s="1"/>
  <c r="B34" i="7"/>
  <c r="L22" i="9" s="1"/>
  <c r="D38" i="7"/>
  <c r="G27" i="7"/>
  <c r="C11" i="8" s="1"/>
  <c r="U30" i="7"/>
  <c r="V31" i="7"/>
  <c r="AA31" i="7" s="1"/>
  <c r="G33" i="7"/>
  <c r="L33" i="7"/>
  <c r="B40" i="7"/>
  <c r="F40" i="7"/>
  <c r="F41" i="7"/>
  <c r="P19" i="9" l="1"/>
  <c r="V41" i="7"/>
  <c r="V42" i="7" s="1"/>
  <c r="V43" i="7" s="1"/>
  <c r="P20" i="9"/>
  <c r="W41" i="7"/>
  <c r="W42" i="7" s="1"/>
  <c r="W43" i="7" s="1"/>
  <c r="Q18" i="9"/>
  <c r="X40" i="7"/>
  <c r="F7" i="8" s="1"/>
  <c r="F12" i="8" s="1"/>
  <c r="P18" i="9"/>
  <c r="X39" i="7"/>
  <c r="E7" i="8" s="1"/>
  <c r="E12" i="8" s="1"/>
  <c r="U41" i="7"/>
  <c r="Q27" i="9"/>
  <c r="Q29" i="9" s="1"/>
  <c r="W17" i="7"/>
  <c r="W16" i="7"/>
  <c r="F46" i="7"/>
  <c r="Y21" i="9" s="1"/>
  <c r="Y27" i="9" s="1"/>
  <c r="AA25" i="9"/>
  <c r="M38" i="7"/>
  <c r="M39" i="7"/>
  <c r="E13" i="9"/>
  <c r="E27" i="9" s="1"/>
  <c r="AA6" i="9"/>
  <c r="F29" i="9" s="1"/>
  <c r="F44" i="7"/>
  <c r="G15" i="9"/>
  <c r="G27" i="9" s="1"/>
  <c r="AA5" i="9"/>
  <c r="AA7" i="9"/>
  <c r="D12" i="9"/>
  <c r="D27" i="9" s="1"/>
  <c r="L11" i="8"/>
  <c r="N22" i="9"/>
  <c r="V21" i="9"/>
  <c r="V27" i="9" s="1"/>
  <c r="AA4" i="9"/>
  <c r="M31" i="7"/>
  <c r="U27" i="7"/>
  <c r="V15" i="7"/>
  <c r="B27" i="7"/>
  <c r="V18" i="7"/>
  <c r="U18" i="7"/>
  <c r="D27" i="7"/>
  <c r="C27" i="7"/>
  <c r="V27" i="7"/>
  <c r="N6" i="7"/>
  <c r="M32" i="7"/>
  <c r="F11" i="7"/>
  <c r="M40" i="7"/>
  <c r="N26" i="7"/>
  <c r="S26" i="7" s="1"/>
  <c r="M26" i="7"/>
  <c r="U16" i="7"/>
  <c r="M41" i="7"/>
  <c r="M33" i="7"/>
  <c r="V17" i="7"/>
  <c r="F34" i="7"/>
  <c r="S3" i="7" s="1"/>
  <c r="F47" i="7"/>
  <c r="N33" i="7"/>
  <c r="S33" i="7" s="1"/>
  <c r="W18" i="7"/>
  <c r="AB26" i="7"/>
  <c r="E27" i="7"/>
  <c r="V34" i="7"/>
  <c r="S24" i="7"/>
  <c r="G34" i="7"/>
  <c r="M30" i="7"/>
  <c r="U34" i="7"/>
  <c r="Z30" i="7"/>
  <c r="Z34" i="7" s="1"/>
  <c r="L34" i="7"/>
  <c r="G4" i="8" s="1"/>
  <c r="N30" i="7"/>
  <c r="Z25" i="7"/>
  <c r="Z27" i="7" s="1"/>
  <c r="R23" i="9" s="1"/>
  <c r="U17" i="7"/>
  <c r="W15" i="7"/>
  <c r="W27" i="7"/>
  <c r="AB23" i="7"/>
  <c r="AA34" i="7"/>
  <c r="S21" i="9" s="1"/>
  <c r="V16" i="7"/>
  <c r="AA24" i="7"/>
  <c r="AA27" i="7" s="1"/>
  <c r="S23" i="9" s="1"/>
  <c r="AB30" i="7"/>
  <c r="AB34" i="7" s="1"/>
  <c r="W34" i="7"/>
  <c r="U15" i="7"/>
  <c r="P27" i="9" l="1"/>
  <c r="P29" i="9" s="1"/>
  <c r="T21" i="9"/>
  <c r="X41" i="7"/>
  <c r="U42" i="7"/>
  <c r="R21" i="9" s="1"/>
  <c r="R27" i="9" s="1"/>
  <c r="S27" i="9"/>
  <c r="Y29" i="9"/>
  <c r="S5" i="7"/>
  <c r="E35" i="7"/>
  <c r="E6" i="7" s="1"/>
  <c r="E12" i="7" s="1"/>
  <c r="E49" i="7" s="1"/>
  <c r="O23" i="9"/>
  <c r="O27" i="9" s="1"/>
  <c r="C35" i="7"/>
  <c r="C6" i="7" s="1"/>
  <c r="C12" i="7" s="1"/>
  <c r="C49" i="7" s="1"/>
  <c r="M23" i="9"/>
  <c r="M27" i="9" s="1"/>
  <c r="S4" i="7"/>
  <c r="X21" i="9"/>
  <c r="X27" i="9" s="1"/>
  <c r="X29" i="9" s="1"/>
  <c r="E29" i="9"/>
  <c r="G29" i="9"/>
  <c r="D29" i="9"/>
  <c r="D35" i="7"/>
  <c r="D42" i="7" s="1"/>
  <c r="D48" i="7" s="1"/>
  <c r="K40" i="7" s="1"/>
  <c r="J40" i="7" s="1"/>
  <c r="N23" i="9"/>
  <c r="N27" i="9" s="1"/>
  <c r="AA22" i="9"/>
  <c r="V29" i="9" s="1"/>
  <c r="D3" i="8"/>
  <c r="D12" i="8" s="1"/>
  <c r="C4" i="8"/>
  <c r="L4" i="8" s="1"/>
  <c r="L23" i="9"/>
  <c r="B35" i="7"/>
  <c r="B6" i="7" s="1"/>
  <c r="B12" i="7" s="1"/>
  <c r="B49" i="7" s="1"/>
  <c r="U36" i="7"/>
  <c r="N34" i="7"/>
  <c r="S7" i="7" s="1"/>
  <c r="X18" i="7"/>
  <c r="X17" i="7"/>
  <c r="V36" i="7"/>
  <c r="V44" i="7" s="1"/>
  <c r="X16" i="7"/>
  <c r="S27" i="7"/>
  <c r="AB27" i="7"/>
  <c r="T23" i="9" s="1"/>
  <c r="M42" i="7"/>
  <c r="M34" i="7"/>
  <c r="N27" i="7"/>
  <c r="S6" i="7" s="1"/>
  <c r="I41" i="7"/>
  <c r="I42" i="7" s="1"/>
  <c r="M27" i="7"/>
  <c r="F27" i="7"/>
  <c r="X15" i="7"/>
  <c r="W36" i="7"/>
  <c r="W44" i="7" s="1"/>
  <c r="U20" i="9" s="1"/>
  <c r="AA20" i="9" s="1"/>
  <c r="S30" i="7"/>
  <c r="S34" i="7" s="1"/>
  <c r="M36" i="7" l="1"/>
  <c r="T27" i="9"/>
  <c r="T29" i="9" s="1"/>
  <c r="C42" i="7"/>
  <c r="C48" i="7" s="1"/>
  <c r="K39" i="7" s="1"/>
  <c r="J39" i="7" s="1"/>
  <c r="I26" i="9" s="1"/>
  <c r="I27" i="9" s="1"/>
  <c r="I29" i="9" s="1"/>
  <c r="U43" i="7"/>
  <c r="X43" i="7" s="1"/>
  <c r="X42" i="7"/>
  <c r="S8" i="7" s="1"/>
  <c r="W21" i="9"/>
  <c r="W27" i="9" s="1"/>
  <c r="E42" i="7"/>
  <c r="E48" i="7" s="1"/>
  <c r="K41" i="7" s="1"/>
  <c r="J41" i="7" s="1"/>
  <c r="D6" i="7"/>
  <c r="D12" i="7" s="1"/>
  <c r="D49" i="7" s="1"/>
  <c r="V46" i="7"/>
  <c r="U19" i="9"/>
  <c r="AA19" i="9" s="1"/>
  <c r="S29" i="9" s="1"/>
  <c r="F35" i="7"/>
  <c r="Z14" i="9"/>
  <c r="AA14" i="9" s="1"/>
  <c r="N29" i="9" s="1"/>
  <c r="J26" i="9"/>
  <c r="J27" i="9" s="1"/>
  <c r="J29" i="9" s="1"/>
  <c r="AA23" i="9"/>
  <c r="L27" i="9"/>
  <c r="B42" i="7"/>
  <c r="S2" i="7"/>
  <c r="B17" i="7" s="1"/>
  <c r="C9" i="8"/>
  <c r="B18" i="7"/>
  <c r="S36" i="7"/>
  <c r="X19" i="7"/>
  <c r="W46" i="7"/>
  <c r="Z13" i="9" l="1"/>
  <c r="AA13" i="9" s="1"/>
  <c r="M29" i="9" s="1"/>
  <c r="F6" i="7"/>
  <c r="F13" i="7" s="1"/>
  <c r="AA21" i="9"/>
  <c r="F42" i="7"/>
  <c r="F49" i="7" s="1"/>
  <c r="M45" i="7" s="1"/>
  <c r="U44" i="7"/>
  <c r="B19" i="7"/>
  <c r="G9" i="8"/>
  <c r="G12" i="8" s="1"/>
  <c r="Z15" i="9"/>
  <c r="AA15" i="9" s="1"/>
  <c r="O29" i="9" s="1"/>
  <c r="K26" i="9"/>
  <c r="K27" i="9" s="1"/>
  <c r="K29" i="9" s="1"/>
  <c r="W29" i="9"/>
  <c r="S9" i="7"/>
  <c r="I7" i="8" s="1"/>
  <c r="L7" i="8" s="1"/>
  <c r="B48" i="7"/>
  <c r="K38" i="7" s="1"/>
  <c r="J38" i="7" s="1"/>
  <c r="C12" i="8"/>
  <c r="B20" i="7"/>
  <c r="L9" i="8" l="1"/>
  <c r="Z12" i="9"/>
  <c r="AA12" i="9" s="1"/>
  <c r="L29" i="9" s="1"/>
  <c r="U18" i="9"/>
  <c r="U46" i="7"/>
  <c r="X46" i="7" s="1"/>
  <c r="X44" i="7"/>
  <c r="I12" i="8"/>
  <c r="H26" i="9"/>
  <c r="H27" i="9" s="1"/>
  <c r="H29" i="9" s="1"/>
  <c r="J42" i="7" l="1"/>
  <c r="U45" i="7"/>
  <c r="V45" i="7"/>
  <c r="W45" i="7"/>
  <c r="AA18" i="9"/>
  <c r="R29" i="9" s="1"/>
  <c r="U27" i="9"/>
  <c r="U29" i="9" s="1"/>
  <c r="K3" i="8" l="1"/>
  <c r="M44" i="7"/>
  <c r="K12" i="8" l="1"/>
  <c r="L3" i="8"/>
</calcChain>
</file>

<file path=xl/sharedStrings.xml><?xml version="1.0" encoding="utf-8"?>
<sst xmlns="http://schemas.openxmlformats.org/spreadsheetml/2006/main" count="833" uniqueCount="233">
  <si>
    <t>Household consumption</t>
  </si>
  <si>
    <t>Government consumption</t>
  </si>
  <si>
    <t>Gross investment</t>
  </si>
  <si>
    <t>Intermediate uses</t>
  </si>
  <si>
    <t>Subtotal</t>
  </si>
  <si>
    <t>Total use</t>
  </si>
  <si>
    <t>Labor</t>
  </si>
  <si>
    <t>Capital</t>
  </si>
  <si>
    <t>Taxes</t>
  </si>
  <si>
    <t>Total</t>
  </si>
  <si>
    <t>LAB</t>
  </si>
  <si>
    <t>CAP</t>
  </si>
  <si>
    <t>TAX</t>
  </si>
  <si>
    <t>HCO</t>
  </si>
  <si>
    <t>GOV</t>
  </si>
  <si>
    <t>INV</t>
  </si>
  <si>
    <t>IMP</t>
  </si>
  <si>
    <t>SUB</t>
  </si>
  <si>
    <t>intuse</t>
  </si>
  <si>
    <t>totdem</t>
  </si>
  <si>
    <t>ELE</t>
  </si>
  <si>
    <t>OLE</t>
  </si>
  <si>
    <t>OLP</t>
  </si>
  <si>
    <t>GAS</t>
  </si>
  <si>
    <t>COA</t>
  </si>
  <si>
    <t>OFU</t>
  </si>
  <si>
    <t>FME</t>
  </si>
  <si>
    <t>NFM</t>
  </si>
  <si>
    <t>CHM</t>
  </si>
  <si>
    <t>MWO</t>
  </si>
  <si>
    <t>TPP</t>
  </si>
  <si>
    <t>CNM</t>
  </si>
  <si>
    <t>CLO</t>
  </si>
  <si>
    <t>FOO</t>
  </si>
  <si>
    <t>OTH</t>
  </si>
  <si>
    <t>CON</t>
  </si>
  <si>
    <t>AGF</t>
  </si>
  <si>
    <t>RLW</t>
  </si>
  <si>
    <t>TRK</t>
  </si>
  <si>
    <t>PIP</t>
  </si>
  <si>
    <t>MAR</t>
  </si>
  <si>
    <t>AIR</t>
  </si>
  <si>
    <t>TRO</t>
  </si>
  <si>
    <t>TMS</t>
  </si>
  <si>
    <t>PST</t>
  </si>
  <si>
    <t>TRD</t>
  </si>
  <si>
    <t>CAT</t>
  </si>
  <si>
    <t>OIN</t>
  </si>
  <si>
    <t>PSM</t>
  </si>
  <si>
    <t>SSM</t>
  </si>
  <si>
    <t>ECM</t>
  </si>
  <si>
    <t>SCS</t>
  </si>
  <si>
    <t>GEO</t>
  </si>
  <si>
    <t>FIN</t>
  </si>
  <si>
    <t>ADM</t>
  </si>
  <si>
    <t>Imports</t>
  </si>
  <si>
    <t>Railway transportation</t>
  </si>
  <si>
    <t>Truck transportation</t>
  </si>
  <si>
    <t>Pipelines transportation</t>
  </si>
  <si>
    <t>Maritime transportation</t>
  </si>
  <si>
    <t>Air transportation</t>
  </si>
  <si>
    <t>Other transportation</t>
  </si>
  <si>
    <t>Trade margins</t>
  </si>
  <si>
    <t>TDM</t>
  </si>
  <si>
    <t>RLM</t>
  </si>
  <si>
    <t>TRM</t>
  </si>
  <si>
    <t>PIM</t>
  </si>
  <si>
    <t>MAM</t>
  </si>
  <si>
    <t>AIM</t>
  </si>
  <si>
    <t>Electric industry</t>
  </si>
  <si>
    <t>Oil extraction</t>
  </si>
  <si>
    <t>Oil processing</t>
  </si>
  <si>
    <t>Gas</t>
  </si>
  <si>
    <t>Coalmining</t>
  </si>
  <si>
    <t>Other fuel industries</t>
  </si>
  <si>
    <t>Ferrous metallurgy</t>
  </si>
  <si>
    <t>Non-ferrous metallurgy</t>
  </si>
  <si>
    <t>Chemical &amp; oil-chemical industry</t>
  </si>
  <si>
    <t>Mechanical engineering &amp; metal-working</t>
  </si>
  <si>
    <t xml:space="preserve">Timber &amp; woodworking &amp; pulp &amp; paper industry </t>
  </si>
  <si>
    <t>Construction materials industry</t>
  </si>
  <si>
    <t>Light industry</t>
  </si>
  <si>
    <t>Food industry</t>
  </si>
  <si>
    <t>Other industries</t>
  </si>
  <si>
    <t>Construction</t>
  </si>
  <si>
    <t>Agriculture &amp; forestry</t>
  </si>
  <si>
    <t>Telecommunications</t>
  </si>
  <si>
    <t>Post</t>
  </si>
  <si>
    <t xml:space="preserve">Trade </t>
  </si>
  <si>
    <t xml:space="preserve">Public catering </t>
  </si>
  <si>
    <t xml:space="preserve">Other goods-producing sectors </t>
  </si>
  <si>
    <t>Communal &amp; consumer services (market)</t>
  </si>
  <si>
    <t>Public health &amp; sports &amp; social security (mar</t>
  </si>
  <si>
    <t xml:space="preserve">Education &amp; culture &amp; art (market) </t>
  </si>
  <si>
    <t>Science &amp; science servicing (market)</t>
  </si>
  <si>
    <t>Geology &amp; hydrometeorology</t>
  </si>
  <si>
    <t xml:space="preserve">Financial services </t>
  </si>
  <si>
    <t>Administration &amp; public associations (market)</t>
  </si>
  <si>
    <t>TOM</t>
  </si>
  <si>
    <t>Import tariffs</t>
  </si>
  <si>
    <t>ITA</t>
  </si>
  <si>
    <t>CIN</t>
  </si>
  <si>
    <t>Change in inventories</t>
  </si>
  <si>
    <t>Exports to CIS</t>
  </si>
  <si>
    <t>Exports to the rest of the World</t>
  </si>
  <si>
    <t>EXPCIS</t>
  </si>
  <si>
    <t>EXPROW</t>
  </si>
  <si>
    <t>Source:</t>
  </si>
  <si>
    <t>TXS</t>
  </si>
  <si>
    <t>Jesper Jensen, Thomas F. Rutherford and David G. Tarr, The Impact of Liberalizing Barriers to FDI in Services: The case of Russia "Review of Development Economics", forthcoming ["Влияние либерализации барьеров для ПИИ в сфере услуг: случай России", готовится к публикации в "Обзоре экономики развития"]</t>
  </si>
  <si>
    <t>Russian Input Output
Table for 1995 in
Consumer prices 
(Billion of Rubles)</t>
  </si>
  <si>
    <t>agri</t>
  </si>
  <si>
    <t>mining</t>
  </si>
  <si>
    <t>mfg</t>
  </si>
  <si>
    <t>services</t>
  </si>
  <si>
    <t>c2 - mining</t>
  </si>
  <si>
    <t>c3 - mfg</t>
  </si>
  <si>
    <t>c4 - services</t>
  </si>
  <si>
    <t>c1 - agri</t>
  </si>
  <si>
    <t>L</t>
  </si>
  <si>
    <t>K</t>
  </si>
  <si>
    <t>Tax</t>
  </si>
  <si>
    <t>c1</t>
  </si>
  <si>
    <t>c2</t>
  </si>
  <si>
    <t>c3</t>
  </si>
  <si>
    <t>c4</t>
  </si>
  <si>
    <t>h1</t>
  </si>
  <si>
    <t>h2</t>
  </si>
  <si>
    <t>h3</t>
  </si>
  <si>
    <t>pfce</t>
  </si>
  <si>
    <t>gross_pfce</t>
  </si>
  <si>
    <t>q</t>
  </si>
  <si>
    <t>t_pfce</t>
  </si>
  <si>
    <t>sales tax</t>
  </si>
  <si>
    <t>total tax</t>
  </si>
  <si>
    <t>tariff_IU</t>
  </si>
  <si>
    <t>indirect use tariff</t>
  </si>
  <si>
    <t>excise</t>
  </si>
  <si>
    <t>excise tax</t>
  </si>
  <si>
    <t>tL</t>
  </si>
  <si>
    <t>labor tax</t>
  </si>
  <si>
    <t>tK</t>
  </si>
  <si>
    <t>capital tax</t>
  </si>
  <si>
    <t>nit</t>
  </si>
  <si>
    <t>cons_M</t>
  </si>
  <si>
    <t>final consumption of imports tax</t>
  </si>
  <si>
    <t>HH Income</t>
  </si>
  <si>
    <t>cons_D</t>
  </si>
  <si>
    <t>final consumption of domestic goods tax</t>
  </si>
  <si>
    <t>inc</t>
  </si>
  <si>
    <t>income tax</t>
  </si>
  <si>
    <t>Total:</t>
  </si>
  <si>
    <t>for distibution to HH</t>
  </si>
  <si>
    <t>va</t>
  </si>
  <si>
    <t>Taxes on commodities</t>
  </si>
  <si>
    <t>tM</t>
  </si>
  <si>
    <t>M</t>
  </si>
  <si>
    <t>tariff rate</t>
  </si>
  <si>
    <t>Total expenses by HH</t>
  </si>
  <si>
    <t>Total tax</t>
  </si>
  <si>
    <t>tD</t>
  </si>
  <si>
    <t>D</t>
  </si>
  <si>
    <t>excise tax (indirect tax imposed on a producer)</t>
  </si>
  <si>
    <t>tS</t>
  </si>
  <si>
    <t>cons</t>
  </si>
  <si>
    <t>Inc</t>
  </si>
  <si>
    <t>Imported Commodities</t>
  </si>
  <si>
    <t>Import Consumption by HH</t>
  </si>
  <si>
    <t>HH Import Consumption with tax</t>
  </si>
  <si>
    <t>Import Taxes paid by HH</t>
  </si>
  <si>
    <t>total M:IU</t>
  </si>
  <si>
    <t>tM_pfce</t>
  </si>
  <si>
    <t>total M tax</t>
  </si>
  <si>
    <t>total_pfce</t>
  </si>
  <si>
    <t>tariffs</t>
  </si>
  <si>
    <t>Domesstic Commodities</t>
  </si>
  <si>
    <t>Domestic Consumption by HH</t>
  </si>
  <si>
    <t>HH Domestic Consumption with tax</t>
  </si>
  <si>
    <t>Taxes on Domestic Consumption paid by HH</t>
  </si>
  <si>
    <t>total D:IU</t>
  </si>
  <si>
    <t>tD_pfce</t>
  </si>
  <si>
    <t>Total Expense by HH</t>
  </si>
  <si>
    <t>Aggregated Commodity Use (Imports + Domestic)</t>
  </si>
  <si>
    <t>Imports/Exports</t>
  </si>
  <si>
    <t>X</t>
  </si>
  <si>
    <t>total</t>
  </si>
  <si>
    <t>Net Income</t>
  </si>
  <si>
    <t>Transfers</t>
  </si>
  <si>
    <t>Transfer Rate</t>
  </si>
  <si>
    <t>Disp. Income</t>
  </si>
  <si>
    <t>q_org</t>
  </si>
  <si>
    <t>Expenditures</t>
  </si>
  <si>
    <t>activities</t>
  </si>
  <si>
    <t>commodities</t>
  </si>
  <si>
    <t>Labour</t>
  </si>
  <si>
    <t>households</t>
  </si>
  <si>
    <t>enterprises</t>
  </si>
  <si>
    <t>government</t>
  </si>
  <si>
    <t>savings investment</t>
  </si>
  <si>
    <t>Rest of the World</t>
  </si>
  <si>
    <t>Receipts</t>
  </si>
  <si>
    <t>commodities - D</t>
  </si>
  <si>
    <t>commodities - M</t>
  </si>
  <si>
    <t>production sectors</t>
  </si>
  <si>
    <t>agents</t>
  </si>
  <si>
    <t>agriculture</t>
  </si>
  <si>
    <t>manufacturing</t>
  </si>
  <si>
    <t>labour</t>
  </si>
  <si>
    <t>capital</t>
  </si>
  <si>
    <t>tax on intermediate use</t>
  </si>
  <si>
    <t>tax on labour</t>
  </si>
  <si>
    <t>tax on capital</t>
  </si>
  <si>
    <t>exports</t>
  </si>
  <si>
    <t>TOTAL</t>
  </si>
  <si>
    <t xml:space="preserve">commodities D </t>
  </si>
  <si>
    <t xml:space="preserve">commodities M </t>
  </si>
  <si>
    <t>factors of production</t>
  </si>
  <si>
    <t>other accounts</t>
  </si>
  <si>
    <t>Transportation</t>
  </si>
  <si>
    <t>HH Consumption</t>
  </si>
  <si>
    <t>Iuse</t>
  </si>
  <si>
    <t>Trade</t>
  </si>
  <si>
    <t>Grand Total</t>
  </si>
  <si>
    <t>HH Cons</t>
  </si>
  <si>
    <t>σDM_IO</t>
  </si>
  <si>
    <t>σDM_FU</t>
  </si>
  <si>
    <t>σKL</t>
  </si>
  <si>
    <t>f</t>
  </si>
  <si>
    <t>iuva</t>
  </si>
  <si>
    <t>iu</t>
  </si>
  <si>
    <t>fob</t>
  </si>
  <si>
    <t>t_exp</t>
  </si>
  <si>
    <t>Exports taxes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</si>
</sst>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6" formatCode="_(* #,##0.0_);_(* \(#,##0.0\);_(* &quot;-&quot;??_);_(@_)"/>
    <numFmt numFmtId="167" formatCode="_(* #,##0_);_(* \(#,##0\);_(* &quot;-&quot;??_);_(@_)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sz val="12"/>
      <name val="Arial"/>
      <family val="2"/>
    </font>
    <font>
      <sz val="11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CA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F8B7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35FA0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164" fontId="2" fillId="0" borderId="0" xfId="1" applyNumberFormat="1" applyFont="1" applyAlignment="1">
      <alignment wrapText="1"/>
    </xf>
    <xf numFmtId="164" fontId="2" fillId="0" borderId="0" xfId="1" applyNumberFormat="1" applyFont="1" applyBorder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  <xf numFmtId="0" fontId="5" fillId="0" borderId="0" xfId="0" applyFont="1"/>
    <xf numFmtId="164" fontId="2" fillId="0" borderId="0" xfId="1" applyNumberFormat="1" applyFont="1"/>
    <xf numFmtId="164" fontId="2" fillId="0" borderId="0" xfId="1" applyNumberFormat="1" applyFont="1" applyBorder="1"/>
    <xf numFmtId="0" fontId="6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2" fillId="2" borderId="0" xfId="0" applyFont="1" applyFill="1"/>
    <xf numFmtId="0" fontId="7" fillId="2" borderId="0" xfId="0" applyFont="1" applyFill="1"/>
    <xf numFmtId="0" fontId="2" fillId="2" borderId="0" xfId="0" applyFont="1" applyFill="1" applyAlignment="1">
      <alignment wrapText="1"/>
    </xf>
    <xf numFmtId="0" fontId="8" fillId="2" borderId="0" xfId="0" applyFont="1" applyFill="1"/>
    <xf numFmtId="0" fontId="8" fillId="2" borderId="0" xfId="0" applyFont="1" applyFill="1" applyAlignment="1">
      <alignment wrapText="1"/>
    </xf>
    <xf numFmtId="0" fontId="2" fillId="3" borderId="0" xfId="0" applyFont="1" applyFill="1"/>
    <xf numFmtId="0" fontId="5" fillId="3" borderId="0" xfId="0" applyFont="1" applyFill="1"/>
    <xf numFmtId="0" fontId="8" fillId="3" borderId="0" xfId="0" applyFont="1" applyFill="1"/>
    <xf numFmtId="0" fontId="2" fillId="0" borderId="0" xfId="0" applyFont="1" applyFill="1"/>
    <xf numFmtId="0" fontId="5" fillId="0" borderId="0" xfId="0" applyFont="1" applyFill="1"/>
    <xf numFmtId="0" fontId="2" fillId="4" borderId="0" xfId="0" applyFont="1" applyFill="1"/>
    <xf numFmtId="0" fontId="5" fillId="4" borderId="0" xfId="0" applyFont="1" applyFill="1"/>
    <xf numFmtId="0" fontId="0" fillId="0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0" fontId="9" fillId="0" borderId="0" xfId="0" applyFo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0" fillId="0" borderId="0" xfId="0" applyFont="1"/>
    <xf numFmtId="0" fontId="0" fillId="8" borderId="1" xfId="0" applyFill="1" applyBorder="1"/>
    <xf numFmtId="0" fontId="10" fillId="7" borderId="1" xfId="0" applyFont="1" applyFill="1" applyBorder="1"/>
    <xf numFmtId="0" fontId="0" fillId="9" borderId="1" xfId="0" applyFill="1" applyBorder="1"/>
    <xf numFmtId="0" fontId="10" fillId="10" borderId="0" xfId="0" applyFont="1" applyFill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0" xfId="0" applyFill="1"/>
    <xf numFmtId="0" fontId="0" fillId="21" borderId="1" xfId="0" applyFill="1" applyBorder="1"/>
    <xf numFmtId="0" fontId="0" fillId="4" borderId="1" xfId="0" applyFill="1" applyBorder="1"/>
    <xf numFmtId="0" fontId="11" fillId="0" borderId="0" xfId="0" applyFont="1"/>
    <xf numFmtId="0" fontId="0" fillId="0" borderId="1" xfId="0" applyBorder="1"/>
    <xf numFmtId="0" fontId="3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textRotation="90"/>
    </xf>
    <xf numFmtId="0" fontId="12" fillId="0" borderId="1" xfId="0" applyFont="1" applyBorder="1"/>
    <xf numFmtId="0" fontId="1" fillId="0" borderId="0" xfId="0" applyFont="1"/>
    <xf numFmtId="1" fontId="0" fillId="5" borderId="1" xfId="0" applyNumberFormat="1" applyFill="1" applyBorder="1"/>
    <xf numFmtId="2" fontId="12" fillId="0" borderId="1" xfId="0" applyNumberFormat="1" applyFont="1" applyBorder="1"/>
    <xf numFmtId="165" fontId="12" fillId="0" borderId="1" xfId="0" applyNumberFormat="1" applyFont="1" applyBorder="1"/>
    <xf numFmtId="167" fontId="0" fillId="0" borderId="0" xfId="1" applyNumberFormat="1" applyFont="1"/>
    <xf numFmtId="166" fontId="0" fillId="6" borderId="1" xfId="1" applyNumberFormat="1" applyFont="1" applyFill="1" applyBorder="1"/>
    <xf numFmtId="167" fontId="0" fillId="6" borderId="1" xfId="1" applyNumberFormat="1" applyFont="1" applyFill="1" applyBorder="1"/>
    <xf numFmtId="2" fontId="0" fillId="5" borderId="1" xfId="0" applyNumberFormat="1" applyFill="1" applyBorder="1"/>
    <xf numFmtId="0" fontId="13" fillId="20" borderId="1" xfId="0" applyFont="1" applyFill="1" applyBorder="1"/>
    <xf numFmtId="0" fontId="0" fillId="20" borderId="1" xfId="0" applyFill="1" applyBorder="1"/>
    <xf numFmtId="0" fontId="13" fillId="23" borderId="1" xfId="0" applyFont="1" applyFill="1" applyBorder="1"/>
    <xf numFmtId="0" fontId="0" fillId="23" borderId="1" xfId="0" applyFill="1" applyBorder="1"/>
    <xf numFmtId="0" fontId="13" fillId="22" borderId="1" xfId="0" applyFont="1" applyFill="1" applyBorder="1"/>
    <xf numFmtId="0" fontId="0" fillId="22" borderId="1" xfId="0" applyFill="1" applyBorder="1"/>
    <xf numFmtId="0" fontId="13" fillId="15" borderId="1" xfId="0" applyFont="1" applyFill="1" applyBorder="1"/>
    <xf numFmtId="0" fontId="13" fillId="16" borderId="1" xfId="0" applyFont="1" applyFill="1" applyBorder="1"/>
    <xf numFmtId="0" fontId="3" fillId="0" borderId="3" xfId="0" applyFont="1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078E-931E-0641-BC42-5A8A818ADA6E}">
  <dimension ref="A1:AQ39"/>
  <sheetViews>
    <sheetView zoomScale="120" zoomScaleNormal="120" workbookViewId="0">
      <pane xSplit="2" ySplit="2" topLeftCell="AE43" activePane="bottomRight" state="frozen"/>
      <selection pane="topRight" activeCell="C1" sqref="C1"/>
      <selection pane="bottomLeft" activeCell="A4" sqref="A4"/>
      <selection pane="bottomRight" activeCell="AP29" sqref="AP25:AP29"/>
    </sheetView>
  </sheetViews>
  <sheetFormatPr baseColWidth="10" defaultColWidth="8.83203125" defaultRowHeight="13" x14ac:dyDescent="0.15"/>
  <cols>
    <col min="1" max="1" width="35.1640625" customWidth="1"/>
    <col min="2" max="2" width="10.5" customWidth="1"/>
    <col min="3" max="3" width="10" customWidth="1"/>
    <col min="4" max="6" width="8.83203125" customWidth="1"/>
    <col min="7" max="9" width="11.1640625" customWidth="1"/>
    <col min="10" max="10" width="11.1640625" style="3" customWidth="1"/>
    <col min="11" max="16" width="11.1640625" customWidth="1"/>
    <col min="17" max="20" width="11.1640625" style="3" customWidth="1"/>
    <col min="21" max="31" width="11.1640625" customWidth="1"/>
    <col min="32" max="35" width="11.1640625" style="2" customWidth="1"/>
    <col min="37" max="37" width="11.83203125" bestFit="1" customWidth="1"/>
    <col min="38" max="38" width="8.1640625" bestFit="1" customWidth="1"/>
    <col min="39" max="39" width="11" bestFit="1" customWidth="1"/>
    <col min="40" max="40" width="8.33203125" bestFit="1" customWidth="1"/>
    <col min="41" max="41" width="12.33203125" bestFit="1" customWidth="1"/>
    <col min="42" max="42" width="14.33203125" customWidth="1"/>
  </cols>
  <sheetData>
    <row r="1" spans="1:41" ht="68" x14ac:dyDescent="0.15">
      <c r="A1" s="13" t="s">
        <v>110</v>
      </c>
      <c r="B1" s="4"/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5" t="s">
        <v>79</v>
      </c>
      <c r="N1" s="5" t="s">
        <v>80</v>
      </c>
      <c r="O1" s="5" t="s">
        <v>81</v>
      </c>
      <c r="P1" s="5" t="s">
        <v>82</v>
      </c>
      <c r="Q1" s="5" t="s">
        <v>83</v>
      </c>
      <c r="R1" s="5" t="s">
        <v>84</v>
      </c>
      <c r="S1" s="5" t="s">
        <v>85</v>
      </c>
      <c r="T1" s="5" t="s">
        <v>218</v>
      </c>
      <c r="U1" s="5" t="s">
        <v>86</v>
      </c>
      <c r="V1" s="5" t="s">
        <v>87</v>
      </c>
      <c r="W1" s="5" t="s">
        <v>89</v>
      </c>
      <c r="X1" s="5" t="s">
        <v>90</v>
      </c>
      <c r="Y1" s="5" t="s">
        <v>91</v>
      </c>
      <c r="Z1" s="5" t="s">
        <v>92</v>
      </c>
      <c r="AA1" s="5" t="s">
        <v>93</v>
      </c>
      <c r="AB1" s="5" t="s">
        <v>94</v>
      </c>
      <c r="AC1" s="5" t="s">
        <v>95</v>
      </c>
      <c r="AD1" s="5" t="s">
        <v>96</v>
      </c>
      <c r="AE1" s="6" t="s">
        <v>97</v>
      </c>
      <c r="AF1" s="7" t="s">
        <v>220</v>
      </c>
      <c r="AG1" s="8" t="s">
        <v>219</v>
      </c>
      <c r="AH1" s="7" t="s">
        <v>5</v>
      </c>
      <c r="AI1" s="7" t="s">
        <v>222</v>
      </c>
    </row>
    <row r="2" spans="1:41" x14ac:dyDescent="0.15">
      <c r="A2" s="4"/>
      <c r="B2" s="4"/>
      <c r="C2" t="s">
        <v>113</v>
      </c>
      <c r="D2" t="s">
        <v>112</v>
      </c>
      <c r="E2" t="s">
        <v>112</v>
      </c>
      <c r="F2" t="s">
        <v>112</v>
      </c>
      <c r="G2" t="s">
        <v>112</v>
      </c>
      <c r="H2" t="s">
        <v>112</v>
      </c>
      <c r="I2" t="s">
        <v>112</v>
      </c>
      <c r="J2" t="s">
        <v>112</v>
      </c>
      <c r="K2" t="s">
        <v>113</v>
      </c>
      <c r="L2" t="s">
        <v>113</v>
      </c>
      <c r="M2" t="s">
        <v>111</v>
      </c>
      <c r="N2" t="s">
        <v>113</v>
      </c>
      <c r="O2" t="s">
        <v>113</v>
      </c>
      <c r="P2" t="s">
        <v>113</v>
      </c>
      <c r="Q2" t="s">
        <v>113</v>
      </c>
      <c r="R2" t="s">
        <v>113</v>
      </c>
      <c r="S2" t="s">
        <v>111</v>
      </c>
      <c r="T2" t="s">
        <v>114</v>
      </c>
      <c r="U2" t="s">
        <v>114</v>
      </c>
      <c r="V2" t="s">
        <v>114</v>
      </c>
      <c r="W2" t="s">
        <v>114</v>
      </c>
      <c r="X2" t="s">
        <v>113</v>
      </c>
      <c r="Y2" t="s">
        <v>114</v>
      </c>
      <c r="Z2" t="s">
        <v>114</v>
      </c>
      <c r="AA2" t="s">
        <v>114</v>
      </c>
      <c r="AB2" t="s">
        <v>114</v>
      </c>
      <c r="AC2" t="s">
        <v>112</v>
      </c>
      <c r="AD2" t="s">
        <v>114</v>
      </c>
      <c r="AE2" t="s">
        <v>114</v>
      </c>
      <c r="AF2" s="10"/>
      <c r="AG2" s="10"/>
      <c r="AH2" s="10"/>
      <c r="AI2" s="10"/>
      <c r="AK2" s="10" t="s">
        <v>8</v>
      </c>
    </row>
    <row r="3" spans="1:41" ht="14" x14ac:dyDescent="0.15">
      <c r="A3" s="11" t="s">
        <v>69</v>
      </c>
      <c r="B3" t="s">
        <v>113</v>
      </c>
      <c r="C3" s="21">
        <v>4265</v>
      </c>
      <c r="D3" s="21">
        <v>7294</v>
      </c>
      <c r="E3" s="21">
        <v>4037</v>
      </c>
      <c r="F3" s="21">
        <v>1492</v>
      </c>
      <c r="G3" s="21">
        <v>2002</v>
      </c>
      <c r="H3" s="21">
        <v>43</v>
      </c>
      <c r="I3" s="21">
        <v>6677</v>
      </c>
      <c r="J3" s="21">
        <v>4450</v>
      </c>
      <c r="K3" s="21">
        <v>11723</v>
      </c>
      <c r="L3" s="21">
        <v>11048</v>
      </c>
      <c r="M3" s="21">
        <v>3036</v>
      </c>
      <c r="N3" s="21">
        <v>4672</v>
      </c>
      <c r="O3" s="21">
        <v>1634</v>
      </c>
      <c r="P3" s="21">
        <v>3240</v>
      </c>
      <c r="Q3" s="21">
        <v>1709</v>
      </c>
      <c r="R3" s="21">
        <v>4068</v>
      </c>
      <c r="S3" s="21">
        <v>4125</v>
      </c>
      <c r="T3" s="21">
        <v>15248</v>
      </c>
      <c r="U3" s="21">
        <v>960</v>
      </c>
      <c r="V3" s="21">
        <v>131</v>
      </c>
      <c r="W3" s="21">
        <v>473</v>
      </c>
      <c r="X3" s="21">
        <v>253</v>
      </c>
      <c r="Y3" s="21">
        <v>15217</v>
      </c>
      <c r="Z3" s="21">
        <v>3634</v>
      </c>
      <c r="AA3" s="21">
        <v>2859</v>
      </c>
      <c r="AB3" s="21">
        <v>1202</v>
      </c>
      <c r="AC3" s="21">
        <v>246</v>
      </c>
      <c r="AD3" s="21">
        <v>769</v>
      </c>
      <c r="AE3" s="21">
        <v>9098</v>
      </c>
      <c r="AF3" s="22">
        <v>128082</v>
      </c>
      <c r="AG3" s="21">
        <v>3086</v>
      </c>
      <c r="AH3" s="22">
        <f>SUM(AF3:AG3)</f>
        <v>131168</v>
      </c>
      <c r="AI3" s="10">
        <v>126590</v>
      </c>
      <c r="AK3" s="31" t="s">
        <v>118</v>
      </c>
      <c r="AL3">
        <v>1809</v>
      </c>
    </row>
    <row r="4" spans="1:41" ht="14" x14ac:dyDescent="0.15">
      <c r="A4" s="11" t="s">
        <v>70</v>
      </c>
      <c r="B4" t="s">
        <v>112</v>
      </c>
      <c r="C4" s="21">
        <v>195</v>
      </c>
      <c r="D4" s="21">
        <v>2753</v>
      </c>
      <c r="E4" s="21">
        <v>40085</v>
      </c>
      <c r="F4" s="21">
        <v>146</v>
      </c>
      <c r="G4" s="21">
        <v>0</v>
      </c>
      <c r="H4" s="21">
        <v>0</v>
      </c>
      <c r="I4" s="21">
        <v>0</v>
      </c>
      <c r="J4" s="21">
        <v>0</v>
      </c>
      <c r="K4" s="21">
        <v>1016</v>
      </c>
      <c r="L4" s="21">
        <v>6</v>
      </c>
      <c r="M4" s="21">
        <v>6</v>
      </c>
      <c r="N4" s="21">
        <v>2</v>
      </c>
      <c r="O4" s="21">
        <v>0</v>
      </c>
      <c r="P4" s="21">
        <v>1</v>
      </c>
      <c r="Q4" s="21">
        <v>1</v>
      </c>
      <c r="R4" s="21">
        <v>7</v>
      </c>
      <c r="S4" s="21">
        <v>0</v>
      </c>
      <c r="T4" s="21">
        <v>-8448</v>
      </c>
      <c r="U4" s="21">
        <v>0</v>
      </c>
      <c r="V4" s="21">
        <v>0</v>
      </c>
      <c r="W4" s="21">
        <v>0</v>
      </c>
      <c r="X4" s="21">
        <v>0</v>
      </c>
      <c r="Y4" s="21">
        <v>3</v>
      </c>
      <c r="Z4" s="21">
        <v>0</v>
      </c>
      <c r="AA4" s="21">
        <v>0</v>
      </c>
      <c r="AB4" s="21">
        <v>62</v>
      </c>
      <c r="AC4" s="21">
        <v>0</v>
      </c>
      <c r="AD4" s="21">
        <v>0</v>
      </c>
      <c r="AE4" s="21">
        <v>0</v>
      </c>
      <c r="AF4" s="22">
        <v>80714</v>
      </c>
      <c r="AG4" s="21">
        <v>497</v>
      </c>
      <c r="AH4" s="22">
        <f t="shared" ref="AH4:AH31" si="0">SUM(AF4:AG4)</f>
        <v>81211</v>
      </c>
      <c r="AI4" s="10">
        <v>73723</v>
      </c>
      <c r="AK4" s="31" t="s">
        <v>115</v>
      </c>
      <c r="AL4">
        <v>24273</v>
      </c>
    </row>
    <row r="5" spans="1:41" ht="14" x14ac:dyDescent="0.15">
      <c r="A5" s="11" t="s">
        <v>71</v>
      </c>
      <c r="B5" t="s">
        <v>112</v>
      </c>
      <c r="C5" s="21">
        <v>13833</v>
      </c>
      <c r="D5" s="21">
        <v>1000</v>
      </c>
      <c r="E5" s="21">
        <v>4994</v>
      </c>
      <c r="F5" s="21">
        <v>324</v>
      </c>
      <c r="G5" s="21">
        <v>340</v>
      </c>
      <c r="H5" s="21">
        <v>41</v>
      </c>
      <c r="I5" s="21">
        <v>1799</v>
      </c>
      <c r="J5" s="21">
        <v>1813</v>
      </c>
      <c r="K5" s="21">
        <v>2738</v>
      </c>
      <c r="L5" s="21">
        <v>3757</v>
      </c>
      <c r="M5" s="21">
        <v>3148</v>
      </c>
      <c r="N5" s="21">
        <v>2788</v>
      </c>
      <c r="O5" s="21">
        <v>229</v>
      </c>
      <c r="P5" s="21">
        <v>4091</v>
      </c>
      <c r="Q5" s="21">
        <v>349</v>
      </c>
      <c r="R5" s="21">
        <v>8782</v>
      </c>
      <c r="S5" s="21">
        <v>9586</v>
      </c>
      <c r="T5" s="21">
        <v>13879</v>
      </c>
      <c r="U5" s="21">
        <v>286</v>
      </c>
      <c r="V5" s="21">
        <v>95</v>
      </c>
      <c r="W5" s="21">
        <v>100</v>
      </c>
      <c r="X5" s="21">
        <v>121</v>
      </c>
      <c r="Y5" s="21">
        <v>3974</v>
      </c>
      <c r="Z5" s="21">
        <v>875</v>
      </c>
      <c r="AA5" s="21">
        <v>506</v>
      </c>
      <c r="AB5" s="21">
        <v>380</v>
      </c>
      <c r="AC5" s="21">
        <v>479</v>
      </c>
      <c r="AD5" s="21">
        <v>629</v>
      </c>
      <c r="AE5" s="21">
        <v>5051</v>
      </c>
      <c r="AF5" s="22">
        <v>70463</v>
      </c>
      <c r="AG5" s="21">
        <v>3843</v>
      </c>
      <c r="AH5" s="22">
        <f t="shared" si="0"/>
        <v>74306</v>
      </c>
      <c r="AI5" s="10">
        <v>63225</v>
      </c>
      <c r="AK5" s="31" t="s">
        <v>116</v>
      </c>
      <c r="AL5">
        <v>79998</v>
      </c>
    </row>
    <row r="6" spans="1:41" ht="14" x14ac:dyDescent="0.15">
      <c r="A6" s="11" t="s">
        <v>72</v>
      </c>
      <c r="B6" t="s">
        <v>112</v>
      </c>
      <c r="C6" s="21">
        <v>33463</v>
      </c>
      <c r="D6" s="21">
        <v>355</v>
      </c>
      <c r="E6" s="21">
        <v>181</v>
      </c>
      <c r="F6" s="21">
        <v>2569</v>
      </c>
      <c r="G6" s="21">
        <v>27</v>
      </c>
      <c r="H6" s="21">
        <v>0</v>
      </c>
      <c r="I6" s="21">
        <v>4016</v>
      </c>
      <c r="J6" s="21">
        <v>907</v>
      </c>
      <c r="K6" s="21">
        <v>5544</v>
      </c>
      <c r="L6" s="21">
        <v>1969</v>
      </c>
      <c r="M6" s="21">
        <v>316</v>
      </c>
      <c r="N6" s="21">
        <v>2886</v>
      </c>
      <c r="O6" s="21">
        <v>230</v>
      </c>
      <c r="P6" s="21">
        <v>1031</v>
      </c>
      <c r="Q6" s="21">
        <v>229</v>
      </c>
      <c r="R6" s="21">
        <v>144</v>
      </c>
      <c r="S6" s="21">
        <v>316</v>
      </c>
      <c r="T6" s="21">
        <v>-51970</v>
      </c>
      <c r="U6" s="21">
        <v>4</v>
      </c>
      <c r="V6" s="21">
        <v>1</v>
      </c>
      <c r="W6" s="21">
        <v>31</v>
      </c>
      <c r="X6" s="21">
        <v>23</v>
      </c>
      <c r="Y6" s="21">
        <v>15075</v>
      </c>
      <c r="Z6" s="21">
        <v>249</v>
      </c>
      <c r="AA6" s="21">
        <v>125</v>
      </c>
      <c r="AB6" s="21">
        <v>206</v>
      </c>
      <c r="AC6" s="21">
        <v>20</v>
      </c>
      <c r="AD6" s="21">
        <v>15</v>
      </c>
      <c r="AE6" s="21">
        <v>2418</v>
      </c>
      <c r="AF6" s="22">
        <v>28598</v>
      </c>
      <c r="AG6" s="21">
        <v>2035</v>
      </c>
      <c r="AH6" s="22">
        <f t="shared" si="0"/>
        <v>30633</v>
      </c>
      <c r="AI6" s="10">
        <v>22046</v>
      </c>
      <c r="AK6" s="31" t="s">
        <v>117</v>
      </c>
      <c r="AL6">
        <v>-28603</v>
      </c>
    </row>
    <row r="7" spans="1:41" ht="14" x14ac:dyDescent="0.15">
      <c r="A7" s="11" t="s">
        <v>73</v>
      </c>
      <c r="B7" t="s">
        <v>112</v>
      </c>
      <c r="C7" s="21">
        <v>12325</v>
      </c>
      <c r="D7" s="21">
        <v>162</v>
      </c>
      <c r="E7" s="21">
        <v>65</v>
      </c>
      <c r="F7" s="21">
        <v>6</v>
      </c>
      <c r="G7" s="21">
        <v>2786</v>
      </c>
      <c r="H7" s="21">
        <v>2</v>
      </c>
      <c r="I7" s="21">
        <v>10598</v>
      </c>
      <c r="J7" s="21">
        <v>401</v>
      </c>
      <c r="K7" s="21">
        <v>580</v>
      </c>
      <c r="L7" s="21">
        <v>1161</v>
      </c>
      <c r="M7" s="21">
        <v>542</v>
      </c>
      <c r="N7" s="21">
        <v>441</v>
      </c>
      <c r="O7" s="21">
        <v>173</v>
      </c>
      <c r="P7" s="21">
        <v>528</v>
      </c>
      <c r="Q7" s="21">
        <v>143</v>
      </c>
      <c r="R7" s="21">
        <v>536</v>
      </c>
      <c r="S7" s="21">
        <v>471</v>
      </c>
      <c r="T7" s="21">
        <v>-9292</v>
      </c>
      <c r="U7" s="21">
        <v>24</v>
      </c>
      <c r="V7" s="21">
        <v>22</v>
      </c>
      <c r="W7" s="21">
        <v>6</v>
      </c>
      <c r="X7" s="21">
        <v>7</v>
      </c>
      <c r="Y7" s="21">
        <v>1919</v>
      </c>
      <c r="Z7" s="21">
        <v>395</v>
      </c>
      <c r="AA7" s="21">
        <v>494</v>
      </c>
      <c r="AB7" s="21">
        <v>7</v>
      </c>
      <c r="AC7" s="21">
        <v>16</v>
      </c>
      <c r="AD7" s="21">
        <v>8</v>
      </c>
      <c r="AE7" s="21">
        <v>1410</v>
      </c>
      <c r="AF7" s="22">
        <v>22908</v>
      </c>
      <c r="AG7" s="21">
        <v>1580</v>
      </c>
      <c r="AH7" s="22">
        <f t="shared" si="0"/>
        <v>24488</v>
      </c>
      <c r="AI7" s="10">
        <v>28889</v>
      </c>
      <c r="AK7" s="31" t="s">
        <v>221</v>
      </c>
      <c r="AL7">
        <v>63</v>
      </c>
    </row>
    <row r="8" spans="1:41" x14ac:dyDescent="0.15">
      <c r="A8" s="11" t="s">
        <v>74</v>
      </c>
      <c r="B8" t="s">
        <v>112</v>
      </c>
      <c r="C8" s="21">
        <v>254</v>
      </c>
      <c r="D8" s="21">
        <v>0</v>
      </c>
      <c r="E8" s="21">
        <v>17</v>
      </c>
      <c r="F8" s="21">
        <v>0</v>
      </c>
      <c r="G8" s="21">
        <v>4</v>
      </c>
      <c r="H8" s="21">
        <v>21</v>
      </c>
      <c r="I8" s="21">
        <v>6</v>
      </c>
      <c r="J8" s="21">
        <v>4</v>
      </c>
      <c r="K8" s="21">
        <v>3</v>
      </c>
      <c r="L8" s="21">
        <v>22</v>
      </c>
      <c r="M8" s="21">
        <v>22</v>
      </c>
      <c r="N8" s="21">
        <v>26</v>
      </c>
      <c r="O8" s="21">
        <v>2</v>
      </c>
      <c r="P8" s="21">
        <v>5</v>
      </c>
      <c r="Q8" s="21">
        <v>0</v>
      </c>
      <c r="R8" s="21">
        <v>174</v>
      </c>
      <c r="S8" s="21">
        <v>97</v>
      </c>
      <c r="T8" s="21">
        <v>-199</v>
      </c>
      <c r="U8" s="21">
        <v>0</v>
      </c>
      <c r="V8" s="21">
        <v>0</v>
      </c>
      <c r="W8" s="21">
        <v>3</v>
      </c>
      <c r="X8" s="21">
        <v>0</v>
      </c>
      <c r="Y8" s="21">
        <v>2</v>
      </c>
      <c r="Z8" s="21">
        <v>12</v>
      </c>
      <c r="AA8" s="21">
        <v>7</v>
      </c>
      <c r="AB8" s="21">
        <v>0</v>
      </c>
      <c r="AC8" s="21">
        <v>0</v>
      </c>
      <c r="AD8" s="21">
        <v>0</v>
      </c>
      <c r="AE8" s="21">
        <v>0</v>
      </c>
      <c r="AF8" s="22">
        <v>501</v>
      </c>
      <c r="AG8" s="21">
        <v>29</v>
      </c>
      <c r="AH8" s="22">
        <f t="shared" si="0"/>
        <v>530</v>
      </c>
      <c r="AI8" s="10">
        <v>634</v>
      </c>
    </row>
    <row r="9" spans="1:41" ht="14" x14ac:dyDescent="0.15">
      <c r="A9" s="11" t="s">
        <v>75</v>
      </c>
      <c r="B9" t="s">
        <v>112</v>
      </c>
      <c r="C9" s="21">
        <v>744</v>
      </c>
      <c r="D9" s="21">
        <v>382</v>
      </c>
      <c r="E9" s="21">
        <v>206</v>
      </c>
      <c r="F9" s="21">
        <v>75</v>
      </c>
      <c r="G9" s="21">
        <v>494</v>
      </c>
      <c r="H9" s="21">
        <v>11</v>
      </c>
      <c r="I9" s="21">
        <v>31295</v>
      </c>
      <c r="J9" s="21">
        <v>1901</v>
      </c>
      <c r="K9" s="21">
        <v>2531</v>
      </c>
      <c r="L9" s="21">
        <v>23126</v>
      </c>
      <c r="M9" s="21">
        <v>676</v>
      </c>
      <c r="N9" s="21">
        <v>3754</v>
      </c>
      <c r="O9" s="21">
        <v>82</v>
      </c>
      <c r="P9" s="21">
        <v>492</v>
      </c>
      <c r="Q9" s="21">
        <v>415</v>
      </c>
      <c r="R9" s="21">
        <v>11931</v>
      </c>
      <c r="S9" s="21">
        <v>112</v>
      </c>
      <c r="T9" s="21">
        <v>-5049</v>
      </c>
      <c r="U9" s="21">
        <v>28</v>
      </c>
      <c r="V9" s="21">
        <v>1</v>
      </c>
      <c r="W9" s="21">
        <v>8</v>
      </c>
      <c r="X9" s="21">
        <v>10</v>
      </c>
      <c r="Y9" s="21">
        <v>1408</v>
      </c>
      <c r="Z9" s="21">
        <v>76</v>
      </c>
      <c r="AA9" s="21">
        <v>98</v>
      </c>
      <c r="AB9" s="21">
        <v>252</v>
      </c>
      <c r="AC9" s="21">
        <v>31</v>
      </c>
      <c r="AD9" s="21">
        <v>1</v>
      </c>
      <c r="AE9" s="21">
        <v>7</v>
      </c>
      <c r="AF9" s="22">
        <v>94620</v>
      </c>
      <c r="AG9" s="21">
        <v>236</v>
      </c>
      <c r="AH9" s="22">
        <f t="shared" si="0"/>
        <v>94856</v>
      </c>
      <c r="AI9" s="10">
        <v>94290</v>
      </c>
      <c r="AK9" s="52" t="s">
        <v>221</v>
      </c>
      <c r="AL9" s="31"/>
      <c r="AM9" s="31"/>
      <c r="AN9" s="31"/>
      <c r="AO9" s="31"/>
    </row>
    <row r="10" spans="1:41" s="3" customFormat="1" ht="14" x14ac:dyDescent="0.15">
      <c r="A10" s="11" t="s">
        <v>76</v>
      </c>
      <c r="B10" t="s">
        <v>112</v>
      </c>
      <c r="C10" s="21">
        <v>876</v>
      </c>
      <c r="D10" s="21">
        <v>15</v>
      </c>
      <c r="E10" s="21">
        <v>83</v>
      </c>
      <c r="F10" s="21">
        <v>101</v>
      </c>
      <c r="G10" s="21">
        <v>2</v>
      </c>
      <c r="H10" s="21">
        <v>0</v>
      </c>
      <c r="I10" s="21">
        <v>2406</v>
      </c>
      <c r="J10" s="21">
        <v>22339</v>
      </c>
      <c r="K10" s="21">
        <v>711</v>
      </c>
      <c r="L10" s="21">
        <v>9440</v>
      </c>
      <c r="M10" s="21">
        <v>257</v>
      </c>
      <c r="N10" s="21">
        <v>429</v>
      </c>
      <c r="O10" s="21">
        <v>7</v>
      </c>
      <c r="P10" s="21">
        <v>445</v>
      </c>
      <c r="Q10" s="21">
        <v>2319</v>
      </c>
      <c r="R10" s="21">
        <v>646</v>
      </c>
      <c r="S10" s="21">
        <v>0</v>
      </c>
      <c r="T10" s="21">
        <v>-1529</v>
      </c>
      <c r="U10" s="21">
        <v>0</v>
      </c>
      <c r="V10" s="21">
        <v>0</v>
      </c>
      <c r="W10" s="21">
        <v>0</v>
      </c>
      <c r="X10" s="21">
        <v>3</v>
      </c>
      <c r="Y10" s="21">
        <v>19</v>
      </c>
      <c r="Z10" s="21">
        <v>11</v>
      </c>
      <c r="AA10" s="21">
        <v>1</v>
      </c>
      <c r="AB10" s="21">
        <v>90</v>
      </c>
      <c r="AC10" s="21">
        <v>1</v>
      </c>
      <c r="AD10" s="21">
        <v>0</v>
      </c>
      <c r="AE10" s="21">
        <v>0</v>
      </c>
      <c r="AF10" s="22">
        <v>69279</v>
      </c>
      <c r="AG10" s="21">
        <v>3444</v>
      </c>
      <c r="AH10" s="22">
        <f t="shared" si="0"/>
        <v>72723</v>
      </c>
      <c r="AI10" s="10">
        <v>72596</v>
      </c>
      <c r="AK10" s="31" t="s">
        <v>118</v>
      </c>
      <c r="AL10" s="3">
        <v>-12545</v>
      </c>
    </row>
    <row r="11" spans="1:41" ht="14" x14ac:dyDescent="0.15">
      <c r="A11" s="11" t="s">
        <v>77</v>
      </c>
      <c r="B11" t="s">
        <v>113</v>
      </c>
      <c r="C11" s="21">
        <v>1281</v>
      </c>
      <c r="D11" s="21">
        <v>877</v>
      </c>
      <c r="E11" s="21">
        <v>814</v>
      </c>
      <c r="F11" s="21">
        <v>424</v>
      </c>
      <c r="G11" s="21">
        <v>1218</v>
      </c>
      <c r="H11" s="21">
        <v>25</v>
      </c>
      <c r="I11" s="21">
        <v>883</v>
      </c>
      <c r="J11" s="21">
        <v>1944</v>
      </c>
      <c r="K11" s="21">
        <v>23806</v>
      </c>
      <c r="L11" s="21">
        <v>7771</v>
      </c>
      <c r="M11" s="21">
        <v>2621</v>
      </c>
      <c r="N11" s="21">
        <v>1995</v>
      </c>
      <c r="O11" s="21">
        <v>2521</v>
      </c>
      <c r="P11" s="21">
        <v>1663</v>
      </c>
      <c r="Q11" s="21">
        <v>1566</v>
      </c>
      <c r="R11" s="21">
        <v>4272</v>
      </c>
      <c r="S11" s="21">
        <v>6838</v>
      </c>
      <c r="T11" s="21">
        <v>-1134</v>
      </c>
      <c r="U11" s="21">
        <v>41</v>
      </c>
      <c r="V11" s="21">
        <v>10</v>
      </c>
      <c r="W11" s="21">
        <v>139</v>
      </c>
      <c r="X11" s="21">
        <v>41</v>
      </c>
      <c r="Y11" s="21">
        <v>1248</v>
      </c>
      <c r="Z11" s="21">
        <v>7166</v>
      </c>
      <c r="AA11" s="21">
        <v>505</v>
      </c>
      <c r="AB11" s="21">
        <v>1104</v>
      </c>
      <c r="AC11" s="21">
        <v>69</v>
      </c>
      <c r="AD11" s="21">
        <v>226</v>
      </c>
      <c r="AE11" s="21">
        <v>1661</v>
      </c>
      <c r="AF11" s="22">
        <v>71136</v>
      </c>
      <c r="AG11" s="21">
        <v>18670</v>
      </c>
      <c r="AH11" s="22">
        <f t="shared" si="0"/>
        <v>89806</v>
      </c>
      <c r="AI11" s="10">
        <v>87131</v>
      </c>
      <c r="AK11" s="31" t="s">
        <v>115</v>
      </c>
      <c r="AL11">
        <v>84693</v>
      </c>
    </row>
    <row r="12" spans="1:41" ht="14" x14ac:dyDescent="0.15">
      <c r="A12" s="11" t="s">
        <v>78</v>
      </c>
      <c r="B12" t="s">
        <v>113</v>
      </c>
      <c r="C12" s="21">
        <v>4327</v>
      </c>
      <c r="D12" s="21">
        <v>1449</v>
      </c>
      <c r="E12" s="21">
        <v>593</v>
      </c>
      <c r="F12" s="21">
        <v>150</v>
      </c>
      <c r="G12" s="21">
        <v>2022</v>
      </c>
      <c r="H12" s="21">
        <v>44</v>
      </c>
      <c r="I12" s="21">
        <v>3194</v>
      </c>
      <c r="J12" s="21">
        <v>2547</v>
      </c>
      <c r="K12" s="21">
        <v>2280</v>
      </c>
      <c r="L12" s="21">
        <v>51419</v>
      </c>
      <c r="M12" s="21">
        <v>2620</v>
      </c>
      <c r="N12" s="21">
        <v>1468</v>
      </c>
      <c r="O12" s="21">
        <v>365</v>
      </c>
      <c r="P12" s="21">
        <v>2898</v>
      </c>
      <c r="Q12" s="21">
        <v>683</v>
      </c>
      <c r="R12" s="21">
        <v>18880</v>
      </c>
      <c r="S12" s="21">
        <v>8469</v>
      </c>
      <c r="T12" s="21">
        <v>11051</v>
      </c>
      <c r="U12" s="21">
        <v>449</v>
      </c>
      <c r="V12" s="21">
        <v>112</v>
      </c>
      <c r="W12" s="21">
        <v>255</v>
      </c>
      <c r="X12" s="21">
        <v>311</v>
      </c>
      <c r="Y12" s="21">
        <v>3118</v>
      </c>
      <c r="Z12" s="21">
        <v>2292</v>
      </c>
      <c r="AA12" s="21">
        <v>1151</v>
      </c>
      <c r="AB12" s="21">
        <v>1496</v>
      </c>
      <c r="AC12" s="21">
        <v>598</v>
      </c>
      <c r="AD12" s="21">
        <v>686</v>
      </c>
      <c r="AE12" s="21">
        <v>10734</v>
      </c>
      <c r="AF12" s="22">
        <v>54679</v>
      </c>
      <c r="AG12" s="21">
        <v>158315</v>
      </c>
      <c r="AH12" s="22">
        <f t="shared" si="0"/>
        <v>212994</v>
      </c>
      <c r="AI12" s="10">
        <v>206616</v>
      </c>
      <c r="AK12" s="31" t="s">
        <v>116</v>
      </c>
      <c r="AL12">
        <v>-327554</v>
      </c>
    </row>
    <row r="13" spans="1:41" ht="14" x14ac:dyDescent="0.15">
      <c r="A13" s="11" t="s">
        <v>79</v>
      </c>
      <c r="B13" t="s">
        <v>111</v>
      </c>
      <c r="C13" s="21">
        <v>106</v>
      </c>
      <c r="D13" s="21">
        <v>36</v>
      </c>
      <c r="E13" s="21">
        <v>42</v>
      </c>
      <c r="F13" s="21">
        <v>8</v>
      </c>
      <c r="G13" s="21">
        <v>327</v>
      </c>
      <c r="H13" s="21">
        <v>7</v>
      </c>
      <c r="I13" s="21">
        <v>267</v>
      </c>
      <c r="J13" s="21">
        <v>357</v>
      </c>
      <c r="K13" s="21">
        <v>1333</v>
      </c>
      <c r="L13" s="21">
        <v>1762</v>
      </c>
      <c r="M13" s="21">
        <v>16847</v>
      </c>
      <c r="N13" s="21">
        <v>950</v>
      </c>
      <c r="O13" s="21">
        <v>101</v>
      </c>
      <c r="P13" s="21">
        <v>2499</v>
      </c>
      <c r="Q13" s="21">
        <v>1738</v>
      </c>
      <c r="R13" s="21">
        <v>5723</v>
      </c>
      <c r="S13" s="21">
        <v>275</v>
      </c>
      <c r="T13" s="21">
        <v>-4853</v>
      </c>
      <c r="U13" s="21">
        <v>80</v>
      </c>
      <c r="V13" s="21">
        <v>34</v>
      </c>
      <c r="W13" s="21">
        <v>146</v>
      </c>
      <c r="X13" s="21">
        <v>1371</v>
      </c>
      <c r="Y13" s="21">
        <v>329</v>
      </c>
      <c r="Z13" s="21">
        <v>462</v>
      </c>
      <c r="AA13" s="21">
        <v>572</v>
      </c>
      <c r="AB13" s="21">
        <v>147</v>
      </c>
      <c r="AC13" s="21">
        <v>22</v>
      </c>
      <c r="AD13" s="21">
        <v>207</v>
      </c>
      <c r="AE13" s="21">
        <v>1383</v>
      </c>
      <c r="AF13" s="22">
        <v>39926</v>
      </c>
      <c r="AG13" s="21">
        <v>17361</v>
      </c>
      <c r="AH13" s="22">
        <f t="shared" si="0"/>
        <v>57287</v>
      </c>
      <c r="AI13" s="10">
        <v>55330</v>
      </c>
      <c r="AK13" s="31" t="s">
        <v>117</v>
      </c>
      <c r="AL13">
        <v>42136</v>
      </c>
    </row>
    <row r="14" spans="1:41" s="3" customFormat="1" x14ac:dyDescent="0.15">
      <c r="A14" s="11" t="s">
        <v>80</v>
      </c>
      <c r="B14" t="s">
        <v>113</v>
      </c>
      <c r="C14" s="21">
        <v>299</v>
      </c>
      <c r="D14" s="21">
        <v>87</v>
      </c>
      <c r="E14" s="21">
        <v>30</v>
      </c>
      <c r="F14" s="21">
        <v>5</v>
      </c>
      <c r="G14" s="21">
        <v>145</v>
      </c>
      <c r="H14" s="21">
        <v>1</v>
      </c>
      <c r="I14" s="21">
        <v>319</v>
      </c>
      <c r="J14" s="21">
        <v>180</v>
      </c>
      <c r="K14" s="21">
        <v>562</v>
      </c>
      <c r="L14" s="21">
        <v>746</v>
      </c>
      <c r="M14" s="21">
        <v>309</v>
      </c>
      <c r="N14" s="21">
        <v>10849</v>
      </c>
      <c r="O14" s="21">
        <v>32</v>
      </c>
      <c r="P14" s="21">
        <v>517</v>
      </c>
      <c r="Q14" s="21">
        <v>90</v>
      </c>
      <c r="R14" s="21">
        <v>47250</v>
      </c>
      <c r="S14" s="21">
        <v>911</v>
      </c>
      <c r="T14" s="21">
        <v>-7555</v>
      </c>
      <c r="U14" s="21">
        <v>38</v>
      </c>
      <c r="V14" s="21">
        <v>9</v>
      </c>
      <c r="W14" s="21">
        <v>151</v>
      </c>
      <c r="X14" s="21">
        <v>13</v>
      </c>
      <c r="Y14" s="21">
        <v>2186</v>
      </c>
      <c r="Z14" s="21">
        <v>795</v>
      </c>
      <c r="AA14" s="21">
        <v>180</v>
      </c>
      <c r="AB14" s="21">
        <v>69</v>
      </c>
      <c r="AC14" s="21">
        <v>49</v>
      </c>
      <c r="AD14" s="21">
        <v>18</v>
      </c>
      <c r="AE14" s="21">
        <v>88</v>
      </c>
      <c r="AF14" s="22">
        <v>52019</v>
      </c>
      <c r="AG14" s="21">
        <v>5459</v>
      </c>
      <c r="AH14" s="22">
        <f t="shared" si="0"/>
        <v>57478</v>
      </c>
      <c r="AI14" s="10">
        <v>55706</v>
      </c>
    </row>
    <row r="15" spans="1:41" ht="14" x14ac:dyDescent="0.15">
      <c r="A15" s="11" t="s">
        <v>81</v>
      </c>
      <c r="B15" t="s">
        <v>113</v>
      </c>
      <c r="C15" s="21">
        <v>48</v>
      </c>
      <c r="D15" s="21">
        <v>56</v>
      </c>
      <c r="E15" s="21">
        <v>8</v>
      </c>
      <c r="F15" s="21">
        <v>15</v>
      </c>
      <c r="G15" s="21">
        <v>73</v>
      </c>
      <c r="H15" s="21">
        <v>1</v>
      </c>
      <c r="I15" s="21">
        <v>191</v>
      </c>
      <c r="J15" s="21">
        <v>32</v>
      </c>
      <c r="K15" s="21">
        <v>671</v>
      </c>
      <c r="L15" s="21">
        <v>554</v>
      </c>
      <c r="M15" s="21">
        <v>700</v>
      </c>
      <c r="N15" s="21">
        <v>219</v>
      </c>
      <c r="O15" s="21">
        <v>11605</v>
      </c>
      <c r="P15" s="21">
        <v>509</v>
      </c>
      <c r="Q15" s="21">
        <v>763</v>
      </c>
      <c r="R15" s="21">
        <v>272</v>
      </c>
      <c r="S15" s="21">
        <v>287</v>
      </c>
      <c r="T15" s="21">
        <v>-556</v>
      </c>
      <c r="U15" s="21">
        <v>16</v>
      </c>
      <c r="V15" s="21">
        <v>4</v>
      </c>
      <c r="W15" s="21">
        <v>139</v>
      </c>
      <c r="X15" s="21">
        <v>22</v>
      </c>
      <c r="Y15" s="21">
        <v>349</v>
      </c>
      <c r="Z15" s="21">
        <v>1191</v>
      </c>
      <c r="AA15" s="21">
        <v>527</v>
      </c>
      <c r="AB15" s="21">
        <v>39</v>
      </c>
      <c r="AC15" s="21">
        <v>14</v>
      </c>
      <c r="AD15" s="21">
        <v>52</v>
      </c>
      <c r="AE15" s="21">
        <v>2099</v>
      </c>
      <c r="AF15" s="22">
        <v>-83490</v>
      </c>
      <c r="AG15" s="21">
        <v>120554</v>
      </c>
      <c r="AH15" s="22">
        <f t="shared" si="0"/>
        <v>37064</v>
      </c>
      <c r="AI15" s="10">
        <v>33246</v>
      </c>
      <c r="AL15" s="31"/>
      <c r="AM15" s="31"/>
      <c r="AN15" s="31"/>
      <c r="AO15" s="31"/>
    </row>
    <row r="16" spans="1:41" ht="14" x14ac:dyDescent="0.15">
      <c r="A16" s="11" t="s">
        <v>82</v>
      </c>
      <c r="B16" t="s">
        <v>113</v>
      </c>
      <c r="C16" s="21">
        <v>41</v>
      </c>
      <c r="D16" s="21">
        <v>18</v>
      </c>
      <c r="E16" s="21">
        <v>10</v>
      </c>
      <c r="F16" s="21">
        <v>0</v>
      </c>
      <c r="G16" s="21">
        <v>18</v>
      </c>
      <c r="H16" s="21">
        <v>0</v>
      </c>
      <c r="I16" s="21">
        <v>37</v>
      </c>
      <c r="J16" s="21">
        <v>39</v>
      </c>
      <c r="K16" s="21">
        <v>776</v>
      </c>
      <c r="L16" s="21">
        <v>97</v>
      </c>
      <c r="M16" s="21">
        <v>49</v>
      </c>
      <c r="N16" s="21">
        <v>15</v>
      </c>
      <c r="O16" s="21">
        <v>116</v>
      </c>
      <c r="P16" s="21">
        <v>54397</v>
      </c>
      <c r="Q16" s="21">
        <v>1265</v>
      </c>
      <c r="R16" s="21">
        <v>56</v>
      </c>
      <c r="S16" s="21">
        <v>9476</v>
      </c>
      <c r="T16" s="21">
        <v>-4202</v>
      </c>
      <c r="U16" s="21">
        <v>1</v>
      </c>
      <c r="V16" s="21">
        <v>0</v>
      </c>
      <c r="W16" s="21">
        <v>7722</v>
      </c>
      <c r="X16" s="21">
        <v>22</v>
      </c>
      <c r="Y16" s="21">
        <v>185</v>
      </c>
      <c r="Z16" s="21">
        <v>8292</v>
      </c>
      <c r="AA16" s="21">
        <v>5067</v>
      </c>
      <c r="AB16" s="21">
        <v>47</v>
      </c>
      <c r="AC16" s="21">
        <v>26</v>
      </c>
      <c r="AD16" s="21">
        <v>69</v>
      </c>
      <c r="AE16" s="21">
        <v>7208</v>
      </c>
      <c r="AF16" s="22">
        <v>-38796</v>
      </c>
      <c r="AG16" s="21">
        <v>256787</v>
      </c>
      <c r="AH16" s="22">
        <f t="shared" si="0"/>
        <v>217991</v>
      </c>
      <c r="AI16" s="10">
        <v>189545</v>
      </c>
      <c r="AK16" s="52"/>
    </row>
    <row r="17" spans="1:43" x14ac:dyDescent="0.15">
      <c r="A17" s="11" t="s">
        <v>83</v>
      </c>
      <c r="B17" t="s">
        <v>113</v>
      </c>
      <c r="C17" s="21">
        <v>672</v>
      </c>
      <c r="D17" s="21">
        <v>112</v>
      </c>
      <c r="E17" s="21">
        <v>238</v>
      </c>
      <c r="F17" s="21">
        <v>114</v>
      </c>
      <c r="G17" s="21">
        <v>107</v>
      </c>
      <c r="H17" s="21">
        <v>1</v>
      </c>
      <c r="I17" s="21">
        <v>368</v>
      </c>
      <c r="J17" s="21">
        <v>194</v>
      </c>
      <c r="K17" s="21">
        <v>602</v>
      </c>
      <c r="L17" s="21">
        <v>838</v>
      </c>
      <c r="M17" s="21">
        <v>139</v>
      </c>
      <c r="N17" s="21">
        <v>214</v>
      </c>
      <c r="O17" s="21">
        <v>96</v>
      </c>
      <c r="P17" s="21">
        <v>1192</v>
      </c>
      <c r="Q17" s="21">
        <v>2247</v>
      </c>
      <c r="R17" s="21">
        <v>217</v>
      </c>
      <c r="S17" s="21">
        <v>8708</v>
      </c>
      <c r="T17" s="21">
        <v>461</v>
      </c>
      <c r="U17" s="21">
        <v>30</v>
      </c>
      <c r="V17" s="21">
        <v>20</v>
      </c>
      <c r="W17" s="21">
        <v>57</v>
      </c>
      <c r="X17" s="21">
        <v>1133</v>
      </c>
      <c r="Y17" s="21">
        <v>2042</v>
      </c>
      <c r="Z17" s="21">
        <v>781</v>
      </c>
      <c r="AA17" s="21">
        <v>819</v>
      </c>
      <c r="AB17" s="21">
        <v>149</v>
      </c>
      <c r="AC17" s="21">
        <v>1</v>
      </c>
      <c r="AD17" s="21">
        <v>302</v>
      </c>
      <c r="AE17" s="21">
        <v>2716</v>
      </c>
      <c r="AF17" s="22">
        <v>20741</v>
      </c>
      <c r="AG17" s="21">
        <v>9624</v>
      </c>
      <c r="AH17" s="22">
        <f t="shared" si="0"/>
        <v>30365</v>
      </c>
      <c r="AI17" s="10">
        <v>28610</v>
      </c>
    </row>
    <row r="18" spans="1:43" x14ac:dyDescent="0.15">
      <c r="A18" s="11" t="s">
        <v>84</v>
      </c>
      <c r="B18" t="s">
        <v>113</v>
      </c>
      <c r="C18" s="21">
        <v>286</v>
      </c>
      <c r="D18" s="21">
        <v>335</v>
      </c>
      <c r="E18" s="21">
        <v>47</v>
      </c>
      <c r="F18" s="21">
        <v>5</v>
      </c>
      <c r="G18" s="21">
        <v>86</v>
      </c>
      <c r="H18" s="21">
        <v>1</v>
      </c>
      <c r="I18" s="21">
        <v>298</v>
      </c>
      <c r="J18" s="21">
        <v>257</v>
      </c>
      <c r="K18" s="21">
        <v>256</v>
      </c>
      <c r="L18" s="21">
        <v>271</v>
      </c>
      <c r="M18" s="21">
        <v>118</v>
      </c>
      <c r="N18" s="21">
        <v>188</v>
      </c>
      <c r="O18" s="21">
        <v>33</v>
      </c>
      <c r="P18" s="21">
        <v>472</v>
      </c>
      <c r="Q18" s="21">
        <v>71</v>
      </c>
      <c r="R18" s="21">
        <v>666</v>
      </c>
      <c r="S18" s="21">
        <v>372</v>
      </c>
      <c r="T18" s="21">
        <v>1692</v>
      </c>
      <c r="U18" s="21">
        <v>540</v>
      </c>
      <c r="V18" s="21">
        <v>95</v>
      </c>
      <c r="W18" s="21">
        <v>53</v>
      </c>
      <c r="X18" s="21">
        <v>91</v>
      </c>
      <c r="Y18" s="21">
        <v>5132</v>
      </c>
      <c r="Z18" s="21">
        <v>4710</v>
      </c>
      <c r="AA18" s="21">
        <v>1909</v>
      </c>
      <c r="AB18" s="21">
        <v>184</v>
      </c>
      <c r="AC18" s="21">
        <v>250</v>
      </c>
      <c r="AD18" s="21">
        <v>644</v>
      </c>
      <c r="AE18" s="21">
        <v>2834</v>
      </c>
      <c r="AF18" s="22">
        <v>17177</v>
      </c>
      <c r="AG18" s="21">
        <v>249095</v>
      </c>
      <c r="AH18" s="22">
        <f t="shared" si="0"/>
        <v>266272</v>
      </c>
      <c r="AI18" s="10">
        <v>236515</v>
      </c>
    </row>
    <row r="19" spans="1:43" x14ac:dyDescent="0.15">
      <c r="A19" s="11" t="s">
        <v>85</v>
      </c>
      <c r="B19" t="s">
        <v>111</v>
      </c>
      <c r="C19" s="21">
        <v>0</v>
      </c>
      <c r="D19" s="21">
        <v>0</v>
      </c>
      <c r="E19" s="21">
        <v>12</v>
      </c>
      <c r="F19" s="21">
        <v>0</v>
      </c>
      <c r="G19" s="21">
        <v>0</v>
      </c>
      <c r="H19" s="21">
        <v>0</v>
      </c>
      <c r="I19" s="21">
        <v>12</v>
      </c>
      <c r="J19" s="21">
        <v>4</v>
      </c>
      <c r="K19" s="21">
        <v>29</v>
      </c>
      <c r="L19" s="21">
        <v>1</v>
      </c>
      <c r="M19" s="21">
        <v>0</v>
      </c>
      <c r="N19" s="21">
        <v>0</v>
      </c>
      <c r="O19" s="21">
        <v>551</v>
      </c>
      <c r="P19" s="21">
        <v>50998</v>
      </c>
      <c r="Q19" s="21">
        <v>4323</v>
      </c>
      <c r="R19" s="21">
        <v>0</v>
      </c>
      <c r="S19" s="21">
        <v>56431</v>
      </c>
      <c r="T19" s="21">
        <v>-3442</v>
      </c>
      <c r="U19" s="21">
        <v>0</v>
      </c>
      <c r="V19" s="21">
        <v>0</v>
      </c>
      <c r="W19" s="21">
        <v>1506</v>
      </c>
      <c r="X19" s="21">
        <v>0</v>
      </c>
      <c r="Y19" s="21">
        <v>121</v>
      </c>
      <c r="Z19" s="21">
        <v>1448</v>
      </c>
      <c r="AA19" s="21">
        <v>866</v>
      </c>
      <c r="AB19" s="21">
        <v>36</v>
      </c>
      <c r="AC19" s="21">
        <v>9</v>
      </c>
      <c r="AD19" s="21">
        <v>8</v>
      </c>
      <c r="AE19" s="21">
        <v>1864</v>
      </c>
      <c r="AF19" s="22">
        <v>94584</v>
      </c>
      <c r="AG19" s="21">
        <v>118406</v>
      </c>
      <c r="AH19" s="22">
        <f t="shared" si="0"/>
        <v>212990</v>
      </c>
      <c r="AI19" s="10">
        <v>213137</v>
      </c>
    </row>
    <row r="20" spans="1:43" x14ac:dyDescent="0.15">
      <c r="A20" s="11" t="s">
        <v>218</v>
      </c>
      <c r="B20" t="s">
        <v>114</v>
      </c>
      <c r="C20" s="21">
        <v>474</v>
      </c>
      <c r="D20" s="21">
        <v>3971</v>
      </c>
      <c r="E20" s="21">
        <v>83</v>
      </c>
      <c r="F20" s="21">
        <v>444</v>
      </c>
      <c r="G20" s="21">
        <v>1897</v>
      </c>
      <c r="H20" s="21">
        <v>2</v>
      </c>
      <c r="I20" s="21">
        <v>610</v>
      </c>
      <c r="J20" s="21">
        <v>612</v>
      </c>
      <c r="K20" s="21">
        <v>1163</v>
      </c>
      <c r="L20" s="21">
        <v>978</v>
      </c>
      <c r="M20" s="21">
        <v>799</v>
      </c>
      <c r="N20" s="21">
        <v>751</v>
      </c>
      <c r="O20" s="21">
        <v>83</v>
      </c>
      <c r="P20" s="21">
        <v>1098</v>
      </c>
      <c r="Q20" s="21">
        <v>128</v>
      </c>
      <c r="R20" s="21">
        <v>7284</v>
      </c>
      <c r="S20" s="21">
        <v>2401</v>
      </c>
      <c r="T20" s="21">
        <v>133576</v>
      </c>
      <c r="U20" s="21">
        <v>324</v>
      </c>
      <c r="V20" s="21">
        <v>139</v>
      </c>
      <c r="W20" s="21">
        <v>195</v>
      </c>
      <c r="X20" s="21">
        <v>200</v>
      </c>
      <c r="Y20" s="21">
        <v>893</v>
      </c>
      <c r="Z20" s="21">
        <v>1374</v>
      </c>
      <c r="AA20" s="21">
        <v>643</v>
      </c>
      <c r="AB20" s="21">
        <v>283</v>
      </c>
      <c r="AC20" s="21">
        <v>268</v>
      </c>
      <c r="AD20" s="21">
        <v>514</v>
      </c>
      <c r="AE20" s="21">
        <v>8695</v>
      </c>
      <c r="AF20" s="22">
        <v>200391</v>
      </c>
      <c r="AG20" s="21">
        <v>33960</v>
      </c>
      <c r="AH20" s="22">
        <f t="shared" si="0"/>
        <v>234351</v>
      </c>
      <c r="AI20" s="10">
        <v>238258</v>
      </c>
    </row>
    <row r="21" spans="1:43" x14ac:dyDescent="0.15">
      <c r="A21" s="11" t="s">
        <v>86</v>
      </c>
      <c r="B21" t="s">
        <v>114</v>
      </c>
      <c r="C21" s="21">
        <v>165</v>
      </c>
      <c r="D21" s="21">
        <v>317</v>
      </c>
      <c r="E21" s="21">
        <v>24</v>
      </c>
      <c r="F21" s="21">
        <v>38</v>
      </c>
      <c r="G21" s="21">
        <v>81</v>
      </c>
      <c r="H21" s="21">
        <v>2</v>
      </c>
      <c r="I21" s="21">
        <v>78</v>
      </c>
      <c r="J21" s="21">
        <v>75</v>
      </c>
      <c r="K21" s="21">
        <v>137</v>
      </c>
      <c r="L21" s="21">
        <v>608</v>
      </c>
      <c r="M21" s="21">
        <v>152</v>
      </c>
      <c r="N21" s="21">
        <v>117</v>
      </c>
      <c r="O21" s="21">
        <v>131</v>
      </c>
      <c r="P21" s="21">
        <v>233</v>
      </c>
      <c r="Q21" s="21">
        <v>159</v>
      </c>
      <c r="R21" s="21">
        <v>737</v>
      </c>
      <c r="S21" s="21">
        <v>434</v>
      </c>
      <c r="T21" s="21">
        <v>1290</v>
      </c>
      <c r="U21" s="21">
        <v>3590</v>
      </c>
      <c r="V21" s="21">
        <v>442</v>
      </c>
      <c r="W21" s="21">
        <v>45</v>
      </c>
      <c r="X21" s="21">
        <v>258</v>
      </c>
      <c r="Y21" s="21">
        <v>497</v>
      </c>
      <c r="Z21" s="21">
        <v>595</v>
      </c>
      <c r="AA21" s="21">
        <v>1301</v>
      </c>
      <c r="AB21" s="21">
        <v>346</v>
      </c>
      <c r="AC21" s="21">
        <v>89</v>
      </c>
      <c r="AD21" s="21">
        <v>982</v>
      </c>
      <c r="AE21" s="21">
        <v>3949</v>
      </c>
      <c r="AF21" s="22">
        <v>18827</v>
      </c>
      <c r="AG21" s="21">
        <v>8669</v>
      </c>
      <c r="AH21" s="22">
        <f t="shared" si="0"/>
        <v>27496</v>
      </c>
      <c r="AI21" s="10">
        <v>24982</v>
      </c>
    </row>
    <row r="22" spans="1:43" x14ac:dyDescent="0.15">
      <c r="A22" s="11" t="s">
        <v>87</v>
      </c>
      <c r="B22" t="s">
        <v>114</v>
      </c>
      <c r="C22" s="21">
        <v>24</v>
      </c>
      <c r="D22" s="21">
        <v>80</v>
      </c>
      <c r="E22" s="21">
        <v>6</v>
      </c>
      <c r="F22" s="21">
        <v>7</v>
      </c>
      <c r="G22" s="21">
        <v>19</v>
      </c>
      <c r="H22" s="21">
        <v>0</v>
      </c>
      <c r="I22" s="21">
        <v>17</v>
      </c>
      <c r="J22" s="21">
        <v>16</v>
      </c>
      <c r="K22" s="21">
        <v>30</v>
      </c>
      <c r="L22" s="21">
        <v>134</v>
      </c>
      <c r="M22" s="21">
        <v>46</v>
      </c>
      <c r="N22" s="21">
        <v>29</v>
      </c>
      <c r="O22" s="21">
        <v>29</v>
      </c>
      <c r="P22" s="21">
        <v>59</v>
      </c>
      <c r="Q22" s="21">
        <v>35</v>
      </c>
      <c r="R22" s="21">
        <v>185</v>
      </c>
      <c r="S22" s="21">
        <v>171</v>
      </c>
      <c r="T22" s="21">
        <v>108</v>
      </c>
      <c r="U22" s="21">
        <v>127</v>
      </c>
      <c r="V22" s="21">
        <v>214</v>
      </c>
      <c r="W22" s="21">
        <v>10</v>
      </c>
      <c r="X22" s="21">
        <v>57</v>
      </c>
      <c r="Y22" s="21">
        <v>150</v>
      </c>
      <c r="Z22" s="21">
        <v>179</v>
      </c>
      <c r="AA22" s="21">
        <v>392</v>
      </c>
      <c r="AB22" s="21">
        <v>76</v>
      </c>
      <c r="AC22" s="21">
        <v>2</v>
      </c>
      <c r="AD22" s="21">
        <v>146</v>
      </c>
      <c r="AE22" s="21">
        <v>596</v>
      </c>
      <c r="AF22" s="22">
        <v>4512</v>
      </c>
      <c r="AG22" s="21">
        <v>1961</v>
      </c>
      <c r="AH22" s="22">
        <f t="shared" si="0"/>
        <v>6473</v>
      </c>
      <c r="AI22" s="10">
        <v>5928</v>
      </c>
    </row>
    <row r="23" spans="1:43" x14ac:dyDescent="0.15">
      <c r="A23" s="11" t="s">
        <v>89</v>
      </c>
      <c r="B23" t="s">
        <v>114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118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19</v>
      </c>
      <c r="Y23" s="21">
        <v>0</v>
      </c>
      <c r="Z23" s="21">
        <v>128</v>
      </c>
      <c r="AA23" s="21">
        <v>804</v>
      </c>
      <c r="AB23" s="21">
        <v>0</v>
      </c>
      <c r="AC23" s="21">
        <v>0</v>
      </c>
      <c r="AD23" s="21">
        <v>207</v>
      </c>
      <c r="AE23" s="21">
        <v>1443</v>
      </c>
      <c r="AF23" s="22">
        <v>2732</v>
      </c>
      <c r="AG23" s="21">
        <v>14643</v>
      </c>
      <c r="AH23" s="22">
        <f t="shared" si="0"/>
        <v>17375</v>
      </c>
      <c r="AI23" s="10">
        <v>14772</v>
      </c>
    </row>
    <row r="24" spans="1:43" x14ac:dyDescent="0.15">
      <c r="A24" s="11" t="s">
        <v>90</v>
      </c>
      <c r="B24" t="s">
        <v>113</v>
      </c>
      <c r="C24" s="21">
        <v>382</v>
      </c>
      <c r="D24" s="21">
        <v>219</v>
      </c>
      <c r="E24" s="21">
        <v>68</v>
      </c>
      <c r="F24" s="21">
        <v>109</v>
      </c>
      <c r="G24" s="21">
        <v>128</v>
      </c>
      <c r="H24" s="21">
        <v>1</v>
      </c>
      <c r="I24" s="21">
        <v>450</v>
      </c>
      <c r="J24" s="21">
        <v>200</v>
      </c>
      <c r="K24" s="21">
        <v>282</v>
      </c>
      <c r="L24" s="21">
        <v>646</v>
      </c>
      <c r="M24" s="21">
        <v>126</v>
      </c>
      <c r="N24" s="21">
        <v>194</v>
      </c>
      <c r="O24" s="21">
        <v>115</v>
      </c>
      <c r="P24" s="21">
        <v>329</v>
      </c>
      <c r="Q24" s="21">
        <v>176</v>
      </c>
      <c r="R24" s="21">
        <v>600</v>
      </c>
      <c r="S24" s="21">
        <v>84</v>
      </c>
      <c r="T24" s="21">
        <v>854</v>
      </c>
      <c r="U24" s="21">
        <v>80</v>
      </c>
      <c r="V24" s="21">
        <v>20</v>
      </c>
      <c r="W24" s="21">
        <v>112</v>
      </c>
      <c r="X24" s="21">
        <v>381</v>
      </c>
      <c r="Y24" s="21">
        <v>321</v>
      </c>
      <c r="Z24" s="21">
        <v>565</v>
      </c>
      <c r="AA24" s="21">
        <v>1207</v>
      </c>
      <c r="AB24" s="21">
        <v>157</v>
      </c>
      <c r="AC24" s="21">
        <v>27</v>
      </c>
      <c r="AD24" s="21">
        <v>615</v>
      </c>
      <c r="AE24" s="21">
        <v>2554</v>
      </c>
      <c r="AF24" s="22">
        <v>10347</v>
      </c>
      <c r="AG24" s="21">
        <v>6537</v>
      </c>
      <c r="AH24" s="22">
        <f t="shared" si="0"/>
        <v>16884</v>
      </c>
      <c r="AI24" s="10">
        <v>16071</v>
      </c>
    </row>
    <row r="25" spans="1:43" ht="14" x14ac:dyDescent="0.15">
      <c r="A25" s="11" t="s">
        <v>91</v>
      </c>
      <c r="B25" t="s">
        <v>114</v>
      </c>
      <c r="C25" s="21">
        <v>123</v>
      </c>
      <c r="D25" s="21">
        <v>166</v>
      </c>
      <c r="E25" s="21">
        <v>23</v>
      </c>
      <c r="F25" s="21">
        <v>28</v>
      </c>
      <c r="G25" s="21">
        <v>73</v>
      </c>
      <c r="H25" s="21">
        <v>1</v>
      </c>
      <c r="I25" s="21">
        <v>58</v>
      </c>
      <c r="J25" s="21">
        <v>77</v>
      </c>
      <c r="K25" s="21">
        <v>95</v>
      </c>
      <c r="L25" s="21">
        <v>277</v>
      </c>
      <c r="M25" s="21">
        <v>74</v>
      </c>
      <c r="N25" s="21">
        <v>68</v>
      </c>
      <c r="O25" s="21">
        <v>59</v>
      </c>
      <c r="P25" s="21">
        <v>204</v>
      </c>
      <c r="Q25" s="21">
        <v>36</v>
      </c>
      <c r="R25" s="21">
        <v>644</v>
      </c>
      <c r="S25" s="21">
        <v>459</v>
      </c>
      <c r="T25" s="21">
        <v>3014</v>
      </c>
      <c r="U25" s="21">
        <v>664</v>
      </c>
      <c r="V25" s="21">
        <v>117</v>
      </c>
      <c r="W25" s="21">
        <v>250</v>
      </c>
      <c r="X25" s="21">
        <v>228</v>
      </c>
      <c r="Y25" s="21">
        <v>1608</v>
      </c>
      <c r="Z25" s="21">
        <v>6652</v>
      </c>
      <c r="AA25" s="21">
        <v>8462</v>
      </c>
      <c r="AB25" s="21">
        <v>1545</v>
      </c>
      <c r="AC25" s="21">
        <v>75</v>
      </c>
      <c r="AD25" s="21">
        <v>1770</v>
      </c>
      <c r="AE25" s="21">
        <v>5556</v>
      </c>
      <c r="AF25" s="22">
        <v>37572</v>
      </c>
      <c r="AG25" s="21">
        <v>63828</v>
      </c>
      <c r="AH25" s="22">
        <f t="shared" si="0"/>
        <v>101400</v>
      </c>
      <c r="AI25" s="10">
        <v>134077</v>
      </c>
      <c r="AL25" s="52" t="s">
        <v>118</v>
      </c>
      <c r="AM25" s="52" t="s">
        <v>115</v>
      </c>
      <c r="AN25" s="52" t="s">
        <v>116</v>
      </c>
      <c r="AO25" s="52" t="s">
        <v>117</v>
      </c>
      <c r="AP25" s="52" t="s">
        <v>223</v>
      </c>
      <c r="AQ25" s="52" t="s">
        <v>151</v>
      </c>
    </row>
    <row r="26" spans="1:43" ht="14" x14ac:dyDescent="0.15">
      <c r="A26" s="11" t="s">
        <v>92</v>
      </c>
      <c r="B26" t="s">
        <v>114</v>
      </c>
      <c r="C26" s="21">
        <v>1</v>
      </c>
      <c r="D26" s="21">
        <v>1</v>
      </c>
      <c r="E26" s="21">
        <v>1</v>
      </c>
      <c r="F26" s="21">
        <v>0</v>
      </c>
      <c r="G26" s="21">
        <v>6</v>
      </c>
      <c r="H26" s="21">
        <v>0</v>
      </c>
      <c r="I26" s="21">
        <v>2</v>
      </c>
      <c r="J26" s="21">
        <v>4</v>
      </c>
      <c r="K26" s="21">
        <v>2</v>
      </c>
      <c r="L26" s="21">
        <v>8</v>
      </c>
      <c r="M26" s="21">
        <v>3</v>
      </c>
      <c r="N26" s="21">
        <v>3</v>
      </c>
      <c r="O26" s="21">
        <v>2</v>
      </c>
      <c r="P26" s="21">
        <v>14</v>
      </c>
      <c r="Q26" s="21">
        <v>2</v>
      </c>
      <c r="R26" s="21">
        <v>7</v>
      </c>
      <c r="S26" s="21">
        <v>8</v>
      </c>
      <c r="T26" s="21">
        <v>15</v>
      </c>
      <c r="U26" s="21">
        <v>0</v>
      </c>
      <c r="V26" s="21">
        <v>0</v>
      </c>
      <c r="W26" s="21">
        <v>5</v>
      </c>
      <c r="X26" s="21">
        <v>1</v>
      </c>
      <c r="Y26" s="21">
        <v>6</v>
      </c>
      <c r="Z26" s="21">
        <v>2445</v>
      </c>
      <c r="AA26" s="21">
        <v>2</v>
      </c>
      <c r="AB26" s="21">
        <v>5</v>
      </c>
      <c r="AC26" s="21">
        <v>10</v>
      </c>
      <c r="AD26" s="21">
        <v>3</v>
      </c>
      <c r="AE26" s="21">
        <v>10</v>
      </c>
      <c r="AF26" s="22">
        <v>2435</v>
      </c>
      <c r="AG26" s="21">
        <v>84753</v>
      </c>
      <c r="AH26" s="22">
        <f t="shared" si="0"/>
        <v>87188</v>
      </c>
      <c r="AI26" s="10">
        <v>87184</v>
      </c>
      <c r="AK26" s="52" t="s">
        <v>118</v>
      </c>
      <c r="AL26">
        <v>73553</v>
      </c>
      <c r="AM26">
        <v>1103</v>
      </c>
      <c r="AN26">
        <v>71485</v>
      </c>
      <c r="AO26">
        <v>914</v>
      </c>
      <c r="AP26">
        <v>121413</v>
      </c>
      <c r="AQ26" s="3">
        <f>SUM(AL26:AO26)+AP26</f>
        <v>268468</v>
      </c>
    </row>
    <row r="27" spans="1:43" ht="14" x14ac:dyDescent="0.15">
      <c r="A27" s="11" t="s">
        <v>93</v>
      </c>
      <c r="B27" t="s">
        <v>114</v>
      </c>
      <c r="C27" s="21">
        <v>11</v>
      </c>
      <c r="D27" s="21">
        <v>24</v>
      </c>
      <c r="E27" s="21">
        <v>2</v>
      </c>
      <c r="F27" s="21">
        <v>9</v>
      </c>
      <c r="G27" s="21">
        <v>10</v>
      </c>
      <c r="H27" s="21">
        <v>0</v>
      </c>
      <c r="I27" s="21">
        <v>5</v>
      </c>
      <c r="J27" s="21">
        <v>4</v>
      </c>
      <c r="K27" s="21">
        <v>12</v>
      </c>
      <c r="L27" s="21">
        <v>13</v>
      </c>
      <c r="M27" s="21">
        <v>6</v>
      </c>
      <c r="N27" s="21">
        <v>3</v>
      </c>
      <c r="O27" s="21">
        <v>3</v>
      </c>
      <c r="P27" s="21">
        <v>9</v>
      </c>
      <c r="Q27" s="21">
        <v>6</v>
      </c>
      <c r="R27" s="21">
        <v>18</v>
      </c>
      <c r="S27" s="21">
        <v>13</v>
      </c>
      <c r="T27" s="21">
        <v>39</v>
      </c>
      <c r="U27" s="21">
        <v>4</v>
      </c>
      <c r="V27" s="21">
        <v>1</v>
      </c>
      <c r="W27" s="21">
        <v>24</v>
      </c>
      <c r="X27" s="21">
        <v>6</v>
      </c>
      <c r="Y27" s="21">
        <v>2</v>
      </c>
      <c r="Z27" s="21">
        <v>67</v>
      </c>
      <c r="AA27" s="21">
        <v>795</v>
      </c>
      <c r="AB27" s="21">
        <v>7</v>
      </c>
      <c r="AC27" s="21">
        <v>2</v>
      </c>
      <c r="AD27" s="21">
        <v>68</v>
      </c>
      <c r="AE27" s="21">
        <v>331</v>
      </c>
      <c r="AF27" s="22">
        <v>256</v>
      </c>
      <c r="AG27" s="21">
        <v>83794</v>
      </c>
      <c r="AH27" s="22">
        <f t="shared" si="0"/>
        <v>84050</v>
      </c>
      <c r="AI27" s="10">
        <v>84217</v>
      </c>
      <c r="AK27" s="52" t="s">
        <v>115</v>
      </c>
      <c r="AL27">
        <v>15551</v>
      </c>
      <c r="AM27">
        <v>135502</v>
      </c>
      <c r="AN27">
        <v>157797</v>
      </c>
      <c r="AO27">
        <v>15446</v>
      </c>
      <c r="AP27">
        <v>78335</v>
      </c>
      <c r="AQ27" s="3">
        <f>SUM(AL27:AO27)+AP27</f>
        <v>402631</v>
      </c>
    </row>
    <row r="28" spans="1:43" ht="14" x14ac:dyDescent="0.15">
      <c r="A28" s="11" t="s">
        <v>94</v>
      </c>
      <c r="B28" t="s">
        <v>114</v>
      </c>
      <c r="C28" s="21">
        <v>3</v>
      </c>
      <c r="D28" s="21">
        <v>138</v>
      </c>
      <c r="E28" s="21">
        <v>0</v>
      </c>
      <c r="F28" s="21">
        <v>99</v>
      </c>
      <c r="G28" s="21">
        <v>1</v>
      </c>
      <c r="H28" s="21">
        <v>0</v>
      </c>
      <c r="I28" s="21">
        <v>104</v>
      </c>
      <c r="J28" s="21">
        <v>7</v>
      </c>
      <c r="K28" s="21">
        <v>161</v>
      </c>
      <c r="L28" s="21">
        <v>468</v>
      </c>
      <c r="M28" s="21">
        <v>1</v>
      </c>
      <c r="N28" s="21">
        <v>2</v>
      </c>
      <c r="O28" s="21">
        <v>1</v>
      </c>
      <c r="P28" s="21">
        <v>5</v>
      </c>
      <c r="Q28" s="21">
        <v>1</v>
      </c>
      <c r="R28" s="21">
        <v>155</v>
      </c>
      <c r="S28" s="21">
        <v>56</v>
      </c>
      <c r="T28" s="21">
        <v>110</v>
      </c>
      <c r="U28" s="21">
        <v>114</v>
      </c>
      <c r="V28" s="21">
        <v>9</v>
      </c>
      <c r="W28" s="21">
        <v>0</v>
      </c>
      <c r="X28" s="21">
        <v>13</v>
      </c>
      <c r="Y28" s="21">
        <v>35</v>
      </c>
      <c r="Z28" s="21">
        <v>446</v>
      </c>
      <c r="AA28" s="21">
        <v>273</v>
      </c>
      <c r="AB28" s="21">
        <v>3350</v>
      </c>
      <c r="AC28" s="21">
        <v>24</v>
      </c>
      <c r="AD28" s="21">
        <v>17</v>
      </c>
      <c r="AE28" s="21">
        <v>762</v>
      </c>
      <c r="AF28" s="22">
        <v>8511</v>
      </c>
      <c r="AG28" s="21">
        <v>15202</v>
      </c>
      <c r="AH28" s="22">
        <f t="shared" si="0"/>
        <v>23713</v>
      </c>
      <c r="AI28" s="10">
        <v>23279</v>
      </c>
      <c r="AK28" s="52" t="s">
        <v>116</v>
      </c>
      <c r="AL28">
        <v>48988</v>
      </c>
      <c r="AM28">
        <v>48062</v>
      </c>
      <c r="AN28">
        <v>314615</v>
      </c>
      <c r="AO28">
        <v>147784</v>
      </c>
      <c r="AP28">
        <v>420575</v>
      </c>
      <c r="AQ28" s="3">
        <f>SUM(AL28:AO28)+AP28</f>
        <v>980024</v>
      </c>
    </row>
    <row r="29" spans="1:43" ht="14" x14ac:dyDescent="0.15">
      <c r="A29" s="11" t="s">
        <v>95</v>
      </c>
      <c r="B29" t="s">
        <v>112</v>
      </c>
      <c r="C29" s="21">
        <v>20</v>
      </c>
      <c r="D29" s="21">
        <v>109</v>
      </c>
      <c r="E29" s="21">
        <v>2</v>
      </c>
      <c r="F29" s="21">
        <v>19</v>
      </c>
      <c r="G29" s="21">
        <v>4</v>
      </c>
      <c r="H29" s="21">
        <v>0</v>
      </c>
      <c r="I29" s="21">
        <v>1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1</v>
      </c>
      <c r="S29" s="21">
        <v>2</v>
      </c>
      <c r="T29" s="21">
        <v>2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88</v>
      </c>
      <c r="AD29" s="21">
        <v>0</v>
      </c>
      <c r="AE29" s="21">
        <v>352</v>
      </c>
      <c r="AF29" s="22">
        <v>600</v>
      </c>
      <c r="AG29" s="21">
        <v>6251</v>
      </c>
      <c r="AH29" s="22">
        <f t="shared" si="0"/>
        <v>6851</v>
      </c>
      <c r="AI29" s="10">
        <v>5929</v>
      </c>
      <c r="AK29" s="52" t="s">
        <v>117</v>
      </c>
      <c r="AL29">
        <v>5036</v>
      </c>
      <c r="AM29">
        <v>12145</v>
      </c>
      <c r="AN29">
        <v>22382</v>
      </c>
      <c r="AO29">
        <v>225714</v>
      </c>
      <c r="AP29">
        <v>540345</v>
      </c>
      <c r="AQ29" s="3">
        <f>SUM(AL29:AO29)+AP29</f>
        <v>805622</v>
      </c>
    </row>
    <row r="30" spans="1:43" x14ac:dyDescent="0.15">
      <c r="A30" s="11" t="s">
        <v>96</v>
      </c>
      <c r="B30" t="s">
        <v>114</v>
      </c>
      <c r="C30" s="21">
        <v>600</v>
      </c>
      <c r="D30" s="21">
        <v>1245</v>
      </c>
      <c r="E30" s="21">
        <v>153</v>
      </c>
      <c r="F30" s="21">
        <v>64</v>
      </c>
      <c r="G30" s="21">
        <v>262</v>
      </c>
      <c r="H30" s="21">
        <v>1</v>
      </c>
      <c r="I30" s="21">
        <v>247</v>
      </c>
      <c r="J30" s="21">
        <v>435</v>
      </c>
      <c r="K30" s="21">
        <v>365</v>
      </c>
      <c r="L30" s="21">
        <v>1258</v>
      </c>
      <c r="M30" s="21">
        <v>302</v>
      </c>
      <c r="N30" s="21">
        <v>208</v>
      </c>
      <c r="O30" s="21">
        <v>195</v>
      </c>
      <c r="P30" s="21">
        <v>1066</v>
      </c>
      <c r="Q30" s="21">
        <v>118</v>
      </c>
      <c r="R30" s="21">
        <v>374</v>
      </c>
      <c r="S30" s="21">
        <v>89</v>
      </c>
      <c r="T30" s="21">
        <v>751</v>
      </c>
      <c r="U30" s="21">
        <v>62</v>
      </c>
      <c r="V30" s="21">
        <v>14</v>
      </c>
      <c r="W30" s="21">
        <v>105</v>
      </c>
      <c r="X30" s="21">
        <v>43</v>
      </c>
      <c r="Y30" s="21">
        <v>522</v>
      </c>
      <c r="Z30" s="21">
        <v>124</v>
      </c>
      <c r="AA30" s="21">
        <v>107</v>
      </c>
      <c r="AB30" s="21">
        <v>75</v>
      </c>
      <c r="AC30" s="21">
        <v>25</v>
      </c>
      <c r="AD30" s="21">
        <v>4885</v>
      </c>
      <c r="AE30" s="21">
        <v>15738</v>
      </c>
      <c r="AF30" s="22">
        <v>31322</v>
      </c>
      <c r="AG30" s="21">
        <v>6855</v>
      </c>
      <c r="AH30" s="22">
        <f t="shared" si="0"/>
        <v>38177</v>
      </c>
      <c r="AI30" s="10">
        <v>38177</v>
      </c>
      <c r="AK30" s="58" t="s">
        <v>119</v>
      </c>
      <c r="AL30">
        <v>36138</v>
      </c>
      <c r="AM30">
        <v>51287</v>
      </c>
      <c r="AN30">
        <v>166121</v>
      </c>
      <c r="AO30">
        <v>195645</v>
      </c>
    </row>
    <row r="31" spans="1:43" x14ac:dyDescent="0.15">
      <c r="A31" s="12" t="s">
        <v>97</v>
      </c>
      <c r="B31" t="s">
        <v>114</v>
      </c>
      <c r="C31" s="21">
        <v>10</v>
      </c>
      <c r="D31" s="21">
        <v>9</v>
      </c>
      <c r="E31" s="21">
        <v>1</v>
      </c>
      <c r="F31" s="21">
        <v>0</v>
      </c>
      <c r="G31" s="21">
        <v>0</v>
      </c>
      <c r="H31" s="21">
        <v>0</v>
      </c>
      <c r="I31" s="21">
        <v>1</v>
      </c>
      <c r="J31" s="21">
        <v>9</v>
      </c>
      <c r="K31" s="21">
        <v>2</v>
      </c>
      <c r="L31" s="21">
        <v>7</v>
      </c>
      <c r="M31" s="21">
        <v>6</v>
      </c>
      <c r="N31" s="21">
        <v>6</v>
      </c>
      <c r="O31" s="21">
        <v>4</v>
      </c>
      <c r="P31" s="21">
        <v>9</v>
      </c>
      <c r="Q31" s="21">
        <v>1</v>
      </c>
      <c r="R31" s="21">
        <v>28</v>
      </c>
      <c r="S31" s="21">
        <v>16</v>
      </c>
      <c r="T31" s="21">
        <v>15</v>
      </c>
      <c r="U31" s="21">
        <v>1</v>
      </c>
      <c r="V31" s="21">
        <v>0</v>
      </c>
      <c r="W31" s="21">
        <v>70</v>
      </c>
      <c r="X31" s="21">
        <v>1</v>
      </c>
      <c r="Y31" s="21">
        <v>254</v>
      </c>
      <c r="Z31" s="21">
        <v>5</v>
      </c>
      <c r="AA31" s="21">
        <v>5</v>
      </c>
      <c r="AB31" s="21">
        <v>7</v>
      </c>
      <c r="AC31" s="21">
        <v>1</v>
      </c>
      <c r="AD31" s="21">
        <v>118</v>
      </c>
      <c r="AE31" s="21">
        <v>20</v>
      </c>
      <c r="AF31" s="22">
        <v>855</v>
      </c>
      <c r="AG31" s="21">
        <v>155941</v>
      </c>
      <c r="AH31" s="22">
        <f t="shared" si="0"/>
        <v>156796</v>
      </c>
      <c r="AI31" s="10">
        <v>154736</v>
      </c>
      <c r="AK31" s="58" t="s">
        <v>120</v>
      </c>
      <c r="AL31">
        <v>87586</v>
      </c>
      <c r="AM31">
        <v>121322</v>
      </c>
      <c r="AN31">
        <v>227758</v>
      </c>
      <c r="AO31">
        <v>202795</v>
      </c>
    </row>
    <row r="32" spans="1:43" s="2" customFormat="1" x14ac:dyDescent="0.15">
      <c r="A32" s="15" t="s">
        <v>4</v>
      </c>
      <c r="B32" s="15" t="s">
        <v>17</v>
      </c>
      <c r="C32" s="23">
        <v>75820</v>
      </c>
      <c r="D32" s="23">
        <v>21312</v>
      </c>
      <c r="E32" s="23">
        <v>51870</v>
      </c>
      <c r="F32" s="23">
        <v>6259</v>
      </c>
      <c r="G32" s="23">
        <v>12147</v>
      </c>
      <c r="H32" s="23">
        <v>206</v>
      </c>
      <c r="I32" s="23">
        <v>63991</v>
      </c>
      <c r="J32" s="23">
        <v>38868</v>
      </c>
      <c r="K32" s="23">
        <v>57526</v>
      </c>
      <c r="L32" s="23">
        <v>118873</v>
      </c>
      <c r="M32" s="23">
        <v>33126</v>
      </c>
      <c r="N32" s="23">
        <v>32366</v>
      </c>
      <c r="O32" s="23">
        <v>18490</v>
      </c>
      <c r="P32" s="23">
        <v>128400</v>
      </c>
      <c r="Q32" s="23">
        <v>18649</v>
      </c>
      <c r="R32" s="23">
        <v>114588</v>
      </c>
      <c r="S32" s="23">
        <v>110254</v>
      </c>
      <c r="T32" s="23">
        <v>86706</v>
      </c>
      <c r="U32" s="23">
        <v>7773</v>
      </c>
      <c r="V32" s="23">
        <v>1569</v>
      </c>
      <c r="W32" s="23">
        <v>11831</v>
      </c>
      <c r="X32" s="23">
        <v>4806</v>
      </c>
      <c r="Y32" s="23">
        <v>56728</v>
      </c>
      <c r="Z32" s="23">
        <v>45253</v>
      </c>
      <c r="AA32" s="23">
        <v>29941</v>
      </c>
      <c r="AB32" s="23">
        <v>11422</v>
      </c>
      <c r="AC32" s="23">
        <v>2461</v>
      </c>
      <c r="AD32" s="23">
        <v>15429</v>
      </c>
      <c r="AE32" s="23">
        <v>89577</v>
      </c>
      <c r="AF32" s="22">
        <v>0</v>
      </c>
      <c r="AG32" s="22">
        <v>1451519</v>
      </c>
      <c r="AH32" s="23">
        <f>SUM(AH3:AH31)</f>
        <v>2492916</v>
      </c>
      <c r="AI32" s="15">
        <v>2831939</v>
      </c>
      <c r="AK32" t="s">
        <v>12</v>
      </c>
      <c r="AL32">
        <v>1616</v>
      </c>
      <c r="AM32">
        <v>33210</v>
      </c>
      <c r="AN32">
        <v>19866</v>
      </c>
      <c r="AO32">
        <v>17324</v>
      </c>
      <c r="AP32"/>
    </row>
    <row r="33" spans="1:42" x14ac:dyDescent="0.15">
      <c r="A33" s="4" t="s">
        <v>6</v>
      </c>
      <c r="B33" s="4" t="s">
        <v>10</v>
      </c>
      <c r="C33" s="26">
        <v>17493</v>
      </c>
      <c r="D33" s="26">
        <v>5059</v>
      </c>
      <c r="E33" s="26">
        <v>2441</v>
      </c>
      <c r="F33" s="26">
        <v>1372</v>
      </c>
      <c r="G33" s="26">
        <v>8035</v>
      </c>
      <c r="H33" s="26">
        <v>133</v>
      </c>
      <c r="I33" s="26">
        <v>7313</v>
      </c>
      <c r="J33" s="26">
        <v>8327</v>
      </c>
      <c r="K33" s="26">
        <v>7747</v>
      </c>
      <c r="L33" s="26">
        <v>35040</v>
      </c>
      <c r="M33" s="26">
        <v>8646</v>
      </c>
      <c r="N33" s="26">
        <v>7237</v>
      </c>
      <c r="O33" s="26">
        <v>5632</v>
      </c>
      <c r="P33" s="26">
        <v>12590</v>
      </c>
      <c r="Q33" s="26">
        <v>4522</v>
      </c>
      <c r="R33" s="26">
        <v>65538</v>
      </c>
      <c r="S33" s="26">
        <v>27492</v>
      </c>
      <c r="T33" s="26">
        <v>43219</v>
      </c>
      <c r="U33" s="26">
        <v>6080</v>
      </c>
      <c r="V33" s="26">
        <v>1409</v>
      </c>
      <c r="W33" s="26">
        <v>1863</v>
      </c>
      <c r="X33" s="26">
        <v>10322</v>
      </c>
      <c r="Y33" s="26">
        <v>24796</v>
      </c>
      <c r="Z33" s="26">
        <v>27350</v>
      </c>
      <c r="AA33" s="26">
        <v>39061</v>
      </c>
      <c r="AB33" s="26">
        <v>5754</v>
      </c>
      <c r="AC33" s="26">
        <v>2301</v>
      </c>
      <c r="AD33" s="26">
        <v>9559</v>
      </c>
      <c r="AE33" s="26">
        <v>56809</v>
      </c>
      <c r="AF33" s="27">
        <v>493713</v>
      </c>
      <c r="AG33" s="24">
        <v>0</v>
      </c>
      <c r="AH33" s="25">
        <v>0</v>
      </c>
      <c r="AI33" s="10">
        <v>0</v>
      </c>
      <c r="AK33" s="2" t="s">
        <v>9</v>
      </c>
      <c r="AL33">
        <f>SUM(AL26:AL32)</f>
        <v>268468</v>
      </c>
      <c r="AM33">
        <f>SUM(AM26:AM32)</f>
        <v>402631</v>
      </c>
      <c r="AN33">
        <f>SUM(AN26:AN32)</f>
        <v>980024</v>
      </c>
      <c r="AO33">
        <f>SUM(AO26:AO32)</f>
        <v>805622</v>
      </c>
    </row>
    <row r="34" spans="1:42" x14ac:dyDescent="0.15">
      <c r="A34" s="4" t="s">
        <v>7</v>
      </c>
      <c r="B34" s="4" t="s">
        <v>11</v>
      </c>
      <c r="C34" s="26">
        <v>30833</v>
      </c>
      <c r="D34" s="26">
        <v>34360</v>
      </c>
      <c r="E34" s="26">
        <v>8015</v>
      </c>
      <c r="F34" s="26">
        <v>11056</v>
      </c>
      <c r="G34" s="26">
        <v>7080</v>
      </c>
      <c r="H34" s="26">
        <v>277</v>
      </c>
      <c r="I34" s="26">
        <v>21521</v>
      </c>
      <c r="J34" s="26">
        <v>23037</v>
      </c>
      <c r="K34" s="26">
        <v>20514</v>
      </c>
      <c r="L34" s="26">
        <v>49283</v>
      </c>
      <c r="M34" s="26">
        <v>12112</v>
      </c>
      <c r="N34" s="26">
        <v>15234</v>
      </c>
      <c r="O34" s="26">
        <v>8860</v>
      </c>
      <c r="P34" s="26">
        <v>46618</v>
      </c>
      <c r="Q34" s="26">
        <v>5110</v>
      </c>
      <c r="R34" s="26">
        <v>50763</v>
      </c>
      <c r="S34" s="26">
        <v>75474</v>
      </c>
      <c r="T34" s="26">
        <v>99839</v>
      </c>
      <c r="U34" s="26">
        <v>10303</v>
      </c>
      <c r="V34" s="26">
        <v>2701</v>
      </c>
      <c r="W34" s="26">
        <v>98</v>
      </c>
      <c r="X34" s="26">
        <v>543</v>
      </c>
      <c r="Y34" s="26">
        <v>50929</v>
      </c>
      <c r="Z34" s="26">
        <v>14262</v>
      </c>
      <c r="AA34" s="26">
        <v>14905</v>
      </c>
      <c r="AB34" s="26">
        <v>5953</v>
      </c>
      <c r="AC34" s="26">
        <v>976</v>
      </c>
      <c r="AD34" s="26">
        <v>11534</v>
      </c>
      <c r="AE34" s="26">
        <v>7822</v>
      </c>
      <c r="AF34" s="27">
        <v>908775</v>
      </c>
      <c r="AG34" s="24">
        <v>0</v>
      </c>
      <c r="AH34" s="25">
        <v>0</v>
      </c>
      <c r="AI34" s="10">
        <v>0</v>
      </c>
    </row>
    <row r="35" spans="1:42" x14ac:dyDescent="0.15">
      <c r="A35" s="4" t="s">
        <v>8</v>
      </c>
      <c r="B35" s="4" t="s">
        <v>12</v>
      </c>
      <c r="C35" s="26">
        <v>2444</v>
      </c>
      <c r="D35" s="26">
        <v>12992</v>
      </c>
      <c r="E35" s="26">
        <v>899</v>
      </c>
      <c r="F35" s="26">
        <v>3358</v>
      </c>
      <c r="G35" s="26">
        <v>1628</v>
      </c>
      <c r="H35" s="26">
        <v>18</v>
      </c>
      <c r="I35" s="26">
        <v>1464</v>
      </c>
      <c r="J35" s="26">
        <v>2365</v>
      </c>
      <c r="K35" s="26">
        <v>1344</v>
      </c>
      <c r="L35" s="26">
        <v>3419</v>
      </c>
      <c r="M35" s="26">
        <v>1447</v>
      </c>
      <c r="N35" s="26">
        <v>869</v>
      </c>
      <c r="O35" s="26">
        <v>264</v>
      </c>
      <c r="P35" s="26">
        <v>1937</v>
      </c>
      <c r="Q35" s="26">
        <v>329</v>
      </c>
      <c r="R35" s="26">
        <v>5627</v>
      </c>
      <c r="S35" s="26">
        <v>-83</v>
      </c>
      <c r="T35" s="26">
        <v>8488</v>
      </c>
      <c r="U35" s="26">
        <v>826</v>
      </c>
      <c r="V35" s="26">
        <v>249</v>
      </c>
      <c r="W35" s="26">
        <v>980</v>
      </c>
      <c r="X35" s="26">
        <v>400</v>
      </c>
      <c r="Y35" s="26">
        <v>1623</v>
      </c>
      <c r="Z35" s="26">
        <v>318</v>
      </c>
      <c r="AA35" s="26">
        <v>310</v>
      </c>
      <c r="AB35" s="26">
        <v>151</v>
      </c>
      <c r="AC35" s="26">
        <v>191</v>
      </c>
      <c r="AD35" s="26">
        <v>1655</v>
      </c>
      <c r="AE35" s="26">
        <v>529</v>
      </c>
      <c r="AF35" s="27">
        <v>64502</v>
      </c>
      <c r="AG35" s="24">
        <v>0</v>
      </c>
      <c r="AH35" s="25">
        <v>0</v>
      </c>
      <c r="AI35" s="10">
        <v>0</v>
      </c>
    </row>
    <row r="36" spans="1:42" ht="14" x14ac:dyDescent="0.15">
      <c r="A36" s="10" t="s">
        <v>9</v>
      </c>
      <c r="B36" s="10" t="s">
        <v>9</v>
      </c>
      <c r="C36" s="27">
        <v>126590</v>
      </c>
      <c r="D36" s="27">
        <v>73723</v>
      </c>
      <c r="E36" s="27">
        <v>63225</v>
      </c>
      <c r="F36" s="27">
        <v>22046</v>
      </c>
      <c r="G36" s="27">
        <v>28889</v>
      </c>
      <c r="H36" s="27">
        <v>634</v>
      </c>
      <c r="I36" s="27">
        <v>94290</v>
      </c>
      <c r="J36" s="27">
        <v>72596</v>
      </c>
      <c r="K36" s="27">
        <v>87131</v>
      </c>
      <c r="L36" s="27">
        <v>206616</v>
      </c>
      <c r="M36" s="27">
        <v>55330</v>
      </c>
      <c r="N36" s="27">
        <v>55706</v>
      </c>
      <c r="O36" s="27">
        <v>33246</v>
      </c>
      <c r="P36" s="27">
        <v>189545</v>
      </c>
      <c r="Q36" s="27">
        <v>28610</v>
      </c>
      <c r="R36" s="27">
        <v>236515</v>
      </c>
      <c r="S36" s="27">
        <v>213137</v>
      </c>
      <c r="T36" s="27">
        <v>238252</v>
      </c>
      <c r="U36" s="27">
        <v>24982</v>
      </c>
      <c r="V36" s="27">
        <v>5928</v>
      </c>
      <c r="W36" s="27">
        <v>14772</v>
      </c>
      <c r="X36" s="27">
        <v>16071</v>
      </c>
      <c r="Y36" s="27">
        <v>134077</v>
      </c>
      <c r="Z36" s="27">
        <v>87184</v>
      </c>
      <c r="AA36" s="27">
        <v>84217</v>
      </c>
      <c r="AB36" s="27">
        <v>23279</v>
      </c>
      <c r="AC36" s="27">
        <v>5929</v>
      </c>
      <c r="AD36" s="27">
        <v>38177</v>
      </c>
      <c r="AE36" s="27">
        <v>154736</v>
      </c>
      <c r="AF36" s="27">
        <v>0</v>
      </c>
      <c r="AG36" s="24">
        <v>0</v>
      </c>
      <c r="AH36" s="25">
        <v>0</v>
      </c>
      <c r="AI36" s="10">
        <v>0</v>
      </c>
      <c r="AK36" s="52"/>
      <c r="AL36" s="58"/>
      <c r="AM36" s="58"/>
      <c r="AN36" s="58"/>
      <c r="AO36" s="58"/>
      <c r="AP36" s="2"/>
    </row>
    <row r="37" spans="1:42" ht="14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10"/>
      <c r="AG37" s="24"/>
      <c r="AH37" s="10"/>
      <c r="AI37" s="10"/>
      <c r="AK37" s="52"/>
      <c r="AM37" s="58"/>
      <c r="AN37" s="58"/>
      <c r="AP37" s="2"/>
    </row>
    <row r="38" spans="1:42" ht="14" x14ac:dyDescent="0.15">
      <c r="A38" s="4" t="s">
        <v>107</v>
      </c>
      <c r="B38" s="4"/>
      <c r="C38" s="4" t="s">
        <v>109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10"/>
      <c r="AG38" s="10"/>
      <c r="AH38" s="10"/>
      <c r="AI38" s="10"/>
      <c r="AK38" s="52"/>
      <c r="AP38" s="2"/>
    </row>
    <row r="39" spans="1:42" ht="14" x14ac:dyDescent="0.15">
      <c r="AK39" s="52"/>
      <c r="AP39" s="2"/>
    </row>
  </sheetData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6705-747D-8B47-A788-8C8B2D5CF4AC}">
  <dimension ref="A1:AV76"/>
  <sheetViews>
    <sheetView topLeftCell="B22" zoomScale="140" zoomScaleNormal="140" workbookViewId="0">
      <selection activeCell="N42" sqref="N42:O45"/>
    </sheetView>
  </sheetViews>
  <sheetFormatPr baseColWidth="10" defaultRowHeight="13" x14ac:dyDescent="0.15"/>
  <sheetData>
    <row r="1" spans="1:30" x14ac:dyDescent="0.15">
      <c r="A1" s="4"/>
      <c r="B1" t="s">
        <v>113</v>
      </c>
      <c r="C1" t="s">
        <v>112</v>
      </c>
      <c r="D1" t="s">
        <v>112</v>
      </c>
      <c r="E1" t="s">
        <v>112</v>
      </c>
      <c r="F1" t="s">
        <v>112</v>
      </c>
      <c r="G1" t="s">
        <v>112</v>
      </c>
      <c r="H1" t="s">
        <v>112</v>
      </c>
      <c r="I1" t="s">
        <v>112</v>
      </c>
      <c r="J1" t="s">
        <v>113</v>
      </c>
      <c r="K1" t="s">
        <v>113</v>
      </c>
      <c r="L1" t="s">
        <v>111</v>
      </c>
      <c r="M1" t="s">
        <v>113</v>
      </c>
      <c r="N1" t="s">
        <v>113</v>
      </c>
      <c r="O1" t="s">
        <v>113</v>
      </c>
      <c r="P1" t="s">
        <v>113</v>
      </c>
      <c r="Q1" t="s">
        <v>113</v>
      </c>
      <c r="R1" t="s">
        <v>111</v>
      </c>
      <c r="S1" t="s">
        <v>114</v>
      </c>
      <c r="T1" t="s">
        <v>114</v>
      </c>
      <c r="U1" t="s">
        <v>114</v>
      </c>
      <c r="V1" t="s">
        <v>114</v>
      </c>
      <c r="W1" t="s">
        <v>113</v>
      </c>
      <c r="X1" t="s">
        <v>114</v>
      </c>
      <c r="Y1" t="s">
        <v>114</v>
      </c>
      <c r="Z1" t="s">
        <v>114</v>
      </c>
      <c r="AA1" t="s">
        <v>114</v>
      </c>
      <c r="AB1" t="s">
        <v>112</v>
      </c>
      <c r="AC1" t="s">
        <v>114</v>
      </c>
      <c r="AD1" t="s">
        <v>114</v>
      </c>
    </row>
    <row r="2" spans="1:30" x14ac:dyDescent="0.15">
      <c r="A2" t="s">
        <v>113</v>
      </c>
      <c r="B2" s="21">
        <v>4265</v>
      </c>
      <c r="C2" s="21">
        <v>7294</v>
      </c>
      <c r="D2" s="21">
        <v>4037</v>
      </c>
      <c r="E2" s="21">
        <v>1492</v>
      </c>
      <c r="F2" s="21">
        <v>2002</v>
      </c>
      <c r="G2" s="21">
        <v>43</v>
      </c>
      <c r="H2" s="21">
        <v>6677</v>
      </c>
      <c r="I2" s="21">
        <v>4450</v>
      </c>
      <c r="J2" s="21">
        <v>11723</v>
      </c>
      <c r="K2" s="21">
        <v>11048</v>
      </c>
      <c r="L2" s="21">
        <v>3036</v>
      </c>
      <c r="M2" s="21">
        <v>4672</v>
      </c>
      <c r="N2" s="21">
        <v>1634</v>
      </c>
      <c r="O2" s="21">
        <v>3240</v>
      </c>
      <c r="P2" s="21">
        <v>1709</v>
      </c>
      <c r="Q2" s="21">
        <v>4068</v>
      </c>
      <c r="R2" s="21">
        <v>4125</v>
      </c>
      <c r="S2" s="21">
        <v>15248</v>
      </c>
      <c r="T2" s="21">
        <v>960</v>
      </c>
      <c r="U2" s="21">
        <v>131</v>
      </c>
      <c r="V2" s="21">
        <v>473</v>
      </c>
      <c r="W2" s="21">
        <v>253</v>
      </c>
      <c r="X2" s="21">
        <v>15217</v>
      </c>
      <c r="Y2" s="21">
        <v>3634</v>
      </c>
      <c r="Z2" s="21">
        <v>2859</v>
      </c>
      <c r="AA2" s="21">
        <v>1202</v>
      </c>
      <c r="AB2" s="21">
        <v>246</v>
      </c>
      <c r="AC2" s="21">
        <v>769</v>
      </c>
      <c r="AD2" s="21">
        <v>9098</v>
      </c>
    </row>
    <row r="3" spans="1:30" x14ac:dyDescent="0.15">
      <c r="A3" t="s">
        <v>112</v>
      </c>
      <c r="B3" s="21">
        <v>195</v>
      </c>
      <c r="C3" s="21">
        <v>2753</v>
      </c>
      <c r="D3" s="21">
        <v>40085</v>
      </c>
      <c r="E3" s="21">
        <v>146</v>
      </c>
      <c r="F3" s="21">
        <v>0</v>
      </c>
      <c r="G3" s="21">
        <v>0</v>
      </c>
      <c r="H3" s="21">
        <v>0</v>
      </c>
      <c r="I3" s="21">
        <v>0</v>
      </c>
      <c r="J3" s="21">
        <v>1016</v>
      </c>
      <c r="K3" s="21">
        <v>6</v>
      </c>
      <c r="L3" s="21">
        <v>6</v>
      </c>
      <c r="M3" s="21">
        <v>2</v>
      </c>
      <c r="N3" s="21">
        <v>0</v>
      </c>
      <c r="O3" s="21">
        <v>1</v>
      </c>
      <c r="P3" s="21">
        <v>1</v>
      </c>
      <c r="Q3" s="21">
        <v>7</v>
      </c>
      <c r="R3" s="21">
        <v>0</v>
      </c>
      <c r="S3" s="21">
        <v>-8448</v>
      </c>
      <c r="T3" s="21">
        <v>0</v>
      </c>
      <c r="U3" s="21">
        <v>0</v>
      </c>
      <c r="V3" s="21">
        <v>0</v>
      </c>
      <c r="W3" s="21">
        <v>0</v>
      </c>
      <c r="X3" s="21">
        <v>3</v>
      </c>
      <c r="Y3" s="21">
        <v>0</v>
      </c>
      <c r="Z3" s="21">
        <v>0</v>
      </c>
      <c r="AA3" s="21">
        <v>62</v>
      </c>
      <c r="AB3" s="21">
        <v>0</v>
      </c>
      <c r="AC3" s="21">
        <v>0</v>
      </c>
      <c r="AD3" s="21">
        <v>0</v>
      </c>
    </row>
    <row r="4" spans="1:30" x14ac:dyDescent="0.15">
      <c r="A4" t="s">
        <v>112</v>
      </c>
      <c r="B4" s="21">
        <v>13833</v>
      </c>
      <c r="C4" s="21">
        <v>1000</v>
      </c>
      <c r="D4" s="21">
        <v>4994</v>
      </c>
      <c r="E4" s="21">
        <v>324</v>
      </c>
      <c r="F4" s="21">
        <v>340</v>
      </c>
      <c r="G4" s="21">
        <v>41</v>
      </c>
      <c r="H4" s="21">
        <v>1799</v>
      </c>
      <c r="I4" s="21">
        <v>1813</v>
      </c>
      <c r="J4" s="21">
        <v>2738</v>
      </c>
      <c r="K4" s="21">
        <v>3757</v>
      </c>
      <c r="L4" s="21">
        <v>3148</v>
      </c>
      <c r="M4" s="21">
        <v>2788</v>
      </c>
      <c r="N4" s="21">
        <v>229</v>
      </c>
      <c r="O4" s="21">
        <v>4091</v>
      </c>
      <c r="P4" s="21">
        <v>349</v>
      </c>
      <c r="Q4" s="21">
        <v>8782</v>
      </c>
      <c r="R4" s="21">
        <v>9586</v>
      </c>
      <c r="S4" s="21">
        <v>13879</v>
      </c>
      <c r="T4" s="21">
        <v>286</v>
      </c>
      <c r="U4" s="21">
        <v>95</v>
      </c>
      <c r="V4" s="21">
        <v>100</v>
      </c>
      <c r="W4" s="21">
        <v>121</v>
      </c>
      <c r="X4" s="21">
        <v>3974</v>
      </c>
      <c r="Y4" s="21">
        <v>875</v>
      </c>
      <c r="Z4" s="21">
        <v>506</v>
      </c>
      <c r="AA4" s="21">
        <v>380</v>
      </c>
      <c r="AB4" s="21">
        <v>479</v>
      </c>
      <c r="AC4" s="21">
        <v>629</v>
      </c>
      <c r="AD4" s="21">
        <v>5051</v>
      </c>
    </row>
    <row r="5" spans="1:30" x14ac:dyDescent="0.15">
      <c r="A5" t="s">
        <v>112</v>
      </c>
      <c r="B5" s="21">
        <v>33463</v>
      </c>
      <c r="C5" s="21">
        <v>355</v>
      </c>
      <c r="D5" s="21">
        <v>181</v>
      </c>
      <c r="E5" s="21">
        <v>2569</v>
      </c>
      <c r="F5" s="21">
        <v>27</v>
      </c>
      <c r="G5" s="21">
        <v>0</v>
      </c>
      <c r="H5" s="21">
        <v>4016</v>
      </c>
      <c r="I5" s="21">
        <v>907</v>
      </c>
      <c r="J5" s="21">
        <v>5544</v>
      </c>
      <c r="K5" s="21">
        <v>1969</v>
      </c>
      <c r="L5" s="21">
        <v>316</v>
      </c>
      <c r="M5" s="21">
        <v>2886</v>
      </c>
      <c r="N5" s="21">
        <v>230</v>
      </c>
      <c r="O5" s="21">
        <v>1031</v>
      </c>
      <c r="P5" s="21">
        <v>229</v>
      </c>
      <c r="Q5" s="21">
        <v>144</v>
      </c>
      <c r="R5" s="21">
        <v>316</v>
      </c>
      <c r="S5" s="21">
        <v>-51970</v>
      </c>
      <c r="T5" s="21">
        <v>4</v>
      </c>
      <c r="U5" s="21">
        <v>1</v>
      </c>
      <c r="V5" s="21">
        <v>31</v>
      </c>
      <c r="W5" s="21">
        <v>23</v>
      </c>
      <c r="X5" s="21">
        <v>15075</v>
      </c>
      <c r="Y5" s="21">
        <v>249</v>
      </c>
      <c r="Z5" s="21">
        <v>125</v>
      </c>
      <c r="AA5" s="21">
        <v>206</v>
      </c>
      <c r="AB5" s="21">
        <v>20</v>
      </c>
      <c r="AC5" s="21">
        <v>15</v>
      </c>
      <c r="AD5" s="21">
        <v>2418</v>
      </c>
    </row>
    <row r="6" spans="1:30" x14ac:dyDescent="0.15">
      <c r="A6" t="s">
        <v>112</v>
      </c>
      <c r="B6" s="21">
        <v>12325</v>
      </c>
      <c r="C6" s="21">
        <v>162</v>
      </c>
      <c r="D6" s="21">
        <v>65</v>
      </c>
      <c r="E6" s="21">
        <v>6</v>
      </c>
      <c r="F6" s="21">
        <v>2786</v>
      </c>
      <c r="G6" s="21">
        <v>2</v>
      </c>
      <c r="H6" s="21">
        <v>10598</v>
      </c>
      <c r="I6" s="21">
        <v>401</v>
      </c>
      <c r="J6" s="21">
        <v>580</v>
      </c>
      <c r="K6" s="21">
        <v>1161</v>
      </c>
      <c r="L6" s="21">
        <v>542</v>
      </c>
      <c r="M6" s="21">
        <v>441</v>
      </c>
      <c r="N6" s="21">
        <v>173</v>
      </c>
      <c r="O6" s="21">
        <v>528</v>
      </c>
      <c r="P6" s="21">
        <v>143</v>
      </c>
      <c r="Q6" s="21">
        <v>536</v>
      </c>
      <c r="R6" s="21">
        <v>471</v>
      </c>
      <c r="S6" s="21">
        <v>-9292</v>
      </c>
      <c r="T6" s="21">
        <v>24</v>
      </c>
      <c r="U6" s="21">
        <v>22</v>
      </c>
      <c r="V6" s="21">
        <v>6</v>
      </c>
      <c r="W6" s="21">
        <v>7</v>
      </c>
      <c r="X6" s="21">
        <v>1919</v>
      </c>
      <c r="Y6" s="21">
        <v>395</v>
      </c>
      <c r="Z6" s="21">
        <v>494</v>
      </c>
      <c r="AA6" s="21">
        <v>7</v>
      </c>
      <c r="AB6" s="21">
        <v>16</v>
      </c>
      <c r="AC6" s="21">
        <v>8</v>
      </c>
      <c r="AD6" s="21">
        <v>1410</v>
      </c>
    </row>
    <row r="7" spans="1:30" x14ac:dyDescent="0.15">
      <c r="A7" t="s">
        <v>112</v>
      </c>
      <c r="B7" s="21">
        <v>254</v>
      </c>
      <c r="C7" s="21">
        <v>0</v>
      </c>
      <c r="D7" s="21">
        <v>17</v>
      </c>
      <c r="E7" s="21">
        <v>0</v>
      </c>
      <c r="F7" s="21">
        <v>4</v>
      </c>
      <c r="G7" s="21">
        <v>21</v>
      </c>
      <c r="H7" s="21">
        <v>6</v>
      </c>
      <c r="I7" s="21">
        <v>4</v>
      </c>
      <c r="J7" s="21">
        <v>3</v>
      </c>
      <c r="K7" s="21">
        <v>22</v>
      </c>
      <c r="L7" s="21">
        <v>22</v>
      </c>
      <c r="M7" s="21">
        <v>26</v>
      </c>
      <c r="N7" s="21">
        <v>2</v>
      </c>
      <c r="O7" s="21">
        <v>5</v>
      </c>
      <c r="P7" s="21">
        <v>0</v>
      </c>
      <c r="Q7" s="21">
        <v>174</v>
      </c>
      <c r="R7" s="21">
        <v>97</v>
      </c>
      <c r="S7" s="21">
        <v>-199</v>
      </c>
      <c r="T7" s="21">
        <v>0</v>
      </c>
      <c r="U7" s="21">
        <v>0</v>
      </c>
      <c r="V7" s="21">
        <v>3</v>
      </c>
      <c r="W7" s="21">
        <v>0</v>
      </c>
      <c r="X7" s="21">
        <v>2</v>
      </c>
      <c r="Y7" s="21">
        <v>12</v>
      </c>
      <c r="Z7" s="21">
        <v>7</v>
      </c>
      <c r="AA7" s="21">
        <v>0</v>
      </c>
      <c r="AB7" s="21">
        <v>0</v>
      </c>
      <c r="AC7" s="21">
        <v>0</v>
      </c>
      <c r="AD7" s="21">
        <v>0</v>
      </c>
    </row>
    <row r="8" spans="1:30" x14ac:dyDescent="0.15">
      <c r="A8" t="s">
        <v>112</v>
      </c>
      <c r="B8" s="21">
        <v>744</v>
      </c>
      <c r="C8" s="21">
        <v>382</v>
      </c>
      <c r="D8" s="21">
        <v>206</v>
      </c>
      <c r="E8" s="21">
        <v>75</v>
      </c>
      <c r="F8" s="21">
        <v>494</v>
      </c>
      <c r="G8" s="21">
        <v>11</v>
      </c>
      <c r="H8" s="21">
        <v>31295</v>
      </c>
      <c r="I8" s="21">
        <v>1901</v>
      </c>
      <c r="J8" s="21">
        <v>2531</v>
      </c>
      <c r="K8" s="21">
        <v>23126</v>
      </c>
      <c r="L8" s="21">
        <v>676</v>
      </c>
      <c r="M8" s="21">
        <v>3754</v>
      </c>
      <c r="N8" s="21">
        <v>82</v>
      </c>
      <c r="O8" s="21">
        <v>492</v>
      </c>
      <c r="P8" s="21">
        <v>415</v>
      </c>
      <c r="Q8" s="21">
        <v>11931</v>
      </c>
      <c r="R8" s="21">
        <v>112</v>
      </c>
      <c r="S8" s="21">
        <v>-5049</v>
      </c>
      <c r="T8" s="21">
        <v>28</v>
      </c>
      <c r="U8" s="21">
        <v>1</v>
      </c>
      <c r="V8" s="21">
        <v>8</v>
      </c>
      <c r="W8" s="21">
        <v>10</v>
      </c>
      <c r="X8" s="21">
        <v>1408</v>
      </c>
      <c r="Y8" s="21">
        <v>76</v>
      </c>
      <c r="Z8" s="21">
        <v>98</v>
      </c>
      <c r="AA8" s="21">
        <v>252</v>
      </c>
      <c r="AB8" s="21">
        <v>31</v>
      </c>
      <c r="AC8" s="21">
        <v>1</v>
      </c>
      <c r="AD8" s="21">
        <v>7</v>
      </c>
    </row>
    <row r="9" spans="1:30" x14ac:dyDescent="0.15">
      <c r="A9" t="s">
        <v>112</v>
      </c>
      <c r="B9" s="21">
        <v>876</v>
      </c>
      <c r="C9" s="21">
        <v>15</v>
      </c>
      <c r="D9" s="21">
        <v>83</v>
      </c>
      <c r="E9" s="21">
        <v>101</v>
      </c>
      <c r="F9" s="21">
        <v>2</v>
      </c>
      <c r="G9" s="21">
        <v>0</v>
      </c>
      <c r="H9" s="21">
        <v>2406</v>
      </c>
      <c r="I9" s="21">
        <v>22339</v>
      </c>
      <c r="J9" s="21">
        <v>711</v>
      </c>
      <c r="K9" s="21">
        <v>9440</v>
      </c>
      <c r="L9" s="21">
        <v>257</v>
      </c>
      <c r="M9" s="21">
        <v>429</v>
      </c>
      <c r="N9" s="21">
        <v>7</v>
      </c>
      <c r="O9" s="21">
        <v>445</v>
      </c>
      <c r="P9" s="21">
        <v>2319</v>
      </c>
      <c r="Q9" s="21">
        <v>646</v>
      </c>
      <c r="R9" s="21">
        <v>0</v>
      </c>
      <c r="S9" s="21">
        <v>-1529</v>
      </c>
      <c r="T9" s="21">
        <v>0</v>
      </c>
      <c r="U9" s="21">
        <v>0</v>
      </c>
      <c r="V9" s="21">
        <v>0</v>
      </c>
      <c r="W9" s="21">
        <v>3</v>
      </c>
      <c r="X9" s="21">
        <v>19</v>
      </c>
      <c r="Y9" s="21">
        <v>11</v>
      </c>
      <c r="Z9" s="21">
        <v>1</v>
      </c>
      <c r="AA9" s="21">
        <v>90</v>
      </c>
      <c r="AB9" s="21">
        <v>1</v>
      </c>
      <c r="AC9" s="21">
        <v>0</v>
      </c>
      <c r="AD9" s="21">
        <v>0</v>
      </c>
    </row>
    <row r="10" spans="1:30" x14ac:dyDescent="0.15">
      <c r="A10" t="s">
        <v>113</v>
      </c>
      <c r="B10" s="21">
        <v>1281</v>
      </c>
      <c r="C10" s="21">
        <v>877</v>
      </c>
      <c r="D10" s="21">
        <v>814</v>
      </c>
      <c r="E10" s="21">
        <v>424</v>
      </c>
      <c r="F10" s="21">
        <v>1218</v>
      </c>
      <c r="G10" s="21">
        <v>25</v>
      </c>
      <c r="H10" s="21">
        <v>883</v>
      </c>
      <c r="I10" s="21">
        <v>1944</v>
      </c>
      <c r="J10" s="21">
        <v>23806</v>
      </c>
      <c r="K10" s="21">
        <v>7771</v>
      </c>
      <c r="L10" s="21">
        <v>2621</v>
      </c>
      <c r="M10" s="21">
        <v>1995</v>
      </c>
      <c r="N10" s="21">
        <v>2521</v>
      </c>
      <c r="O10" s="21">
        <v>1663</v>
      </c>
      <c r="P10" s="21">
        <v>1566</v>
      </c>
      <c r="Q10" s="21">
        <v>4272</v>
      </c>
      <c r="R10" s="21">
        <v>6838</v>
      </c>
      <c r="S10" s="21">
        <v>-1134</v>
      </c>
      <c r="T10" s="21">
        <v>41</v>
      </c>
      <c r="U10" s="21">
        <v>10</v>
      </c>
      <c r="V10" s="21">
        <v>139</v>
      </c>
      <c r="W10" s="21">
        <v>41</v>
      </c>
      <c r="X10" s="21">
        <v>1248</v>
      </c>
      <c r="Y10" s="21">
        <v>7166</v>
      </c>
      <c r="Z10" s="21">
        <v>505</v>
      </c>
      <c r="AA10" s="21">
        <v>1104</v>
      </c>
      <c r="AB10" s="21">
        <v>69</v>
      </c>
      <c r="AC10" s="21">
        <v>226</v>
      </c>
      <c r="AD10" s="21">
        <v>1661</v>
      </c>
    </row>
    <row r="11" spans="1:30" x14ac:dyDescent="0.15">
      <c r="A11" t="s">
        <v>113</v>
      </c>
      <c r="B11" s="21">
        <v>4327</v>
      </c>
      <c r="C11" s="21">
        <v>1449</v>
      </c>
      <c r="D11" s="21">
        <v>593</v>
      </c>
      <c r="E11" s="21">
        <v>150</v>
      </c>
      <c r="F11" s="21">
        <v>2022</v>
      </c>
      <c r="G11" s="21">
        <v>44</v>
      </c>
      <c r="H11" s="21">
        <v>3194</v>
      </c>
      <c r="I11" s="21">
        <v>2547</v>
      </c>
      <c r="J11" s="21">
        <v>2280</v>
      </c>
      <c r="K11" s="21">
        <v>51419</v>
      </c>
      <c r="L11" s="21">
        <v>2620</v>
      </c>
      <c r="M11" s="21">
        <v>1468</v>
      </c>
      <c r="N11" s="21">
        <v>365</v>
      </c>
      <c r="O11" s="21">
        <v>2898</v>
      </c>
      <c r="P11" s="21">
        <v>683</v>
      </c>
      <c r="Q11" s="21">
        <v>18880</v>
      </c>
      <c r="R11" s="21">
        <v>8469</v>
      </c>
      <c r="S11" s="21">
        <v>11051</v>
      </c>
      <c r="T11" s="21">
        <v>449</v>
      </c>
      <c r="U11" s="21">
        <v>112</v>
      </c>
      <c r="V11" s="21">
        <v>255</v>
      </c>
      <c r="W11" s="21">
        <v>311</v>
      </c>
      <c r="X11" s="21">
        <v>3118</v>
      </c>
      <c r="Y11" s="21">
        <v>2292</v>
      </c>
      <c r="Z11" s="21">
        <v>1151</v>
      </c>
      <c r="AA11" s="21">
        <v>1496</v>
      </c>
      <c r="AB11" s="21">
        <v>598</v>
      </c>
      <c r="AC11" s="21">
        <v>686</v>
      </c>
      <c r="AD11" s="21">
        <v>10734</v>
      </c>
    </row>
    <row r="12" spans="1:30" x14ac:dyDescent="0.15">
      <c r="A12" t="s">
        <v>111</v>
      </c>
      <c r="B12" s="21">
        <v>106</v>
      </c>
      <c r="C12" s="21">
        <v>36</v>
      </c>
      <c r="D12" s="21">
        <v>42</v>
      </c>
      <c r="E12" s="21">
        <v>8</v>
      </c>
      <c r="F12" s="21">
        <v>327</v>
      </c>
      <c r="G12" s="21">
        <v>7</v>
      </c>
      <c r="H12" s="21">
        <v>267</v>
      </c>
      <c r="I12" s="21">
        <v>357</v>
      </c>
      <c r="J12" s="21">
        <v>1333</v>
      </c>
      <c r="K12" s="21">
        <v>1762</v>
      </c>
      <c r="L12" s="21">
        <v>16847</v>
      </c>
      <c r="M12" s="21">
        <v>950</v>
      </c>
      <c r="N12" s="21">
        <v>101</v>
      </c>
      <c r="O12" s="21">
        <v>2499</v>
      </c>
      <c r="P12" s="21">
        <v>1738</v>
      </c>
      <c r="Q12" s="21">
        <v>5723</v>
      </c>
      <c r="R12" s="21">
        <v>275</v>
      </c>
      <c r="S12" s="21">
        <v>-4853</v>
      </c>
      <c r="T12" s="21">
        <v>80</v>
      </c>
      <c r="U12" s="21">
        <v>34</v>
      </c>
      <c r="V12" s="21">
        <v>146</v>
      </c>
      <c r="W12" s="21">
        <v>1371</v>
      </c>
      <c r="X12" s="21">
        <v>329</v>
      </c>
      <c r="Y12" s="21">
        <v>462</v>
      </c>
      <c r="Z12" s="21">
        <v>572</v>
      </c>
      <c r="AA12" s="21">
        <v>147</v>
      </c>
      <c r="AB12" s="21">
        <v>22</v>
      </c>
      <c r="AC12" s="21">
        <v>207</v>
      </c>
      <c r="AD12" s="21">
        <v>1383</v>
      </c>
    </row>
    <row r="13" spans="1:30" x14ac:dyDescent="0.15">
      <c r="A13" t="s">
        <v>113</v>
      </c>
      <c r="B13" s="21">
        <v>299</v>
      </c>
      <c r="C13" s="21">
        <v>87</v>
      </c>
      <c r="D13" s="21">
        <v>30</v>
      </c>
      <c r="E13" s="21">
        <v>5</v>
      </c>
      <c r="F13" s="21">
        <v>145</v>
      </c>
      <c r="G13" s="21">
        <v>1</v>
      </c>
      <c r="H13" s="21">
        <v>319</v>
      </c>
      <c r="I13" s="21">
        <v>180</v>
      </c>
      <c r="J13" s="21">
        <v>562</v>
      </c>
      <c r="K13" s="21">
        <v>746</v>
      </c>
      <c r="L13" s="21">
        <v>309</v>
      </c>
      <c r="M13" s="21">
        <v>10849</v>
      </c>
      <c r="N13" s="21">
        <v>32</v>
      </c>
      <c r="O13" s="21">
        <v>517</v>
      </c>
      <c r="P13" s="21">
        <v>90</v>
      </c>
      <c r="Q13" s="21">
        <v>47250</v>
      </c>
      <c r="R13" s="21">
        <v>911</v>
      </c>
      <c r="S13" s="21">
        <v>-7555</v>
      </c>
      <c r="T13" s="21">
        <v>38</v>
      </c>
      <c r="U13" s="21">
        <v>9</v>
      </c>
      <c r="V13" s="21">
        <v>151</v>
      </c>
      <c r="W13" s="21">
        <v>13</v>
      </c>
      <c r="X13" s="21">
        <v>2186</v>
      </c>
      <c r="Y13" s="21">
        <v>795</v>
      </c>
      <c r="Z13" s="21">
        <v>180</v>
      </c>
      <c r="AA13" s="21">
        <v>69</v>
      </c>
      <c r="AB13" s="21">
        <v>49</v>
      </c>
      <c r="AC13" s="21">
        <v>18</v>
      </c>
      <c r="AD13" s="21">
        <v>88</v>
      </c>
    </row>
    <row r="14" spans="1:30" x14ac:dyDescent="0.15">
      <c r="A14" t="s">
        <v>113</v>
      </c>
      <c r="B14" s="21">
        <v>48</v>
      </c>
      <c r="C14" s="21">
        <v>56</v>
      </c>
      <c r="D14" s="21">
        <v>8</v>
      </c>
      <c r="E14" s="21">
        <v>15</v>
      </c>
      <c r="F14" s="21">
        <v>73</v>
      </c>
      <c r="G14" s="21">
        <v>1</v>
      </c>
      <c r="H14" s="21">
        <v>191</v>
      </c>
      <c r="I14" s="21">
        <v>32</v>
      </c>
      <c r="J14" s="21">
        <v>671</v>
      </c>
      <c r="K14" s="21">
        <v>554</v>
      </c>
      <c r="L14" s="21">
        <v>700</v>
      </c>
      <c r="M14" s="21">
        <v>219</v>
      </c>
      <c r="N14" s="21">
        <v>11605</v>
      </c>
      <c r="O14" s="21">
        <v>509</v>
      </c>
      <c r="P14" s="21">
        <v>763</v>
      </c>
      <c r="Q14" s="21">
        <v>272</v>
      </c>
      <c r="R14" s="21">
        <v>287</v>
      </c>
      <c r="S14" s="21">
        <v>-556</v>
      </c>
      <c r="T14" s="21">
        <v>16</v>
      </c>
      <c r="U14" s="21">
        <v>4</v>
      </c>
      <c r="V14" s="21">
        <v>139</v>
      </c>
      <c r="W14" s="21">
        <v>22</v>
      </c>
      <c r="X14" s="21">
        <v>349</v>
      </c>
      <c r="Y14" s="21">
        <v>1191</v>
      </c>
      <c r="Z14" s="21">
        <v>527</v>
      </c>
      <c r="AA14" s="21">
        <v>39</v>
      </c>
      <c r="AB14" s="21">
        <v>14</v>
      </c>
      <c r="AC14" s="21">
        <v>52</v>
      </c>
      <c r="AD14" s="21">
        <v>2099</v>
      </c>
    </row>
    <row r="15" spans="1:30" x14ac:dyDescent="0.15">
      <c r="A15" t="s">
        <v>113</v>
      </c>
      <c r="B15" s="21">
        <v>41</v>
      </c>
      <c r="C15" s="21">
        <v>18</v>
      </c>
      <c r="D15" s="21">
        <v>10</v>
      </c>
      <c r="E15" s="21">
        <v>0</v>
      </c>
      <c r="F15" s="21">
        <v>18</v>
      </c>
      <c r="G15" s="21">
        <v>0</v>
      </c>
      <c r="H15" s="21">
        <v>37</v>
      </c>
      <c r="I15" s="21">
        <v>39</v>
      </c>
      <c r="J15" s="21">
        <v>776</v>
      </c>
      <c r="K15" s="21">
        <v>97</v>
      </c>
      <c r="L15" s="21">
        <v>49</v>
      </c>
      <c r="M15" s="21">
        <v>15</v>
      </c>
      <c r="N15" s="21">
        <v>116</v>
      </c>
      <c r="O15" s="21">
        <v>54397</v>
      </c>
      <c r="P15" s="21">
        <v>1265</v>
      </c>
      <c r="Q15" s="21">
        <v>56</v>
      </c>
      <c r="R15" s="21">
        <v>9476</v>
      </c>
      <c r="S15" s="21">
        <v>-4202</v>
      </c>
      <c r="T15" s="21">
        <v>1</v>
      </c>
      <c r="U15" s="21">
        <v>0</v>
      </c>
      <c r="V15" s="21">
        <v>7722</v>
      </c>
      <c r="W15" s="21">
        <v>22</v>
      </c>
      <c r="X15" s="21">
        <v>185</v>
      </c>
      <c r="Y15" s="21">
        <v>8292</v>
      </c>
      <c r="Z15" s="21">
        <v>5067</v>
      </c>
      <c r="AA15" s="21">
        <v>47</v>
      </c>
      <c r="AB15" s="21">
        <v>26</v>
      </c>
      <c r="AC15" s="21">
        <v>69</v>
      </c>
      <c r="AD15" s="21">
        <v>7208</v>
      </c>
    </row>
    <row r="16" spans="1:30" x14ac:dyDescent="0.15">
      <c r="A16" t="s">
        <v>113</v>
      </c>
      <c r="B16" s="21">
        <v>672</v>
      </c>
      <c r="C16" s="21">
        <v>112</v>
      </c>
      <c r="D16" s="21">
        <v>238</v>
      </c>
      <c r="E16" s="21">
        <v>114</v>
      </c>
      <c r="F16" s="21">
        <v>107</v>
      </c>
      <c r="G16" s="21">
        <v>1</v>
      </c>
      <c r="H16" s="21">
        <v>368</v>
      </c>
      <c r="I16" s="21">
        <v>194</v>
      </c>
      <c r="J16" s="21">
        <v>602</v>
      </c>
      <c r="K16" s="21">
        <v>838</v>
      </c>
      <c r="L16" s="21">
        <v>139</v>
      </c>
      <c r="M16" s="21">
        <v>214</v>
      </c>
      <c r="N16" s="21">
        <v>96</v>
      </c>
      <c r="O16" s="21">
        <v>1192</v>
      </c>
      <c r="P16" s="21">
        <v>2247</v>
      </c>
      <c r="Q16" s="21">
        <v>217</v>
      </c>
      <c r="R16" s="21">
        <v>8708</v>
      </c>
      <c r="S16" s="21">
        <v>461</v>
      </c>
      <c r="T16" s="21">
        <v>30</v>
      </c>
      <c r="U16" s="21">
        <v>20</v>
      </c>
      <c r="V16" s="21">
        <v>57</v>
      </c>
      <c r="W16" s="21">
        <v>1133</v>
      </c>
      <c r="X16" s="21">
        <v>2042</v>
      </c>
      <c r="Y16" s="21">
        <v>781</v>
      </c>
      <c r="Z16" s="21">
        <v>819</v>
      </c>
      <c r="AA16" s="21">
        <v>149</v>
      </c>
      <c r="AB16" s="21">
        <v>1</v>
      </c>
      <c r="AC16" s="21">
        <v>302</v>
      </c>
      <c r="AD16" s="21">
        <v>2716</v>
      </c>
    </row>
    <row r="17" spans="1:30" x14ac:dyDescent="0.15">
      <c r="A17" t="s">
        <v>113</v>
      </c>
      <c r="B17" s="21">
        <v>286</v>
      </c>
      <c r="C17" s="21">
        <v>335</v>
      </c>
      <c r="D17" s="21">
        <v>47</v>
      </c>
      <c r="E17" s="21">
        <v>5</v>
      </c>
      <c r="F17" s="21">
        <v>86</v>
      </c>
      <c r="G17" s="21">
        <v>1</v>
      </c>
      <c r="H17" s="21">
        <v>298</v>
      </c>
      <c r="I17" s="21">
        <v>257</v>
      </c>
      <c r="J17" s="21">
        <v>256</v>
      </c>
      <c r="K17" s="21">
        <v>271</v>
      </c>
      <c r="L17" s="21">
        <v>118</v>
      </c>
      <c r="M17" s="21">
        <v>188</v>
      </c>
      <c r="N17" s="21">
        <v>33</v>
      </c>
      <c r="O17" s="21">
        <v>472</v>
      </c>
      <c r="P17" s="21">
        <v>71</v>
      </c>
      <c r="Q17" s="21">
        <v>666</v>
      </c>
      <c r="R17" s="21">
        <v>372</v>
      </c>
      <c r="S17" s="21">
        <v>1692</v>
      </c>
      <c r="T17" s="21">
        <v>540</v>
      </c>
      <c r="U17" s="21">
        <v>95</v>
      </c>
      <c r="V17" s="21">
        <v>53</v>
      </c>
      <c r="W17" s="21">
        <v>91</v>
      </c>
      <c r="X17" s="21">
        <v>5132</v>
      </c>
      <c r="Y17" s="21">
        <v>4710</v>
      </c>
      <c r="Z17" s="21">
        <v>1909</v>
      </c>
      <c r="AA17" s="21">
        <v>184</v>
      </c>
      <c r="AB17" s="21">
        <v>250</v>
      </c>
      <c r="AC17" s="21">
        <v>644</v>
      </c>
      <c r="AD17" s="21">
        <v>2834</v>
      </c>
    </row>
    <row r="18" spans="1:30" x14ac:dyDescent="0.15">
      <c r="A18" t="s">
        <v>111</v>
      </c>
      <c r="B18" s="21">
        <v>0</v>
      </c>
      <c r="C18" s="21">
        <v>0</v>
      </c>
      <c r="D18" s="21">
        <v>12</v>
      </c>
      <c r="E18" s="21">
        <v>0</v>
      </c>
      <c r="F18" s="21">
        <v>0</v>
      </c>
      <c r="G18" s="21">
        <v>0</v>
      </c>
      <c r="H18" s="21">
        <v>12</v>
      </c>
      <c r="I18" s="21">
        <v>4</v>
      </c>
      <c r="J18" s="21">
        <v>29</v>
      </c>
      <c r="K18" s="21">
        <v>1</v>
      </c>
      <c r="L18" s="21">
        <v>0</v>
      </c>
      <c r="M18" s="21">
        <v>0</v>
      </c>
      <c r="N18" s="21">
        <v>551</v>
      </c>
      <c r="O18" s="21">
        <v>50998</v>
      </c>
      <c r="P18" s="21">
        <v>4323</v>
      </c>
      <c r="Q18" s="21">
        <v>0</v>
      </c>
      <c r="R18" s="21">
        <v>56431</v>
      </c>
      <c r="S18" s="21">
        <v>-3442</v>
      </c>
      <c r="T18" s="21">
        <v>0</v>
      </c>
      <c r="U18" s="21">
        <v>0</v>
      </c>
      <c r="V18" s="21">
        <v>1506</v>
      </c>
      <c r="W18" s="21">
        <v>0</v>
      </c>
      <c r="X18" s="21">
        <v>121</v>
      </c>
      <c r="Y18" s="21">
        <v>1448</v>
      </c>
      <c r="Z18" s="21">
        <v>866</v>
      </c>
      <c r="AA18" s="21">
        <v>36</v>
      </c>
      <c r="AB18" s="21">
        <v>9</v>
      </c>
      <c r="AC18" s="21">
        <v>8</v>
      </c>
      <c r="AD18" s="21">
        <v>1864</v>
      </c>
    </row>
    <row r="19" spans="1:30" x14ac:dyDescent="0.15">
      <c r="A19" t="s">
        <v>114</v>
      </c>
      <c r="B19" s="21">
        <v>474</v>
      </c>
      <c r="C19" s="21">
        <v>3971</v>
      </c>
      <c r="D19" s="21">
        <v>83</v>
      </c>
      <c r="E19" s="21">
        <v>444</v>
      </c>
      <c r="F19" s="21">
        <v>1897</v>
      </c>
      <c r="G19" s="21">
        <v>2</v>
      </c>
      <c r="H19" s="21">
        <v>610</v>
      </c>
      <c r="I19" s="21">
        <v>612</v>
      </c>
      <c r="J19" s="21">
        <v>1163</v>
      </c>
      <c r="K19" s="21">
        <v>978</v>
      </c>
      <c r="L19" s="21">
        <v>799</v>
      </c>
      <c r="M19" s="21">
        <v>751</v>
      </c>
      <c r="N19" s="21">
        <v>83</v>
      </c>
      <c r="O19" s="21">
        <v>1098</v>
      </c>
      <c r="P19" s="21">
        <v>128</v>
      </c>
      <c r="Q19" s="21">
        <v>7284</v>
      </c>
      <c r="R19" s="21">
        <v>2401</v>
      </c>
      <c r="S19" s="21">
        <v>133576</v>
      </c>
      <c r="T19" s="21">
        <v>324</v>
      </c>
      <c r="U19" s="21">
        <v>139</v>
      </c>
      <c r="V19" s="21">
        <v>195</v>
      </c>
      <c r="W19" s="21">
        <v>200</v>
      </c>
      <c r="X19" s="21">
        <v>893</v>
      </c>
      <c r="Y19" s="21">
        <v>1374</v>
      </c>
      <c r="Z19" s="21">
        <v>643</v>
      </c>
      <c r="AA19" s="21">
        <v>283</v>
      </c>
      <c r="AB19" s="21">
        <v>268</v>
      </c>
      <c r="AC19" s="21">
        <v>514</v>
      </c>
      <c r="AD19" s="21">
        <v>8695</v>
      </c>
    </row>
    <row r="20" spans="1:30" x14ac:dyDescent="0.15">
      <c r="A20" t="s">
        <v>114</v>
      </c>
      <c r="B20" s="21">
        <v>165</v>
      </c>
      <c r="C20" s="21">
        <v>317</v>
      </c>
      <c r="D20" s="21">
        <v>24</v>
      </c>
      <c r="E20" s="21">
        <v>38</v>
      </c>
      <c r="F20" s="21">
        <v>81</v>
      </c>
      <c r="G20" s="21">
        <v>2</v>
      </c>
      <c r="H20" s="21">
        <v>78</v>
      </c>
      <c r="I20" s="21">
        <v>75</v>
      </c>
      <c r="J20" s="21">
        <v>137</v>
      </c>
      <c r="K20" s="21">
        <v>608</v>
      </c>
      <c r="L20" s="21">
        <v>152</v>
      </c>
      <c r="M20" s="21">
        <v>117</v>
      </c>
      <c r="N20" s="21">
        <v>131</v>
      </c>
      <c r="O20" s="21">
        <v>233</v>
      </c>
      <c r="P20" s="21">
        <v>159</v>
      </c>
      <c r="Q20" s="21">
        <v>737</v>
      </c>
      <c r="R20" s="21">
        <v>434</v>
      </c>
      <c r="S20" s="21">
        <v>1290</v>
      </c>
      <c r="T20" s="21">
        <v>3590</v>
      </c>
      <c r="U20" s="21">
        <v>442</v>
      </c>
      <c r="V20" s="21">
        <v>45</v>
      </c>
      <c r="W20" s="21">
        <v>258</v>
      </c>
      <c r="X20" s="21">
        <v>497</v>
      </c>
      <c r="Y20" s="21">
        <v>595</v>
      </c>
      <c r="Z20" s="21">
        <v>1301</v>
      </c>
      <c r="AA20" s="21">
        <v>346</v>
      </c>
      <c r="AB20" s="21">
        <v>89</v>
      </c>
      <c r="AC20" s="21">
        <v>982</v>
      </c>
      <c r="AD20" s="21">
        <v>3949</v>
      </c>
    </row>
    <row r="21" spans="1:30" x14ac:dyDescent="0.15">
      <c r="A21" t="s">
        <v>114</v>
      </c>
      <c r="B21" s="21">
        <v>24</v>
      </c>
      <c r="C21" s="21">
        <v>80</v>
      </c>
      <c r="D21" s="21">
        <v>6</v>
      </c>
      <c r="E21" s="21">
        <v>7</v>
      </c>
      <c r="F21" s="21">
        <v>19</v>
      </c>
      <c r="G21" s="21">
        <v>0</v>
      </c>
      <c r="H21" s="21">
        <v>17</v>
      </c>
      <c r="I21" s="21">
        <v>16</v>
      </c>
      <c r="J21" s="21">
        <v>30</v>
      </c>
      <c r="K21" s="21">
        <v>134</v>
      </c>
      <c r="L21" s="21">
        <v>46</v>
      </c>
      <c r="M21" s="21">
        <v>29</v>
      </c>
      <c r="N21" s="21">
        <v>29</v>
      </c>
      <c r="O21" s="21">
        <v>59</v>
      </c>
      <c r="P21" s="21">
        <v>35</v>
      </c>
      <c r="Q21" s="21">
        <v>185</v>
      </c>
      <c r="R21" s="21">
        <v>171</v>
      </c>
      <c r="S21" s="21">
        <v>108</v>
      </c>
      <c r="T21" s="21">
        <v>127</v>
      </c>
      <c r="U21" s="21">
        <v>214</v>
      </c>
      <c r="V21" s="21">
        <v>10</v>
      </c>
      <c r="W21" s="21">
        <v>57</v>
      </c>
      <c r="X21" s="21">
        <v>150</v>
      </c>
      <c r="Y21" s="21">
        <v>179</v>
      </c>
      <c r="Z21" s="21">
        <v>392</v>
      </c>
      <c r="AA21" s="21">
        <v>76</v>
      </c>
      <c r="AB21" s="21">
        <v>2</v>
      </c>
      <c r="AC21" s="21">
        <v>146</v>
      </c>
      <c r="AD21" s="21">
        <v>596</v>
      </c>
    </row>
    <row r="22" spans="1:30" x14ac:dyDescent="0.15">
      <c r="A22" t="s">
        <v>114</v>
      </c>
      <c r="B22" s="21">
        <v>0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118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19</v>
      </c>
      <c r="X22" s="21">
        <v>0</v>
      </c>
      <c r="Y22" s="21">
        <v>128</v>
      </c>
      <c r="Z22" s="21">
        <v>804</v>
      </c>
      <c r="AA22" s="21">
        <v>0</v>
      </c>
      <c r="AB22" s="21">
        <v>0</v>
      </c>
      <c r="AC22" s="21">
        <v>207</v>
      </c>
      <c r="AD22" s="21">
        <v>1443</v>
      </c>
    </row>
    <row r="23" spans="1:30" x14ac:dyDescent="0.15">
      <c r="A23" t="s">
        <v>113</v>
      </c>
      <c r="B23" s="21">
        <v>382</v>
      </c>
      <c r="C23" s="21">
        <v>219</v>
      </c>
      <c r="D23" s="21">
        <v>68</v>
      </c>
      <c r="E23" s="21">
        <v>109</v>
      </c>
      <c r="F23" s="21">
        <v>128</v>
      </c>
      <c r="G23" s="21">
        <v>1</v>
      </c>
      <c r="H23" s="21">
        <v>450</v>
      </c>
      <c r="I23" s="21">
        <v>200</v>
      </c>
      <c r="J23" s="21">
        <v>282</v>
      </c>
      <c r="K23" s="21">
        <v>646</v>
      </c>
      <c r="L23" s="21">
        <v>126</v>
      </c>
      <c r="M23" s="21">
        <v>194</v>
      </c>
      <c r="N23" s="21">
        <v>115</v>
      </c>
      <c r="O23" s="21">
        <v>329</v>
      </c>
      <c r="P23" s="21">
        <v>176</v>
      </c>
      <c r="Q23" s="21">
        <v>600</v>
      </c>
      <c r="R23" s="21">
        <v>84</v>
      </c>
      <c r="S23" s="21">
        <v>854</v>
      </c>
      <c r="T23" s="21">
        <v>80</v>
      </c>
      <c r="U23" s="21">
        <v>20</v>
      </c>
      <c r="V23" s="21">
        <v>112</v>
      </c>
      <c r="W23" s="21">
        <v>381</v>
      </c>
      <c r="X23" s="21">
        <v>321</v>
      </c>
      <c r="Y23" s="21">
        <v>565</v>
      </c>
      <c r="Z23" s="21">
        <v>1207</v>
      </c>
      <c r="AA23" s="21">
        <v>157</v>
      </c>
      <c r="AB23" s="21">
        <v>27</v>
      </c>
      <c r="AC23" s="21">
        <v>615</v>
      </c>
      <c r="AD23" s="21">
        <v>2554</v>
      </c>
    </row>
    <row r="24" spans="1:30" x14ac:dyDescent="0.15">
      <c r="A24" t="s">
        <v>114</v>
      </c>
      <c r="B24" s="21">
        <v>123</v>
      </c>
      <c r="C24" s="21">
        <v>166</v>
      </c>
      <c r="D24" s="21">
        <v>23</v>
      </c>
      <c r="E24" s="21">
        <v>28</v>
      </c>
      <c r="F24" s="21">
        <v>73</v>
      </c>
      <c r="G24" s="21">
        <v>1</v>
      </c>
      <c r="H24" s="21">
        <v>58</v>
      </c>
      <c r="I24" s="21">
        <v>77</v>
      </c>
      <c r="J24" s="21">
        <v>95</v>
      </c>
      <c r="K24" s="21">
        <v>277</v>
      </c>
      <c r="L24" s="21">
        <v>74</v>
      </c>
      <c r="M24" s="21">
        <v>68</v>
      </c>
      <c r="N24" s="21">
        <v>59</v>
      </c>
      <c r="O24" s="21">
        <v>204</v>
      </c>
      <c r="P24" s="21">
        <v>36</v>
      </c>
      <c r="Q24" s="21">
        <v>644</v>
      </c>
      <c r="R24" s="21">
        <v>459</v>
      </c>
      <c r="S24" s="21">
        <v>3014</v>
      </c>
      <c r="T24" s="21">
        <v>664</v>
      </c>
      <c r="U24" s="21">
        <v>117</v>
      </c>
      <c r="V24" s="21">
        <v>250</v>
      </c>
      <c r="W24" s="21">
        <v>228</v>
      </c>
      <c r="X24" s="21">
        <v>1608</v>
      </c>
      <c r="Y24" s="21">
        <v>6652</v>
      </c>
      <c r="Z24" s="21">
        <v>8462</v>
      </c>
      <c r="AA24" s="21">
        <v>1545</v>
      </c>
      <c r="AB24" s="21">
        <v>75</v>
      </c>
      <c r="AC24" s="21">
        <v>1770</v>
      </c>
      <c r="AD24" s="21">
        <v>5556</v>
      </c>
    </row>
    <row r="25" spans="1:30" x14ac:dyDescent="0.15">
      <c r="A25" t="s">
        <v>114</v>
      </c>
      <c r="B25" s="21">
        <v>1</v>
      </c>
      <c r="C25" s="21">
        <v>1</v>
      </c>
      <c r="D25" s="21">
        <v>1</v>
      </c>
      <c r="E25" s="21">
        <v>0</v>
      </c>
      <c r="F25" s="21">
        <v>6</v>
      </c>
      <c r="G25" s="21">
        <v>0</v>
      </c>
      <c r="H25" s="21">
        <v>2</v>
      </c>
      <c r="I25" s="21">
        <v>4</v>
      </c>
      <c r="J25" s="21">
        <v>2</v>
      </c>
      <c r="K25" s="21">
        <v>8</v>
      </c>
      <c r="L25" s="21">
        <v>3</v>
      </c>
      <c r="M25" s="21">
        <v>3</v>
      </c>
      <c r="N25" s="21">
        <v>2</v>
      </c>
      <c r="O25" s="21">
        <v>14</v>
      </c>
      <c r="P25" s="21">
        <v>2</v>
      </c>
      <c r="Q25" s="21">
        <v>7</v>
      </c>
      <c r="R25" s="21">
        <v>8</v>
      </c>
      <c r="S25" s="21">
        <v>15</v>
      </c>
      <c r="T25" s="21">
        <v>0</v>
      </c>
      <c r="U25" s="21">
        <v>0</v>
      </c>
      <c r="V25" s="21">
        <v>5</v>
      </c>
      <c r="W25" s="21">
        <v>1</v>
      </c>
      <c r="X25" s="21">
        <v>6</v>
      </c>
      <c r="Y25" s="21">
        <v>2445</v>
      </c>
      <c r="Z25" s="21">
        <v>2</v>
      </c>
      <c r="AA25" s="21">
        <v>5</v>
      </c>
      <c r="AB25" s="21">
        <v>10</v>
      </c>
      <c r="AC25" s="21">
        <v>3</v>
      </c>
      <c r="AD25" s="21">
        <v>10</v>
      </c>
    </row>
    <row r="26" spans="1:30" x14ac:dyDescent="0.15">
      <c r="A26" t="s">
        <v>114</v>
      </c>
      <c r="B26" s="21">
        <v>11</v>
      </c>
      <c r="C26" s="21">
        <v>24</v>
      </c>
      <c r="D26" s="21">
        <v>2</v>
      </c>
      <c r="E26" s="21">
        <v>9</v>
      </c>
      <c r="F26" s="21">
        <v>10</v>
      </c>
      <c r="G26" s="21">
        <v>0</v>
      </c>
      <c r="H26" s="21">
        <v>5</v>
      </c>
      <c r="I26" s="21">
        <v>4</v>
      </c>
      <c r="J26" s="21">
        <v>12</v>
      </c>
      <c r="K26" s="21">
        <v>13</v>
      </c>
      <c r="L26" s="21">
        <v>6</v>
      </c>
      <c r="M26" s="21">
        <v>3</v>
      </c>
      <c r="N26" s="21">
        <v>3</v>
      </c>
      <c r="O26" s="21">
        <v>9</v>
      </c>
      <c r="P26" s="21">
        <v>6</v>
      </c>
      <c r="Q26" s="21">
        <v>18</v>
      </c>
      <c r="R26" s="21">
        <v>13</v>
      </c>
      <c r="S26" s="21">
        <v>39</v>
      </c>
      <c r="T26" s="21">
        <v>4</v>
      </c>
      <c r="U26" s="21">
        <v>1</v>
      </c>
      <c r="V26" s="21">
        <v>24</v>
      </c>
      <c r="W26" s="21">
        <v>6</v>
      </c>
      <c r="X26" s="21">
        <v>2</v>
      </c>
      <c r="Y26" s="21">
        <v>67</v>
      </c>
      <c r="Z26" s="21">
        <v>795</v>
      </c>
      <c r="AA26" s="21">
        <v>7</v>
      </c>
      <c r="AB26" s="21">
        <v>2</v>
      </c>
      <c r="AC26" s="21">
        <v>68</v>
      </c>
      <c r="AD26" s="21">
        <v>331</v>
      </c>
    </row>
    <row r="27" spans="1:30" x14ac:dyDescent="0.15">
      <c r="A27" t="s">
        <v>114</v>
      </c>
      <c r="B27" s="21">
        <v>3</v>
      </c>
      <c r="C27" s="21">
        <v>138</v>
      </c>
      <c r="D27" s="21">
        <v>0</v>
      </c>
      <c r="E27" s="21">
        <v>99</v>
      </c>
      <c r="F27" s="21">
        <v>1</v>
      </c>
      <c r="G27" s="21">
        <v>0</v>
      </c>
      <c r="H27" s="21">
        <v>104</v>
      </c>
      <c r="I27" s="21">
        <v>7</v>
      </c>
      <c r="J27" s="21">
        <v>161</v>
      </c>
      <c r="K27" s="21">
        <v>468</v>
      </c>
      <c r="L27" s="21">
        <v>1</v>
      </c>
      <c r="M27" s="21">
        <v>2</v>
      </c>
      <c r="N27" s="21">
        <v>1</v>
      </c>
      <c r="O27" s="21">
        <v>5</v>
      </c>
      <c r="P27" s="21">
        <v>1</v>
      </c>
      <c r="Q27" s="21">
        <v>155</v>
      </c>
      <c r="R27" s="21">
        <v>56</v>
      </c>
      <c r="S27" s="21">
        <v>110</v>
      </c>
      <c r="T27" s="21">
        <v>114</v>
      </c>
      <c r="U27" s="21">
        <v>9</v>
      </c>
      <c r="V27" s="21">
        <v>0</v>
      </c>
      <c r="W27" s="21">
        <v>13</v>
      </c>
      <c r="X27" s="21">
        <v>35</v>
      </c>
      <c r="Y27" s="21">
        <v>446</v>
      </c>
      <c r="Z27" s="21">
        <v>273</v>
      </c>
      <c r="AA27" s="21">
        <v>3350</v>
      </c>
      <c r="AB27" s="21">
        <v>24</v>
      </c>
      <c r="AC27" s="21">
        <v>17</v>
      </c>
      <c r="AD27" s="21">
        <v>762</v>
      </c>
    </row>
    <row r="28" spans="1:30" x14ac:dyDescent="0.15">
      <c r="A28" t="s">
        <v>112</v>
      </c>
      <c r="B28" s="21">
        <v>20</v>
      </c>
      <c r="C28" s="21">
        <v>109</v>
      </c>
      <c r="D28" s="21">
        <v>2</v>
      </c>
      <c r="E28" s="21">
        <v>19</v>
      </c>
      <c r="F28" s="21">
        <v>4</v>
      </c>
      <c r="G28" s="21">
        <v>0</v>
      </c>
      <c r="H28" s="21">
        <v>1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1</v>
      </c>
      <c r="R28" s="21">
        <v>2</v>
      </c>
      <c r="S28" s="21">
        <v>2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88</v>
      </c>
      <c r="AC28" s="21">
        <v>0</v>
      </c>
      <c r="AD28" s="21">
        <v>352</v>
      </c>
    </row>
    <row r="29" spans="1:30" x14ac:dyDescent="0.15">
      <c r="A29" t="s">
        <v>114</v>
      </c>
      <c r="B29" s="21">
        <v>600</v>
      </c>
      <c r="C29" s="21">
        <v>1245</v>
      </c>
      <c r="D29" s="21">
        <v>153</v>
      </c>
      <c r="E29" s="21">
        <v>64</v>
      </c>
      <c r="F29" s="21">
        <v>262</v>
      </c>
      <c r="G29" s="21">
        <v>1</v>
      </c>
      <c r="H29" s="21">
        <v>247</v>
      </c>
      <c r="I29" s="21">
        <v>435</v>
      </c>
      <c r="J29" s="21">
        <v>365</v>
      </c>
      <c r="K29" s="21">
        <v>1258</v>
      </c>
      <c r="L29" s="21">
        <v>302</v>
      </c>
      <c r="M29" s="21">
        <v>208</v>
      </c>
      <c r="N29" s="21">
        <v>195</v>
      </c>
      <c r="O29" s="21">
        <v>1066</v>
      </c>
      <c r="P29" s="21">
        <v>118</v>
      </c>
      <c r="Q29" s="21">
        <v>374</v>
      </c>
      <c r="R29" s="21">
        <v>89</v>
      </c>
      <c r="S29" s="21">
        <v>751</v>
      </c>
      <c r="T29" s="21">
        <v>62</v>
      </c>
      <c r="U29" s="21">
        <v>14</v>
      </c>
      <c r="V29" s="21">
        <v>105</v>
      </c>
      <c r="W29" s="21">
        <v>43</v>
      </c>
      <c r="X29" s="21">
        <v>522</v>
      </c>
      <c r="Y29" s="21">
        <v>124</v>
      </c>
      <c r="Z29" s="21">
        <v>107</v>
      </c>
      <c r="AA29" s="21">
        <v>75</v>
      </c>
      <c r="AB29" s="21">
        <v>25</v>
      </c>
      <c r="AC29" s="21">
        <v>4885</v>
      </c>
      <c r="AD29" s="21">
        <v>15738</v>
      </c>
    </row>
    <row r="30" spans="1:30" x14ac:dyDescent="0.15">
      <c r="A30" t="s">
        <v>114</v>
      </c>
      <c r="B30" s="21">
        <v>10</v>
      </c>
      <c r="C30" s="21">
        <v>9</v>
      </c>
      <c r="D30" s="21">
        <v>1</v>
      </c>
      <c r="E30" s="21">
        <v>0</v>
      </c>
      <c r="F30" s="21">
        <v>0</v>
      </c>
      <c r="G30" s="21">
        <v>0</v>
      </c>
      <c r="H30" s="21">
        <v>1</v>
      </c>
      <c r="I30" s="21">
        <v>9</v>
      </c>
      <c r="J30" s="21">
        <v>2</v>
      </c>
      <c r="K30" s="21">
        <v>7</v>
      </c>
      <c r="L30" s="21">
        <v>6</v>
      </c>
      <c r="M30" s="21">
        <v>6</v>
      </c>
      <c r="N30" s="21">
        <v>4</v>
      </c>
      <c r="O30" s="21">
        <v>9</v>
      </c>
      <c r="P30" s="21">
        <v>1</v>
      </c>
      <c r="Q30" s="21">
        <v>28</v>
      </c>
      <c r="R30" s="21">
        <v>16</v>
      </c>
      <c r="S30" s="21">
        <v>15</v>
      </c>
      <c r="T30" s="21">
        <v>1</v>
      </c>
      <c r="U30" s="21">
        <v>0</v>
      </c>
      <c r="V30" s="21">
        <v>70</v>
      </c>
      <c r="W30" s="21">
        <v>1</v>
      </c>
      <c r="X30" s="21">
        <v>254</v>
      </c>
      <c r="Y30" s="21">
        <v>5</v>
      </c>
      <c r="Z30" s="21">
        <v>5</v>
      </c>
      <c r="AA30" s="21">
        <v>7</v>
      </c>
      <c r="AB30" s="21">
        <v>1</v>
      </c>
      <c r="AC30" s="21">
        <v>118</v>
      </c>
      <c r="AD30" s="21">
        <v>20</v>
      </c>
    </row>
    <row r="34" spans="1:48" x14ac:dyDescent="0.15">
      <c r="B34" t="s">
        <v>113</v>
      </c>
      <c r="C34" t="s">
        <v>112</v>
      </c>
      <c r="D34" t="s">
        <v>111</v>
      </c>
      <c r="E34" t="s">
        <v>114</v>
      </c>
      <c r="F34" s="58" t="s">
        <v>221</v>
      </c>
      <c r="I34" s="8" t="s">
        <v>219</v>
      </c>
      <c r="L34" t="s">
        <v>113</v>
      </c>
      <c r="M34" t="s">
        <v>112</v>
      </c>
      <c r="N34" t="s">
        <v>112</v>
      </c>
      <c r="O34" t="s">
        <v>112</v>
      </c>
      <c r="P34" t="s">
        <v>112</v>
      </c>
      <c r="Q34" t="s">
        <v>112</v>
      </c>
      <c r="R34" t="s">
        <v>112</v>
      </c>
      <c r="S34" t="s">
        <v>112</v>
      </c>
      <c r="T34" t="s">
        <v>113</v>
      </c>
      <c r="U34" t="s">
        <v>113</v>
      </c>
      <c r="V34" t="s">
        <v>111</v>
      </c>
      <c r="W34" t="s">
        <v>113</v>
      </c>
      <c r="X34" t="s">
        <v>113</v>
      </c>
      <c r="Y34" t="s">
        <v>113</v>
      </c>
      <c r="Z34" t="s">
        <v>113</v>
      </c>
      <c r="AA34" t="s">
        <v>113</v>
      </c>
      <c r="AB34" t="s">
        <v>111</v>
      </c>
      <c r="AC34" t="s">
        <v>114</v>
      </c>
      <c r="AD34" t="s">
        <v>114</v>
      </c>
      <c r="AE34" t="s">
        <v>114</v>
      </c>
      <c r="AF34" t="s">
        <v>114</v>
      </c>
      <c r="AG34" t="s">
        <v>113</v>
      </c>
      <c r="AH34" t="s">
        <v>114</v>
      </c>
      <c r="AI34" t="s">
        <v>114</v>
      </c>
      <c r="AJ34" t="s">
        <v>114</v>
      </c>
      <c r="AK34" t="s">
        <v>114</v>
      </c>
      <c r="AL34" t="s">
        <v>112</v>
      </c>
      <c r="AM34" t="s">
        <v>114</v>
      </c>
      <c r="AN34" t="s">
        <v>114</v>
      </c>
    </row>
    <row r="35" spans="1:48" x14ac:dyDescent="0.15">
      <c r="A35" t="s">
        <v>113</v>
      </c>
      <c r="B35">
        <v>314615</v>
      </c>
      <c r="C35">
        <v>48062</v>
      </c>
      <c r="D35">
        <v>48988</v>
      </c>
      <c r="E35">
        <v>147784</v>
      </c>
      <c r="F35" s="3">
        <v>-12545</v>
      </c>
      <c r="H35" t="s">
        <v>113</v>
      </c>
      <c r="I35" s="21">
        <v>3086</v>
      </c>
      <c r="K35" s="4" t="s">
        <v>10</v>
      </c>
      <c r="L35" s="26">
        <v>17493</v>
      </c>
      <c r="M35" s="26">
        <v>5059</v>
      </c>
      <c r="N35" s="26">
        <v>2441</v>
      </c>
      <c r="O35" s="26">
        <v>1372</v>
      </c>
      <c r="P35" s="26">
        <v>8035</v>
      </c>
      <c r="Q35" s="26">
        <v>133</v>
      </c>
      <c r="R35" s="26">
        <v>7313</v>
      </c>
      <c r="S35" s="26">
        <v>8327</v>
      </c>
      <c r="T35" s="26">
        <v>7747</v>
      </c>
      <c r="U35" s="26">
        <v>35040</v>
      </c>
      <c r="V35" s="26">
        <v>8646</v>
      </c>
      <c r="W35" s="26">
        <v>7237</v>
      </c>
      <c r="X35" s="26">
        <v>5632</v>
      </c>
      <c r="Y35" s="26">
        <v>12590</v>
      </c>
      <c r="Z35" s="26">
        <v>4522</v>
      </c>
      <c r="AA35" s="26">
        <v>65538</v>
      </c>
      <c r="AB35" s="26">
        <v>27492</v>
      </c>
      <c r="AC35" s="26">
        <v>43219</v>
      </c>
      <c r="AD35" s="26">
        <v>6080</v>
      </c>
      <c r="AE35" s="26">
        <v>1409</v>
      </c>
      <c r="AF35" s="26">
        <v>1863</v>
      </c>
      <c r="AG35" s="26">
        <v>10322</v>
      </c>
      <c r="AH35" s="26">
        <v>24796</v>
      </c>
      <c r="AI35" s="26">
        <v>27350</v>
      </c>
      <c r="AJ35" s="26">
        <v>39061</v>
      </c>
      <c r="AK35" s="26">
        <v>5754</v>
      </c>
      <c r="AL35" s="26">
        <v>2301</v>
      </c>
      <c r="AM35" s="26">
        <v>9559</v>
      </c>
      <c r="AN35" s="26">
        <v>56809</v>
      </c>
      <c r="AO35" s="24"/>
      <c r="AP35" s="24"/>
      <c r="AQ35" s="24"/>
      <c r="AR35" s="24"/>
      <c r="AS35" s="24"/>
      <c r="AT35" s="24"/>
      <c r="AU35" s="28"/>
      <c r="AV35" s="28"/>
    </row>
    <row r="36" spans="1:48" x14ac:dyDescent="0.15">
      <c r="A36" t="s">
        <v>112</v>
      </c>
      <c r="B36">
        <v>157797</v>
      </c>
      <c r="C36">
        <v>135502</v>
      </c>
      <c r="D36">
        <v>15551</v>
      </c>
      <c r="E36">
        <v>-25860</v>
      </c>
      <c r="F36">
        <v>84693</v>
      </c>
      <c r="H36" t="s">
        <v>112</v>
      </c>
      <c r="I36" s="21">
        <v>497</v>
      </c>
      <c r="K36" s="4" t="s">
        <v>11</v>
      </c>
      <c r="L36" s="26">
        <v>30833</v>
      </c>
      <c r="M36" s="26">
        <v>34360</v>
      </c>
      <c r="N36" s="26">
        <v>8015</v>
      </c>
      <c r="O36" s="26">
        <v>11056</v>
      </c>
      <c r="P36" s="26">
        <v>7080</v>
      </c>
      <c r="Q36" s="26">
        <v>277</v>
      </c>
      <c r="R36" s="26">
        <v>21521</v>
      </c>
      <c r="S36" s="26">
        <v>23037</v>
      </c>
      <c r="T36" s="26">
        <v>20514</v>
      </c>
      <c r="U36" s="26">
        <v>49283</v>
      </c>
      <c r="V36" s="26">
        <v>12112</v>
      </c>
      <c r="W36" s="26">
        <v>15234</v>
      </c>
      <c r="X36" s="26">
        <v>8860</v>
      </c>
      <c r="Y36" s="26">
        <v>46618</v>
      </c>
      <c r="Z36" s="26">
        <v>5110</v>
      </c>
      <c r="AA36" s="26">
        <v>50763</v>
      </c>
      <c r="AB36" s="26">
        <v>75474</v>
      </c>
      <c r="AC36" s="26">
        <v>99839</v>
      </c>
      <c r="AD36" s="26">
        <v>10303</v>
      </c>
      <c r="AE36" s="26">
        <v>2701</v>
      </c>
      <c r="AF36" s="26">
        <v>98</v>
      </c>
      <c r="AG36" s="26">
        <v>543</v>
      </c>
      <c r="AH36" s="26">
        <v>50929</v>
      </c>
      <c r="AI36" s="26">
        <v>14262</v>
      </c>
      <c r="AJ36" s="26">
        <v>14905</v>
      </c>
      <c r="AK36" s="26">
        <v>5953</v>
      </c>
      <c r="AL36" s="26">
        <v>976</v>
      </c>
      <c r="AM36" s="26">
        <v>11534</v>
      </c>
      <c r="AN36" s="26">
        <v>7822</v>
      </c>
      <c r="AO36" s="24"/>
      <c r="AP36" s="24"/>
      <c r="AQ36" s="24"/>
      <c r="AR36" s="24"/>
      <c r="AS36" s="24"/>
      <c r="AT36" s="24"/>
      <c r="AU36" s="28"/>
      <c r="AV36" s="28"/>
    </row>
    <row r="37" spans="1:48" x14ac:dyDescent="0.15">
      <c r="A37" t="s">
        <v>111</v>
      </c>
      <c r="B37">
        <v>71485</v>
      </c>
      <c r="C37">
        <v>1103</v>
      </c>
      <c r="D37">
        <v>73553</v>
      </c>
      <c r="E37">
        <v>914</v>
      </c>
      <c r="F37">
        <v>-327554</v>
      </c>
      <c r="H37" t="s">
        <v>112</v>
      </c>
      <c r="I37" s="21">
        <v>3843</v>
      </c>
      <c r="K37" s="4" t="s">
        <v>12</v>
      </c>
      <c r="L37" s="26">
        <v>2444</v>
      </c>
      <c r="M37" s="26">
        <v>12992</v>
      </c>
      <c r="N37" s="26">
        <v>899</v>
      </c>
      <c r="O37" s="26">
        <v>3358</v>
      </c>
      <c r="P37" s="26">
        <v>1628</v>
      </c>
      <c r="Q37" s="26">
        <v>18</v>
      </c>
      <c r="R37" s="26">
        <v>1464</v>
      </c>
      <c r="S37" s="26">
        <v>2365</v>
      </c>
      <c r="T37" s="26">
        <v>1344</v>
      </c>
      <c r="U37" s="26">
        <v>3419</v>
      </c>
      <c r="V37" s="26">
        <v>1447</v>
      </c>
      <c r="W37" s="26">
        <v>869</v>
      </c>
      <c r="X37" s="26">
        <v>264</v>
      </c>
      <c r="Y37" s="26">
        <v>1937</v>
      </c>
      <c r="Z37" s="26">
        <v>329</v>
      </c>
      <c r="AA37" s="26">
        <v>5627</v>
      </c>
      <c r="AB37" s="26">
        <v>-83</v>
      </c>
      <c r="AC37" s="26">
        <v>8488</v>
      </c>
      <c r="AD37" s="26">
        <v>826</v>
      </c>
      <c r="AE37" s="26">
        <v>249</v>
      </c>
      <c r="AF37" s="26">
        <v>980</v>
      </c>
      <c r="AG37" s="26">
        <v>400</v>
      </c>
      <c r="AH37" s="26">
        <v>1623</v>
      </c>
      <c r="AI37" s="26">
        <v>318</v>
      </c>
      <c r="AJ37" s="26">
        <v>310</v>
      </c>
      <c r="AK37" s="26">
        <v>151</v>
      </c>
      <c r="AL37" s="26">
        <v>191</v>
      </c>
      <c r="AM37" s="26">
        <v>1655</v>
      </c>
      <c r="AN37" s="26">
        <v>529</v>
      </c>
      <c r="AO37" s="24"/>
      <c r="AP37" s="24"/>
      <c r="AQ37" s="24"/>
      <c r="AR37" s="24"/>
      <c r="AS37" s="24"/>
      <c r="AT37" s="24"/>
      <c r="AU37" s="28"/>
      <c r="AV37" s="28"/>
    </row>
    <row r="38" spans="1:48" x14ac:dyDescent="0.15">
      <c r="A38" t="s">
        <v>114</v>
      </c>
      <c r="B38">
        <v>22382</v>
      </c>
      <c r="C38">
        <v>12145</v>
      </c>
      <c r="D38">
        <v>5036</v>
      </c>
      <c r="E38">
        <v>225714</v>
      </c>
      <c r="F38">
        <v>42136</v>
      </c>
      <c r="H38" t="s">
        <v>112</v>
      </c>
      <c r="I38" s="21">
        <v>2035</v>
      </c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8"/>
      <c r="AO38" s="28"/>
      <c r="AP38" s="28"/>
      <c r="AQ38" s="28"/>
      <c r="AR38" s="28"/>
      <c r="AS38" s="28"/>
      <c r="AT38" s="28"/>
      <c r="AU38" s="28"/>
      <c r="AV38" s="28"/>
    </row>
    <row r="39" spans="1:48" x14ac:dyDescent="0.15">
      <c r="A39" s="58" t="s">
        <v>221</v>
      </c>
      <c r="B39">
        <v>252</v>
      </c>
      <c r="C39">
        <v>304</v>
      </c>
      <c r="D39">
        <v>3234</v>
      </c>
      <c r="E39">
        <v>7676</v>
      </c>
      <c r="H39" t="s">
        <v>112</v>
      </c>
      <c r="I39" s="21">
        <v>1580</v>
      </c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</row>
    <row r="40" spans="1:48" x14ac:dyDescent="0.15">
      <c r="H40" t="s">
        <v>112</v>
      </c>
      <c r="I40" s="21">
        <v>29</v>
      </c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</row>
    <row r="41" spans="1:48" x14ac:dyDescent="0.15">
      <c r="B41" t="s">
        <v>219</v>
      </c>
      <c r="H41" t="s">
        <v>112</v>
      </c>
      <c r="I41" s="21">
        <v>236</v>
      </c>
    </row>
    <row r="42" spans="1:48" x14ac:dyDescent="0.15">
      <c r="A42" t="s">
        <v>113</v>
      </c>
      <c r="B42">
        <v>828127</v>
      </c>
      <c r="H42" t="s">
        <v>112</v>
      </c>
      <c r="I42" s="21">
        <v>3444</v>
      </c>
      <c r="K42" s="29" t="s">
        <v>113</v>
      </c>
      <c r="L42" s="16">
        <v>24</v>
      </c>
      <c r="N42" t="s">
        <v>113</v>
      </c>
      <c r="O42">
        <v>202968</v>
      </c>
    </row>
    <row r="43" spans="1:48" x14ac:dyDescent="0.15">
      <c r="A43" t="s">
        <v>112</v>
      </c>
      <c r="B43">
        <v>17915</v>
      </c>
      <c r="H43" t="s">
        <v>113</v>
      </c>
      <c r="I43" s="21">
        <v>18670</v>
      </c>
      <c r="K43" s="29" t="s">
        <v>112</v>
      </c>
      <c r="L43" s="16">
        <v>2659</v>
      </c>
      <c r="N43" t="s">
        <v>112</v>
      </c>
      <c r="O43">
        <v>23363</v>
      </c>
    </row>
    <row r="44" spans="1:48" x14ac:dyDescent="0.15">
      <c r="A44" t="s">
        <v>111</v>
      </c>
      <c r="B44">
        <v>135767</v>
      </c>
      <c r="H44" t="s">
        <v>113</v>
      </c>
      <c r="I44" s="21">
        <v>158315</v>
      </c>
      <c r="K44" s="29" t="s">
        <v>112</v>
      </c>
      <c r="L44" s="16">
        <v>3760</v>
      </c>
      <c r="N44" t="s">
        <v>111</v>
      </c>
      <c r="O44">
        <v>13940</v>
      </c>
    </row>
    <row r="45" spans="1:48" x14ac:dyDescent="0.15">
      <c r="A45" t="s">
        <v>114</v>
      </c>
      <c r="B45">
        <v>469606</v>
      </c>
      <c r="H45" t="s">
        <v>111</v>
      </c>
      <c r="I45" s="21">
        <v>17361</v>
      </c>
      <c r="K45" s="29" t="s">
        <v>112</v>
      </c>
      <c r="L45" s="16">
        <v>234</v>
      </c>
      <c r="N45" t="s">
        <v>114</v>
      </c>
      <c r="O45">
        <v>22592</v>
      </c>
    </row>
    <row r="46" spans="1:48" x14ac:dyDescent="0.15">
      <c r="H46" t="s">
        <v>113</v>
      </c>
      <c r="I46" s="21">
        <v>5459</v>
      </c>
      <c r="K46" s="29" t="s">
        <v>112</v>
      </c>
      <c r="L46" s="16">
        <v>1516</v>
      </c>
    </row>
    <row r="47" spans="1:48" x14ac:dyDescent="0.15">
      <c r="B47" t="s">
        <v>113</v>
      </c>
      <c r="C47" t="s">
        <v>112</v>
      </c>
      <c r="D47" t="s">
        <v>111</v>
      </c>
      <c r="E47" t="s">
        <v>114</v>
      </c>
      <c r="H47" t="s">
        <v>113</v>
      </c>
      <c r="I47" s="21">
        <v>120554</v>
      </c>
      <c r="K47" s="29" t="s">
        <v>112</v>
      </c>
      <c r="L47" s="16">
        <v>2</v>
      </c>
    </row>
    <row r="48" spans="1:48" x14ac:dyDescent="0.15">
      <c r="A48" t="s">
        <v>10</v>
      </c>
      <c r="B48">
        <v>166121</v>
      </c>
      <c r="C48">
        <v>34981</v>
      </c>
      <c r="D48">
        <v>36138</v>
      </c>
      <c r="E48">
        <v>215900</v>
      </c>
      <c r="H48" t="s">
        <v>113</v>
      </c>
      <c r="I48" s="21">
        <v>256787</v>
      </c>
      <c r="K48" s="29" t="s">
        <v>112</v>
      </c>
      <c r="L48" s="16">
        <v>9857</v>
      </c>
    </row>
    <row r="49" spans="1:12" x14ac:dyDescent="0.15">
      <c r="A49" t="s">
        <v>11</v>
      </c>
      <c r="B49">
        <v>227758</v>
      </c>
      <c r="C49">
        <v>106322</v>
      </c>
      <c r="D49">
        <v>87586</v>
      </c>
      <c r="E49">
        <v>218346</v>
      </c>
      <c r="H49" t="s">
        <v>113</v>
      </c>
      <c r="I49" s="21">
        <v>9624</v>
      </c>
      <c r="K49" s="29" t="s">
        <v>112</v>
      </c>
      <c r="L49" s="16">
        <v>5335</v>
      </c>
    </row>
    <row r="50" spans="1:12" x14ac:dyDescent="0.15">
      <c r="A50" t="s">
        <v>12</v>
      </c>
      <c r="B50">
        <v>16633</v>
      </c>
      <c r="C50">
        <v>22915</v>
      </c>
      <c r="D50">
        <v>1364</v>
      </c>
      <c r="E50">
        <v>15129</v>
      </c>
      <c r="H50" t="s">
        <v>113</v>
      </c>
      <c r="I50" s="21">
        <v>249095</v>
      </c>
      <c r="K50" s="29" t="s">
        <v>113</v>
      </c>
      <c r="L50" s="16">
        <v>18323</v>
      </c>
    </row>
    <row r="51" spans="1:12" x14ac:dyDescent="0.15">
      <c r="H51" t="s">
        <v>111</v>
      </c>
      <c r="I51" s="21">
        <v>118406</v>
      </c>
      <c r="K51" s="29" t="s">
        <v>113</v>
      </c>
      <c r="L51" s="16">
        <v>71176</v>
      </c>
    </row>
    <row r="52" spans="1:12" x14ac:dyDescent="0.15">
      <c r="H52" t="s">
        <v>114</v>
      </c>
      <c r="I52" s="21">
        <v>33960</v>
      </c>
      <c r="K52" s="29" t="s">
        <v>111</v>
      </c>
      <c r="L52" s="16">
        <v>5763</v>
      </c>
    </row>
    <row r="53" spans="1:12" x14ac:dyDescent="0.15">
      <c r="H53" t="s">
        <v>114</v>
      </c>
      <c r="I53" s="21">
        <v>8669</v>
      </c>
      <c r="K53" s="29" t="s">
        <v>113</v>
      </c>
      <c r="L53" s="16">
        <v>3364</v>
      </c>
    </row>
    <row r="54" spans="1:12" x14ac:dyDescent="0.15">
      <c r="H54" t="s">
        <v>114</v>
      </c>
      <c r="I54" s="21">
        <v>1961</v>
      </c>
      <c r="K54" s="29" t="s">
        <v>113</v>
      </c>
      <c r="L54" s="16">
        <v>45997</v>
      </c>
    </row>
    <row r="55" spans="1:12" x14ac:dyDescent="0.15">
      <c r="H55" t="s">
        <v>114</v>
      </c>
      <c r="I55" s="21">
        <v>14643</v>
      </c>
      <c r="K55" s="29" t="s">
        <v>113</v>
      </c>
      <c r="L55" s="16">
        <v>51151</v>
      </c>
    </row>
    <row r="56" spans="1:12" x14ac:dyDescent="0.15">
      <c r="H56" t="s">
        <v>113</v>
      </c>
      <c r="I56" s="21">
        <v>6537</v>
      </c>
      <c r="K56" s="29" t="s">
        <v>113</v>
      </c>
      <c r="L56" s="16">
        <v>2791</v>
      </c>
    </row>
    <row r="57" spans="1:12" x14ac:dyDescent="0.15">
      <c r="H57" t="s">
        <v>114</v>
      </c>
      <c r="I57" s="21">
        <v>63828</v>
      </c>
      <c r="K57" s="29" t="s">
        <v>113</v>
      </c>
      <c r="L57" s="16">
        <v>7604</v>
      </c>
    </row>
    <row r="58" spans="1:12" x14ac:dyDescent="0.15">
      <c r="H58" t="s">
        <v>114</v>
      </c>
      <c r="I58" s="21">
        <v>84753</v>
      </c>
      <c r="K58" s="29" t="s">
        <v>111</v>
      </c>
      <c r="L58" s="16">
        <v>8177</v>
      </c>
    </row>
    <row r="59" spans="1:12" x14ac:dyDescent="0.15">
      <c r="H59" t="s">
        <v>114</v>
      </c>
      <c r="I59" s="21">
        <v>83794</v>
      </c>
      <c r="K59" s="29" t="s">
        <v>114</v>
      </c>
      <c r="L59" s="16">
        <v>450</v>
      </c>
    </row>
    <row r="60" spans="1:12" x14ac:dyDescent="0.15">
      <c r="H60" t="s">
        <v>114</v>
      </c>
      <c r="I60" s="21">
        <v>15202</v>
      </c>
      <c r="K60" s="29" t="s">
        <v>114</v>
      </c>
      <c r="L60" s="16">
        <v>1257</v>
      </c>
    </row>
    <row r="61" spans="1:12" x14ac:dyDescent="0.15">
      <c r="H61" t="s">
        <v>112</v>
      </c>
      <c r="I61" s="21">
        <v>6251</v>
      </c>
      <c r="K61" s="29" t="s">
        <v>114</v>
      </c>
      <c r="L61" s="16">
        <v>1346</v>
      </c>
    </row>
    <row r="62" spans="1:12" x14ac:dyDescent="0.15">
      <c r="H62" t="s">
        <v>114</v>
      </c>
      <c r="I62" s="21">
        <v>6855</v>
      </c>
      <c r="K62" s="29" t="s">
        <v>114</v>
      </c>
      <c r="L62" s="16">
        <v>4977</v>
      </c>
    </row>
    <row r="63" spans="1:12" x14ac:dyDescent="0.15">
      <c r="H63" t="s">
        <v>114</v>
      </c>
      <c r="I63" s="21">
        <v>155941</v>
      </c>
      <c r="K63" s="29" t="s">
        <v>114</v>
      </c>
      <c r="L63" s="16">
        <v>840</v>
      </c>
    </row>
    <row r="64" spans="1:12" x14ac:dyDescent="0.15">
      <c r="K64" s="29" t="s">
        <v>114</v>
      </c>
      <c r="L64" s="16">
        <v>451</v>
      </c>
    </row>
    <row r="65" spans="11:12" x14ac:dyDescent="0.15">
      <c r="K65" s="29" t="s">
        <v>114</v>
      </c>
      <c r="L65" s="16">
        <v>2580</v>
      </c>
    </row>
    <row r="66" spans="11:12" x14ac:dyDescent="0.15">
      <c r="K66" s="29" t="s">
        <v>114</v>
      </c>
      <c r="L66" s="16">
        <v>255</v>
      </c>
    </row>
    <row r="67" spans="11:12" x14ac:dyDescent="0.15">
      <c r="K67" s="29" t="s">
        <v>114</v>
      </c>
      <c r="L67" s="16">
        <v>6704</v>
      </c>
    </row>
    <row r="68" spans="11:12" x14ac:dyDescent="0.15">
      <c r="K68" s="29" t="s">
        <v>114</v>
      </c>
      <c r="L68" s="16">
        <v>197</v>
      </c>
    </row>
    <row r="69" spans="11:12" x14ac:dyDescent="0.15">
      <c r="K69" s="29" t="s">
        <v>113</v>
      </c>
      <c r="L69" s="16">
        <v>2538</v>
      </c>
    </row>
    <row r="70" spans="11:12" x14ac:dyDescent="0.15">
      <c r="K70" s="29" t="s">
        <v>114</v>
      </c>
      <c r="L70" s="16">
        <v>268</v>
      </c>
    </row>
    <row r="71" spans="11:12" x14ac:dyDescent="0.15">
      <c r="K71" s="29" t="s">
        <v>114</v>
      </c>
      <c r="L71" s="16">
        <v>126</v>
      </c>
    </row>
    <row r="72" spans="11:12" x14ac:dyDescent="0.15">
      <c r="K72" s="29" t="s">
        <v>114</v>
      </c>
      <c r="L72" s="16">
        <v>1251</v>
      </c>
    </row>
    <row r="73" spans="11:12" x14ac:dyDescent="0.15">
      <c r="K73" s="29" t="s">
        <v>114</v>
      </c>
      <c r="L73" s="16">
        <v>860</v>
      </c>
    </row>
    <row r="74" spans="11:12" x14ac:dyDescent="0.15">
      <c r="K74" s="29" t="s">
        <v>112</v>
      </c>
      <c r="L74" s="16">
        <v>0</v>
      </c>
    </row>
    <row r="75" spans="11:12" x14ac:dyDescent="0.15">
      <c r="K75" s="29" t="s">
        <v>114</v>
      </c>
      <c r="L75" s="16">
        <v>1030</v>
      </c>
    </row>
    <row r="76" spans="11:12" x14ac:dyDescent="0.15">
      <c r="K76" s="29" t="s">
        <v>114</v>
      </c>
      <c r="L76" s="16">
        <v>0</v>
      </c>
    </row>
  </sheetData>
  <dataConsolidate>
    <dataRefs count="1">
      <dataRef ref="K42:L76" sheet="Consolidation"/>
    </dataRefs>
  </dataConsolid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4"/>
  <sheetViews>
    <sheetView zoomScale="110" zoomScaleNormal="110" workbookViewId="0">
      <pane xSplit="2" ySplit="2" topLeftCell="AT3" activePane="bottomRight" state="frozen"/>
      <selection pane="topRight" activeCell="C1" sqref="C1"/>
      <selection pane="bottomLeft" activeCell="A4" sqref="A4"/>
      <selection pane="bottomRight" activeCell="BB3" sqref="BB3:BB37"/>
    </sheetView>
  </sheetViews>
  <sheetFormatPr baseColWidth="10" defaultColWidth="8.83203125" defaultRowHeight="13" x14ac:dyDescent="0.15"/>
  <cols>
    <col min="1" max="1" width="35.1640625" customWidth="1"/>
    <col min="2" max="2" width="5.1640625" customWidth="1"/>
    <col min="3" max="3" width="10" customWidth="1"/>
    <col min="4" max="6" width="8.83203125" customWidth="1"/>
    <col min="7" max="9" width="11.1640625" customWidth="1"/>
    <col min="10" max="10" width="11.1640625" style="3" customWidth="1"/>
    <col min="11" max="16" width="11.1640625" customWidth="1"/>
    <col min="17" max="19" width="11.1640625" style="3" customWidth="1"/>
    <col min="20" max="22" width="11.1640625" customWidth="1"/>
    <col min="23" max="23" width="11.1640625" style="3" customWidth="1"/>
    <col min="24" max="37" width="11.1640625" customWidth="1"/>
    <col min="38" max="38" width="11.1640625" style="2" customWidth="1"/>
    <col min="39" max="44" width="11.1640625" customWidth="1"/>
    <col min="45" max="45" width="11.1640625" style="2" customWidth="1"/>
    <col min="46" max="52" width="11.1640625" customWidth="1"/>
    <col min="53" max="53" width="11.1640625" style="3" customWidth="1"/>
    <col min="54" max="54" width="11.1640625" customWidth="1"/>
    <col min="55" max="55" width="11.1640625" style="1" customWidth="1"/>
    <col min="56" max="56" width="11.1640625" style="2" customWidth="1"/>
  </cols>
  <sheetData>
    <row r="1" spans="1:56" ht="68" x14ac:dyDescent="0.15">
      <c r="A1" s="13" t="s">
        <v>110</v>
      </c>
      <c r="B1" s="4"/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5" t="s">
        <v>79</v>
      </c>
      <c r="N1" s="5" t="s">
        <v>80</v>
      </c>
      <c r="O1" s="5" t="s">
        <v>81</v>
      </c>
      <c r="P1" s="5" t="s">
        <v>82</v>
      </c>
      <c r="Q1" s="5" t="s">
        <v>83</v>
      </c>
      <c r="R1" s="5" t="s">
        <v>84</v>
      </c>
      <c r="S1" s="5" t="s">
        <v>85</v>
      </c>
      <c r="T1" s="5" t="s">
        <v>56</v>
      </c>
      <c r="U1" s="5" t="s">
        <v>57</v>
      </c>
      <c r="V1" s="5" t="s">
        <v>58</v>
      </c>
      <c r="W1" s="5" t="s">
        <v>59</v>
      </c>
      <c r="X1" s="5" t="s">
        <v>60</v>
      </c>
      <c r="Y1" s="5" t="s">
        <v>61</v>
      </c>
      <c r="Z1" s="5" t="s">
        <v>86</v>
      </c>
      <c r="AA1" s="5" t="s">
        <v>87</v>
      </c>
      <c r="AB1" s="5" t="s">
        <v>88</v>
      </c>
      <c r="AC1" s="5" t="s">
        <v>89</v>
      </c>
      <c r="AD1" s="5" t="s">
        <v>90</v>
      </c>
      <c r="AE1" s="5" t="s">
        <v>91</v>
      </c>
      <c r="AF1" s="5" t="s">
        <v>92</v>
      </c>
      <c r="AG1" s="5" t="s">
        <v>93</v>
      </c>
      <c r="AH1" s="5" t="s">
        <v>94</v>
      </c>
      <c r="AI1" s="5" t="s">
        <v>95</v>
      </c>
      <c r="AJ1" s="5" t="s">
        <v>96</v>
      </c>
      <c r="AK1" s="6" t="s">
        <v>97</v>
      </c>
      <c r="AL1" s="7" t="s">
        <v>3</v>
      </c>
      <c r="AM1" s="8" t="s">
        <v>0</v>
      </c>
      <c r="AN1" s="8" t="s">
        <v>1</v>
      </c>
      <c r="AO1" s="8" t="s">
        <v>2</v>
      </c>
      <c r="AP1" s="8" t="s">
        <v>103</v>
      </c>
      <c r="AQ1" s="8" t="s">
        <v>104</v>
      </c>
      <c r="AR1" s="8" t="s">
        <v>102</v>
      </c>
      <c r="AS1" s="7" t="s">
        <v>5</v>
      </c>
      <c r="AT1" s="8" t="s">
        <v>56</v>
      </c>
      <c r="AU1" s="9" t="s">
        <v>57</v>
      </c>
      <c r="AV1" s="9" t="s">
        <v>58</v>
      </c>
      <c r="AW1" s="9" t="s">
        <v>59</v>
      </c>
      <c r="AX1" s="9" t="s">
        <v>60</v>
      </c>
      <c r="AY1" s="9" t="s">
        <v>61</v>
      </c>
      <c r="AZ1" s="9" t="s">
        <v>62</v>
      </c>
      <c r="BA1" s="9" t="s">
        <v>8</v>
      </c>
      <c r="BB1" s="8" t="s">
        <v>55</v>
      </c>
      <c r="BC1" s="8" t="s">
        <v>99</v>
      </c>
      <c r="BD1" s="7" t="s">
        <v>9</v>
      </c>
    </row>
    <row r="2" spans="1:56" hidden="1" x14ac:dyDescent="0.15">
      <c r="A2" s="4"/>
      <c r="B2" s="4"/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  <c r="Z2" s="4" t="s">
        <v>43</v>
      </c>
      <c r="AA2" s="4" t="s">
        <v>44</v>
      </c>
      <c r="AB2" s="4" t="s">
        <v>45</v>
      </c>
      <c r="AC2" s="4" t="s">
        <v>46</v>
      </c>
      <c r="AD2" s="4" t="s">
        <v>47</v>
      </c>
      <c r="AE2" s="4" t="s">
        <v>48</v>
      </c>
      <c r="AF2" s="4" t="s">
        <v>49</v>
      </c>
      <c r="AG2" s="4" t="s">
        <v>50</v>
      </c>
      <c r="AH2" s="4" t="s">
        <v>51</v>
      </c>
      <c r="AI2" s="4" t="s">
        <v>52</v>
      </c>
      <c r="AJ2" s="4" t="s">
        <v>53</v>
      </c>
      <c r="AK2" s="4" t="s">
        <v>54</v>
      </c>
      <c r="AL2" s="10" t="s">
        <v>18</v>
      </c>
      <c r="AM2" s="4" t="s">
        <v>13</v>
      </c>
      <c r="AN2" s="4" t="s">
        <v>14</v>
      </c>
      <c r="AO2" s="4" t="s">
        <v>15</v>
      </c>
      <c r="AP2" s="4" t="s">
        <v>105</v>
      </c>
      <c r="AQ2" s="4" t="s">
        <v>106</v>
      </c>
      <c r="AR2" s="4" t="s">
        <v>101</v>
      </c>
      <c r="AS2" s="10" t="s">
        <v>9</v>
      </c>
      <c r="AT2" s="4" t="s">
        <v>64</v>
      </c>
      <c r="AU2" s="4" t="s">
        <v>65</v>
      </c>
      <c r="AV2" s="4" t="s">
        <v>66</v>
      </c>
      <c r="AW2" s="4" t="s">
        <v>67</v>
      </c>
      <c r="AX2" s="4" t="s">
        <v>68</v>
      </c>
      <c r="AY2" s="4" t="s">
        <v>98</v>
      </c>
      <c r="AZ2" s="4" t="s">
        <v>63</v>
      </c>
      <c r="BA2" s="4" t="s">
        <v>108</v>
      </c>
      <c r="BB2" s="4" t="s">
        <v>16</v>
      </c>
      <c r="BC2" s="8" t="s">
        <v>100</v>
      </c>
      <c r="BD2" s="10" t="s">
        <v>19</v>
      </c>
    </row>
    <row r="3" spans="1:56" x14ac:dyDescent="0.15">
      <c r="A3" s="11" t="s">
        <v>69</v>
      </c>
      <c r="B3" s="4" t="s">
        <v>20</v>
      </c>
      <c r="C3" s="21">
        <v>4265</v>
      </c>
      <c r="D3" s="21">
        <v>7294</v>
      </c>
      <c r="E3" s="21">
        <v>4037</v>
      </c>
      <c r="F3" s="21">
        <v>1492</v>
      </c>
      <c r="G3" s="21">
        <v>2002</v>
      </c>
      <c r="H3" s="21">
        <v>43</v>
      </c>
      <c r="I3" s="21">
        <v>6677</v>
      </c>
      <c r="J3" s="21">
        <v>4450</v>
      </c>
      <c r="K3" s="21">
        <v>11723</v>
      </c>
      <c r="L3" s="21">
        <v>11048</v>
      </c>
      <c r="M3" s="21">
        <v>3036</v>
      </c>
      <c r="N3" s="21">
        <v>4672</v>
      </c>
      <c r="O3" s="21">
        <v>1634</v>
      </c>
      <c r="P3" s="21">
        <v>3240</v>
      </c>
      <c r="Q3" s="21">
        <v>1709</v>
      </c>
      <c r="R3" s="21">
        <v>4068</v>
      </c>
      <c r="S3" s="21">
        <v>4125</v>
      </c>
      <c r="T3" s="21">
        <v>8067</v>
      </c>
      <c r="U3" s="21">
        <v>1328</v>
      </c>
      <c r="V3" s="21">
        <v>2864</v>
      </c>
      <c r="W3" s="21">
        <v>322</v>
      </c>
      <c r="X3" s="21">
        <v>529</v>
      </c>
      <c r="Y3" s="21">
        <v>2138</v>
      </c>
      <c r="Z3" s="21">
        <v>960</v>
      </c>
      <c r="AA3" s="21">
        <v>131</v>
      </c>
      <c r="AB3" s="21">
        <v>8617</v>
      </c>
      <c r="AC3" s="21">
        <v>473</v>
      </c>
      <c r="AD3" s="21">
        <v>253</v>
      </c>
      <c r="AE3" s="21">
        <v>15217</v>
      </c>
      <c r="AF3" s="21">
        <v>3634</v>
      </c>
      <c r="AG3" s="21">
        <v>2859</v>
      </c>
      <c r="AH3" s="21">
        <v>1202</v>
      </c>
      <c r="AI3" s="21">
        <v>246</v>
      </c>
      <c r="AJ3" s="21">
        <v>769</v>
      </c>
      <c r="AK3" s="21">
        <v>9098</v>
      </c>
      <c r="AL3" s="22">
        <v>134222</v>
      </c>
      <c r="AM3" s="21">
        <v>3086</v>
      </c>
      <c r="AN3" s="21">
        <v>0</v>
      </c>
      <c r="AO3" s="21">
        <v>0</v>
      </c>
      <c r="AP3" s="21">
        <v>509</v>
      </c>
      <c r="AQ3" s="21">
        <v>1376</v>
      </c>
      <c r="AR3" s="21">
        <v>0</v>
      </c>
      <c r="AS3" s="22">
        <v>139192</v>
      </c>
      <c r="AT3" s="16">
        <v>0</v>
      </c>
      <c r="AU3" s="16">
        <v>0</v>
      </c>
      <c r="AV3" s="16">
        <v>0</v>
      </c>
      <c r="AW3" s="16">
        <v>0</v>
      </c>
      <c r="AX3" s="16">
        <v>0</v>
      </c>
      <c r="AY3" s="16">
        <v>0</v>
      </c>
      <c r="AZ3" s="16">
        <v>8000</v>
      </c>
      <c r="BA3" s="17">
        <v>4577</v>
      </c>
      <c r="BB3" s="16">
        <v>24</v>
      </c>
      <c r="BC3" s="18">
        <v>1</v>
      </c>
      <c r="BD3" s="10">
        <v>126590</v>
      </c>
    </row>
    <row r="4" spans="1:56" x14ac:dyDescent="0.15">
      <c r="A4" s="11" t="s">
        <v>70</v>
      </c>
      <c r="B4" s="4" t="s">
        <v>21</v>
      </c>
      <c r="C4" s="21">
        <v>195</v>
      </c>
      <c r="D4" s="21">
        <v>2753</v>
      </c>
      <c r="E4" s="21">
        <v>40085</v>
      </c>
      <c r="F4" s="21">
        <v>146</v>
      </c>
      <c r="G4" s="21">
        <v>0</v>
      </c>
      <c r="H4" s="21">
        <v>0</v>
      </c>
      <c r="I4" s="21">
        <v>0</v>
      </c>
      <c r="J4" s="21">
        <v>0</v>
      </c>
      <c r="K4" s="21">
        <v>1016</v>
      </c>
      <c r="L4" s="21">
        <v>6</v>
      </c>
      <c r="M4" s="21">
        <v>6</v>
      </c>
      <c r="N4" s="21">
        <v>2</v>
      </c>
      <c r="O4" s="21">
        <v>0</v>
      </c>
      <c r="P4" s="21">
        <v>1</v>
      </c>
      <c r="Q4" s="21">
        <v>1</v>
      </c>
      <c r="R4" s="21">
        <v>7</v>
      </c>
      <c r="S4" s="21">
        <v>0</v>
      </c>
      <c r="T4" s="21">
        <v>44</v>
      </c>
      <c r="U4" s="21">
        <v>581</v>
      </c>
      <c r="V4" s="21">
        <v>538</v>
      </c>
      <c r="W4" s="21">
        <v>0</v>
      </c>
      <c r="X4" s="21">
        <v>308</v>
      </c>
      <c r="Y4" s="21">
        <v>30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3</v>
      </c>
      <c r="AF4" s="21">
        <v>0</v>
      </c>
      <c r="AG4" s="21">
        <v>0</v>
      </c>
      <c r="AH4" s="21">
        <v>62</v>
      </c>
      <c r="AI4" s="21">
        <v>0</v>
      </c>
      <c r="AJ4" s="21">
        <v>0</v>
      </c>
      <c r="AK4" s="21">
        <v>0</v>
      </c>
      <c r="AL4" s="22">
        <v>45783</v>
      </c>
      <c r="AM4" s="21">
        <v>0</v>
      </c>
      <c r="AN4" s="21">
        <v>0</v>
      </c>
      <c r="AO4" s="21">
        <v>0</v>
      </c>
      <c r="AP4" s="21">
        <v>2258</v>
      </c>
      <c r="AQ4" s="21">
        <v>60080</v>
      </c>
      <c r="AR4" s="21">
        <v>497</v>
      </c>
      <c r="AS4" s="22">
        <v>108618</v>
      </c>
      <c r="AT4" s="16">
        <v>532</v>
      </c>
      <c r="AU4" s="16">
        <v>14</v>
      </c>
      <c r="AV4" s="16">
        <v>6488</v>
      </c>
      <c r="AW4" s="16">
        <v>2738</v>
      </c>
      <c r="AX4" s="16">
        <v>0</v>
      </c>
      <c r="AY4" s="16">
        <v>177</v>
      </c>
      <c r="AZ4" s="16">
        <v>14800</v>
      </c>
      <c r="BA4" s="17">
        <v>7488</v>
      </c>
      <c r="BB4" s="16">
        <v>2659</v>
      </c>
      <c r="BC4" s="18">
        <v>0</v>
      </c>
      <c r="BD4" s="10">
        <v>73723</v>
      </c>
    </row>
    <row r="5" spans="1:56" x14ac:dyDescent="0.15">
      <c r="A5" s="11" t="s">
        <v>71</v>
      </c>
      <c r="B5" s="4" t="s">
        <v>22</v>
      </c>
      <c r="C5" s="21">
        <v>13833</v>
      </c>
      <c r="D5" s="21">
        <v>1000</v>
      </c>
      <c r="E5" s="21">
        <v>4994</v>
      </c>
      <c r="F5" s="21">
        <v>324</v>
      </c>
      <c r="G5" s="21">
        <v>340</v>
      </c>
      <c r="H5" s="21">
        <v>41</v>
      </c>
      <c r="I5" s="21">
        <v>1799</v>
      </c>
      <c r="J5" s="21">
        <v>1813</v>
      </c>
      <c r="K5" s="21">
        <v>2738</v>
      </c>
      <c r="L5" s="21">
        <v>3757</v>
      </c>
      <c r="M5" s="21">
        <v>3148</v>
      </c>
      <c r="N5" s="21">
        <v>2788</v>
      </c>
      <c r="O5" s="21">
        <v>229</v>
      </c>
      <c r="P5" s="21">
        <v>4091</v>
      </c>
      <c r="Q5" s="21">
        <v>349</v>
      </c>
      <c r="R5" s="21">
        <v>8782</v>
      </c>
      <c r="S5" s="21">
        <v>9586</v>
      </c>
      <c r="T5" s="21">
        <v>3711</v>
      </c>
      <c r="U5" s="21">
        <v>8930</v>
      </c>
      <c r="V5" s="21">
        <v>414</v>
      </c>
      <c r="W5" s="21">
        <v>1853</v>
      </c>
      <c r="X5" s="21">
        <v>7613</v>
      </c>
      <c r="Y5" s="21">
        <v>2000</v>
      </c>
      <c r="Z5" s="21">
        <v>286</v>
      </c>
      <c r="AA5" s="21">
        <v>95</v>
      </c>
      <c r="AB5" s="21">
        <v>8810</v>
      </c>
      <c r="AC5" s="21">
        <v>100</v>
      </c>
      <c r="AD5" s="21">
        <v>121</v>
      </c>
      <c r="AE5" s="21">
        <v>3974</v>
      </c>
      <c r="AF5" s="21">
        <v>875</v>
      </c>
      <c r="AG5" s="21">
        <v>506</v>
      </c>
      <c r="AH5" s="21">
        <v>380</v>
      </c>
      <c r="AI5" s="21">
        <v>479</v>
      </c>
      <c r="AJ5" s="21">
        <v>629</v>
      </c>
      <c r="AK5" s="21">
        <v>5051</v>
      </c>
      <c r="AL5" s="22">
        <v>105440</v>
      </c>
      <c r="AM5" s="21">
        <v>8898</v>
      </c>
      <c r="AN5" s="21">
        <v>0</v>
      </c>
      <c r="AO5" s="21">
        <v>0</v>
      </c>
      <c r="AP5" s="21">
        <v>1294</v>
      </c>
      <c r="AQ5" s="21">
        <v>19324</v>
      </c>
      <c r="AR5" s="21">
        <v>-5055</v>
      </c>
      <c r="AS5" s="22">
        <v>129901</v>
      </c>
      <c r="AT5" s="16">
        <v>7115</v>
      </c>
      <c r="AU5" s="16">
        <v>56</v>
      </c>
      <c r="AV5" s="16">
        <v>456</v>
      </c>
      <c r="AW5" s="16">
        <v>1543</v>
      </c>
      <c r="AX5" s="16">
        <v>0</v>
      </c>
      <c r="AY5" s="16">
        <v>1472</v>
      </c>
      <c r="AZ5" s="16">
        <v>41031</v>
      </c>
      <c r="BA5" s="17">
        <v>11082</v>
      </c>
      <c r="BB5" s="16">
        <v>3760</v>
      </c>
      <c r="BC5" s="18">
        <v>161</v>
      </c>
      <c r="BD5" s="10">
        <v>63225</v>
      </c>
    </row>
    <row r="6" spans="1:56" x14ac:dyDescent="0.15">
      <c r="A6" s="11" t="s">
        <v>72</v>
      </c>
      <c r="B6" s="4" t="s">
        <v>23</v>
      </c>
      <c r="C6" s="21">
        <v>33463</v>
      </c>
      <c r="D6" s="21">
        <v>355</v>
      </c>
      <c r="E6" s="21">
        <v>181</v>
      </c>
      <c r="F6" s="21">
        <v>2569</v>
      </c>
      <c r="G6" s="21">
        <v>27</v>
      </c>
      <c r="H6" s="21">
        <v>0</v>
      </c>
      <c r="I6" s="21">
        <v>4016</v>
      </c>
      <c r="J6" s="21">
        <v>907</v>
      </c>
      <c r="K6" s="21">
        <v>5544</v>
      </c>
      <c r="L6" s="21">
        <v>1969</v>
      </c>
      <c r="M6" s="21">
        <v>316</v>
      </c>
      <c r="N6" s="21">
        <v>2886</v>
      </c>
      <c r="O6" s="21">
        <v>230</v>
      </c>
      <c r="P6" s="21">
        <v>1031</v>
      </c>
      <c r="Q6" s="21">
        <v>229</v>
      </c>
      <c r="R6" s="21">
        <v>144</v>
      </c>
      <c r="S6" s="21">
        <v>316</v>
      </c>
      <c r="T6" s="21">
        <v>58</v>
      </c>
      <c r="U6" s="21">
        <v>135</v>
      </c>
      <c r="V6" s="21">
        <v>4139</v>
      </c>
      <c r="W6" s="21">
        <v>0</v>
      </c>
      <c r="X6" s="21">
        <v>33</v>
      </c>
      <c r="Y6" s="21">
        <v>46</v>
      </c>
      <c r="Z6" s="21">
        <v>4</v>
      </c>
      <c r="AA6" s="21">
        <v>1</v>
      </c>
      <c r="AB6" s="21">
        <v>701</v>
      </c>
      <c r="AC6" s="21">
        <v>31</v>
      </c>
      <c r="AD6" s="21">
        <v>23</v>
      </c>
      <c r="AE6" s="21">
        <v>15075</v>
      </c>
      <c r="AF6" s="21">
        <v>249</v>
      </c>
      <c r="AG6" s="21">
        <v>125</v>
      </c>
      <c r="AH6" s="21">
        <v>206</v>
      </c>
      <c r="AI6" s="21">
        <v>20</v>
      </c>
      <c r="AJ6" s="21">
        <v>15</v>
      </c>
      <c r="AK6" s="21">
        <v>2418</v>
      </c>
      <c r="AL6" s="22">
        <v>77463</v>
      </c>
      <c r="AM6" s="21">
        <v>1845</v>
      </c>
      <c r="AN6" s="21">
        <v>0</v>
      </c>
      <c r="AO6" s="21">
        <v>0</v>
      </c>
      <c r="AP6" s="21">
        <v>3911</v>
      </c>
      <c r="AQ6" s="21">
        <v>49639</v>
      </c>
      <c r="AR6" s="21">
        <v>190</v>
      </c>
      <c r="AS6" s="22">
        <v>133048</v>
      </c>
      <c r="AT6" s="16">
        <v>696</v>
      </c>
      <c r="AU6" s="16">
        <v>1</v>
      </c>
      <c r="AV6" s="16">
        <v>55684</v>
      </c>
      <c r="AW6" s="16">
        <v>0</v>
      </c>
      <c r="AX6" s="16">
        <v>0</v>
      </c>
      <c r="AY6" s="16">
        <v>0</v>
      </c>
      <c r="AZ6" s="16">
        <v>45796</v>
      </c>
      <c r="BA6" s="17">
        <v>8590</v>
      </c>
      <c r="BB6" s="16">
        <v>234</v>
      </c>
      <c r="BC6" s="18">
        <v>3</v>
      </c>
      <c r="BD6" s="10">
        <v>22046</v>
      </c>
    </row>
    <row r="7" spans="1:56" x14ac:dyDescent="0.15">
      <c r="A7" s="11" t="s">
        <v>73</v>
      </c>
      <c r="B7" s="4" t="s">
        <v>24</v>
      </c>
      <c r="C7" s="21">
        <v>12325</v>
      </c>
      <c r="D7" s="21">
        <v>162</v>
      </c>
      <c r="E7" s="21">
        <v>65</v>
      </c>
      <c r="F7" s="21">
        <v>6</v>
      </c>
      <c r="G7" s="21">
        <v>2786</v>
      </c>
      <c r="H7" s="21">
        <v>2</v>
      </c>
      <c r="I7" s="21">
        <v>10598</v>
      </c>
      <c r="J7" s="21">
        <v>401</v>
      </c>
      <c r="K7" s="21">
        <v>580</v>
      </c>
      <c r="L7" s="21">
        <v>1161</v>
      </c>
      <c r="M7" s="21">
        <v>542</v>
      </c>
      <c r="N7" s="21">
        <v>441</v>
      </c>
      <c r="O7" s="21">
        <v>173</v>
      </c>
      <c r="P7" s="21">
        <v>528</v>
      </c>
      <c r="Q7" s="21">
        <v>143</v>
      </c>
      <c r="R7" s="21">
        <v>536</v>
      </c>
      <c r="S7" s="21">
        <v>471</v>
      </c>
      <c r="T7" s="21">
        <v>547</v>
      </c>
      <c r="U7" s="21">
        <v>70</v>
      </c>
      <c r="V7" s="21">
        <v>2</v>
      </c>
      <c r="W7" s="21">
        <v>8</v>
      </c>
      <c r="X7" s="21">
        <v>13</v>
      </c>
      <c r="Y7" s="21">
        <v>47</v>
      </c>
      <c r="Z7" s="21">
        <v>24</v>
      </c>
      <c r="AA7" s="21">
        <v>22</v>
      </c>
      <c r="AB7" s="21">
        <v>488</v>
      </c>
      <c r="AC7" s="21">
        <v>6</v>
      </c>
      <c r="AD7" s="21">
        <v>7</v>
      </c>
      <c r="AE7" s="21">
        <v>1919</v>
      </c>
      <c r="AF7" s="21">
        <v>395</v>
      </c>
      <c r="AG7" s="21">
        <v>494</v>
      </c>
      <c r="AH7" s="21">
        <v>7</v>
      </c>
      <c r="AI7" s="21">
        <v>16</v>
      </c>
      <c r="AJ7" s="21">
        <v>8</v>
      </c>
      <c r="AK7" s="21">
        <v>1410</v>
      </c>
      <c r="AL7" s="22">
        <v>36405</v>
      </c>
      <c r="AM7" s="21">
        <v>1046</v>
      </c>
      <c r="AN7" s="21">
        <v>0</v>
      </c>
      <c r="AO7" s="21">
        <v>0</v>
      </c>
      <c r="AP7" s="21">
        <v>693</v>
      </c>
      <c r="AQ7" s="21">
        <v>4121</v>
      </c>
      <c r="AR7" s="21">
        <v>534</v>
      </c>
      <c r="AS7" s="22">
        <v>42798</v>
      </c>
      <c r="AT7" s="16">
        <v>8418</v>
      </c>
      <c r="AU7" s="16">
        <v>61</v>
      </c>
      <c r="AV7" s="16">
        <v>0</v>
      </c>
      <c r="AW7" s="16">
        <v>1270</v>
      </c>
      <c r="AX7" s="16">
        <v>0</v>
      </c>
      <c r="AY7" s="16">
        <v>230</v>
      </c>
      <c r="AZ7" s="16">
        <v>6809</v>
      </c>
      <c r="BA7" s="17">
        <v>-4399</v>
      </c>
      <c r="BB7" s="16">
        <v>1516</v>
      </c>
      <c r="BC7" s="18">
        <v>5</v>
      </c>
      <c r="BD7" s="10">
        <v>28889</v>
      </c>
    </row>
    <row r="8" spans="1:56" x14ac:dyDescent="0.15">
      <c r="A8" s="11" t="s">
        <v>74</v>
      </c>
      <c r="B8" s="4" t="s">
        <v>25</v>
      </c>
      <c r="C8" s="21">
        <v>254</v>
      </c>
      <c r="D8" s="21">
        <v>0</v>
      </c>
      <c r="E8" s="21">
        <v>17</v>
      </c>
      <c r="F8" s="21">
        <v>0</v>
      </c>
      <c r="G8" s="21">
        <v>4</v>
      </c>
      <c r="H8" s="21">
        <v>21</v>
      </c>
      <c r="I8" s="21">
        <v>6</v>
      </c>
      <c r="J8" s="21">
        <v>4</v>
      </c>
      <c r="K8" s="21">
        <v>3</v>
      </c>
      <c r="L8" s="21">
        <v>22</v>
      </c>
      <c r="M8" s="21">
        <v>22</v>
      </c>
      <c r="N8" s="21">
        <v>26</v>
      </c>
      <c r="O8" s="21">
        <v>2</v>
      </c>
      <c r="P8" s="21">
        <v>5</v>
      </c>
      <c r="Q8" s="21">
        <v>0</v>
      </c>
      <c r="R8" s="21">
        <v>174</v>
      </c>
      <c r="S8" s="21">
        <v>97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1</v>
      </c>
      <c r="Z8" s="21">
        <v>0</v>
      </c>
      <c r="AA8" s="21">
        <v>0</v>
      </c>
      <c r="AB8" s="21">
        <v>5</v>
      </c>
      <c r="AC8" s="21">
        <v>3</v>
      </c>
      <c r="AD8" s="21">
        <v>0</v>
      </c>
      <c r="AE8" s="21">
        <v>2</v>
      </c>
      <c r="AF8" s="21">
        <v>12</v>
      </c>
      <c r="AG8" s="21">
        <v>7</v>
      </c>
      <c r="AH8" s="21">
        <v>0</v>
      </c>
      <c r="AI8" s="21">
        <v>0</v>
      </c>
      <c r="AJ8" s="21">
        <v>0</v>
      </c>
      <c r="AK8" s="21">
        <v>0</v>
      </c>
      <c r="AL8" s="22">
        <v>690</v>
      </c>
      <c r="AM8" s="21">
        <v>16</v>
      </c>
      <c r="AN8" s="21">
        <v>0</v>
      </c>
      <c r="AO8" s="21">
        <v>0</v>
      </c>
      <c r="AP8" s="21">
        <v>0</v>
      </c>
      <c r="AQ8" s="21">
        <v>35</v>
      </c>
      <c r="AR8" s="21">
        <v>13</v>
      </c>
      <c r="AS8" s="22">
        <v>754</v>
      </c>
      <c r="AT8" s="16">
        <v>196</v>
      </c>
      <c r="AU8" s="16">
        <v>4</v>
      </c>
      <c r="AV8" s="16">
        <v>0</v>
      </c>
      <c r="AW8" s="16">
        <v>0</v>
      </c>
      <c r="AX8" s="16">
        <v>0</v>
      </c>
      <c r="AY8" s="16">
        <v>0</v>
      </c>
      <c r="AZ8" s="16">
        <v>19</v>
      </c>
      <c r="BA8" s="17">
        <v>-101</v>
      </c>
      <c r="BB8" s="16">
        <v>2</v>
      </c>
      <c r="BC8" s="18">
        <v>0</v>
      </c>
      <c r="BD8" s="10">
        <v>634</v>
      </c>
    </row>
    <row r="9" spans="1:56" x14ac:dyDescent="0.15">
      <c r="A9" s="11" t="s">
        <v>75</v>
      </c>
      <c r="B9" s="4" t="s">
        <v>26</v>
      </c>
      <c r="C9" s="21">
        <v>744</v>
      </c>
      <c r="D9" s="21">
        <v>382</v>
      </c>
      <c r="E9" s="21">
        <v>206</v>
      </c>
      <c r="F9" s="21">
        <v>75</v>
      </c>
      <c r="G9" s="21">
        <v>494</v>
      </c>
      <c r="H9" s="21">
        <v>11</v>
      </c>
      <c r="I9" s="21">
        <v>31295</v>
      </c>
      <c r="J9" s="21">
        <v>1901</v>
      </c>
      <c r="K9" s="21">
        <v>2531</v>
      </c>
      <c r="L9" s="21">
        <v>23126</v>
      </c>
      <c r="M9" s="21">
        <v>676</v>
      </c>
      <c r="N9" s="21">
        <v>3754</v>
      </c>
      <c r="O9" s="21">
        <v>82</v>
      </c>
      <c r="P9" s="21">
        <v>492</v>
      </c>
      <c r="Q9" s="21">
        <v>415</v>
      </c>
      <c r="R9" s="21">
        <v>11931</v>
      </c>
      <c r="S9" s="21">
        <v>112</v>
      </c>
      <c r="T9" s="21">
        <v>2944</v>
      </c>
      <c r="U9" s="21">
        <v>105</v>
      </c>
      <c r="V9" s="21">
        <v>184</v>
      </c>
      <c r="W9" s="21">
        <v>98</v>
      </c>
      <c r="X9" s="21">
        <v>4</v>
      </c>
      <c r="Y9" s="21">
        <v>146</v>
      </c>
      <c r="Z9" s="21">
        <v>28</v>
      </c>
      <c r="AA9" s="21">
        <v>1</v>
      </c>
      <c r="AB9" s="21">
        <v>312</v>
      </c>
      <c r="AC9" s="21">
        <v>8</v>
      </c>
      <c r="AD9" s="21">
        <v>10</v>
      </c>
      <c r="AE9" s="21">
        <v>1408</v>
      </c>
      <c r="AF9" s="21">
        <v>76</v>
      </c>
      <c r="AG9" s="21">
        <v>98</v>
      </c>
      <c r="AH9" s="21">
        <v>252</v>
      </c>
      <c r="AI9" s="21">
        <v>31</v>
      </c>
      <c r="AJ9" s="21">
        <v>1</v>
      </c>
      <c r="AK9" s="21">
        <v>7</v>
      </c>
      <c r="AL9" s="22">
        <v>83939</v>
      </c>
      <c r="AM9" s="21">
        <v>101</v>
      </c>
      <c r="AN9" s="21">
        <v>0</v>
      </c>
      <c r="AO9" s="21">
        <v>0</v>
      </c>
      <c r="AP9" s="21">
        <v>5294</v>
      </c>
      <c r="AQ9" s="21">
        <v>33475</v>
      </c>
      <c r="AR9" s="21">
        <v>135</v>
      </c>
      <c r="AS9" s="22">
        <v>122944</v>
      </c>
      <c r="AT9" s="16">
        <v>6704</v>
      </c>
      <c r="AU9" s="16">
        <v>135</v>
      </c>
      <c r="AV9" s="16">
        <v>0</v>
      </c>
      <c r="AW9" s="16">
        <v>1306</v>
      </c>
      <c r="AX9" s="16">
        <v>0</v>
      </c>
      <c r="AY9" s="16">
        <v>385</v>
      </c>
      <c r="AZ9" s="16">
        <v>9231</v>
      </c>
      <c r="BA9" s="17">
        <v>565</v>
      </c>
      <c r="BB9" s="16">
        <v>9857</v>
      </c>
      <c r="BC9" s="18">
        <v>471</v>
      </c>
      <c r="BD9" s="10">
        <v>94290</v>
      </c>
    </row>
    <row r="10" spans="1:56" s="3" customFormat="1" x14ac:dyDescent="0.15">
      <c r="A10" s="11" t="s">
        <v>76</v>
      </c>
      <c r="B10" s="4" t="s">
        <v>27</v>
      </c>
      <c r="C10" s="21">
        <v>876</v>
      </c>
      <c r="D10" s="21">
        <v>15</v>
      </c>
      <c r="E10" s="21">
        <v>83</v>
      </c>
      <c r="F10" s="21">
        <v>101</v>
      </c>
      <c r="G10" s="21">
        <v>2</v>
      </c>
      <c r="H10" s="21">
        <v>0</v>
      </c>
      <c r="I10" s="21">
        <v>2406</v>
      </c>
      <c r="J10" s="21">
        <v>22339</v>
      </c>
      <c r="K10" s="21">
        <v>711</v>
      </c>
      <c r="L10" s="21">
        <v>9440</v>
      </c>
      <c r="M10" s="21">
        <v>257</v>
      </c>
      <c r="N10" s="21">
        <v>429</v>
      </c>
      <c r="O10" s="21">
        <v>7</v>
      </c>
      <c r="P10" s="21">
        <v>445</v>
      </c>
      <c r="Q10" s="21">
        <v>2319</v>
      </c>
      <c r="R10" s="21">
        <v>646</v>
      </c>
      <c r="S10" s="21">
        <v>0</v>
      </c>
      <c r="T10" s="21">
        <v>45</v>
      </c>
      <c r="U10" s="21">
        <v>17</v>
      </c>
      <c r="V10" s="21">
        <v>1</v>
      </c>
      <c r="W10" s="21">
        <v>0</v>
      </c>
      <c r="X10" s="21">
        <v>1</v>
      </c>
      <c r="Y10" s="21">
        <v>9</v>
      </c>
      <c r="Z10" s="21">
        <v>0</v>
      </c>
      <c r="AA10" s="21">
        <v>0</v>
      </c>
      <c r="AB10" s="21">
        <v>11</v>
      </c>
      <c r="AC10" s="21">
        <v>0</v>
      </c>
      <c r="AD10" s="21">
        <v>3</v>
      </c>
      <c r="AE10" s="21">
        <v>19</v>
      </c>
      <c r="AF10" s="21">
        <v>11</v>
      </c>
      <c r="AG10" s="21">
        <v>1</v>
      </c>
      <c r="AH10" s="21">
        <v>90</v>
      </c>
      <c r="AI10" s="21">
        <v>1</v>
      </c>
      <c r="AJ10" s="21">
        <v>0</v>
      </c>
      <c r="AK10" s="21">
        <v>0</v>
      </c>
      <c r="AL10" s="22">
        <v>40285</v>
      </c>
      <c r="AM10" s="21">
        <v>0</v>
      </c>
      <c r="AN10" s="21">
        <v>0</v>
      </c>
      <c r="AO10" s="21">
        <v>0</v>
      </c>
      <c r="AP10" s="21">
        <v>693</v>
      </c>
      <c r="AQ10" s="21">
        <v>57097</v>
      </c>
      <c r="AR10" s="21">
        <v>3444</v>
      </c>
      <c r="AS10" s="22">
        <v>101519</v>
      </c>
      <c r="AT10" s="16">
        <v>1092</v>
      </c>
      <c r="AU10" s="16">
        <v>52</v>
      </c>
      <c r="AV10" s="16">
        <v>0</v>
      </c>
      <c r="AW10" s="16">
        <v>452</v>
      </c>
      <c r="AX10" s="16">
        <v>0</v>
      </c>
      <c r="AY10" s="16">
        <v>6</v>
      </c>
      <c r="AZ10" s="16">
        <v>21490</v>
      </c>
      <c r="BA10" s="17">
        <v>126</v>
      </c>
      <c r="BB10" s="16">
        <v>5335</v>
      </c>
      <c r="BC10" s="18">
        <v>369</v>
      </c>
      <c r="BD10" s="10">
        <v>72596</v>
      </c>
    </row>
    <row r="11" spans="1:56" x14ac:dyDescent="0.15">
      <c r="A11" s="11" t="s">
        <v>77</v>
      </c>
      <c r="B11" s="4" t="s">
        <v>28</v>
      </c>
      <c r="C11" s="21">
        <v>1281</v>
      </c>
      <c r="D11" s="21">
        <v>877</v>
      </c>
      <c r="E11" s="21">
        <v>814</v>
      </c>
      <c r="F11" s="21">
        <v>424</v>
      </c>
      <c r="G11" s="21">
        <v>1218</v>
      </c>
      <c r="H11" s="21">
        <v>25</v>
      </c>
      <c r="I11" s="21">
        <v>883</v>
      </c>
      <c r="J11" s="21">
        <v>1944</v>
      </c>
      <c r="K11" s="21">
        <v>23806</v>
      </c>
      <c r="L11" s="21">
        <v>7771</v>
      </c>
      <c r="M11" s="21">
        <v>2621</v>
      </c>
      <c r="N11" s="21">
        <v>1995</v>
      </c>
      <c r="O11" s="21">
        <v>2521</v>
      </c>
      <c r="P11" s="21">
        <v>1663</v>
      </c>
      <c r="Q11" s="21">
        <v>1566</v>
      </c>
      <c r="R11" s="21">
        <v>4272</v>
      </c>
      <c r="S11" s="21">
        <v>6838</v>
      </c>
      <c r="T11" s="21">
        <v>470</v>
      </c>
      <c r="U11" s="21">
        <v>1689</v>
      </c>
      <c r="V11" s="21">
        <v>112</v>
      </c>
      <c r="W11" s="21">
        <v>193</v>
      </c>
      <c r="X11" s="21">
        <v>335</v>
      </c>
      <c r="Y11" s="21">
        <v>483</v>
      </c>
      <c r="Z11" s="21">
        <v>41</v>
      </c>
      <c r="AA11" s="21">
        <v>10</v>
      </c>
      <c r="AB11" s="21">
        <v>2837</v>
      </c>
      <c r="AC11" s="21">
        <v>139</v>
      </c>
      <c r="AD11" s="21">
        <v>41</v>
      </c>
      <c r="AE11" s="21">
        <v>1248</v>
      </c>
      <c r="AF11" s="21">
        <v>7166</v>
      </c>
      <c r="AG11" s="21">
        <v>505</v>
      </c>
      <c r="AH11" s="21">
        <v>1104</v>
      </c>
      <c r="AI11" s="21">
        <v>69</v>
      </c>
      <c r="AJ11" s="21">
        <v>226</v>
      </c>
      <c r="AK11" s="21">
        <v>1661</v>
      </c>
      <c r="AL11" s="22">
        <v>78849</v>
      </c>
      <c r="AM11" s="21">
        <v>15321</v>
      </c>
      <c r="AN11" s="21">
        <v>14</v>
      </c>
      <c r="AO11" s="21">
        <v>0</v>
      </c>
      <c r="AP11" s="21">
        <v>4053</v>
      </c>
      <c r="AQ11" s="21">
        <v>29820</v>
      </c>
      <c r="AR11" s="21">
        <v>3335</v>
      </c>
      <c r="AS11" s="22">
        <v>131391</v>
      </c>
      <c r="AT11" s="16">
        <v>3430</v>
      </c>
      <c r="AU11" s="16">
        <v>298</v>
      </c>
      <c r="AV11" s="16">
        <v>0</v>
      </c>
      <c r="AW11" s="16">
        <v>297</v>
      </c>
      <c r="AX11" s="16">
        <v>30</v>
      </c>
      <c r="AY11" s="16">
        <v>361</v>
      </c>
      <c r="AZ11" s="16">
        <v>17763</v>
      </c>
      <c r="BA11" s="17">
        <v>2676</v>
      </c>
      <c r="BB11" s="16">
        <v>18323</v>
      </c>
      <c r="BC11" s="18">
        <v>1083</v>
      </c>
      <c r="BD11" s="10">
        <v>87131</v>
      </c>
    </row>
    <row r="12" spans="1:56" x14ac:dyDescent="0.15">
      <c r="A12" s="11" t="s">
        <v>78</v>
      </c>
      <c r="B12" s="4" t="s">
        <v>29</v>
      </c>
      <c r="C12" s="21">
        <v>4327</v>
      </c>
      <c r="D12" s="21">
        <v>1449</v>
      </c>
      <c r="E12" s="21">
        <v>593</v>
      </c>
      <c r="F12" s="21">
        <v>150</v>
      </c>
      <c r="G12" s="21">
        <v>2022</v>
      </c>
      <c r="H12" s="21">
        <v>44</v>
      </c>
      <c r="I12" s="21">
        <v>3194</v>
      </c>
      <c r="J12" s="21">
        <v>2547</v>
      </c>
      <c r="K12" s="21">
        <v>2280</v>
      </c>
      <c r="L12" s="21">
        <v>51419</v>
      </c>
      <c r="M12" s="21">
        <v>2620</v>
      </c>
      <c r="N12" s="21">
        <v>1468</v>
      </c>
      <c r="O12" s="21">
        <v>365</v>
      </c>
      <c r="P12" s="21">
        <v>2898</v>
      </c>
      <c r="Q12" s="21">
        <v>683</v>
      </c>
      <c r="R12" s="21">
        <v>18880</v>
      </c>
      <c r="S12" s="21">
        <v>8469</v>
      </c>
      <c r="T12" s="21">
        <v>5184</v>
      </c>
      <c r="U12" s="21">
        <v>4653</v>
      </c>
      <c r="V12" s="21">
        <v>648</v>
      </c>
      <c r="W12" s="21">
        <v>1482</v>
      </c>
      <c r="X12" s="21">
        <v>815</v>
      </c>
      <c r="Y12" s="21">
        <v>2151</v>
      </c>
      <c r="Z12" s="21">
        <v>449</v>
      </c>
      <c r="AA12" s="21">
        <v>112</v>
      </c>
      <c r="AB12" s="21">
        <v>6444</v>
      </c>
      <c r="AC12" s="21">
        <v>255</v>
      </c>
      <c r="AD12" s="21">
        <v>311</v>
      </c>
      <c r="AE12" s="21">
        <v>3118</v>
      </c>
      <c r="AF12" s="21">
        <v>2292</v>
      </c>
      <c r="AG12" s="21">
        <v>1151</v>
      </c>
      <c r="AH12" s="21">
        <v>1496</v>
      </c>
      <c r="AI12" s="21">
        <v>598</v>
      </c>
      <c r="AJ12" s="21">
        <v>686</v>
      </c>
      <c r="AK12" s="21">
        <v>10734</v>
      </c>
      <c r="AL12" s="22">
        <v>145988</v>
      </c>
      <c r="AM12" s="21">
        <v>58234</v>
      </c>
      <c r="AN12" s="21">
        <v>330</v>
      </c>
      <c r="AO12" s="21">
        <v>81491</v>
      </c>
      <c r="AP12" s="21">
        <v>6469</v>
      </c>
      <c r="AQ12" s="21">
        <v>32036</v>
      </c>
      <c r="AR12" s="21">
        <v>18260</v>
      </c>
      <c r="AS12" s="22">
        <v>342808</v>
      </c>
      <c r="AT12" s="16">
        <v>3485</v>
      </c>
      <c r="AU12" s="16">
        <v>125</v>
      </c>
      <c r="AV12" s="16">
        <v>0</v>
      </c>
      <c r="AW12" s="16">
        <v>99</v>
      </c>
      <c r="AX12" s="16">
        <v>112</v>
      </c>
      <c r="AY12" s="16">
        <v>61</v>
      </c>
      <c r="AZ12" s="16">
        <v>48392</v>
      </c>
      <c r="BA12" s="17">
        <v>6380</v>
      </c>
      <c r="BB12" s="16">
        <v>71176</v>
      </c>
      <c r="BC12" s="18">
        <v>6363</v>
      </c>
      <c r="BD12" s="10">
        <v>206616</v>
      </c>
    </row>
    <row r="13" spans="1:56" x14ac:dyDescent="0.15">
      <c r="A13" s="11" t="s">
        <v>79</v>
      </c>
      <c r="B13" s="4" t="s">
        <v>30</v>
      </c>
      <c r="C13" s="21">
        <v>106</v>
      </c>
      <c r="D13" s="21">
        <v>36</v>
      </c>
      <c r="E13" s="21">
        <v>42</v>
      </c>
      <c r="F13" s="21">
        <v>8</v>
      </c>
      <c r="G13" s="21">
        <v>327</v>
      </c>
      <c r="H13" s="21">
        <v>7</v>
      </c>
      <c r="I13" s="21">
        <v>267</v>
      </c>
      <c r="J13" s="21">
        <v>357</v>
      </c>
      <c r="K13" s="21">
        <v>1333</v>
      </c>
      <c r="L13" s="21">
        <v>1762</v>
      </c>
      <c r="M13" s="21">
        <v>16847</v>
      </c>
      <c r="N13" s="21">
        <v>950</v>
      </c>
      <c r="O13" s="21">
        <v>101</v>
      </c>
      <c r="P13" s="21">
        <v>2499</v>
      </c>
      <c r="Q13" s="21">
        <v>1738</v>
      </c>
      <c r="R13" s="21">
        <v>5723</v>
      </c>
      <c r="S13" s="21">
        <v>275</v>
      </c>
      <c r="T13" s="21">
        <v>709</v>
      </c>
      <c r="U13" s="21">
        <v>57</v>
      </c>
      <c r="V13" s="21">
        <v>15</v>
      </c>
      <c r="W13" s="21">
        <v>262</v>
      </c>
      <c r="X13" s="21">
        <v>224</v>
      </c>
      <c r="Y13" s="21">
        <v>135</v>
      </c>
      <c r="Z13" s="21">
        <v>80</v>
      </c>
      <c r="AA13" s="21">
        <v>34</v>
      </c>
      <c r="AB13" s="21">
        <v>3909</v>
      </c>
      <c r="AC13" s="21">
        <v>146</v>
      </c>
      <c r="AD13" s="21">
        <v>1371</v>
      </c>
      <c r="AE13" s="21">
        <v>329</v>
      </c>
      <c r="AF13" s="21">
        <v>462</v>
      </c>
      <c r="AG13" s="21">
        <v>572</v>
      </c>
      <c r="AH13" s="21">
        <v>147</v>
      </c>
      <c r="AI13" s="21">
        <v>22</v>
      </c>
      <c r="AJ13" s="21">
        <v>207</v>
      </c>
      <c r="AK13" s="21">
        <v>1383</v>
      </c>
      <c r="AL13" s="22">
        <v>42442</v>
      </c>
      <c r="AM13" s="21">
        <v>13249</v>
      </c>
      <c r="AN13" s="21">
        <v>0</v>
      </c>
      <c r="AO13" s="21">
        <v>1478</v>
      </c>
      <c r="AP13" s="21">
        <v>1244</v>
      </c>
      <c r="AQ13" s="21">
        <v>19114</v>
      </c>
      <c r="AR13" s="21">
        <v>2634</v>
      </c>
      <c r="AS13" s="22">
        <v>80160</v>
      </c>
      <c r="AT13" s="16">
        <v>3380</v>
      </c>
      <c r="AU13" s="16">
        <v>992</v>
      </c>
      <c r="AV13" s="16">
        <v>0</v>
      </c>
      <c r="AW13" s="16">
        <v>1489</v>
      </c>
      <c r="AX13" s="16">
        <v>5</v>
      </c>
      <c r="AY13" s="16">
        <v>389</v>
      </c>
      <c r="AZ13" s="16">
        <v>10227</v>
      </c>
      <c r="BA13" s="17">
        <v>1956</v>
      </c>
      <c r="BB13" s="16">
        <v>5763</v>
      </c>
      <c r="BC13" s="18">
        <v>629</v>
      </c>
      <c r="BD13" s="10">
        <v>55330</v>
      </c>
    </row>
    <row r="14" spans="1:56" s="3" customFormat="1" x14ac:dyDescent="0.15">
      <c r="A14" s="11" t="s">
        <v>80</v>
      </c>
      <c r="B14" s="4" t="s">
        <v>31</v>
      </c>
      <c r="C14" s="21">
        <v>299</v>
      </c>
      <c r="D14" s="21">
        <v>87</v>
      </c>
      <c r="E14" s="21">
        <v>30</v>
      </c>
      <c r="F14" s="21">
        <v>5</v>
      </c>
      <c r="G14" s="21">
        <v>145</v>
      </c>
      <c r="H14" s="21">
        <v>1</v>
      </c>
      <c r="I14" s="21">
        <v>319</v>
      </c>
      <c r="J14" s="21">
        <v>180</v>
      </c>
      <c r="K14" s="21">
        <v>562</v>
      </c>
      <c r="L14" s="21">
        <v>746</v>
      </c>
      <c r="M14" s="21">
        <v>309</v>
      </c>
      <c r="N14" s="21">
        <v>10849</v>
      </c>
      <c r="O14" s="21">
        <v>32</v>
      </c>
      <c r="P14" s="21">
        <v>517</v>
      </c>
      <c r="Q14" s="21">
        <v>90</v>
      </c>
      <c r="R14" s="21">
        <v>47250</v>
      </c>
      <c r="S14" s="21">
        <v>911</v>
      </c>
      <c r="T14" s="21">
        <v>1075</v>
      </c>
      <c r="U14" s="21">
        <v>79</v>
      </c>
      <c r="V14" s="21">
        <v>43</v>
      </c>
      <c r="W14" s="21">
        <v>83</v>
      </c>
      <c r="X14" s="21">
        <v>67</v>
      </c>
      <c r="Y14" s="21">
        <v>732</v>
      </c>
      <c r="Z14" s="21">
        <v>38</v>
      </c>
      <c r="AA14" s="21">
        <v>9</v>
      </c>
      <c r="AB14" s="21">
        <v>2462</v>
      </c>
      <c r="AC14" s="21">
        <v>151</v>
      </c>
      <c r="AD14" s="21">
        <v>13</v>
      </c>
      <c r="AE14" s="21">
        <v>2186</v>
      </c>
      <c r="AF14" s="21">
        <v>795</v>
      </c>
      <c r="AG14" s="21">
        <v>180</v>
      </c>
      <c r="AH14" s="21">
        <v>69</v>
      </c>
      <c r="AI14" s="21">
        <v>49</v>
      </c>
      <c r="AJ14" s="21">
        <v>18</v>
      </c>
      <c r="AK14" s="21">
        <v>88</v>
      </c>
      <c r="AL14" s="22">
        <v>70470</v>
      </c>
      <c r="AM14" s="21">
        <v>4973</v>
      </c>
      <c r="AN14" s="21">
        <v>0</v>
      </c>
      <c r="AO14" s="21">
        <v>0</v>
      </c>
      <c r="AP14" s="21">
        <v>346</v>
      </c>
      <c r="AQ14" s="21">
        <v>778</v>
      </c>
      <c r="AR14" s="21">
        <v>486</v>
      </c>
      <c r="AS14" s="22">
        <v>77053</v>
      </c>
      <c r="AT14" s="16">
        <v>5247</v>
      </c>
      <c r="AU14" s="16">
        <v>1602</v>
      </c>
      <c r="AV14" s="16">
        <v>0</v>
      </c>
      <c r="AW14" s="16">
        <v>328</v>
      </c>
      <c r="AX14" s="16">
        <v>3</v>
      </c>
      <c r="AY14" s="16">
        <v>2454</v>
      </c>
      <c r="AZ14" s="16">
        <v>6187</v>
      </c>
      <c r="BA14" s="17">
        <v>1773</v>
      </c>
      <c r="BB14" s="16">
        <v>3364</v>
      </c>
      <c r="BC14" s="18">
        <v>389</v>
      </c>
      <c r="BD14" s="10">
        <v>55706</v>
      </c>
    </row>
    <row r="15" spans="1:56" x14ac:dyDescent="0.15">
      <c r="A15" s="11" t="s">
        <v>81</v>
      </c>
      <c r="B15" s="4" t="s">
        <v>32</v>
      </c>
      <c r="C15" s="21">
        <v>48</v>
      </c>
      <c r="D15" s="21">
        <v>56</v>
      </c>
      <c r="E15" s="21">
        <v>8</v>
      </c>
      <c r="F15" s="21">
        <v>15</v>
      </c>
      <c r="G15" s="21">
        <v>73</v>
      </c>
      <c r="H15" s="21">
        <v>1</v>
      </c>
      <c r="I15" s="21">
        <v>191</v>
      </c>
      <c r="J15" s="21">
        <v>32</v>
      </c>
      <c r="K15" s="21">
        <v>671</v>
      </c>
      <c r="L15" s="21">
        <v>554</v>
      </c>
      <c r="M15" s="21">
        <v>700</v>
      </c>
      <c r="N15" s="21">
        <v>219</v>
      </c>
      <c r="O15" s="21">
        <v>11605</v>
      </c>
      <c r="P15" s="21">
        <v>509</v>
      </c>
      <c r="Q15" s="21">
        <v>763</v>
      </c>
      <c r="R15" s="21">
        <v>272</v>
      </c>
      <c r="S15" s="21">
        <v>287</v>
      </c>
      <c r="T15" s="21">
        <v>291</v>
      </c>
      <c r="U15" s="21">
        <v>40</v>
      </c>
      <c r="V15" s="21">
        <v>22</v>
      </c>
      <c r="W15" s="21">
        <v>399</v>
      </c>
      <c r="X15" s="21">
        <v>104</v>
      </c>
      <c r="Y15" s="21">
        <v>78</v>
      </c>
      <c r="Z15" s="21">
        <v>16</v>
      </c>
      <c r="AA15" s="21">
        <v>4</v>
      </c>
      <c r="AB15" s="21">
        <v>1307</v>
      </c>
      <c r="AC15" s="21">
        <v>139</v>
      </c>
      <c r="AD15" s="21">
        <v>22</v>
      </c>
      <c r="AE15" s="21">
        <v>349</v>
      </c>
      <c r="AF15" s="21">
        <v>1191</v>
      </c>
      <c r="AG15" s="21">
        <v>527</v>
      </c>
      <c r="AH15" s="21">
        <v>39</v>
      </c>
      <c r="AI15" s="21">
        <v>14</v>
      </c>
      <c r="AJ15" s="21">
        <v>52</v>
      </c>
      <c r="AK15" s="21">
        <v>2099</v>
      </c>
      <c r="AL15" s="22">
        <v>22694</v>
      </c>
      <c r="AM15" s="21">
        <v>116222</v>
      </c>
      <c r="AN15" s="21">
        <v>61</v>
      </c>
      <c r="AO15" s="21">
        <v>0</v>
      </c>
      <c r="AP15" s="21">
        <v>598</v>
      </c>
      <c r="AQ15" s="21">
        <v>3391</v>
      </c>
      <c r="AR15" s="21">
        <v>4271</v>
      </c>
      <c r="AS15" s="22">
        <v>147237</v>
      </c>
      <c r="AT15" s="16">
        <v>375</v>
      </c>
      <c r="AU15" s="16">
        <v>359</v>
      </c>
      <c r="AV15" s="16">
        <v>0</v>
      </c>
      <c r="AW15" s="16">
        <v>16</v>
      </c>
      <c r="AX15" s="16">
        <v>740</v>
      </c>
      <c r="AY15" s="16">
        <v>0</v>
      </c>
      <c r="AZ15" s="16">
        <v>59083</v>
      </c>
      <c r="BA15" s="17">
        <v>3816</v>
      </c>
      <c r="BB15" s="16">
        <v>45997</v>
      </c>
      <c r="BC15" s="18">
        <v>3606</v>
      </c>
      <c r="BD15" s="10">
        <v>33246</v>
      </c>
    </row>
    <row r="16" spans="1:56" x14ac:dyDescent="0.15">
      <c r="A16" s="11" t="s">
        <v>82</v>
      </c>
      <c r="B16" s="4" t="s">
        <v>33</v>
      </c>
      <c r="C16" s="21">
        <v>41</v>
      </c>
      <c r="D16" s="21">
        <v>18</v>
      </c>
      <c r="E16" s="21">
        <v>10</v>
      </c>
      <c r="F16" s="21">
        <v>0</v>
      </c>
      <c r="G16" s="21">
        <v>18</v>
      </c>
      <c r="H16" s="21">
        <v>0</v>
      </c>
      <c r="I16" s="21">
        <v>37</v>
      </c>
      <c r="J16" s="21">
        <v>39</v>
      </c>
      <c r="K16" s="21">
        <v>776</v>
      </c>
      <c r="L16" s="21">
        <v>97</v>
      </c>
      <c r="M16" s="21">
        <v>49</v>
      </c>
      <c r="N16" s="21">
        <v>15</v>
      </c>
      <c r="O16" s="21">
        <v>116</v>
      </c>
      <c r="P16" s="21">
        <v>54397</v>
      </c>
      <c r="Q16" s="21">
        <v>1265</v>
      </c>
      <c r="R16" s="21">
        <v>56</v>
      </c>
      <c r="S16" s="21">
        <v>9476</v>
      </c>
      <c r="T16" s="21">
        <v>169</v>
      </c>
      <c r="U16" s="21">
        <v>32</v>
      </c>
      <c r="V16" s="21">
        <v>12</v>
      </c>
      <c r="W16" s="21">
        <v>35</v>
      </c>
      <c r="X16" s="21">
        <v>144</v>
      </c>
      <c r="Y16" s="21">
        <v>45</v>
      </c>
      <c r="Z16" s="21">
        <v>1</v>
      </c>
      <c r="AA16" s="21">
        <v>0</v>
      </c>
      <c r="AB16" s="21">
        <v>1026</v>
      </c>
      <c r="AC16" s="21">
        <v>7722</v>
      </c>
      <c r="AD16" s="21">
        <v>22</v>
      </c>
      <c r="AE16" s="21">
        <v>185</v>
      </c>
      <c r="AF16" s="21">
        <v>8292</v>
      </c>
      <c r="AG16" s="21">
        <v>5067</v>
      </c>
      <c r="AH16" s="21">
        <v>47</v>
      </c>
      <c r="AI16" s="21">
        <v>26</v>
      </c>
      <c r="AJ16" s="21">
        <v>69</v>
      </c>
      <c r="AK16" s="21">
        <v>7208</v>
      </c>
      <c r="AL16" s="22">
        <v>96518</v>
      </c>
      <c r="AM16" s="21">
        <v>243451</v>
      </c>
      <c r="AN16" s="21">
        <v>8</v>
      </c>
      <c r="AO16" s="21">
        <v>0</v>
      </c>
      <c r="AP16" s="21">
        <v>3811</v>
      </c>
      <c r="AQ16" s="21">
        <v>7670</v>
      </c>
      <c r="AR16" s="21">
        <v>13328</v>
      </c>
      <c r="AS16" s="22">
        <v>364787</v>
      </c>
      <c r="AT16" s="16">
        <v>3229</v>
      </c>
      <c r="AU16" s="16">
        <v>598</v>
      </c>
      <c r="AV16" s="16">
        <v>0</v>
      </c>
      <c r="AW16" s="16">
        <v>500</v>
      </c>
      <c r="AX16" s="16">
        <v>251</v>
      </c>
      <c r="AY16" s="16">
        <v>61</v>
      </c>
      <c r="AZ16" s="16">
        <v>85275</v>
      </c>
      <c r="BA16" s="17">
        <v>28453</v>
      </c>
      <c r="BB16" s="16">
        <v>51151</v>
      </c>
      <c r="BC16" s="18">
        <v>5724</v>
      </c>
      <c r="BD16" s="10">
        <v>189545</v>
      </c>
    </row>
    <row r="17" spans="1:56" x14ac:dyDescent="0.15">
      <c r="A17" s="11" t="s">
        <v>83</v>
      </c>
      <c r="B17" s="4" t="s">
        <v>34</v>
      </c>
      <c r="C17" s="21">
        <v>672</v>
      </c>
      <c r="D17" s="21">
        <v>112</v>
      </c>
      <c r="E17" s="21">
        <v>238</v>
      </c>
      <c r="F17" s="21">
        <v>114</v>
      </c>
      <c r="G17" s="21">
        <v>107</v>
      </c>
      <c r="H17" s="21">
        <v>1</v>
      </c>
      <c r="I17" s="21">
        <v>368</v>
      </c>
      <c r="J17" s="21">
        <v>194</v>
      </c>
      <c r="K17" s="21">
        <v>602</v>
      </c>
      <c r="L17" s="21">
        <v>838</v>
      </c>
      <c r="M17" s="21">
        <v>139</v>
      </c>
      <c r="N17" s="21">
        <v>214</v>
      </c>
      <c r="O17" s="21">
        <v>96</v>
      </c>
      <c r="P17" s="21">
        <v>1192</v>
      </c>
      <c r="Q17" s="21">
        <v>2247</v>
      </c>
      <c r="R17" s="21">
        <v>217</v>
      </c>
      <c r="S17" s="21">
        <v>8708</v>
      </c>
      <c r="T17" s="21">
        <v>355</v>
      </c>
      <c r="U17" s="21">
        <v>164</v>
      </c>
      <c r="V17" s="21">
        <v>41</v>
      </c>
      <c r="W17" s="21">
        <v>58</v>
      </c>
      <c r="X17" s="21">
        <v>157</v>
      </c>
      <c r="Y17" s="21">
        <v>164</v>
      </c>
      <c r="Z17" s="21">
        <v>30</v>
      </c>
      <c r="AA17" s="21">
        <v>20</v>
      </c>
      <c r="AB17" s="21">
        <v>1041</v>
      </c>
      <c r="AC17" s="21">
        <v>57</v>
      </c>
      <c r="AD17" s="21">
        <v>1133</v>
      </c>
      <c r="AE17" s="21">
        <v>2042</v>
      </c>
      <c r="AF17" s="21">
        <v>781</v>
      </c>
      <c r="AG17" s="21">
        <v>819</v>
      </c>
      <c r="AH17" s="21">
        <v>149</v>
      </c>
      <c r="AI17" s="21">
        <v>1</v>
      </c>
      <c r="AJ17" s="21">
        <v>302</v>
      </c>
      <c r="AK17" s="21">
        <v>2716</v>
      </c>
      <c r="AL17" s="22">
        <v>26088</v>
      </c>
      <c r="AM17" s="21">
        <v>4620</v>
      </c>
      <c r="AN17" s="21">
        <v>146</v>
      </c>
      <c r="AO17" s="21">
        <v>4</v>
      </c>
      <c r="AP17" s="21">
        <v>192</v>
      </c>
      <c r="AQ17" s="21">
        <v>1521</v>
      </c>
      <c r="AR17" s="21">
        <v>4854</v>
      </c>
      <c r="AS17" s="22">
        <v>37426</v>
      </c>
      <c r="AT17" s="16">
        <v>238</v>
      </c>
      <c r="AU17" s="16">
        <v>199</v>
      </c>
      <c r="AV17" s="16">
        <v>0</v>
      </c>
      <c r="AW17" s="16">
        <v>10</v>
      </c>
      <c r="AX17" s="16">
        <v>24</v>
      </c>
      <c r="AY17" s="16">
        <v>7</v>
      </c>
      <c r="AZ17" s="16">
        <v>3535</v>
      </c>
      <c r="BA17" s="17">
        <v>1755</v>
      </c>
      <c r="BB17" s="16">
        <v>2791</v>
      </c>
      <c r="BC17" s="18">
        <v>257</v>
      </c>
      <c r="BD17" s="10">
        <v>28610</v>
      </c>
    </row>
    <row r="18" spans="1:56" x14ac:dyDescent="0.15">
      <c r="A18" s="11" t="s">
        <v>84</v>
      </c>
      <c r="B18" s="4" t="s">
        <v>35</v>
      </c>
      <c r="C18" s="21">
        <v>286</v>
      </c>
      <c r="D18" s="21">
        <v>335</v>
      </c>
      <c r="E18" s="21">
        <v>47</v>
      </c>
      <c r="F18" s="21">
        <v>5</v>
      </c>
      <c r="G18" s="21">
        <v>86</v>
      </c>
      <c r="H18" s="21">
        <v>1</v>
      </c>
      <c r="I18" s="21">
        <v>298</v>
      </c>
      <c r="J18" s="21">
        <v>257</v>
      </c>
      <c r="K18" s="21">
        <v>256</v>
      </c>
      <c r="L18" s="21">
        <v>271</v>
      </c>
      <c r="M18" s="21">
        <v>118</v>
      </c>
      <c r="N18" s="21">
        <v>188</v>
      </c>
      <c r="O18" s="21">
        <v>33</v>
      </c>
      <c r="P18" s="21">
        <v>472</v>
      </c>
      <c r="Q18" s="21">
        <v>71</v>
      </c>
      <c r="R18" s="21">
        <v>666</v>
      </c>
      <c r="S18" s="21">
        <v>372</v>
      </c>
      <c r="T18" s="21">
        <v>500</v>
      </c>
      <c r="U18" s="21">
        <v>159</v>
      </c>
      <c r="V18" s="21">
        <v>23</v>
      </c>
      <c r="W18" s="21">
        <v>215</v>
      </c>
      <c r="X18" s="21">
        <v>327</v>
      </c>
      <c r="Y18" s="21">
        <v>468</v>
      </c>
      <c r="Z18" s="21">
        <v>540</v>
      </c>
      <c r="AA18" s="21">
        <v>95</v>
      </c>
      <c r="AB18" s="21">
        <v>3483</v>
      </c>
      <c r="AC18" s="21">
        <v>53</v>
      </c>
      <c r="AD18" s="21">
        <v>91</v>
      </c>
      <c r="AE18" s="21">
        <v>5132</v>
      </c>
      <c r="AF18" s="21">
        <v>4710</v>
      </c>
      <c r="AG18" s="21">
        <v>1909</v>
      </c>
      <c r="AH18" s="21">
        <v>184</v>
      </c>
      <c r="AI18" s="21">
        <v>250</v>
      </c>
      <c r="AJ18" s="21">
        <v>644</v>
      </c>
      <c r="AK18" s="21">
        <v>2834</v>
      </c>
      <c r="AL18" s="22">
        <v>25377</v>
      </c>
      <c r="AM18" s="21">
        <v>4127</v>
      </c>
      <c r="AN18" s="21">
        <v>0</v>
      </c>
      <c r="AO18" s="21">
        <v>244968</v>
      </c>
      <c r="AP18" s="21">
        <v>0</v>
      </c>
      <c r="AQ18" s="21">
        <v>399</v>
      </c>
      <c r="AR18" s="21">
        <v>0</v>
      </c>
      <c r="AS18" s="22">
        <v>274871</v>
      </c>
      <c r="AT18" s="16">
        <v>0</v>
      </c>
      <c r="AU18" s="16">
        <v>0</v>
      </c>
      <c r="AV18" s="16">
        <v>0</v>
      </c>
      <c r="AW18" s="16">
        <v>0</v>
      </c>
      <c r="AX18" s="16">
        <v>0</v>
      </c>
      <c r="AY18" s="16">
        <v>0</v>
      </c>
      <c r="AZ18" s="16">
        <v>997</v>
      </c>
      <c r="BA18" s="17">
        <v>29755</v>
      </c>
      <c r="BB18" s="16">
        <v>7604</v>
      </c>
      <c r="BC18" s="18">
        <v>0</v>
      </c>
      <c r="BD18" s="10">
        <v>236515</v>
      </c>
    </row>
    <row r="19" spans="1:56" x14ac:dyDescent="0.15">
      <c r="A19" s="11" t="s">
        <v>85</v>
      </c>
      <c r="B19" s="4" t="s">
        <v>36</v>
      </c>
      <c r="C19" s="21">
        <v>0</v>
      </c>
      <c r="D19" s="21">
        <v>0</v>
      </c>
      <c r="E19" s="21">
        <v>12</v>
      </c>
      <c r="F19" s="21">
        <v>0</v>
      </c>
      <c r="G19" s="21">
        <v>0</v>
      </c>
      <c r="H19" s="21">
        <v>0</v>
      </c>
      <c r="I19" s="21">
        <v>12</v>
      </c>
      <c r="J19" s="21">
        <v>4</v>
      </c>
      <c r="K19" s="21">
        <v>29</v>
      </c>
      <c r="L19" s="21">
        <v>1</v>
      </c>
      <c r="M19" s="21">
        <v>0</v>
      </c>
      <c r="N19" s="21">
        <v>0</v>
      </c>
      <c r="O19" s="21">
        <v>551</v>
      </c>
      <c r="P19" s="21">
        <v>50998</v>
      </c>
      <c r="Q19" s="21">
        <v>4323</v>
      </c>
      <c r="R19" s="21">
        <v>0</v>
      </c>
      <c r="S19" s="21">
        <v>56431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1766</v>
      </c>
      <c r="AC19" s="21">
        <v>1506</v>
      </c>
      <c r="AD19" s="21">
        <v>0</v>
      </c>
      <c r="AE19" s="21">
        <v>121</v>
      </c>
      <c r="AF19" s="21">
        <v>1448</v>
      </c>
      <c r="AG19" s="21">
        <v>866</v>
      </c>
      <c r="AH19" s="21">
        <v>36</v>
      </c>
      <c r="AI19" s="21">
        <v>9</v>
      </c>
      <c r="AJ19" s="21">
        <v>8</v>
      </c>
      <c r="AK19" s="21">
        <v>1864</v>
      </c>
      <c r="AL19" s="22">
        <v>119986</v>
      </c>
      <c r="AM19" s="21">
        <v>108520</v>
      </c>
      <c r="AN19" s="21">
        <v>3564</v>
      </c>
      <c r="AO19" s="21">
        <v>0</v>
      </c>
      <c r="AP19" s="21">
        <v>271</v>
      </c>
      <c r="AQ19" s="21">
        <v>1639</v>
      </c>
      <c r="AR19" s="21">
        <v>6322</v>
      </c>
      <c r="AS19" s="22">
        <v>240302</v>
      </c>
      <c r="AT19" s="16">
        <v>1907</v>
      </c>
      <c r="AU19" s="16">
        <v>248</v>
      </c>
      <c r="AV19" s="16">
        <v>0</v>
      </c>
      <c r="AW19" s="16">
        <v>828</v>
      </c>
      <c r="AX19" s="16">
        <v>296</v>
      </c>
      <c r="AY19" s="16">
        <v>163</v>
      </c>
      <c r="AZ19" s="16">
        <v>15081</v>
      </c>
      <c r="BA19" s="17">
        <v>-147</v>
      </c>
      <c r="BB19" s="16">
        <v>8177</v>
      </c>
      <c r="BC19" s="18">
        <v>611</v>
      </c>
      <c r="BD19" s="10">
        <v>213137</v>
      </c>
    </row>
    <row r="20" spans="1:56" x14ac:dyDescent="0.15">
      <c r="A20" s="11" t="s">
        <v>56</v>
      </c>
      <c r="B20" s="4" t="s">
        <v>37</v>
      </c>
      <c r="C20" s="21">
        <v>291</v>
      </c>
      <c r="D20" s="21">
        <v>848</v>
      </c>
      <c r="E20" s="21">
        <v>51</v>
      </c>
      <c r="F20" s="21">
        <v>273</v>
      </c>
      <c r="G20" s="21">
        <v>1319</v>
      </c>
      <c r="H20" s="21">
        <v>1</v>
      </c>
      <c r="I20" s="21">
        <v>375</v>
      </c>
      <c r="J20" s="21">
        <v>376</v>
      </c>
      <c r="K20" s="21">
        <v>715</v>
      </c>
      <c r="L20" s="21">
        <v>601</v>
      </c>
      <c r="M20" s="21">
        <v>491</v>
      </c>
      <c r="N20" s="21">
        <v>462</v>
      </c>
      <c r="O20" s="21">
        <v>51</v>
      </c>
      <c r="P20" s="21">
        <v>675</v>
      </c>
      <c r="Q20" s="21">
        <v>79</v>
      </c>
      <c r="R20" s="21">
        <v>2761</v>
      </c>
      <c r="S20" s="21">
        <v>460</v>
      </c>
      <c r="T20" s="21">
        <v>0</v>
      </c>
      <c r="U20" s="21">
        <v>0</v>
      </c>
      <c r="V20" s="21">
        <v>0</v>
      </c>
      <c r="W20" s="21">
        <v>347</v>
      </c>
      <c r="X20" s="21">
        <v>0</v>
      </c>
      <c r="Y20" s="21">
        <v>79</v>
      </c>
      <c r="Z20" s="21">
        <v>199</v>
      </c>
      <c r="AA20" s="21">
        <v>85</v>
      </c>
      <c r="AB20" s="21">
        <v>5968</v>
      </c>
      <c r="AC20" s="21">
        <v>120</v>
      </c>
      <c r="AD20" s="21">
        <v>123</v>
      </c>
      <c r="AE20" s="21">
        <v>301</v>
      </c>
      <c r="AF20" s="21">
        <v>504</v>
      </c>
      <c r="AG20" s="21">
        <v>280</v>
      </c>
      <c r="AH20" s="21">
        <v>139</v>
      </c>
      <c r="AI20" s="21">
        <v>165</v>
      </c>
      <c r="AJ20" s="21">
        <v>166</v>
      </c>
      <c r="AK20" s="21">
        <v>5418</v>
      </c>
      <c r="AL20" s="22">
        <v>23723</v>
      </c>
      <c r="AM20" s="21">
        <v>5136</v>
      </c>
      <c r="AN20" s="21">
        <v>0</v>
      </c>
      <c r="AO20" s="21">
        <v>0</v>
      </c>
      <c r="AP20" s="21">
        <v>0</v>
      </c>
      <c r="AQ20" s="21">
        <v>949</v>
      </c>
      <c r="AR20" s="21">
        <v>0</v>
      </c>
      <c r="AS20" s="22">
        <v>29808</v>
      </c>
      <c r="AT20" s="16">
        <v>-46058</v>
      </c>
      <c r="AU20" s="16">
        <v>0</v>
      </c>
      <c r="AV20" s="16">
        <v>0</v>
      </c>
      <c r="AW20" s="16">
        <v>0</v>
      </c>
      <c r="AX20" s="16">
        <v>0</v>
      </c>
      <c r="AY20" s="16">
        <v>0</v>
      </c>
      <c r="AZ20" s="16">
        <v>0</v>
      </c>
      <c r="BA20" s="17">
        <v>-42</v>
      </c>
      <c r="BB20" s="16">
        <v>450</v>
      </c>
      <c r="BC20" s="18">
        <v>0</v>
      </c>
      <c r="BD20" s="10">
        <v>75458</v>
      </c>
    </row>
    <row r="21" spans="1:56" x14ac:dyDescent="0.15">
      <c r="A21" s="11" t="s">
        <v>57</v>
      </c>
      <c r="B21" s="4" t="s">
        <v>38</v>
      </c>
      <c r="C21" s="21">
        <v>124</v>
      </c>
      <c r="D21" s="21">
        <v>1011</v>
      </c>
      <c r="E21" s="21">
        <v>22</v>
      </c>
      <c r="F21" s="21">
        <v>116</v>
      </c>
      <c r="G21" s="21">
        <v>369</v>
      </c>
      <c r="H21" s="21">
        <v>1</v>
      </c>
      <c r="I21" s="21">
        <v>159</v>
      </c>
      <c r="J21" s="21">
        <v>160</v>
      </c>
      <c r="K21" s="21">
        <v>304</v>
      </c>
      <c r="L21" s="21">
        <v>255</v>
      </c>
      <c r="M21" s="21">
        <v>209</v>
      </c>
      <c r="N21" s="21">
        <v>196</v>
      </c>
      <c r="O21" s="21">
        <v>22</v>
      </c>
      <c r="P21" s="21">
        <v>287</v>
      </c>
      <c r="Q21" s="21">
        <v>33</v>
      </c>
      <c r="R21" s="21">
        <v>3642</v>
      </c>
      <c r="S21" s="21">
        <v>1536</v>
      </c>
      <c r="T21" s="21">
        <v>122</v>
      </c>
      <c r="U21" s="21">
        <v>0</v>
      </c>
      <c r="V21" s="21">
        <v>229</v>
      </c>
      <c r="W21" s="21">
        <v>158</v>
      </c>
      <c r="X21" s="21">
        <v>109</v>
      </c>
      <c r="Y21" s="21">
        <v>197</v>
      </c>
      <c r="Z21" s="21">
        <v>85</v>
      </c>
      <c r="AA21" s="21">
        <v>36</v>
      </c>
      <c r="AB21" s="21">
        <v>13209</v>
      </c>
      <c r="AC21" s="21">
        <v>51</v>
      </c>
      <c r="AD21" s="21">
        <v>52</v>
      </c>
      <c r="AE21" s="21">
        <v>481</v>
      </c>
      <c r="AF21" s="21">
        <v>700</v>
      </c>
      <c r="AG21" s="21">
        <v>283</v>
      </c>
      <c r="AH21" s="21">
        <v>74</v>
      </c>
      <c r="AI21" s="21">
        <v>70</v>
      </c>
      <c r="AJ21" s="21">
        <v>234</v>
      </c>
      <c r="AK21" s="21">
        <v>1735</v>
      </c>
      <c r="AL21" s="22">
        <v>26268</v>
      </c>
      <c r="AM21" s="21">
        <v>8103</v>
      </c>
      <c r="AN21" s="21">
        <v>0</v>
      </c>
      <c r="AO21" s="21">
        <v>0</v>
      </c>
      <c r="AP21" s="21">
        <v>0</v>
      </c>
      <c r="AQ21" s="21">
        <v>510</v>
      </c>
      <c r="AR21" s="21">
        <v>0</v>
      </c>
      <c r="AS21" s="22">
        <v>34882</v>
      </c>
      <c r="AT21" s="16">
        <v>0</v>
      </c>
      <c r="AU21" s="16">
        <v>-4813</v>
      </c>
      <c r="AV21" s="16">
        <v>0</v>
      </c>
      <c r="AW21" s="16">
        <v>0</v>
      </c>
      <c r="AX21" s="16">
        <v>0</v>
      </c>
      <c r="AY21" s="16">
        <v>0</v>
      </c>
      <c r="AZ21" s="16">
        <v>0</v>
      </c>
      <c r="BA21" s="17">
        <v>-3159</v>
      </c>
      <c r="BB21" s="16">
        <v>1257</v>
      </c>
      <c r="BC21" s="18">
        <v>0</v>
      </c>
      <c r="BD21" s="10">
        <v>41597</v>
      </c>
    </row>
    <row r="22" spans="1:56" x14ac:dyDescent="0.15">
      <c r="A22" s="11" t="s">
        <v>58</v>
      </c>
      <c r="B22" s="4" t="s">
        <v>39</v>
      </c>
      <c r="C22" s="21">
        <v>0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2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2">
        <v>0</v>
      </c>
      <c r="AT22" s="16">
        <v>0</v>
      </c>
      <c r="AU22" s="16">
        <v>0</v>
      </c>
      <c r="AV22" s="16">
        <v>-62627</v>
      </c>
      <c r="AW22" s="16">
        <v>0</v>
      </c>
      <c r="AX22" s="16">
        <v>0</v>
      </c>
      <c r="AY22" s="16">
        <v>0</v>
      </c>
      <c r="AZ22" s="16">
        <v>0</v>
      </c>
      <c r="BA22" s="17">
        <v>0</v>
      </c>
      <c r="BB22" s="16">
        <v>1346</v>
      </c>
      <c r="BC22" s="18">
        <v>0</v>
      </c>
      <c r="BD22" s="10">
        <v>61281</v>
      </c>
    </row>
    <row r="23" spans="1:56" x14ac:dyDescent="0.15">
      <c r="A23" s="11" t="s">
        <v>59</v>
      </c>
      <c r="B23" s="4" t="s">
        <v>40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2">
        <v>0</v>
      </c>
      <c r="AM23" s="21">
        <v>226</v>
      </c>
      <c r="AN23" s="21">
        <v>0</v>
      </c>
      <c r="AO23" s="21">
        <v>0</v>
      </c>
      <c r="AP23" s="21">
        <v>0</v>
      </c>
      <c r="AQ23" s="21">
        <v>5963</v>
      </c>
      <c r="AR23" s="21">
        <v>0</v>
      </c>
      <c r="AS23" s="22">
        <v>6189</v>
      </c>
      <c r="AT23" s="16">
        <v>0</v>
      </c>
      <c r="AU23" s="16">
        <v>0</v>
      </c>
      <c r="AV23" s="16">
        <v>0</v>
      </c>
      <c r="AW23" s="16">
        <v>-10877</v>
      </c>
      <c r="AX23" s="16">
        <v>0</v>
      </c>
      <c r="AY23" s="16">
        <v>0</v>
      </c>
      <c r="AZ23" s="16">
        <v>0</v>
      </c>
      <c r="BA23" s="17">
        <v>45</v>
      </c>
      <c r="BB23" s="16">
        <v>4977</v>
      </c>
      <c r="BC23" s="18">
        <v>0</v>
      </c>
      <c r="BD23" s="10">
        <v>12044</v>
      </c>
    </row>
    <row r="24" spans="1:56" x14ac:dyDescent="0.15">
      <c r="A24" s="11" t="s">
        <v>60</v>
      </c>
      <c r="B24" s="4" t="s">
        <v>41</v>
      </c>
      <c r="C24" s="21">
        <v>19</v>
      </c>
      <c r="D24" s="21">
        <v>412</v>
      </c>
      <c r="E24" s="21">
        <v>3</v>
      </c>
      <c r="F24" s="21">
        <v>18</v>
      </c>
      <c r="G24" s="21">
        <v>33</v>
      </c>
      <c r="H24" s="21">
        <v>0</v>
      </c>
      <c r="I24" s="21">
        <v>25</v>
      </c>
      <c r="J24" s="21">
        <v>25</v>
      </c>
      <c r="K24" s="21">
        <v>47</v>
      </c>
      <c r="L24" s="21">
        <v>40</v>
      </c>
      <c r="M24" s="21">
        <v>32</v>
      </c>
      <c r="N24" s="21">
        <v>30</v>
      </c>
      <c r="O24" s="21">
        <v>3</v>
      </c>
      <c r="P24" s="21">
        <v>44</v>
      </c>
      <c r="Q24" s="21">
        <v>5</v>
      </c>
      <c r="R24" s="21">
        <v>62</v>
      </c>
      <c r="S24" s="21">
        <v>69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13</v>
      </c>
      <c r="AA24" s="21">
        <v>6</v>
      </c>
      <c r="AB24" s="21">
        <v>1362</v>
      </c>
      <c r="AC24" s="21">
        <v>8</v>
      </c>
      <c r="AD24" s="21">
        <v>8</v>
      </c>
      <c r="AE24" s="21">
        <v>36</v>
      </c>
      <c r="AF24" s="21">
        <v>55</v>
      </c>
      <c r="AG24" s="21">
        <v>26</v>
      </c>
      <c r="AH24" s="21">
        <v>46</v>
      </c>
      <c r="AI24" s="21">
        <v>11</v>
      </c>
      <c r="AJ24" s="21">
        <v>71</v>
      </c>
      <c r="AK24" s="21">
        <v>708</v>
      </c>
      <c r="AL24" s="22">
        <v>3218</v>
      </c>
      <c r="AM24" s="21">
        <v>13118</v>
      </c>
      <c r="AN24" s="21">
        <v>0</v>
      </c>
      <c r="AO24" s="21">
        <v>0</v>
      </c>
      <c r="AP24" s="21">
        <v>0</v>
      </c>
      <c r="AQ24" s="21">
        <v>8036</v>
      </c>
      <c r="AR24" s="21">
        <v>0</v>
      </c>
      <c r="AS24" s="22">
        <v>24372</v>
      </c>
      <c r="AT24" s="16">
        <v>0</v>
      </c>
      <c r="AU24" s="16">
        <v>0</v>
      </c>
      <c r="AV24" s="16">
        <v>0</v>
      </c>
      <c r="AW24" s="16">
        <v>0</v>
      </c>
      <c r="AX24" s="16">
        <v>-1476</v>
      </c>
      <c r="AY24" s="16">
        <v>0</v>
      </c>
      <c r="AZ24" s="16">
        <v>0</v>
      </c>
      <c r="BA24" s="17">
        <v>2798</v>
      </c>
      <c r="BB24" s="16">
        <v>840</v>
      </c>
      <c r="BC24" s="18">
        <v>0</v>
      </c>
      <c r="BD24" s="10">
        <v>22210</v>
      </c>
    </row>
    <row r="25" spans="1:56" x14ac:dyDescent="0.15">
      <c r="A25" s="11" t="s">
        <v>61</v>
      </c>
      <c r="B25" s="4" t="s">
        <v>42</v>
      </c>
      <c r="C25" s="21">
        <v>40</v>
      </c>
      <c r="D25" s="21">
        <v>1700</v>
      </c>
      <c r="E25" s="21">
        <v>7</v>
      </c>
      <c r="F25" s="21">
        <v>37</v>
      </c>
      <c r="G25" s="21">
        <v>176</v>
      </c>
      <c r="H25" s="21">
        <v>0</v>
      </c>
      <c r="I25" s="21">
        <v>51</v>
      </c>
      <c r="J25" s="21">
        <v>51</v>
      </c>
      <c r="K25" s="21">
        <v>97</v>
      </c>
      <c r="L25" s="21">
        <v>82</v>
      </c>
      <c r="M25" s="21">
        <v>67</v>
      </c>
      <c r="N25" s="21">
        <v>63</v>
      </c>
      <c r="O25" s="21">
        <v>7</v>
      </c>
      <c r="P25" s="21">
        <v>92</v>
      </c>
      <c r="Q25" s="21">
        <v>11</v>
      </c>
      <c r="R25" s="21">
        <v>819</v>
      </c>
      <c r="S25" s="21">
        <v>336</v>
      </c>
      <c r="T25" s="21">
        <v>31</v>
      </c>
      <c r="U25" s="21">
        <v>276</v>
      </c>
      <c r="V25" s="21">
        <v>57</v>
      </c>
      <c r="W25" s="21">
        <v>126</v>
      </c>
      <c r="X25" s="21">
        <v>109</v>
      </c>
      <c r="Y25" s="21">
        <v>118</v>
      </c>
      <c r="Z25" s="21">
        <v>27</v>
      </c>
      <c r="AA25" s="21">
        <v>12</v>
      </c>
      <c r="AB25" s="21">
        <v>3124</v>
      </c>
      <c r="AC25" s="21">
        <v>16</v>
      </c>
      <c r="AD25" s="21">
        <v>17</v>
      </c>
      <c r="AE25" s="21">
        <v>75</v>
      </c>
      <c r="AF25" s="21">
        <v>115</v>
      </c>
      <c r="AG25" s="21">
        <v>54</v>
      </c>
      <c r="AH25" s="21">
        <v>24</v>
      </c>
      <c r="AI25" s="21">
        <v>22</v>
      </c>
      <c r="AJ25" s="21">
        <v>43</v>
      </c>
      <c r="AK25" s="21">
        <v>834</v>
      </c>
      <c r="AL25" s="22">
        <v>8716</v>
      </c>
      <c r="AM25" s="21">
        <v>7377</v>
      </c>
      <c r="AN25" s="21">
        <v>0</v>
      </c>
      <c r="AO25" s="21">
        <v>0</v>
      </c>
      <c r="AP25" s="21">
        <v>0</v>
      </c>
      <c r="AQ25" s="21">
        <v>709</v>
      </c>
      <c r="AR25" s="21">
        <v>0</v>
      </c>
      <c r="AS25" s="22">
        <v>16802</v>
      </c>
      <c r="AT25" s="16">
        <v>0</v>
      </c>
      <c r="AU25" s="16">
        <v>0</v>
      </c>
      <c r="AV25" s="16">
        <v>0</v>
      </c>
      <c r="AW25" s="16">
        <v>0</v>
      </c>
      <c r="AX25" s="16">
        <v>0</v>
      </c>
      <c r="AY25" s="16">
        <v>-5767</v>
      </c>
      <c r="AZ25" s="16">
        <v>0</v>
      </c>
      <c r="BA25" s="17">
        <v>-3550</v>
      </c>
      <c r="BB25" s="16">
        <v>451</v>
      </c>
      <c r="BC25" s="18">
        <v>0</v>
      </c>
      <c r="BD25" s="10">
        <v>25668</v>
      </c>
    </row>
    <row r="26" spans="1:56" x14ac:dyDescent="0.15">
      <c r="A26" s="11" t="s">
        <v>86</v>
      </c>
      <c r="B26" s="4" t="s">
        <v>43</v>
      </c>
      <c r="C26" s="21">
        <v>165</v>
      </c>
      <c r="D26" s="21">
        <v>317</v>
      </c>
      <c r="E26" s="21">
        <v>24</v>
      </c>
      <c r="F26" s="21">
        <v>38</v>
      </c>
      <c r="G26" s="21">
        <v>81</v>
      </c>
      <c r="H26" s="21">
        <v>2</v>
      </c>
      <c r="I26" s="21">
        <v>78</v>
      </c>
      <c r="J26" s="21">
        <v>75</v>
      </c>
      <c r="K26" s="21">
        <v>137</v>
      </c>
      <c r="L26" s="21">
        <v>608</v>
      </c>
      <c r="M26" s="21">
        <v>152</v>
      </c>
      <c r="N26" s="21">
        <v>117</v>
      </c>
      <c r="O26" s="21">
        <v>131</v>
      </c>
      <c r="P26" s="21">
        <v>233</v>
      </c>
      <c r="Q26" s="21">
        <v>159</v>
      </c>
      <c r="R26" s="21">
        <v>737</v>
      </c>
      <c r="S26" s="21">
        <v>434</v>
      </c>
      <c r="T26" s="21">
        <v>134</v>
      </c>
      <c r="U26" s="21">
        <v>207</v>
      </c>
      <c r="V26" s="21">
        <v>376</v>
      </c>
      <c r="W26" s="21">
        <v>70</v>
      </c>
      <c r="X26" s="21">
        <v>346</v>
      </c>
      <c r="Y26" s="21">
        <v>157</v>
      </c>
      <c r="Z26" s="21">
        <v>3590</v>
      </c>
      <c r="AA26" s="21">
        <v>442</v>
      </c>
      <c r="AB26" s="21">
        <v>3379</v>
      </c>
      <c r="AC26" s="21">
        <v>45</v>
      </c>
      <c r="AD26" s="21">
        <v>258</v>
      </c>
      <c r="AE26" s="21">
        <v>497</v>
      </c>
      <c r="AF26" s="21">
        <v>595</v>
      </c>
      <c r="AG26" s="21">
        <v>1301</v>
      </c>
      <c r="AH26" s="21">
        <v>346</v>
      </c>
      <c r="AI26" s="21">
        <v>89</v>
      </c>
      <c r="AJ26" s="21">
        <v>982</v>
      </c>
      <c r="AK26" s="21">
        <v>3949</v>
      </c>
      <c r="AL26" s="22">
        <v>20249</v>
      </c>
      <c r="AM26" s="21">
        <v>8669</v>
      </c>
      <c r="AN26" s="21">
        <v>0</v>
      </c>
      <c r="AO26" s="21">
        <v>0</v>
      </c>
      <c r="AP26" s="21">
        <v>0</v>
      </c>
      <c r="AQ26" s="21">
        <v>1156</v>
      </c>
      <c r="AR26" s="21">
        <v>0</v>
      </c>
      <c r="AS26" s="22">
        <v>30074</v>
      </c>
      <c r="AT26" s="16">
        <v>0</v>
      </c>
      <c r="AU26" s="16">
        <v>0</v>
      </c>
      <c r="AV26" s="16">
        <v>0</v>
      </c>
      <c r="AW26" s="16">
        <v>0</v>
      </c>
      <c r="AX26" s="16">
        <v>0</v>
      </c>
      <c r="AY26" s="16">
        <v>0</v>
      </c>
      <c r="AZ26" s="16">
        <v>0</v>
      </c>
      <c r="BA26" s="17">
        <v>2512</v>
      </c>
      <c r="BB26" s="16">
        <v>2580</v>
      </c>
      <c r="BC26" s="18">
        <v>0</v>
      </c>
      <c r="BD26" s="10">
        <v>24982</v>
      </c>
    </row>
    <row r="27" spans="1:56" x14ac:dyDescent="0.15">
      <c r="A27" s="11" t="s">
        <v>87</v>
      </c>
      <c r="B27" s="4" t="s">
        <v>44</v>
      </c>
      <c r="C27" s="21">
        <v>24</v>
      </c>
      <c r="D27" s="21">
        <v>80</v>
      </c>
      <c r="E27" s="21">
        <v>6</v>
      </c>
      <c r="F27" s="21">
        <v>7</v>
      </c>
      <c r="G27" s="21">
        <v>19</v>
      </c>
      <c r="H27" s="21">
        <v>0</v>
      </c>
      <c r="I27" s="21">
        <v>17</v>
      </c>
      <c r="J27" s="21">
        <v>16</v>
      </c>
      <c r="K27" s="21">
        <v>30</v>
      </c>
      <c r="L27" s="21">
        <v>134</v>
      </c>
      <c r="M27" s="21">
        <v>46</v>
      </c>
      <c r="N27" s="21">
        <v>29</v>
      </c>
      <c r="O27" s="21">
        <v>29</v>
      </c>
      <c r="P27" s="21">
        <v>59</v>
      </c>
      <c r="Q27" s="21">
        <v>35</v>
      </c>
      <c r="R27" s="21">
        <v>185</v>
      </c>
      <c r="S27" s="21">
        <v>171</v>
      </c>
      <c r="T27" s="21">
        <v>11</v>
      </c>
      <c r="U27" s="21">
        <v>17</v>
      </c>
      <c r="V27" s="21">
        <v>32</v>
      </c>
      <c r="W27" s="21">
        <v>6</v>
      </c>
      <c r="X27" s="21">
        <v>29</v>
      </c>
      <c r="Y27" s="21">
        <v>13</v>
      </c>
      <c r="Z27" s="21">
        <v>127</v>
      </c>
      <c r="AA27" s="21">
        <v>214</v>
      </c>
      <c r="AB27" s="21">
        <v>1333</v>
      </c>
      <c r="AC27" s="21">
        <v>10</v>
      </c>
      <c r="AD27" s="21">
        <v>57</v>
      </c>
      <c r="AE27" s="21">
        <v>150</v>
      </c>
      <c r="AF27" s="21">
        <v>179</v>
      </c>
      <c r="AG27" s="21">
        <v>392</v>
      </c>
      <c r="AH27" s="21">
        <v>76</v>
      </c>
      <c r="AI27" s="21">
        <v>2</v>
      </c>
      <c r="AJ27" s="21">
        <v>146</v>
      </c>
      <c r="AK27" s="21">
        <v>596</v>
      </c>
      <c r="AL27" s="22">
        <v>4277</v>
      </c>
      <c r="AM27" s="21">
        <v>1961</v>
      </c>
      <c r="AN27" s="21">
        <v>0</v>
      </c>
      <c r="AO27" s="21">
        <v>0</v>
      </c>
      <c r="AP27" s="21">
        <v>0</v>
      </c>
      <c r="AQ27" s="21">
        <v>490</v>
      </c>
      <c r="AR27" s="21">
        <v>0</v>
      </c>
      <c r="AS27" s="22">
        <v>6727</v>
      </c>
      <c r="AT27" s="16">
        <v>0</v>
      </c>
      <c r="AU27" s="16">
        <v>0</v>
      </c>
      <c r="AV27" s="16">
        <v>0</v>
      </c>
      <c r="AW27" s="16">
        <v>0</v>
      </c>
      <c r="AX27" s="16">
        <v>0</v>
      </c>
      <c r="AY27" s="16">
        <v>0</v>
      </c>
      <c r="AZ27" s="16">
        <v>0</v>
      </c>
      <c r="BA27" s="17">
        <v>544</v>
      </c>
      <c r="BB27" s="16">
        <v>255</v>
      </c>
      <c r="BC27" s="18">
        <v>0</v>
      </c>
      <c r="BD27" s="10">
        <v>5928</v>
      </c>
    </row>
    <row r="28" spans="1:56" x14ac:dyDescent="0.15">
      <c r="A28" s="11" t="s">
        <v>88</v>
      </c>
      <c r="B28" s="4" t="s">
        <v>45</v>
      </c>
      <c r="C28" s="21">
        <v>991</v>
      </c>
      <c r="D28" s="21">
        <v>99</v>
      </c>
      <c r="E28" s="21">
        <v>46</v>
      </c>
      <c r="F28" s="21">
        <v>9</v>
      </c>
      <c r="G28" s="21">
        <v>15</v>
      </c>
      <c r="H28" s="21">
        <v>0</v>
      </c>
      <c r="I28" s="21">
        <v>55</v>
      </c>
      <c r="J28" s="21">
        <v>64</v>
      </c>
      <c r="K28" s="21">
        <v>116</v>
      </c>
      <c r="L28" s="21">
        <v>488</v>
      </c>
      <c r="M28" s="21">
        <v>205</v>
      </c>
      <c r="N28" s="21">
        <v>89</v>
      </c>
      <c r="O28" s="21">
        <v>91</v>
      </c>
      <c r="P28" s="21">
        <v>399</v>
      </c>
      <c r="Q28" s="21">
        <v>74</v>
      </c>
      <c r="R28" s="21">
        <v>811</v>
      </c>
      <c r="S28" s="21">
        <v>47</v>
      </c>
      <c r="T28" s="21">
        <v>456</v>
      </c>
      <c r="U28" s="21">
        <v>236</v>
      </c>
      <c r="V28" s="21">
        <v>441</v>
      </c>
      <c r="W28" s="21">
        <v>321</v>
      </c>
      <c r="X28" s="21">
        <v>943</v>
      </c>
      <c r="Y28" s="21">
        <v>433</v>
      </c>
      <c r="Z28" s="21">
        <v>308</v>
      </c>
      <c r="AA28" s="21">
        <v>77</v>
      </c>
      <c r="AB28" s="21">
        <v>12458</v>
      </c>
      <c r="AC28" s="21">
        <v>229</v>
      </c>
      <c r="AD28" s="21">
        <v>175</v>
      </c>
      <c r="AE28" s="21">
        <v>114</v>
      </c>
      <c r="AF28" s="21">
        <v>286</v>
      </c>
      <c r="AG28" s="21">
        <v>263</v>
      </c>
      <c r="AH28" s="21">
        <v>100</v>
      </c>
      <c r="AI28" s="21">
        <v>16</v>
      </c>
      <c r="AJ28" s="21">
        <v>2469</v>
      </c>
      <c r="AK28" s="21">
        <v>1000</v>
      </c>
      <c r="AL28" s="22">
        <v>23927</v>
      </c>
      <c r="AM28" s="21">
        <v>103</v>
      </c>
      <c r="AN28" s="21">
        <v>0</v>
      </c>
      <c r="AO28" s="21">
        <v>1</v>
      </c>
      <c r="AP28" s="21">
        <v>0</v>
      </c>
      <c r="AQ28" s="21">
        <v>2358</v>
      </c>
      <c r="AR28" s="21">
        <v>0</v>
      </c>
      <c r="AS28" s="22">
        <v>26389</v>
      </c>
      <c r="AT28" s="16">
        <v>0</v>
      </c>
      <c r="AU28" s="16">
        <v>0</v>
      </c>
      <c r="AV28" s="16">
        <v>0</v>
      </c>
      <c r="AW28" s="16">
        <v>0</v>
      </c>
      <c r="AX28" s="16">
        <v>0</v>
      </c>
      <c r="AY28" s="16">
        <v>0</v>
      </c>
      <c r="AZ28" s="16">
        <v>-396879</v>
      </c>
      <c r="BA28" s="17">
        <v>63</v>
      </c>
      <c r="BB28" s="16">
        <v>6704</v>
      </c>
      <c r="BC28" s="18">
        <v>0</v>
      </c>
      <c r="BD28" s="10">
        <v>416501</v>
      </c>
    </row>
    <row r="29" spans="1:56" x14ac:dyDescent="0.15">
      <c r="A29" s="11" t="s">
        <v>89</v>
      </c>
      <c r="B29" s="4" t="s">
        <v>46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118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19</v>
      </c>
      <c r="AE29" s="21">
        <v>0</v>
      </c>
      <c r="AF29" s="21">
        <v>128</v>
      </c>
      <c r="AG29" s="21">
        <v>804</v>
      </c>
      <c r="AH29" s="21">
        <v>0</v>
      </c>
      <c r="AI29" s="21">
        <v>0</v>
      </c>
      <c r="AJ29" s="21">
        <v>207</v>
      </c>
      <c r="AK29" s="21">
        <v>1443</v>
      </c>
      <c r="AL29" s="22">
        <v>2719</v>
      </c>
      <c r="AM29" s="21">
        <v>14635</v>
      </c>
      <c r="AN29" s="21">
        <v>8</v>
      </c>
      <c r="AO29" s="21">
        <v>0</v>
      </c>
      <c r="AP29" s="21">
        <v>0</v>
      </c>
      <c r="AQ29" s="21">
        <v>210</v>
      </c>
      <c r="AR29" s="21">
        <v>0</v>
      </c>
      <c r="AS29" s="22">
        <v>17573</v>
      </c>
      <c r="AT29" s="16">
        <v>0</v>
      </c>
      <c r="AU29" s="16">
        <v>0</v>
      </c>
      <c r="AV29" s="16">
        <v>0</v>
      </c>
      <c r="AW29" s="16">
        <v>0</v>
      </c>
      <c r="AX29" s="16">
        <v>0</v>
      </c>
      <c r="AY29" s="16">
        <v>0</v>
      </c>
      <c r="AZ29" s="16">
        <v>0</v>
      </c>
      <c r="BA29" s="17">
        <v>2604</v>
      </c>
      <c r="BB29" s="16">
        <v>197</v>
      </c>
      <c r="BC29" s="18">
        <v>0</v>
      </c>
      <c r="BD29" s="10">
        <v>14772</v>
      </c>
    </row>
    <row r="30" spans="1:56" x14ac:dyDescent="0.15">
      <c r="A30" s="11" t="s">
        <v>90</v>
      </c>
      <c r="B30" s="4" t="s">
        <v>47</v>
      </c>
      <c r="C30" s="21">
        <v>382</v>
      </c>
      <c r="D30" s="21">
        <v>219</v>
      </c>
      <c r="E30" s="21">
        <v>68</v>
      </c>
      <c r="F30" s="21">
        <v>109</v>
      </c>
      <c r="G30" s="21">
        <v>128</v>
      </c>
      <c r="H30" s="21">
        <v>1</v>
      </c>
      <c r="I30" s="21">
        <v>450</v>
      </c>
      <c r="J30" s="21">
        <v>200</v>
      </c>
      <c r="K30" s="21">
        <v>282</v>
      </c>
      <c r="L30" s="21">
        <v>646</v>
      </c>
      <c r="M30" s="21">
        <v>126</v>
      </c>
      <c r="N30" s="21">
        <v>194</v>
      </c>
      <c r="O30" s="21">
        <v>115</v>
      </c>
      <c r="P30" s="21">
        <v>329</v>
      </c>
      <c r="Q30" s="21">
        <v>176</v>
      </c>
      <c r="R30" s="21">
        <v>600</v>
      </c>
      <c r="S30" s="21">
        <v>84</v>
      </c>
      <c r="T30" s="21">
        <v>221</v>
      </c>
      <c r="U30" s="21">
        <v>174</v>
      </c>
      <c r="V30" s="21">
        <v>102</v>
      </c>
      <c r="W30" s="21">
        <v>33</v>
      </c>
      <c r="X30" s="21">
        <v>244</v>
      </c>
      <c r="Y30" s="21">
        <v>181</v>
      </c>
      <c r="Z30" s="21">
        <v>80</v>
      </c>
      <c r="AA30" s="21">
        <v>20</v>
      </c>
      <c r="AB30" s="21">
        <v>4724</v>
      </c>
      <c r="AC30" s="21">
        <v>112</v>
      </c>
      <c r="AD30" s="21">
        <v>381</v>
      </c>
      <c r="AE30" s="21">
        <v>321</v>
      </c>
      <c r="AF30" s="21">
        <v>565</v>
      </c>
      <c r="AG30" s="21">
        <v>1207</v>
      </c>
      <c r="AH30" s="21">
        <v>157</v>
      </c>
      <c r="AI30" s="21">
        <v>27</v>
      </c>
      <c r="AJ30" s="21">
        <v>615</v>
      </c>
      <c r="AK30" s="21">
        <v>2554</v>
      </c>
      <c r="AL30" s="22">
        <v>15829</v>
      </c>
      <c r="AM30" s="21">
        <v>5280</v>
      </c>
      <c r="AN30" s="21">
        <v>0</v>
      </c>
      <c r="AO30" s="21">
        <v>229</v>
      </c>
      <c r="AP30" s="21">
        <v>32</v>
      </c>
      <c r="AQ30" s="21">
        <v>34</v>
      </c>
      <c r="AR30" s="21">
        <v>1028</v>
      </c>
      <c r="AS30" s="22">
        <v>22431</v>
      </c>
      <c r="AT30" s="16">
        <v>15</v>
      </c>
      <c r="AU30" s="16">
        <v>71</v>
      </c>
      <c r="AV30" s="16">
        <v>0</v>
      </c>
      <c r="AW30" s="16">
        <v>0</v>
      </c>
      <c r="AX30" s="16">
        <v>15</v>
      </c>
      <c r="AY30" s="16">
        <v>0</v>
      </c>
      <c r="AZ30" s="16">
        <v>2399</v>
      </c>
      <c r="BA30" s="17">
        <v>813</v>
      </c>
      <c r="BB30" s="16">
        <v>2538</v>
      </c>
      <c r="BC30" s="18">
        <v>508</v>
      </c>
      <c r="BD30" s="10">
        <v>16071</v>
      </c>
    </row>
    <row r="31" spans="1:56" x14ac:dyDescent="0.15">
      <c r="A31" s="11" t="s">
        <v>91</v>
      </c>
      <c r="B31" s="4" t="s">
        <v>48</v>
      </c>
      <c r="C31" s="21">
        <v>123</v>
      </c>
      <c r="D31" s="21">
        <v>166</v>
      </c>
      <c r="E31" s="21">
        <v>23</v>
      </c>
      <c r="F31" s="21">
        <v>28</v>
      </c>
      <c r="G31" s="21">
        <v>73</v>
      </c>
      <c r="H31" s="21">
        <v>1</v>
      </c>
      <c r="I31" s="21">
        <v>58</v>
      </c>
      <c r="J31" s="21">
        <v>77</v>
      </c>
      <c r="K31" s="21">
        <v>95</v>
      </c>
      <c r="L31" s="21">
        <v>277</v>
      </c>
      <c r="M31" s="21">
        <v>74</v>
      </c>
      <c r="N31" s="21">
        <v>68</v>
      </c>
      <c r="O31" s="21">
        <v>59</v>
      </c>
      <c r="P31" s="21">
        <v>204</v>
      </c>
      <c r="Q31" s="21">
        <v>36</v>
      </c>
      <c r="R31" s="21">
        <v>644</v>
      </c>
      <c r="S31" s="21">
        <v>459</v>
      </c>
      <c r="T31" s="21">
        <v>1250</v>
      </c>
      <c r="U31" s="21">
        <v>534</v>
      </c>
      <c r="V31" s="21">
        <v>190</v>
      </c>
      <c r="W31" s="21">
        <v>82</v>
      </c>
      <c r="X31" s="21">
        <v>703</v>
      </c>
      <c r="Y31" s="21">
        <v>255</v>
      </c>
      <c r="Z31" s="21">
        <v>664</v>
      </c>
      <c r="AA31" s="21">
        <v>117</v>
      </c>
      <c r="AB31" s="21">
        <v>5301</v>
      </c>
      <c r="AC31" s="21">
        <v>250</v>
      </c>
      <c r="AD31" s="21">
        <v>228</v>
      </c>
      <c r="AE31" s="21">
        <v>1608</v>
      </c>
      <c r="AF31" s="21">
        <v>6652</v>
      </c>
      <c r="AG31" s="21">
        <v>8462</v>
      </c>
      <c r="AH31" s="21">
        <v>1545</v>
      </c>
      <c r="AI31" s="21">
        <v>75</v>
      </c>
      <c r="AJ31" s="21">
        <v>1770</v>
      </c>
      <c r="AK31" s="21">
        <v>5556</v>
      </c>
      <c r="AL31" s="22">
        <v>37706</v>
      </c>
      <c r="AM31" s="21">
        <v>41482</v>
      </c>
      <c r="AN31" s="21">
        <v>22346</v>
      </c>
      <c r="AO31" s="21">
        <v>0</v>
      </c>
      <c r="AP31" s="21">
        <v>0</v>
      </c>
      <c r="AQ31" s="21">
        <v>148</v>
      </c>
      <c r="AR31" s="21">
        <v>0</v>
      </c>
      <c r="AS31" s="22">
        <v>101682</v>
      </c>
      <c r="AT31" s="16">
        <v>0</v>
      </c>
      <c r="AU31" s="16">
        <v>0</v>
      </c>
      <c r="AV31" s="16">
        <v>0</v>
      </c>
      <c r="AW31" s="16">
        <v>0</v>
      </c>
      <c r="AX31" s="16">
        <v>0</v>
      </c>
      <c r="AY31" s="16">
        <v>0</v>
      </c>
      <c r="AZ31" s="16">
        <v>15</v>
      </c>
      <c r="BA31" s="17">
        <v>-32677</v>
      </c>
      <c r="BB31" s="16">
        <v>268</v>
      </c>
      <c r="BC31" s="18">
        <v>0</v>
      </c>
      <c r="BD31" s="10">
        <v>134077</v>
      </c>
    </row>
    <row r="32" spans="1:56" x14ac:dyDescent="0.15">
      <c r="A32" s="11" t="s">
        <v>92</v>
      </c>
      <c r="B32" s="4" t="s">
        <v>49</v>
      </c>
      <c r="C32" s="21">
        <v>1</v>
      </c>
      <c r="D32" s="21">
        <v>1</v>
      </c>
      <c r="E32" s="21">
        <v>1</v>
      </c>
      <c r="F32" s="21">
        <v>0</v>
      </c>
      <c r="G32" s="21">
        <v>6</v>
      </c>
      <c r="H32" s="21">
        <v>0</v>
      </c>
      <c r="I32" s="21">
        <v>2</v>
      </c>
      <c r="J32" s="21">
        <v>4</v>
      </c>
      <c r="K32" s="21">
        <v>2</v>
      </c>
      <c r="L32" s="21">
        <v>8</v>
      </c>
      <c r="M32" s="21">
        <v>3</v>
      </c>
      <c r="N32" s="21">
        <v>3</v>
      </c>
      <c r="O32" s="21">
        <v>2</v>
      </c>
      <c r="P32" s="21">
        <v>14</v>
      </c>
      <c r="Q32" s="21">
        <v>2</v>
      </c>
      <c r="R32" s="21">
        <v>7</v>
      </c>
      <c r="S32" s="21">
        <v>8</v>
      </c>
      <c r="T32" s="21">
        <v>6</v>
      </c>
      <c r="U32" s="21">
        <v>3</v>
      </c>
      <c r="V32" s="21">
        <v>1</v>
      </c>
      <c r="W32" s="21">
        <v>2</v>
      </c>
      <c r="X32" s="21">
        <v>2</v>
      </c>
      <c r="Y32" s="21">
        <v>1</v>
      </c>
      <c r="Z32" s="21">
        <v>0</v>
      </c>
      <c r="AA32" s="21">
        <v>0</v>
      </c>
      <c r="AB32" s="21">
        <v>70</v>
      </c>
      <c r="AC32" s="21">
        <v>5</v>
      </c>
      <c r="AD32" s="21">
        <v>1</v>
      </c>
      <c r="AE32" s="21">
        <v>6</v>
      </c>
      <c r="AF32" s="21">
        <v>2445</v>
      </c>
      <c r="AG32" s="21">
        <v>2</v>
      </c>
      <c r="AH32" s="21">
        <v>5</v>
      </c>
      <c r="AI32" s="21">
        <v>10</v>
      </c>
      <c r="AJ32" s="21">
        <v>3</v>
      </c>
      <c r="AK32" s="21">
        <v>10</v>
      </c>
      <c r="AL32" s="22">
        <v>2634</v>
      </c>
      <c r="AM32" s="21">
        <v>11517</v>
      </c>
      <c r="AN32" s="21">
        <v>73236</v>
      </c>
      <c r="AO32" s="21">
        <v>0</v>
      </c>
      <c r="AP32" s="21">
        <v>0</v>
      </c>
      <c r="AQ32" s="21">
        <v>22</v>
      </c>
      <c r="AR32" s="21">
        <v>0</v>
      </c>
      <c r="AS32" s="22">
        <v>87408</v>
      </c>
      <c r="AT32" s="16">
        <v>0</v>
      </c>
      <c r="AU32" s="16">
        <v>0</v>
      </c>
      <c r="AV32" s="16">
        <v>0</v>
      </c>
      <c r="AW32" s="16">
        <v>0</v>
      </c>
      <c r="AX32" s="16">
        <v>0</v>
      </c>
      <c r="AY32" s="16">
        <v>0</v>
      </c>
      <c r="AZ32" s="16">
        <v>97</v>
      </c>
      <c r="BA32" s="17">
        <v>0</v>
      </c>
      <c r="BB32" s="16">
        <v>126</v>
      </c>
      <c r="BC32" s="18">
        <v>0</v>
      </c>
      <c r="BD32" s="10">
        <v>87184</v>
      </c>
    </row>
    <row r="33" spans="1:56" x14ac:dyDescent="0.15">
      <c r="A33" s="11" t="s">
        <v>93</v>
      </c>
      <c r="B33" s="4" t="s">
        <v>50</v>
      </c>
      <c r="C33" s="21">
        <v>11</v>
      </c>
      <c r="D33" s="21">
        <v>24</v>
      </c>
      <c r="E33" s="21">
        <v>2</v>
      </c>
      <c r="F33" s="21">
        <v>9</v>
      </c>
      <c r="G33" s="21">
        <v>10</v>
      </c>
      <c r="H33" s="21">
        <v>0</v>
      </c>
      <c r="I33" s="21">
        <v>5</v>
      </c>
      <c r="J33" s="21">
        <v>4</v>
      </c>
      <c r="K33" s="21">
        <v>12</v>
      </c>
      <c r="L33" s="21">
        <v>13</v>
      </c>
      <c r="M33" s="21">
        <v>6</v>
      </c>
      <c r="N33" s="21">
        <v>3</v>
      </c>
      <c r="O33" s="21">
        <v>3</v>
      </c>
      <c r="P33" s="21">
        <v>9</v>
      </c>
      <c r="Q33" s="21">
        <v>6</v>
      </c>
      <c r="R33" s="21">
        <v>18</v>
      </c>
      <c r="S33" s="21">
        <v>13</v>
      </c>
      <c r="T33" s="21">
        <v>10</v>
      </c>
      <c r="U33" s="21">
        <v>6</v>
      </c>
      <c r="V33" s="21">
        <v>4</v>
      </c>
      <c r="W33" s="21">
        <v>0</v>
      </c>
      <c r="X33" s="21">
        <v>17</v>
      </c>
      <c r="Y33" s="21">
        <v>2</v>
      </c>
      <c r="Z33" s="21">
        <v>4</v>
      </c>
      <c r="AA33" s="21">
        <v>1</v>
      </c>
      <c r="AB33" s="21">
        <v>67</v>
      </c>
      <c r="AC33" s="21">
        <v>24</v>
      </c>
      <c r="AD33" s="21">
        <v>6</v>
      </c>
      <c r="AE33" s="21">
        <v>2</v>
      </c>
      <c r="AF33" s="21">
        <v>67</v>
      </c>
      <c r="AG33" s="21">
        <v>795</v>
      </c>
      <c r="AH33" s="21">
        <v>7</v>
      </c>
      <c r="AI33" s="21">
        <v>2</v>
      </c>
      <c r="AJ33" s="21">
        <v>68</v>
      </c>
      <c r="AK33" s="21">
        <v>331</v>
      </c>
      <c r="AL33" s="22">
        <v>1559</v>
      </c>
      <c r="AM33" s="21">
        <v>8239</v>
      </c>
      <c r="AN33" s="21">
        <v>75555</v>
      </c>
      <c r="AO33" s="21">
        <v>0</v>
      </c>
      <c r="AP33" s="21">
        <v>0</v>
      </c>
      <c r="AQ33" s="21">
        <v>313</v>
      </c>
      <c r="AR33" s="21">
        <v>0</v>
      </c>
      <c r="AS33" s="22">
        <v>85665</v>
      </c>
      <c r="AT33" s="16">
        <v>0</v>
      </c>
      <c r="AU33" s="16">
        <v>0</v>
      </c>
      <c r="AV33" s="16">
        <v>0</v>
      </c>
      <c r="AW33" s="16">
        <v>0</v>
      </c>
      <c r="AX33" s="16">
        <v>0</v>
      </c>
      <c r="AY33" s="16">
        <v>0</v>
      </c>
      <c r="AZ33" s="16">
        <v>367</v>
      </c>
      <c r="BA33" s="17">
        <v>-171</v>
      </c>
      <c r="BB33" s="16">
        <v>1251</v>
      </c>
      <c r="BC33" s="18">
        <v>0</v>
      </c>
      <c r="BD33" s="10">
        <v>84217</v>
      </c>
    </row>
    <row r="34" spans="1:56" x14ac:dyDescent="0.15">
      <c r="A34" s="11" t="s">
        <v>94</v>
      </c>
      <c r="B34" s="4" t="s">
        <v>51</v>
      </c>
      <c r="C34" s="21">
        <v>3</v>
      </c>
      <c r="D34" s="21">
        <v>138</v>
      </c>
      <c r="E34" s="21">
        <v>0</v>
      </c>
      <c r="F34" s="21">
        <v>99</v>
      </c>
      <c r="G34" s="21">
        <v>1</v>
      </c>
      <c r="H34" s="21">
        <v>0</v>
      </c>
      <c r="I34" s="21">
        <v>104</v>
      </c>
      <c r="J34" s="21">
        <v>7</v>
      </c>
      <c r="K34" s="21">
        <v>161</v>
      </c>
      <c r="L34" s="21">
        <v>468</v>
      </c>
      <c r="M34" s="21">
        <v>1</v>
      </c>
      <c r="N34" s="21">
        <v>2</v>
      </c>
      <c r="O34" s="21">
        <v>1</v>
      </c>
      <c r="P34" s="21">
        <v>5</v>
      </c>
      <c r="Q34" s="21">
        <v>1</v>
      </c>
      <c r="R34" s="21">
        <v>155</v>
      </c>
      <c r="S34" s="21">
        <v>56</v>
      </c>
      <c r="T34" s="21">
        <v>48</v>
      </c>
      <c r="U34" s="21">
        <v>11</v>
      </c>
      <c r="V34" s="21">
        <v>0</v>
      </c>
      <c r="W34" s="21">
        <v>25</v>
      </c>
      <c r="X34" s="21">
        <v>0</v>
      </c>
      <c r="Y34" s="21">
        <v>26</v>
      </c>
      <c r="Z34" s="21">
        <v>114</v>
      </c>
      <c r="AA34" s="21">
        <v>9</v>
      </c>
      <c r="AB34" s="21">
        <v>1690</v>
      </c>
      <c r="AC34" s="21">
        <v>0</v>
      </c>
      <c r="AD34" s="21">
        <v>13</v>
      </c>
      <c r="AE34" s="21">
        <v>35</v>
      </c>
      <c r="AF34" s="21">
        <v>446</v>
      </c>
      <c r="AG34" s="21">
        <v>273</v>
      </c>
      <c r="AH34" s="21">
        <v>3350</v>
      </c>
      <c r="AI34" s="21">
        <v>24</v>
      </c>
      <c r="AJ34" s="21">
        <v>17</v>
      </c>
      <c r="AK34" s="21">
        <v>762</v>
      </c>
      <c r="AL34" s="22">
        <v>8045</v>
      </c>
      <c r="AM34" s="21">
        <v>0</v>
      </c>
      <c r="AN34" s="21">
        <v>15202</v>
      </c>
      <c r="AO34" s="21">
        <v>0</v>
      </c>
      <c r="AP34" s="21">
        <v>0</v>
      </c>
      <c r="AQ34" s="21">
        <v>1407</v>
      </c>
      <c r="AR34" s="21">
        <v>0</v>
      </c>
      <c r="AS34" s="22">
        <v>24654</v>
      </c>
      <c r="AT34" s="16">
        <v>0</v>
      </c>
      <c r="AU34" s="16">
        <v>0</v>
      </c>
      <c r="AV34" s="16">
        <v>0</v>
      </c>
      <c r="AW34" s="16">
        <v>0</v>
      </c>
      <c r="AX34" s="16">
        <v>0</v>
      </c>
      <c r="AY34" s="16">
        <v>0</v>
      </c>
      <c r="AZ34" s="16">
        <v>81</v>
      </c>
      <c r="BA34" s="17">
        <v>434</v>
      </c>
      <c r="BB34" s="16">
        <v>860</v>
      </c>
      <c r="BC34" s="18">
        <v>0</v>
      </c>
      <c r="BD34" s="10">
        <v>23279</v>
      </c>
    </row>
    <row r="35" spans="1:56" x14ac:dyDescent="0.15">
      <c r="A35" s="11" t="s">
        <v>95</v>
      </c>
      <c r="B35" s="4" t="s">
        <v>52</v>
      </c>
      <c r="C35" s="21">
        <v>20</v>
      </c>
      <c r="D35" s="21">
        <v>109</v>
      </c>
      <c r="E35" s="21">
        <v>2</v>
      </c>
      <c r="F35" s="21">
        <v>19</v>
      </c>
      <c r="G35" s="21">
        <v>4</v>
      </c>
      <c r="H35" s="21">
        <v>0</v>
      </c>
      <c r="I35" s="21">
        <v>1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</v>
      </c>
      <c r="S35" s="21">
        <v>2</v>
      </c>
      <c r="T35" s="21">
        <v>0</v>
      </c>
      <c r="U35" s="21">
        <v>0</v>
      </c>
      <c r="V35" s="21">
        <v>0</v>
      </c>
      <c r="W35" s="21">
        <v>1</v>
      </c>
      <c r="X35" s="21">
        <v>1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88</v>
      </c>
      <c r="AJ35" s="21">
        <v>0</v>
      </c>
      <c r="AK35" s="21">
        <v>352</v>
      </c>
      <c r="AL35" s="22">
        <v>599</v>
      </c>
      <c r="AM35" s="21">
        <v>0</v>
      </c>
      <c r="AN35" s="21">
        <v>0</v>
      </c>
      <c r="AO35" s="21">
        <v>6251</v>
      </c>
      <c r="AP35" s="21">
        <v>0</v>
      </c>
      <c r="AQ35" s="21">
        <v>0</v>
      </c>
      <c r="AR35" s="21">
        <v>0</v>
      </c>
      <c r="AS35" s="22">
        <v>6850</v>
      </c>
      <c r="AT35" s="16">
        <v>0</v>
      </c>
      <c r="AU35" s="16">
        <v>0</v>
      </c>
      <c r="AV35" s="16">
        <v>0</v>
      </c>
      <c r="AW35" s="16">
        <v>0</v>
      </c>
      <c r="AX35" s="16">
        <v>0</v>
      </c>
      <c r="AY35" s="16">
        <v>0</v>
      </c>
      <c r="AZ35" s="16">
        <v>0</v>
      </c>
      <c r="BA35" s="17">
        <v>922</v>
      </c>
      <c r="BB35" s="16">
        <v>0</v>
      </c>
      <c r="BC35" s="18">
        <v>0</v>
      </c>
      <c r="BD35" s="10">
        <v>5929</v>
      </c>
    </row>
    <row r="36" spans="1:56" x14ac:dyDescent="0.15">
      <c r="A36" s="11" t="s">
        <v>96</v>
      </c>
      <c r="B36" s="4" t="s">
        <v>53</v>
      </c>
      <c r="C36" s="21">
        <v>600</v>
      </c>
      <c r="D36" s="21">
        <v>1245</v>
      </c>
      <c r="E36" s="21">
        <v>153</v>
      </c>
      <c r="F36" s="21">
        <v>64</v>
      </c>
      <c r="G36" s="21">
        <v>262</v>
      </c>
      <c r="H36" s="21">
        <v>1</v>
      </c>
      <c r="I36" s="21">
        <v>247</v>
      </c>
      <c r="J36" s="21">
        <v>435</v>
      </c>
      <c r="K36" s="21">
        <v>365</v>
      </c>
      <c r="L36" s="21">
        <v>1258</v>
      </c>
      <c r="M36" s="21">
        <v>302</v>
      </c>
      <c r="N36" s="21">
        <v>208</v>
      </c>
      <c r="O36" s="21">
        <v>195</v>
      </c>
      <c r="P36" s="21">
        <v>1066</v>
      </c>
      <c r="Q36" s="21">
        <v>118</v>
      </c>
      <c r="R36" s="21">
        <v>374</v>
      </c>
      <c r="S36" s="21">
        <v>89</v>
      </c>
      <c r="T36" s="21">
        <v>119</v>
      </c>
      <c r="U36" s="21">
        <v>140</v>
      </c>
      <c r="V36" s="21">
        <v>87</v>
      </c>
      <c r="W36" s="21">
        <v>108</v>
      </c>
      <c r="X36" s="21">
        <v>153</v>
      </c>
      <c r="Y36" s="21">
        <v>144</v>
      </c>
      <c r="Z36" s="21">
        <v>62</v>
      </c>
      <c r="AA36" s="21">
        <v>14</v>
      </c>
      <c r="AB36" s="21">
        <v>2353</v>
      </c>
      <c r="AC36" s="21">
        <v>105</v>
      </c>
      <c r="AD36" s="21">
        <v>43</v>
      </c>
      <c r="AE36" s="21">
        <v>522</v>
      </c>
      <c r="AF36" s="21">
        <v>124</v>
      </c>
      <c r="AG36" s="21">
        <v>107</v>
      </c>
      <c r="AH36" s="21">
        <v>75</v>
      </c>
      <c r="AI36" s="21">
        <v>25</v>
      </c>
      <c r="AJ36" s="21">
        <v>4885</v>
      </c>
      <c r="AK36" s="21">
        <v>15738</v>
      </c>
      <c r="AL36" s="22">
        <v>31785</v>
      </c>
      <c r="AM36" s="21">
        <v>6855</v>
      </c>
      <c r="AN36" s="21">
        <v>0</v>
      </c>
      <c r="AO36" s="21">
        <v>0</v>
      </c>
      <c r="AP36" s="21">
        <v>0</v>
      </c>
      <c r="AQ36" s="21">
        <v>566</v>
      </c>
      <c r="AR36" s="21">
        <v>0</v>
      </c>
      <c r="AS36" s="22">
        <v>39207</v>
      </c>
      <c r="AT36" s="16">
        <v>0</v>
      </c>
      <c r="AU36" s="16">
        <v>0</v>
      </c>
      <c r="AV36" s="16">
        <v>0</v>
      </c>
      <c r="AW36" s="16">
        <v>0</v>
      </c>
      <c r="AX36" s="16">
        <v>0</v>
      </c>
      <c r="AY36" s="16">
        <v>0</v>
      </c>
      <c r="AZ36" s="16">
        <v>0</v>
      </c>
      <c r="BA36" s="17">
        <v>0</v>
      </c>
      <c r="BB36" s="16">
        <v>1030</v>
      </c>
      <c r="BC36" s="18">
        <v>0</v>
      </c>
      <c r="BD36" s="10">
        <v>38177</v>
      </c>
    </row>
    <row r="37" spans="1:56" x14ac:dyDescent="0.15">
      <c r="A37" s="12" t="s">
        <v>97</v>
      </c>
      <c r="B37" s="4" t="s">
        <v>54</v>
      </c>
      <c r="C37" s="21">
        <v>10</v>
      </c>
      <c r="D37" s="21">
        <v>9</v>
      </c>
      <c r="E37" s="21">
        <v>1</v>
      </c>
      <c r="F37" s="21">
        <v>0</v>
      </c>
      <c r="G37" s="21">
        <v>0</v>
      </c>
      <c r="H37" s="21">
        <v>0</v>
      </c>
      <c r="I37" s="21">
        <v>1</v>
      </c>
      <c r="J37" s="21">
        <v>9</v>
      </c>
      <c r="K37" s="21">
        <v>2</v>
      </c>
      <c r="L37" s="21">
        <v>7</v>
      </c>
      <c r="M37" s="21">
        <v>6</v>
      </c>
      <c r="N37" s="21">
        <v>6</v>
      </c>
      <c r="O37" s="21">
        <v>4</v>
      </c>
      <c r="P37" s="21">
        <v>9</v>
      </c>
      <c r="Q37" s="21">
        <v>1</v>
      </c>
      <c r="R37" s="21">
        <v>28</v>
      </c>
      <c r="S37" s="21">
        <v>16</v>
      </c>
      <c r="T37" s="21">
        <v>0</v>
      </c>
      <c r="U37" s="21">
        <v>4</v>
      </c>
      <c r="V37" s="21">
        <v>4</v>
      </c>
      <c r="W37" s="21">
        <v>0</v>
      </c>
      <c r="X37" s="21">
        <v>5</v>
      </c>
      <c r="Y37" s="21">
        <v>2</v>
      </c>
      <c r="Z37" s="21">
        <v>1</v>
      </c>
      <c r="AA37" s="21">
        <v>0</v>
      </c>
      <c r="AB37" s="21">
        <v>450</v>
      </c>
      <c r="AC37" s="21">
        <v>70</v>
      </c>
      <c r="AD37" s="21">
        <v>1</v>
      </c>
      <c r="AE37" s="21">
        <v>254</v>
      </c>
      <c r="AF37" s="21">
        <v>5</v>
      </c>
      <c r="AG37" s="21">
        <v>5</v>
      </c>
      <c r="AH37" s="21">
        <v>7</v>
      </c>
      <c r="AI37" s="21">
        <v>1</v>
      </c>
      <c r="AJ37" s="21">
        <v>118</v>
      </c>
      <c r="AK37" s="21">
        <v>20</v>
      </c>
      <c r="AL37" s="22">
        <v>1056</v>
      </c>
      <c r="AM37" s="21">
        <v>10544</v>
      </c>
      <c r="AN37" s="21">
        <v>145397</v>
      </c>
      <c r="AO37" s="21">
        <v>0</v>
      </c>
      <c r="AP37" s="21">
        <v>0</v>
      </c>
      <c r="AQ37" s="21">
        <v>0</v>
      </c>
      <c r="AR37" s="21">
        <v>0</v>
      </c>
      <c r="AS37" s="22">
        <v>156997</v>
      </c>
      <c r="AT37" s="16">
        <v>0</v>
      </c>
      <c r="AU37" s="16">
        <v>0</v>
      </c>
      <c r="AV37" s="16">
        <v>0</v>
      </c>
      <c r="AW37" s="16">
        <v>0</v>
      </c>
      <c r="AX37" s="16">
        <v>0</v>
      </c>
      <c r="AY37" s="16">
        <v>0</v>
      </c>
      <c r="AZ37" s="16">
        <v>201</v>
      </c>
      <c r="BA37" s="17">
        <v>2059</v>
      </c>
      <c r="BB37" s="16">
        <v>0</v>
      </c>
      <c r="BC37" s="18">
        <v>0</v>
      </c>
      <c r="BD37" s="10">
        <v>154736</v>
      </c>
    </row>
    <row r="38" spans="1:56" s="2" customFormat="1" x14ac:dyDescent="0.15">
      <c r="A38" s="15" t="s">
        <v>4</v>
      </c>
      <c r="B38" s="15" t="s">
        <v>17</v>
      </c>
      <c r="C38" s="23">
        <v>75820</v>
      </c>
      <c r="D38" s="23">
        <v>21312</v>
      </c>
      <c r="E38" s="23">
        <v>51870</v>
      </c>
      <c r="F38" s="23">
        <v>6259</v>
      </c>
      <c r="G38" s="23">
        <v>12147</v>
      </c>
      <c r="H38" s="23">
        <v>206</v>
      </c>
      <c r="I38" s="23">
        <v>63991</v>
      </c>
      <c r="J38" s="23">
        <v>38868</v>
      </c>
      <c r="K38" s="23">
        <v>57526</v>
      </c>
      <c r="L38" s="23">
        <v>118873</v>
      </c>
      <c r="M38" s="23">
        <v>33126</v>
      </c>
      <c r="N38" s="23">
        <v>32366</v>
      </c>
      <c r="O38" s="23">
        <v>18490</v>
      </c>
      <c r="P38" s="23">
        <v>128400</v>
      </c>
      <c r="Q38" s="23">
        <v>18649</v>
      </c>
      <c r="R38" s="23">
        <v>114588</v>
      </c>
      <c r="S38" s="23">
        <v>110254</v>
      </c>
      <c r="T38" s="23">
        <v>26578</v>
      </c>
      <c r="U38" s="23">
        <v>19648</v>
      </c>
      <c r="V38" s="23">
        <v>10581</v>
      </c>
      <c r="W38" s="23">
        <v>6288</v>
      </c>
      <c r="X38" s="23">
        <v>13336</v>
      </c>
      <c r="Y38" s="23">
        <v>10281</v>
      </c>
      <c r="Z38" s="23">
        <v>7773</v>
      </c>
      <c r="AA38" s="23">
        <v>1569</v>
      </c>
      <c r="AB38" s="23">
        <v>98705</v>
      </c>
      <c r="AC38" s="23">
        <v>11831</v>
      </c>
      <c r="AD38" s="23">
        <v>4806</v>
      </c>
      <c r="AE38" s="23">
        <v>56728</v>
      </c>
      <c r="AF38" s="23">
        <v>45253</v>
      </c>
      <c r="AG38" s="23">
        <v>29941</v>
      </c>
      <c r="AH38" s="23">
        <v>11422</v>
      </c>
      <c r="AI38" s="23">
        <v>2461</v>
      </c>
      <c r="AJ38" s="23">
        <v>15429</v>
      </c>
      <c r="AK38" s="23">
        <v>89577</v>
      </c>
      <c r="AL38" s="23">
        <v>0</v>
      </c>
      <c r="AM38" s="23">
        <v>726952</v>
      </c>
      <c r="AN38" s="23">
        <v>335866</v>
      </c>
      <c r="AO38" s="23">
        <v>334423</v>
      </c>
      <c r="AP38" s="23">
        <v>31666</v>
      </c>
      <c r="AQ38" s="23">
        <v>344387</v>
      </c>
      <c r="AR38" s="23">
        <v>54279</v>
      </c>
      <c r="AS38" s="23">
        <v>3192522</v>
      </c>
      <c r="AT38" s="19">
        <v>0</v>
      </c>
      <c r="AU38" s="19">
        <v>0</v>
      </c>
      <c r="AV38" s="19">
        <v>0</v>
      </c>
      <c r="AW38" s="19">
        <v>0</v>
      </c>
      <c r="AX38" s="19">
        <v>0</v>
      </c>
      <c r="AY38" s="19">
        <v>0</v>
      </c>
      <c r="AZ38" s="19">
        <v>0</v>
      </c>
      <c r="BA38" s="19">
        <v>77540</v>
      </c>
      <c r="BB38" s="19">
        <v>262864</v>
      </c>
      <c r="BC38" s="20">
        <v>20179</v>
      </c>
      <c r="BD38" s="15">
        <v>2831939</v>
      </c>
    </row>
    <row r="39" spans="1:56" x14ac:dyDescent="0.15">
      <c r="A39" s="4" t="s">
        <v>6</v>
      </c>
      <c r="B39" s="4" t="s">
        <v>10</v>
      </c>
      <c r="C39" s="26">
        <v>17493</v>
      </c>
      <c r="D39" s="26">
        <v>5059</v>
      </c>
      <c r="E39" s="26">
        <v>2441</v>
      </c>
      <c r="F39" s="26">
        <v>1372</v>
      </c>
      <c r="G39" s="26">
        <v>8035</v>
      </c>
      <c r="H39" s="26">
        <v>133</v>
      </c>
      <c r="I39" s="26">
        <v>7313</v>
      </c>
      <c r="J39" s="26">
        <v>8327</v>
      </c>
      <c r="K39" s="26">
        <v>7747</v>
      </c>
      <c r="L39" s="26">
        <v>35040</v>
      </c>
      <c r="M39" s="26">
        <v>8646</v>
      </c>
      <c r="N39" s="26">
        <v>7237</v>
      </c>
      <c r="O39" s="26">
        <v>5632</v>
      </c>
      <c r="P39" s="26">
        <v>12590</v>
      </c>
      <c r="Q39" s="26">
        <v>4522</v>
      </c>
      <c r="R39" s="26">
        <v>65538</v>
      </c>
      <c r="S39" s="26">
        <v>27492</v>
      </c>
      <c r="T39" s="26">
        <v>19752</v>
      </c>
      <c r="U39" s="26">
        <v>9840</v>
      </c>
      <c r="V39" s="26">
        <v>3410</v>
      </c>
      <c r="W39" s="26">
        <v>1868</v>
      </c>
      <c r="X39" s="26">
        <v>3717</v>
      </c>
      <c r="Y39" s="26">
        <v>4632</v>
      </c>
      <c r="Z39" s="26">
        <v>6080</v>
      </c>
      <c r="AA39" s="26">
        <v>1409</v>
      </c>
      <c r="AB39" s="26">
        <v>40573</v>
      </c>
      <c r="AC39" s="26">
        <v>1863</v>
      </c>
      <c r="AD39" s="26">
        <v>10322</v>
      </c>
      <c r="AE39" s="26">
        <v>24796</v>
      </c>
      <c r="AF39" s="26">
        <v>27350</v>
      </c>
      <c r="AG39" s="26">
        <v>39061</v>
      </c>
      <c r="AH39" s="26">
        <v>5754</v>
      </c>
      <c r="AI39" s="26">
        <v>2301</v>
      </c>
      <c r="AJ39" s="26">
        <v>9559</v>
      </c>
      <c r="AK39" s="26">
        <v>56809</v>
      </c>
      <c r="AL39" s="27">
        <v>493713</v>
      </c>
      <c r="AM39" s="24">
        <v>0</v>
      </c>
      <c r="AN39" s="24">
        <v>0</v>
      </c>
      <c r="AO39" s="24">
        <v>0</v>
      </c>
      <c r="AP39" s="24">
        <v>0</v>
      </c>
      <c r="AQ39" s="24">
        <v>0</v>
      </c>
      <c r="AR39" s="24">
        <v>0</v>
      </c>
      <c r="AS39" s="25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14">
        <v>0</v>
      </c>
      <c r="BB39" s="4">
        <v>0</v>
      </c>
      <c r="BC39" s="8">
        <v>0</v>
      </c>
      <c r="BD39" s="10">
        <v>0</v>
      </c>
    </row>
    <row r="40" spans="1:56" x14ac:dyDescent="0.15">
      <c r="A40" s="4" t="s">
        <v>7</v>
      </c>
      <c r="B40" s="4" t="s">
        <v>11</v>
      </c>
      <c r="C40" s="26">
        <v>30833</v>
      </c>
      <c r="D40" s="26">
        <v>34360</v>
      </c>
      <c r="E40" s="26">
        <v>8015</v>
      </c>
      <c r="F40" s="26">
        <v>11056</v>
      </c>
      <c r="G40" s="26">
        <v>7080</v>
      </c>
      <c r="H40" s="26">
        <v>277</v>
      </c>
      <c r="I40" s="26">
        <v>21521</v>
      </c>
      <c r="J40" s="26">
        <v>23037</v>
      </c>
      <c r="K40" s="26">
        <v>20514</v>
      </c>
      <c r="L40" s="26">
        <v>49283</v>
      </c>
      <c r="M40" s="26">
        <v>12112</v>
      </c>
      <c r="N40" s="26">
        <v>15234</v>
      </c>
      <c r="O40" s="26">
        <v>8860</v>
      </c>
      <c r="P40" s="26">
        <v>46618</v>
      </c>
      <c r="Q40" s="26">
        <v>5110</v>
      </c>
      <c r="R40" s="26">
        <v>50763</v>
      </c>
      <c r="S40" s="26">
        <v>75474</v>
      </c>
      <c r="T40" s="26">
        <v>25506</v>
      </c>
      <c r="U40" s="26">
        <v>10812</v>
      </c>
      <c r="V40" s="26">
        <v>46051</v>
      </c>
      <c r="W40" s="26">
        <v>3334</v>
      </c>
      <c r="X40" s="26">
        <v>4255</v>
      </c>
      <c r="Y40" s="26">
        <v>9881</v>
      </c>
      <c r="Z40" s="26">
        <v>10303</v>
      </c>
      <c r="AA40" s="26">
        <v>2701</v>
      </c>
      <c r="AB40" s="26">
        <v>268763</v>
      </c>
      <c r="AC40" s="26">
        <v>98</v>
      </c>
      <c r="AD40" s="26">
        <v>543</v>
      </c>
      <c r="AE40" s="26">
        <v>50929</v>
      </c>
      <c r="AF40" s="26">
        <v>14262</v>
      </c>
      <c r="AG40" s="26">
        <v>14905</v>
      </c>
      <c r="AH40" s="26">
        <v>5953</v>
      </c>
      <c r="AI40" s="26">
        <v>976</v>
      </c>
      <c r="AJ40" s="26">
        <v>11534</v>
      </c>
      <c r="AK40" s="26">
        <v>7822</v>
      </c>
      <c r="AL40" s="27">
        <v>908775</v>
      </c>
      <c r="AM40" s="24">
        <v>0</v>
      </c>
      <c r="AN40" s="24">
        <v>0</v>
      </c>
      <c r="AO40" s="24">
        <v>0</v>
      </c>
      <c r="AP40" s="24">
        <v>0</v>
      </c>
      <c r="AQ40" s="24">
        <v>0</v>
      </c>
      <c r="AR40" s="24">
        <v>0</v>
      </c>
      <c r="AS40" s="25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14">
        <v>0</v>
      </c>
      <c r="BB40" s="4">
        <v>0</v>
      </c>
      <c r="BC40" s="8">
        <v>0</v>
      </c>
      <c r="BD40" s="10">
        <v>0</v>
      </c>
    </row>
    <row r="41" spans="1:56" x14ac:dyDescent="0.15">
      <c r="A41" s="4" t="s">
        <v>8</v>
      </c>
      <c r="B41" s="4" t="s">
        <v>12</v>
      </c>
      <c r="C41" s="26">
        <v>2444</v>
      </c>
      <c r="D41" s="26">
        <v>12992</v>
      </c>
      <c r="E41" s="26">
        <v>899</v>
      </c>
      <c r="F41" s="26">
        <v>3358</v>
      </c>
      <c r="G41" s="26">
        <v>1628</v>
      </c>
      <c r="H41" s="26">
        <v>18</v>
      </c>
      <c r="I41" s="26">
        <v>1464</v>
      </c>
      <c r="J41" s="26">
        <v>2365</v>
      </c>
      <c r="K41" s="26">
        <v>1344</v>
      </c>
      <c r="L41" s="26">
        <v>3419</v>
      </c>
      <c r="M41" s="26">
        <v>1447</v>
      </c>
      <c r="N41" s="26">
        <v>869</v>
      </c>
      <c r="O41" s="26">
        <v>264</v>
      </c>
      <c r="P41" s="26">
        <v>1937</v>
      </c>
      <c r="Q41" s="26">
        <v>329</v>
      </c>
      <c r="R41" s="26">
        <v>5627</v>
      </c>
      <c r="S41" s="26">
        <v>-83</v>
      </c>
      <c r="T41" s="26">
        <v>3622</v>
      </c>
      <c r="U41" s="26">
        <v>1297</v>
      </c>
      <c r="V41" s="26">
        <v>1239</v>
      </c>
      <c r="W41" s="26">
        <v>554</v>
      </c>
      <c r="X41" s="26">
        <v>902</v>
      </c>
      <c r="Y41" s="26">
        <v>874</v>
      </c>
      <c r="Z41" s="26">
        <v>826</v>
      </c>
      <c r="AA41" s="26">
        <v>249</v>
      </c>
      <c r="AB41" s="26">
        <v>8461</v>
      </c>
      <c r="AC41" s="26">
        <v>980</v>
      </c>
      <c r="AD41" s="26">
        <v>400</v>
      </c>
      <c r="AE41" s="26">
        <v>1623</v>
      </c>
      <c r="AF41" s="26">
        <v>318</v>
      </c>
      <c r="AG41" s="26">
        <v>310</v>
      </c>
      <c r="AH41" s="26">
        <v>151</v>
      </c>
      <c r="AI41" s="26">
        <v>191</v>
      </c>
      <c r="AJ41" s="26">
        <v>1655</v>
      </c>
      <c r="AK41" s="26">
        <v>529</v>
      </c>
      <c r="AL41" s="27">
        <v>64503</v>
      </c>
      <c r="AM41" s="24">
        <v>0</v>
      </c>
      <c r="AN41" s="24">
        <v>0</v>
      </c>
      <c r="AO41" s="24">
        <v>0</v>
      </c>
      <c r="AP41" s="24">
        <v>0</v>
      </c>
      <c r="AQ41" s="24">
        <v>0</v>
      </c>
      <c r="AR41" s="24">
        <v>0</v>
      </c>
      <c r="AS41" s="25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14">
        <v>0</v>
      </c>
      <c r="BB41" s="4">
        <v>0</v>
      </c>
      <c r="BC41" s="8">
        <v>0</v>
      </c>
      <c r="BD41" s="10">
        <v>0</v>
      </c>
    </row>
    <row r="42" spans="1:56" x14ac:dyDescent="0.15">
      <c r="A42" s="10" t="s">
        <v>9</v>
      </c>
      <c r="B42" s="10" t="s">
        <v>9</v>
      </c>
      <c r="C42" s="27">
        <v>126590</v>
      </c>
      <c r="D42" s="27">
        <v>73723</v>
      </c>
      <c r="E42" s="27">
        <v>63225</v>
      </c>
      <c r="F42" s="27">
        <v>22046</v>
      </c>
      <c r="G42" s="27">
        <v>28889</v>
      </c>
      <c r="H42" s="27">
        <v>634</v>
      </c>
      <c r="I42" s="27">
        <v>94290</v>
      </c>
      <c r="J42" s="27">
        <v>72596</v>
      </c>
      <c r="K42" s="27">
        <v>87131</v>
      </c>
      <c r="L42" s="27">
        <v>206616</v>
      </c>
      <c r="M42" s="27">
        <v>55330</v>
      </c>
      <c r="N42" s="27">
        <v>55706</v>
      </c>
      <c r="O42" s="27">
        <v>33246</v>
      </c>
      <c r="P42" s="27">
        <v>189545</v>
      </c>
      <c r="Q42" s="27">
        <v>28610</v>
      </c>
      <c r="R42" s="27">
        <v>236515</v>
      </c>
      <c r="S42" s="27">
        <v>213137</v>
      </c>
      <c r="T42" s="27">
        <v>75458</v>
      </c>
      <c r="U42" s="27">
        <v>41597</v>
      </c>
      <c r="V42" s="27">
        <v>61281</v>
      </c>
      <c r="W42" s="27">
        <v>12044</v>
      </c>
      <c r="X42" s="27">
        <v>22210</v>
      </c>
      <c r="Y42" s="27">
        <v>25668</v>
      </c>
      <c r="Z42" s="27">
        <v>24982</v>
      </c>
      <c r="AA42" s="27">
        <v>5928</v>
      </c>
      <c r="AB42" s="27">
        <v>416501</v>
      </c>
      <c r="AC42" s="27">
        <v>14772</v>
      </c>
      <c r="AD42" s="27">
        <v>16071</v>
      </c>
      <c r="AE42" s="27">
        <v>134077</v>
      </c>
      <c r="AF42" s="27">
        <v>87184</v>
      </c>
      <c r="AG42" s="27">
        <v>84217</v>
      </c>
      <c r="AH42" s="27">
        <v>23279</v>
      </c>
      <c r="AI42" s="27">
        <v>5929</v>
      </c>
      <c r="AJ42" s="27">
        <v>38177</v>
      </c>
      <c r="AK42" s="27">
        <v>154736</v>
      </c>
      <c r="AL42" s="27">
        <v>0</v>
      </c>
      <c r="AM42" s="25">
        <v>0</v>
      </c>
      <c r="AN42" s="25">
        <v>0</v>
      </c>
      <c r="AO42" s="25">
        <v>0</v>
      </c>
      <c r="AP42" s="25">
        <v>0</v>
      </c>
      <c r="AQ42" s="25">
        <v>0</v>
      </c>
      <c r="AR42" s="25">
        <v>0</v>
      </c>
      <c r="AS42" s="25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4">
        <v>0</v>
      </c>
      <c r="BB42" s="10">
        <v>0</v>
      </c>
      <c r="BC42" s="7">
        <v>0</v>
      </c>
      <c r="BD42" s="10">
        <v>0</v>
      </c>
    </row>
    <row r="43" spans="1:56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10"/>
      <c r="AM43" s="4"/>
      <c r="AN43" s="4"/>
      <c r="AO43" s="4"/>
      <c r="AP43" s="4"/>
      <c r="AQ43" s="4"/>
      <c r="AR43" s="4"/>
      <c r="AS43" s="10"/>
      <c r="AT43" s="4"/>
      <c r="AU43" s="4"/>
      <c r="AV43" s="4"/>
      <c r="AW43" s="4"/>
      <c r="AX43" s="4"/>
      <c r="AY43" s="4"/>
      <c r="AZ43" s="4"/>
      <c r="BA43" s="14"/>
      <c r="BB43" s="4"/>
      <c r="BC43" s="8"/>
      <c r="BD43" s="10"/>
    </row>
    <row r="44" spans="1:56" x14ac:dyDescent="0.15">
      <c r="A44" s="4" t="s">
        <v>107</v>
      </c>
      <c r="B44" s="4"/>
      <c r="C44" s="4" t="s">
        <v>109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10"/>
      <c r="AM44" s="4"/>
      <c r="AN44" s="4"/>
      <c r="AO44" s="4"/>
      <c r="AP44" s="4"/>
      <c r="AQ44" s="4"/>
      <c r="AR44" s="4"/>
      <c r="AS44" s="10"/>
      <c r="AT44" s="4"/>
      <c r="AU44" s="4"/>
      <c r="AV44" s="4"/>
      <c r="AW44" s="4"/>
      <c r="AX44" s="4"/>
      <c r="AY44" s="4"/>
      <c r="AZ44" s="4"/>
      <c r="BA44" s="14"/>
      <c r="BB44" s="4"/>
      <c r="BC44" s="8"/>
      <c r="BD44" s="10"/>
    </row>
  </sheetData>
  <phoneticPr fontId="2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F2370-01EA-A64E-991C-42C411C04FFB}">
  <dimension ref="A1:AB60"/>
  <sheetViews>
    <sheetView topLeftCell="E1" zoomScale="130" zoomScaleNormal="130" workbookViewId="0">
      <selection activeCell="Q53" sqref="Q53"/>
    </sheetView>
  </sheetViews>
  <sheetFormatPr baseColWidth="10" defaultRowHeight="13" x14ac:dyDescent="0.15"/>
  <cols>
    <col min="6" max="6" width="12.6640625" bestFit="1" customWidth="1"/>
    <col min="8" max="10" width="11.1640625" bestFit="1" customWidth="1"/>
    <col min="11" max="13" width="12.6640625" bestFit="1" customWidth="1"/>
  </cols>
  <sheetData>
    <row r="1" spans="1:24" x14ac:dyDescent="0.15">
      <c r="A1" s="32"/>
      <c r="B1" s="32" t="s">
        <v>122</v>
      </c>
      <c r="C1" s="32" t="s">
        <v>123</v>
      </c>
      <c r="D1" s="32" t="s">
        <v>124</v>
      </c>
      <c r="E1" s="32" t="s">
        <v>125</v>
      </c>
      <c r="F1" s="32"/>
      <c r="H1" s="33" t="s">
        <v>126</v>
      </c>
      <c r="I1" s="33" t="s">
        <v>127</v>
      </c>
      <c r="J1" s="33" t="s">
        <v>128</v>
      </c>
      <c r="K1" s="33" t="s">
        <v>129</v>
      </c>
      <c r="L1" s="33" t="s">
        <v>130</v>
      </c>
      <c r="M1" s="33" t="s">
        <v>131</v>
      </c>
      <c r="N1" s="33" t="s">
        <v>132</v>
      </c>
      <c r="O1" s="33" t="s">
        <v>133</v>
      </c>
      <c r="P1" s="33"/>
      <c r="R1" s="34"/>
      <c r="S1" s="34" t="s">
        <v>134</v>
      </c>
    </row>
    <row r="2" spans="1:24" x14ac:dyDescent="0.15">
      <c r="A2" s="32" t="s">
        <v>122</v>
      </c>
      <c r="B2" s="32">
        <v>73553</v>
      </c>
      <c r="C2" s="32">
        <v>1103</v>
      </c>
      <c r="D2" s="32">
        <v>71485</v>
      </c>
      <c r="E2" s="32">
        <v>914</v>
      </c>
      <c r="F2" s="32"/>
      <c r="H2" s="63">
        <v>24282.600000000002</v>
      </c>
      <c r="I2" s="63">
        <v>36423.9</v>
      </c>
      <c r="J2" s="63">
        <v>89703.55</v>
      </c>
      <c r="K2" s="33">
        <f>+SUM(H2:J2)</f>
        <v>150410.04999999999</v>
      </c>
      <c r="L2" s="33">
        <f>+K2+P2</f>
        <v>157930.55249999999</v>
      </c>
      <c r="M2" s="33">
        <f>+SUM(B2:J2)</f>
        <v>297465.05</v>
      </c>
      <c r="N2" s="33">
        <f>+K2*O2</f>
        <v>7520.5024999999996</v>
      </c>
      <c r="O2" s="33">
        <f>K15</f>
        <v>0.05</v>
      </c>
      <c r="P2" s="33">
        <f>+O2*K2</f>
        <v>7520.5024999999996</v>
      </c>
      <c r="R2" s="34" t="s">
        <v>135</v>
      </c>
      <c r="S2" s="34">
        <f>+F27</f>
        <v>31878.250000000004</v>
      </c>
      <c r="T2" t="s">
        <v>136</v>
      </c>
    </row>
    <row r="3" spans="1:24" x14ac:dyDescent="0.15">
      <c r="A3" s="32" t="s">
        <v>123</v>
      </c>
      <c r="B3" s="32">
        <v>15551</v>
      </c>
      <c r="C3" s="32">
        <v>135502</v>
      </c>
      <c r="D3" s="32">
        <v>157797</v>
      </c>
      <c r="E3" s="32">
        <v>15446</v>
      </c>
      <c r="F3" s="32"/>
      <c r="H3" s="63">
        <v>15667</v>
      </c>
      <c r="I3" s="63">
        <v>23500.5</v>
      </c>
      <c r="J3" s="63">
        <v>51481.95</v>
      </c>
      <c r="K3" s="33">
        <f>+SUM(H3:J3)</f>
        <v>90649.45</v>
      </c>
      <c r="L3" s="33">
        <f>+K3+P3</f>
        <v>99714.39499999999</v>
      </c>
      <c r="M3" s="33">
        <f>+SUM(B3:J3)</f>
        <v>414945.45</v>
      </c>
      <c r="N3" s="33">
        <f>+K3*O3</f>
        <v>9064.9449999999997</v>
      </c>
      <c r="O3" s="33">
        <f>L15</f>
        <v>0.1</v>
      </c>
      <c r="P3" s="33">
        <f>+O3*K3</f>
        <v>9064.9449999999997</v>
      </c>
      <c r="R3" s="34" t="s">
        <v>137</v>
      </c>
      <c r="S3" s="34">
        <f>+F34</f>
        <v>99140.25</v>
      </c>
      <c r="T3" t="s">
        <v>138</v>
      </c>
    </row>
    <row r="4" spans="1:24" x14ac:dyDescent="0.15">
      <c r="A4" s="32" t="s">
        <v>124</v>
      </c>
      <c r="B4" s="32">
        <v>48988</v>
      </c>
      <c r="C4" s="32">
        <v>48062</v>
      </c>
      <c r="D4" s="32">
        <v>314615</v>
      </c>
      <c r="E4" s="32">
        <v>147784</v>
      </c>
      <c r="F4" s="32"/>
      <c r="H4" s="63">
        <v>84115</v>
      </c>
      <c r="I4" s="63">
        <v>126172.5</v>
      </c>
      <c r="J4" s="63">
        <v>260937.95</v>
      </c>
      <c r="K4" s="33">
        <f>+SUM(H4:J4)</f>
        <v>471225.45</v>
      </c>
      <c r="L4" s="33">
        <f>+K4+P4</f>
        <v>518347.995</v>
      </c>
      <c r="M4" s="33">
        <f>+SUM(B4:J4)</f>
        <v>1030674.45</v>
      </c>
      <c r="N4" s="33">
        <f>+K4*O4</f>
        <v>47122.545000000006</v>
      </c>
      <c r="O4" s="33">
        <f>M15</f>
        <v>0.1</v>
      </c>
      <c r="P4" s="33">
        <f>+O4*K4</f>
        <v>47122.545000000006</v>
      </c>
      <c r="R4" s="34" t="s">
        <v>139</v>
      </c>
      <c r="S4" s="34">
        <f>+F44</f>
        <v>26830.800000000003</v>
      </c>
      <c r="T4" t="s">
        <v>140</v>
      </c>
    </row>
    <row r="5" spans="1:24" x14ac:dyDescent="0.15">
      <c r="A5" s="32" t="s">
        <v>125</v>
      </c>
      <c r="B5" s="32">
        <v>5036</v>
      </c>
      <c r="C5" s="32">
        <v>12145</v>
      </c>
      <c r="D5" s="32">
        <v>22382</v>
      </c>
      <c r="E5" s="32">
        <v>225714</v>
      </c>
      <c r="F5" s="32"/>
      <c r="H5" s="63">
        <v>108069</v>
      </c>
      <c r="I5" s="63">
        <v>162103.5</v>
      </c>
      <c r="J5" s="63">
        <v>316566.55</v>
      </c>
      <c r="K5" s="33">
        <f>+SUM(H5:J5)</f>
        <v>586739.05000000005</v>
      </c>
      <c r="L5" s="33">
        <f>+K5+P5</f>
        <v>616076.00250000006</v>
      </c>
      <c r="M5" s="33">
        <f>+SUM(B5:J5)</f>
        <v>852016.05</v>
      </c>
      <c r="N5" s="33">
        <f>+K5*O5</f>
        <v>29336.952500000003</v>
      </c>
      <c r="O5" s="33">
        <f>N15</f>
        <v>0.05</v>
      </c>
      <c r="P5" s="33">
        <f>+O5*K5</f>
        <v>29336.952500000003</v>
      </c>
      <c r="R5" s="34" t="s">
        <v>141</v>
      </c>
      <c r="S5" s="34">
        <f>+F46</f>
        <v>52522.700000000004</v>
      </c>
      <c r="T5" t="s">
        <v>142</v>
      </c>
    </row>
    <row r="6" spans="1:24" x14ac:dyDescent="0.15">
      <c r="A6" s="32" t="s">
        <v>143</v>
      </c>
      <c r="B6" s="32">
        <f>B35</f>
        <v>18240.649999999998</v>
      </c>
      <c r="C6" s="32">
        <f>C35</f>
        <v>16131.350000000002</v>
      </c>
      <c r="D6" s="32">
        <f>D35</f>
        <v>50822.500000000007</v>
      </c>
      <c r="E6" s="32">
        <f>E35</f>
        <v>45824</v>
      </c>
      <c r="F6" s="59">
        <f>SUM(B6:E6)</f>
        <v>131018.5</v>
      </c>
      <c r="H6" s="33"/>
      <c r="I6" s="33"/>
      <c r="J6" s="33"/>
      <c r="K6" s="64">
        <f>SUM(K2:K5)</f>
        <v>1299024</v>
      </c>
      <c r="L6" s="64">
        <f>SUM(L2:L5)</f>
        <v>1392068.9450000001</v>
      </c>
      <c r="M6" s="64">
        <f>SUM(M2:M5)</f>
        <v>2595101</v>
      </c>
      <c r="N6" s="33">
        <f>SUM(N2:N5)</f>
        <v>93044.945000000007</v>
      </c>
      <c r="O6" s="33"/>
      <c r="P6" s="33">
        <f>SUM(P2:P5)</f>
        <v>93044.945000000007</v>
      </c>
      <c r="R6" s="34" t="s">
        <v>144</v>
      </c>
      <c r="S6" s="34">
        <f>+N27</f>
        <v>22433.995000000003</v>
      </c>
      <c r="T6" t="s">
        <v>145</v>
      </c>
    </row>
    <row r="7" spans="1:24" ht="15" x14ac:dyDescent="0.2">
      <c r="A7" s="32" t="s">
        <v>119</v>
      </c>
      <c r="B7" s="32">
        <v>36138</v>
      </c>
      <c r="C7" s="32">
        <v>51287</v>
      </c>
      <c r="D7" s="32">
        <v>166121</v>
      </c>
      <c r="E7" s="32">
        <v>195645</v>
      </c>
      <c r="F7" s="59">
        <f t="shared" ref="F7:F11" si="0">+SUM(B7:E7)</f>
        <v>449191</v>
      </c>
      <c r="J7" s="35" t="s">
        <v>146</v>
      </c>
      <c r="O7" s="52"/>
      <c r="R7" s="34" t="s">
        <v>147</v>
      </c>
      <c r="S7" s="34">
        <f>+N34</f>
        <v>216882.54000000004</v>
      </c>
      <c r="T7" t="s">
        <v>148</v>
      </c>
    </row>
    <row r="8" spans="1:24" ht="14" x14ac:dyDescent="0.15">
      <c r="A8" s="32" t="s">
        <v>139</v>
      </c>
      <c r="B8" s="32">
        <f>B7*K16</f>
        <v>3613.8</v>
      </c>
      <c r="C8" s="32">
        <f>C7*L16</f>
        <v>5128.7000000000007</v>
      </c>
      <c r="D8" s="32">
        <f>D7*M16</f>
        <v>8306.0500000000011</v>
      </c>
      <c r="E8" s="32">
        <f>E7*N16</f>
        <v>9782.25</v>
      </c>
      <c r="F8" s="59">
        <f t="shared" si="0"/>
        <v>26830.800000000003</v>
      </c>
      <c r="J8" s="36"/>
      <c r="K8" s="36" t="s">
        <v>126</v>
      </c>
      <c r="L8" s="36" t="s">
        <v>127</v>
      </c>
      <c r="M8" s="36" t="s">
        <v>128</v>
      </c>
      <c r="P8" s="52"/>
      <c r="R8" s="34" t="s">
        <v>149</v>
      </c>
      <c r="S8" s="34">
        <f>X42</f>
        <v>108865.20000000001</v>
      </c>
      <c r="T8" t="s">
        <v>150</v>
      </c>
    </row>
    <row r="9" spans="1:24" ht="15" x14ac:dyDescent="0.2">
      <c r="A9" s="32" t="s">
        <v>120</v>
      </c>
      <c r="B9" s="65">
        <v>87586</v>
      </c>
      <c r="C9" s="65">
        <v>121322</v>
      </c>
      <c r="D9" s="65">
        <v>227758</v>
      </c>
      <c r="E9" s="65">
        <v>202795</v>
      </c>
      <c r="F9" s="65">
        <f t="shared" si="0"/>
        <v>639461</v>
      </c>
      <c r="J9" s="36" t="s">
        <v>119</v>
      </c>
      <c r="K9" s="36">
        <v>89838.200000000012</v>
      </c>
      <c r="L9" s="36">
        <v>134757.29999999999</v>
      </c>
      <c r="M9" s="36">
        <v>224595.5</v>
      </c>
      <c r="R9" s="37" t="s">
        <v>151</v>
      </c>
      <c r="S9" s="34">
        <f>SUM(S2:S8)</f>
        <v>558553.7350000001</v>
      </c>
      <c r="T9" t="s">
        <v>152</v>
      </c>
    </row>
    <row r="10" spans="1:24" x14ac:dyDescent="0.15">
      <c r="A10" s="32" t="s">
        <v>141</v>
      </c>
      <c r="B10" s="65">
        <f>B9*K17</f>
        <v>8758.6</v>
      </c>
      <c r="C10" s="65">
        <f>C9*L17</f>
        <v>24264.400000000001</v>
      </c>
      <c r="D10" s="65">
        <f>D9*M17</f>
        <v>11387.900000000001</v>
      </c>
      <c r="E10" s="65">
        <f>E9*N17</f>
        <v>8111.8</v>
      </c>
      <c r="F10" s="65">
        <f t="shared" si="0"/>
        <v>52522.700000000004</v>
      </c>
      <c r="J10" s="36" t="s">
        <v>120</v>
      </c>
      <c r="K10" s="36">
        <v>127892.20000000001</v>
      </c>
      <c r="L10" s="36">
        <v>191838.3</v>
      </c>
      <c r="M10" s="36">
        <v>319730.5</v>
      </c>
    </row>
    <row r="11" spans="1:24" ht="15" x14ac:dyDescent="0.2">
      <c r="A11" s="32" t="s">
        <v>153</v>
      </c>
      <c r="B11" s="65">
        <f>+SUM(B7:B10)</f>
        <v>136096.4</v>
      </c>
      <c r="C11" s="65">
        <f>+SUM(C7:C10)</f>
        <v>202002.1</v>
      </c>
      <c r="D11" s="65">
        <f>+SUM(D7:D10)</f>
        <v>413572.95</v>
      </c>
      <c r="E11" s="65">
        <f>+SUM(E7:E10)</f>
        <v>416334.05</v>
      </c>
      <c r="F11" s="65">
        <f t="shared" si="0"/>
        <v>1168005.5</v>
      </c>
      <c r="I11" s="35" t="s">
        <v>154</v>
      </c>
    </row>
    <row r="12" spans="1:24" x14ac:dyDescent="0.15">
      <c r="A12" s="32" t="s">
        <v>131</v>
      </c>
      <c r="B12" s="65">
        <f>SUM(B2:B10)</f>
        <v>297465.04999999993</v>
      </c>
      <c r="C12" s="65">
        <f>SUM(C2:C10)</f>
        <v>414945.45</v>
      </c>
      <c r="D12" s="65">
        <f>SUM(D2:D10)</f>
        <v>1030674.4500000001</v>
      </c>
      <c r="E12" s="65">
        <f>SUM(E2:E10)</f>
        <v>852016.05</v>
      </c>
      <c r="F12" s="32"/>
      <c r="I12" s="38"/>
      <c r="J12" s="38"/>
      <c r="K12" s="38" t="s">
        <v>122</v>
      </c>
      <c r="L12" s="38" t="s">
        <v>123</v>
      </c>
      <c r="M12" s="38" t="s">
        <v>124</v>
      </c>
      <c r="N12" s="38" t="s">
        <v>125</v>
      </c>
    </row>
    <row r="13" spans="1:24" ht="15" x14ac:dyDescent="0.2">
      <c r="B13" s="30"/>
      <c r="C13" s="30"/>
      <c r="D13" s="30"/>
      <c r="E13" s="30"/>
      <c r="F13" s="62">
        <f>+F6+F11</f>
        <v>1299024</v>
      </c>
      <c r="I13" s="38" t="s">
        <v>155</v>
      </c>
      <c r="J13" s="38" t="s">
        <v>156</v>
      </c>
      <c r="K13" s="38">
        <v>0</v>
      </c>
      <c r="L13" s="38">
        <v>0</v>
      </c>
      <c r="M13" s="38">
        <v>0.05</v>
      </c>
      <c r="N13" s="38">
        <v>0.05</v>
      </c>
      <c r="O13" t="s">
        <v>157</v>
      </c>
      <c r="T13" s="35" t="s">
        <v>158</v>
      </c>
    </row>
    <row r="14" spans="1:24" ht="15" x14ac:dyDescent="0.2">
      <c r="A14" s="39" t="s">
        <v>159</v>
      </c>
      <c r="B14" s="52"/>
      <c r="C14" s="52"/>
      <c r="D14" s="52"/>
      <c r="E14" s="52"/>
      <c r="I14" s="38" t="s">
        <v>160</v>
      </c>
      <c r="J14" s="38" t="s">
        <v>161</v>
      </c>
      <c r="K14" s="38">
        <v>0</v>
      </c>
      <c r="L14" s="38">
        <v>0.1</v>
      </c>
      <c r="M14" s="38">
        <v>0.2</v>
      </c>
      <c r="N14" s="38">
        <v>0.1</v>
      </c>
      <c r="O14" t="s">
        <v>162</v>
      </c>
      <c r="T14" s="40"/>
      <c r="U14" s="40" t="s">
        <v>126</v>
      </c>
      <c r="V14" s="40" t="s">
        <v>127</v>
      </c>
      <c r="W14" s="40" t="s">
        <v>128</v>
      </c>
      <c r="X14" s="40"/>
    </row>
    <row r="15" spans="1:24" x14ac:dyDescent="0.15">
      <c r="A15" s="41" t="s">
        <v>139</v>
      </c>
      <c r="B15" s="41">
        <f>+F8</f>
        <v>26830.800000000003</v>
      </c>
      <c r="I15" s="38" t="s">
        <v>163</v>
      </c>
      <c r="J15" s="38" t="s">
        <v>161</v>
      </c>
      <c r="K15" s="38">
        <v>0.05</v>
      </c>
      <c r="L15" s="38">
        <v>0.1</v>
      </c>
      <c r="M15" s="38">
        <v>0.1</v>
      </c>
      <c r="N15" s="38">
        <v>0.05</v>
      </c>
      <c r="O15" t="s">
        <v>133</v>
      </c>
      <c r="T15" s="40" t="s">
        <v>122</v>
      </c>
      <c r="U15" s="40">
        <f>+U23+U30</f>
        <v>25496.730000000003</v>
      </c>
      <c r="V15" s="40">
        <f>+V23+V30</f>
        <v>38245.095000000001</v>
      </c>
      <c r="W15" s="40">
        <f>+W23+W30</f>
        <v>94188.727500000008</v>
      </c>
      <c r="X15" s="40">
        <f>SUM(U15:W15)</f>
        <v>157930.55250000002</v>
      </c>
    </row>
    <row r="16" spans="1:24" x14ac:dyDescent="0.15">
      <c r="A16" s="41" t="s">
        <v>141</v>
      </c>
      <c r="B16" s="41">
        <f>+F10</f>
        <v>52522.700000000004</v>
      </c>
      <c r="I16" s="38" t="s">
        <v>139</v>
      </c>
      <c r="J16" s="38" t="s">
        <v>161</v>
      </c>
      <c r="K16" s="38">
        <v>0.1</v>
      </c>
      <c r="L16" s="38">
        <v>0.1</v>
      </c>
      <c r="M16" s="38">
        <v>0.05</v>
      </c>
      <c r="N16" s="38">
        <v>0.05</v>
      </c>
      <c r="O16" t="s">
        <v>140</v>
      </c>
      <c r="T16" s="40" t="s">
        <v>123</v>
      </c>
      <c r="U16" s="40">
        <f>+U24+U31</f>
        <v>18749</v>
      </c>
      <c r="V16" s="40">
        <f t="shared" ref="U16:W18" si="1">+V24+V31</f>
        <v>28000.1</v>
      </c>
      <c r="W16" s="40">
        <f t="shared" si="1"/>
        <v>61682.959999999992</v>
      </c>
      <c r="X16" s="40">
        <f>SUM(U16:W16)</f>
        <v>108432.06</v>
      </c>
    </row>
    <row r="17" spans="1:28" x14ac:dyDescent="0.15">
      <c r="A17" s="41" t="s">
        <v>143</v>
      </c>
      <c r="B17" s="41">
        <f>+S2+S3</f>
        <v>131018.5</v>
      </c>
      <c r="I17" s="38" t="s">
        <v>141</v>
      </c>
      <c r="J17" s="38" t="s">
        <v>161</v>
      </c>
      <c r="K17" s="38">
        <v>0.1</v>
      </c>
      <c r="L17" s="38">
        <v>0.2</v>
      </c>
      <c r="M17" s="38">
        <v>0.05</v>
      </c>
      <c r="N17" s="38">
        <v>0.04</v>
      </c>
      <c r="O17" t="s">
        <v>142</v>
      </c>
      <c r="T17" s="40" t="s">
        <v>124</v>
      </c>
      <c r="U17" s="40">
        <f t="shared" si="1"/>
        <v>107690.08</v>
      </c>
      <c r="V17" s="40">
        <f t="shared" si="1"/>
        <v>160035.12</v>
      </c>
      <c r="W17" s="40">
        <f t="shared" si="1"/>
        <v>334647.33500000002</v>
      </c>
      <c r="X17" s="40">
        <f>SUM(U17:W17)</f>
        <v>602372.53500000003</v>
      </c>
    </row>
    <row r="18" spans="1:28" x14ac:dyDescent="0.15">
      <c r="A18" s="41" t="s">
        <v>164</v>
      </c>
      <c r="B18" s="41">
        <f>+S7+S6</f>
        <v>239316.53500000003</v>
      </c>
      <c r="T18" s="40" t="s">
        <v>125</v>
      </c>
      <c r="U18" s="40">
        <f t="shared" si="1"/>
        <v>122999.33</v>
      </c>
      <c r="V18" s="40">
        <f t="shared" si="1"/>
        <v>184759.02499999999</v>
      </c>
      <c r="W18" s="40">
        <f t="shared" si="1"/>
        <v>361847.03249999997</v>
      </c>
      <c r="X18" s="40">
        <f>SUM(U18:W18)</f>
        <v>669605.38749999995</v>
      </c>
    </row>
    <row r="19" spans="1:28" x14ac:dyDescent="0.15">
      <c r="A19" s="41" t="s">
        <v>165</v>
      </c>
      <c r="B19" s="41">
        <f>+X42</f>
        <v>108865.20000000001</v>
      </c>
      <c r="T19" s="40"/>
      <c r="U19" s="40"/>
      <c r="V19" s="40"/>
      <c r="W19" s="40"/>
      <c r="X19" s="40">
        <f>SUM(X15:X18)</f>
        <v>1538340.5350000001</v>
      </c>
    </row>
    <row r="20" spans="1:28" x14ac:dyDescent="0.15">
      <c r="A20" s="41"/>
      <c r="B20" s="41">
        <f>SUM(B15:B19)</f>
        <v>558553.7350000001</v>
      </c>
    </row>
    <row r="21" spans="1:28" ht="15" x14ac:dyDescent="0.2">
      <c r="A21" s="39" t="s">
        <v>166</v>
      </c>
      <c r="I21" s="35" t="s">
        <v>167</v>
      </c>
      <c r="U21" s="35" t="s">
        <v>168</v>
      </c>
      <c r="Y21" s="35" t="s">
        <v>169</v>
      </c>
    </row>
    <row r="22" spans="1:28" x14ac:dyDescent="0.15">
      <c r="A22" s="42" t="s">
        <v>156</v>
      </c>
      <c r="B22" s="42" t="s">
        <v>122</v>
      </c>
      <c r="C22" s="42" t="s">
        <v>123</v>
      </c>
      <c r="D22" s="42" t="s">
        <v>124</v>
      </c>
      <c r="E22" s="42" t="s">
        <v>125</v>
      </c>
      <c r="F22" s="42" t="s">
        <v>157</v>
      </c>
      <c r="G22" s="42" t="s">
        <v>170</v>
      </c>
      <c r="I22" s="43" t="s">
        <v>126</v>
      </c>
      <c r="J22" s="43" t="s">
        <v>127</v>
      </c>
      <c r="K22" s="43" t="s">
        <v>128</v>
      </c>
      <c r="L22" s="43"/>
      <c r="M22" s="43"/>
      <c r="N22" s="43" t="s">
        <v>171</v>
      </c>
      <c r="O22" s="43" t="s">
        <v>157</v>
      </c>
      <c r="P22" s="43" t="s">
        <v>133</v>
      </c>
      <c r="Q22" s="43" t="s">
        <v>172</v>
      </c>
      <c r="R22" s="43"/>
      <c r="S22" s="43" t="s">
        <v>173</v>
      </c>
      <c r="U22" s="44" t="s">
        <v>126</v>
      </c>
      <c r="V22" s="44" t="s">
        <v>127</v>
      </c>
      <c r="W22" s="44" t="s">
        <v>128</v>
      </c>
      <c r="Y22" s="45"/>
      <c r="Z22" s="45" t="s">
        <v>126</v>
      </c>
      <c r="AA22" s="45" t="s">
        <v>127</v>
      </c>
      <c r="AB22" s="45" t="s">
        <v>128</v>
      </c>
    </row>
    <row r="23" spans="1:28" x14ac:dyDescent="0.15">
      <c r="A23" s="42" t="s">
        <v>122</v>
      </c>
      <c r="B23" s="42">
        <v>5678</v>
      </c>
      <c r="C23" s="42">
        <v>513</v>
      </c>
      <c r="D23" s="42">
        <v>6531</v>
      </c>
      <c r="E23" s="42">
        <v>89</v>
      </c>
      <c r="F23" s="42">
        <f>+Q23</f>
        <v>0.05</v>
      </c>
      <c r="G23" s="42">
        <f>+SUM(B23:E23)</f>
        <v>12811</v>
      </c>
      <c r="I23" s="43">
        <v>7983</v>
      </c>
      <c r="J23" s="43">
        <v>2675</v>
      </c>
      <c r="K23" s="43">
        <v>20884.5</v>
      </c>
      <c r="L23" s="43">
        <f>SUM(I23:K23)</f>
        <v>31542.5</v>
      </c>
      <c r="M23" s="43">
        <f>+G23+L23</f>
        <v>44353.5</v>
      </c>
      <c r="N23" s="43">
        <f>+L23*Q23</f>
        <v>1577.125</v>
      </c>
      <c r="O23" s="43">
        <f>K13</f>
        <v>0</v>
      </c>
      <c r="P23" s="43">
        <f>K15</f>
        <v>0.05</v>
      </c>
      <c r="Q23" s="43">
        <f>+O23+P23</f>
        <v>0.05</v>
      </c>
      <c r="R23" s="43"/>
      <c r="S23" s="43">
        <f>+L23+N23</f>
        <v>33119.625</v>
      </c>
      <c r="U23" s="44">
        <f t="shared" ref="U23:W26" si="2">+I23*(1+$Q23)</f>
        <v>8382.15</v>
      </c>
      <c r="V23" s="44">
        <f t="shared" si="2"/>
        <v>2808.75</v>
      </c>
      <c r="W23" s="44">
        <f t="shared" si="2"/>
        <v>21928.725000000002</v>
      </c>
      <c r="Y23" s="45" t="s">
        <v>122</v>
      </c>
      <c r="Z23" s="45">
        <f t="shared" ref="Z23:AB26" si="3">+U23-I23</f>
        <v>399.14999999999964</v>
      </c>
      <c r="AA23" s="45">
        <f t="shared" si="3"/>
        <v>133.75</v>
      </c>
      <c r="AB23" s="45">
        <f t="shared" si="3"/>
        <v>1044.2250000000022</v>
      </c>
    </row>
    <row r="24" spans="1:28" x14ac:dyDescent="0.15">
      <c r="A24" s="42" t="s">
        <v>123</v>
      </c>
      <c r="B24" s="42">
        <v>2398</v>
      </c>
      <c r="C24" s="42">
        <v>12490</v>
      </c>
      <c r="D24" s="42">
        <v>57600</v>
      </c>
      <c r="E24" s="42">
        <v>4863</v>
      </c>
      <c r="F24" s="42">
        <f>+Q24</f>
        <v>0.1</v>
      </c>
      <c r="G24" s="42">
        <f>+SUM(B24:E24)</f>
        <v>77351</v>
      </c>
      <c r="I24" s="43">
        <v>514</v>
      </c>
      <c r="J24" s="43">
        <v>2005</v>
      </c>
      <c r="K24" s="43">
        <v>953.8</v>
      </c>
      <c r="L24" s="43">
        <f>SUM(I24:K24)</f>
        <v>3472.8</v>
      </c>
      <c r="M24" s="43">
        <f>+G24+L24</f>
        <v>80823.8</v>
      </c>
      <c r="N24" s="43">
        <f>+L24*Q24</f>
        <v>347.28000000000003</v>
      </c>
      <c r="O24" s="43">
        <f>L13</f>
        <v>0</v>
      </c>
      <c r="P24" s="43">
        <f>L15</f>
        <v>0.1</v>
      </c>
      <c r="Q24" s="43">
        <f>+O24+P24</f>
        <v>0.1</v>
      </c>
      <c r="R24" s="43"/>
      <c r="S24" s="43">
        <f>+L24+N24</f>
        <v>3820.0800000000004</v>
      </c>
      <c r="U24" s="44">
        <f t="shared" si="2"/>
        <v>565.40000000000009</v>
      </c>
      <c r="V24" s="44">
        <f t="shared" si="2"/>
        <v>2205.5</v>
      </c>
      <c r="W24" s="44">
        <f t="shared" si="2"/>
        <v>1049.18</v>
      </c>
      <c r="Y24" s="45" t="s">
        <v>123</v>
      </c>
      <c r="Z24" s="45">
        <f t="shared" si="3"/>
        <v>51.400000000000091</v>
      </c>
      <c r="AA24" s="45">
        <f t="shared" si="3"/>
        <v>200.5</v>
      </c>
      <c r="AB24" s="45">
        <f t="shared" si="3"/>
        <v>95.380000000000109</v>
      </c>
    </row>
    <row r="25" spans="1:28" x14ac:dyDescent="0.15">
      <c r="A25" s="42" t="s">
        <v>124</v>
      </c>
      <c r="B25" s="42">
        <v>845</v>
      </c>
      <c r="C25" s="42">
        <v>9087</v>
      </c>
      <c r="D25" s="42">
        <v>122978</v>
      </c>
      <c r="E25" s="42">
        <v>11460</v>
      </c>
      <c r="F25" s="42">
        <f>+Q25</f>
        <v>0.15000000000000002</v>
      </c>
      <c r="G25" s="42">
        <f>+SUM(B25:E25)</f>
        <v>144370</v>
      </c>
      <c r="I25" s="43">
        <v>11062.8</v>
      </c>
      <c r="J25" s="43">
        <v>26594.2</v>
      </c>
      <c r="K25" s="43">
        <v>30480</v>
      </c>
      <c r="L25" s="43">
        <f>SUM(I25:K25)</f>
        <v>68137</v>
      </c>
      <c r="M25" s="43">
        <f>+G25+L25</f>
        <v>212507</v>
      </c>
      <c r="N25" s="43">
        <f>+L25*Q25</f>
        <v>10220.550000000001</v>
      </c>
      <c r="O25" s="43">
        <f>M13</f>
        <v>0.05</v>
      </c>
      <c r="P25" s="43">
        <f>M15</f>
        <v>0.1</v>
      </c>
      <c r="Q25" s="43">
        <f>+O25+P25</f>
        <v>0.15000000000000002</v>
      </c>
      <c r="R25" s="43"/>
      <c r="S25" s="43">
        <f>+L25+N25</f>
        <v>78357.55</v>
      </c>
      <c r="U25" s="44">
        <f t="shared" si="2"/>
        <v>12722.219999999998</v>
      </c>
      <c r="V25" s="44">
        <f t="shared" si="2"/>
        <v>30583.329999999998</v>
      </c>
      <c r="W25" s="44">
        <f t="shared" si="2"/>
        <v>35052</v>
      </c>
      <c r="Y25" s="45" t="s">
        <v>124</v>
      </c>
      <c r="Z25" s="45">
        <f t="shared" si="3"/>
        <v>1659.4199999999983</v>
      </c>
      <c r="AA25" s="45">
        <f t="shared" si="3"/>
        <v>3989.1299999999974</v>
      </c>
      <c r="AB25" s="45">
        <f t="shared" si="3"/>
        <v>4572</v>
      </c>
    </row>
    <row r="26" spans="1:28" x14ac:dyDescent="0.15">
      <c r="A26" s="42" t="s">
        <v>125</v>
      </c>
      <c r="B26" s="42">
        <v>4774</v>
      </c>
      <c r="C26" s="42">
        <v>1002</v>
      </c>
      <c r="D26" s="42">
        <v>7103</v>
      </c>
      <c r="E26" s="42">
        <v>5592</v>
      </c>
      <c r="F26" s="42">
        <f>+Q26</f>
        <v>0.1</v>
      </c>
      <c r="G26" s="42">
        <f>+SUM(B26:E26)</f>
        <v>18471</v>
      </c>
      <c r="I26" s="43">
        <v>25600.400000000001</v>
      </c>
      <c r="J26" s="43">
        <v>33200</v>
      </c>
      <c r="K26" s="43">
        <v>44090</v>
      </c>
      <c r="L26" s="43">
        <f>SUM(I26:K26)</f>
        <v>102890.4</v>
      </c>
      <c r="M26" s="43">
        <f>+G26+L26</f>
        <v>121361.4</v>
      </c>
      <c r="N26" s="43">
        <f>+L26*Q26</f>
        <v>10289.040000000001</v>
      </c>
      <c r="O26" s="43">
        <f>N13</f>
        <v>0.05</v>
      </c>
      <c r="P26" s="43">
        <f>N15</f>
        <v>0.05</v>
      </c>
      <c r="Q26" s="43">
        <f>+O26+P26</f>
        <v>0.1</v>
      </c>
      <c r="R26" s="43"/>
      <c r="S26" s="43">
        <f>+L26+N26</f>
        <v>113179.44</v>
      </c>
      <c r="U26" s="44">
        <f t="shared" si="2"/>
        <v>28160.440000000002</v>
      </c>
      <c r="V26" s="44">
        <f t="shared" si="2"/>
        <v>36520</v>
      </c>
      <c r="W26" s="44">
        <f t="shared" si="2"/>
        <v>48499.000000000007</v>
      </c>
      <c r="Y26" s="45" t="s">
        <v>125</v>
      </c>
      <c r="Z26" s="45">
        <f t="shared" si="3"/>
        <v>2560.0400000000009</v>
      </c>
      <c r="AA26" s="45">
        <f t="shared" si="3"/>
        <v>3320</v>
      </c>
      <c r="AB26" s="45">
        <f t="shared" si="3"/>
        <v>4409.0000000000073</v>
      </c>
    </row>
    <row r="27" spans="1:28" x14ac:dyDescent="0.15">
      <c r="A27" s="42" t="s">
        <v>174</v>
      </c>
      <c r="B27" s="42">
        <f>+B23*$F23+B24*$F24+B25*$F25+B26*$F26</f>
        <v>1127.8500000000001</v>
      </c>
      <c r="C27" s="42">
        <f>+C23*$F23+C24*$F24+C25*$F25+C26*$F26</f>
        <v>2737.9</v>
      </c>
      <c r="D27" s="42">
        <f>+D23*$F23+D24*$F24+D25*$F25+D26*$F26</f>
        <v>25243.550000000003</v>
      </c>
      <c r="E27" s="42">
        <f>+E23*$F23+E24*$F24+E25*$F25+E26*$F26</f>
        <v>2768.95</v>
      </c>
      <c r="F27" s="42">
        <f>+SUM(B27:E27)</f>
        <v>31878.250000000004</v>
      </c>
      <c r="G27" s="42">
        <f>SUM(G23:G26)</f>
        <v>253003</v>
      </c>
      <c r="I27" s="43"/>
      <c r="J27" s="43"/>
      <c r="K27" s="43"/>
      <c r="L27" s="43">
        <f>SUM(L23:L26)</f>
        <v>206042.7</v>
      </c>
      <c r="M27" s="43">
        <f>SUM(M23:M26)</f>
        <v>459045.69999999995</v>
      </c>
      <c r="N27" s="43">
        <f>SUM(N23:N26)</f>
        <v>22433.995000000003</v>
      </c>
      <c r="O27" s="43"/>
      <c r="P27" s="43"/>
      <c r="Q27" s="43"/>
      <c r="R27" s="43"/>
      <c r="S27" s="43">
        <f>SUM(S23:S26)</f>
        <v>228476.69500000001</v>
      </c>
      <c r="U27" s="44">
        <f>SUM(U23:U26)</f>
        <v>49830.21</v>
      </c>
      <c r="V27" s="44">
        <f>SUM(V23:V26)</f>
        <v>72117.58</v>
      </c>
      <c r="W27" s="44">
        <f>SUM(W23:W26)</f>
        <v>106528.905</v>
      </c>
      <c r="Y27" s="45"/>
      <c r="Z27" s="45">
        <f>SUM(Z23:Z26)</f>
        <v>4670.0099999999984</v>
      </c>
      <c r="AA27" s="45">
        <f>SUM(AA23:AA26)</f>
        <v>7643.3799999999974</v>
      </c>
      <c r="AB27" s="45">
        <f>SUM(AB23:AB26)</f>
        <v>10120.60500000001</v>
      </c>
    </row>
    <row r="28" spans="1:28" ht="15" x14ac:dyDescent="0.2">
      <c r="A28" s="39" t="s">
        <v>175</v>
      </c>
      <c r="I28" s="35" t="s">
        <v>176</v>
      </c>
      <c r="U28" s="35" t="s">
        <v>177</v>
      </c>
      <c r="Y28" s="35" t="s">
        <v>178</v>
      </c>
    </row>
    <row r="29" spans="1:28" x14ac:dyDescent="0.15">
      <c r="A29" s="46" t="s">
        <v>161</v>
      </c>
      <c r="B29" s="46" t="s">
        <v>122</v>
      </c>
      <c r="C29" s="46" t="s">
        <v>123</v>
      </c>
      <c r="D29" s="46" t="s">
        <v>124</v>
      </c>
      <c r="E29" s="46" t="s">
        <v>125</v>
      </c>
      <c r="F29" s="46"/>
      <c r="G29" s="46" t="s">
        <v>179</v>
      </c>
      <c r="I29" s="47" t="s">
        <v>126</v>
      </c>
      <c r="J29" s="47" t="s">
        <v>127</v>
      </c>
      <c r="K29" s="47" t="s">
        <v>128</v>
      </c>
      <c r="L29" s="47"/>
      <c r="M29" s="47"/>
      <c r="N29" s="47" t="s">
        <v>180</v>
      </c>
      <c r="O29" s="47" t="s">
        <v>138</v>
      </c>
      <c r="P29" s="47" t="s">
        <v>133</v>
      </c>
      <c r="Q29" s="47"/>
      <c r="R29" s="47"/>
      <c r="S29" s="47" t="s">
        <v>173</v>
      </c>
      <c r="U29" s="48" t="s">
        <v>126</v>
      </c>
      <c r="V29" s="48" t="s">
        <v>127</v>
      </c>
      <c r="W29" s="48" t="s">
        <v>128</v>
      </c>
      <c r="Y29" s="36"/>
      <c r="Z29" s="36" t="s">
        <v>126</v>
      </c>
      <c r="AA29" s="36" t="s">
        <v>127</v>
      </c>
      <c r="AB29" s="36" t="s">
        <v>128</v>
      </c>
    </row>
    <row r="30" spans="1:28" x14ac:dyDescent="0.15">
      <c r="A30" s="46" t="s">
        <v>122</v>
      </c>
      <c r="B30" s="46">
        <f>+B2-B23</f>
        <v>67875</v>
      </c>
      <c r="C30" s="46">
        <f>+C2-C23</f>
        <v>590</v>
      </c>
      <c r="D30" s="46">
        <f>+D2-D23</f>
        <v>64954</v>
      </c>
      <c r="E30" s="46">
        <f>+E2-E23</f>
        <v>825</v>
      </c>
      <c r="F30" s="46">
        <f>Q30</f>
        <v>0.05</v>
      </c>
      <c r="G30" s="46">
        <f>+SUM(B30:E30)</f>
        <v>134244</v>
      </c>
      <c r="I30" s="47">
        <f t="shared" ref="I30:K33" si="4">+H2-I23</f>
        <v>16299.600000000002</v>
      </c>
      <c r="J30" s="47">
        <f t="shared" si="4"/>
        <v>33748.9</v>
      </c>
      <c r="K30" s="47">
        <f t="shared" si="4"/>
        <v>68819.05</v>
      </c>
      <c r="L30" s="47">
        <f>SUM(I30:K30)</f>
        <v>118867.55</v>
      </c>
      <c r="M30" s="47">
        <f>+G30+L30</f>
        <v>253111.55</v>
      </c>
      <c r="N30" s="47">
        <f>+L30*Q30</f>
        <v>5943.3775000000005</v>
      </c>
      <c r="O30" s="47">
        <f>K14</f>
        <v>0</v>
      </c>
      <c r="P30" s="47">
        <f>K15</f>
        <v>0.05</v>
      </c>
      <c r="Q30" s="47">
        <f>+O30+P30</f>
        <v>0.05</v>
      </c>
      <c r="R30" s="47"/>
      <c r="S30" s="47">
        <f>+L30+N30</f>
        <v>124810.92750000001</v>
      </c>
      <c r="U30" s="48">
        <f t="shared" ref="U30:W33" si="5">+I30*(1+$Q30)</f>
        <v>17114.580000000002</v>
      </c>
      <c r="V30" s="48">
        <f t="shared" si="5"/>
        <v>35436.345000000001</v>
      </c>
      <c r="W30" s="48">
        <f t="shared" si="5"/>
        <v>72260.002500000002</v>
      </c>
      <c r="Y30" s="36" t="s">
        <v>122</v>
      </c>
      <c r="Z30" s="36">
        <f>+U30-I30</f>
        <v>814.97999999999956</v>
      </c>
      <c r="AA30" s="36">
        <f t="shared" ref="Z30:AB33" si="6">+V30-J30</f>
        <v>1687.4449999999997</v>
      </c>
      <c r="AB30" s="36">
        <f t="shared" si="6"/>
        <v>3440.9524999999994</v>
      </c>
    </row>
    <row r="31" spans="1:28" x14ac:dyDescent="0.15">
      <c r="A31" s="46" t="s">
        <v>123</v>
      </c>
      <c r="B31" s="46">
        <f t="shared" ref="B31:E33" si="7">+B3-B24</f>
        <v>13153</v>
      </c>
      <c r="C31" s="46">
        <f t="shared" si="7"/>
        <v>123012</v>
      </c>
      <c r="D31" s="46">
        <f t="shared" si="7"/>
        <v>100197</v>
      </c>
      <c r="E31" s="46">
        <f t="shared" si="7"/>
        <v>10583</v>
      </c>
      <c r="F31" s="46">
        <f t="shared" ref="F31:F33" si="8">Q31</f>
        <v>0.2</v>
      </c>
      <c r="G31" s="46">
        <f>+SUM(B31:E31)</f>
        <v>246945</v>
      </c>
      <c r="I31" s="47">
        <f t="shared" si="4"/>
        <v>15153</v>
      </c>
      <c r="J31" s="47">
        <f t="shared" si="4"/>
        <v>21495.5</v>
      </c>
      <c r="K31" s="47">
        <f t="shared" si="4"/>
        <v>50528.149999999994</v>
      </c>
      <c r="L31" s="47">
        <f>SUM(I31:K31)</f>
        <v>87176.65</v>
      </c>
      <c r="M31" s="47">
        <f>+G31+L31</f>
        <v>334121.65000000002</v>
      </c>
      <c r="N31" s="47">
        <f>+L31*Q31</f>
        <v>17435.329999999998</v>
      </c>
      <c r="O31" s="47">
        <f>L14</f>
        <v>0.1</v>
      </c>
      <c r="P31" s="47">
        <f>L15</f>
        <v>0.1</v>
      </c>
      <c r="Q31" s="47">
        <f>+O31+P31</f>
        <v>0.2</v>
      </c>
      <c r="R31" s="47"/>
      <c r="S31" s="47">
        <f>+L31+N31</f>
        <v>104611.98</v>
      </c>
      <c r="U31" s="48">
        <f t="shared" si="5"/>
        <v>18183.599999999999</v>
      </c>
      <c r="V31" s="48">
        <f t="shared" si="5"/>
        <v>25794.6</v>
      </c>
      <c r="W31" s="48">
        <f t="shared" si="5"/>
        <v>60633.779999999992</v>
      </c>
      <c r="Y31" s="36" t="s">
        <v>123</v>
      </c>
      <c r="Z31" s="36">
        <f t="shared" si="6"/>
        <v>3030.5999999999985</v>
      </c>
      <c r="AA31" s="36">
        <f t="shared" si="6"/>
        <v>4299.0999999999985</v>
      </c>
      <c r="AB31" s="36">
        <f t="shared" si="6"/>
        <v>10105.629999999997</v>
      </c>
    </row>
    <row r="32" spans="1:28" x14ac:dyDescent="0.15">
      <c r="A32" s="46" t="s">
        <v>124</v>
      </c>
      <c r="B32" s="46">
        <f t="shared" si="7"/>
        <v>48143</v>
      </c>
      <c r="C32" s="46">
        <f t="shared" si="7"/>
        <v>38975</v>
      </c>
      <c r="D32" s="46">
        <f t="shared" si="7"/>
        <v>191637</v>
      </c>
      <c r="E32" s="46">
        <f t="shared" si="7"/>
        <v>136324</v>
      </c>
      <c r="F32" s="46">
        <f t="shared" si="8"/>
        <v>0.30000000000000004</v>
      </c>
      <c r="G32" s="46">
        <f>+SUM(B32:E32)</f>
        <v>415079</v>
      </c>
      <c r="I32" s="47">
        <f t="shared" si="4"/>
        <v>73052.2</v>
      </c>
      <c r="J32" s="47">
        <f t="shared" si="4"/>
        <v>99578.3</v>
      </c>
      <c r="K32" s="47">
        <f t="shared" si="4"/>
        <v>230457.95</v>
      </c>
      <c r="L32" s="47">
        <f>SUM(I32:K32)</f>
        <v>403088.45</v>
      </c>
      <c r="M32" s="47">
        <f>+G32+L32</f>
        <v>818167.45</v>
      </c>
      <c r="N32" s="47">
        <f>+L32*Q32</f>
        <v>120926.53500000002</v>
      </c>
      <c r="O32" s="47">
        <f>M14</f>
        <v>0.2</v>
      </c>
      <c r="P32" s="47">
        <f>M15</f>
        <v>0.1</v>
      </c>
      <c r="Q32" s="47">
        <f>+O32+P32</f>
        <v>0.30000000000000004</v>
      </c>
      <c r="R32" s="47"/>
      <c r="S32" s="47">
        <f>+L32+N32</f>
        <v>524014.98500000004</v>
      </c>
      <c r="U32" s="48">
        <f t="shared" si="5"/>
        <v>94967.86</v>
      </c>
      <c r="V32" s="48">
        <f t="shared" si="5"/>
        <v>129451.79000000001</v>
      </c>
      <c r="W32" s="48">
        <f t="shared" si="5"/>
        <v>299595.33500000002</v>
      </c>
      <c r="Y32" s="36" t="s">
        <v>124</v>
      </c>
      <c r="Z32" s="36">
        <f t="shared" si="6"/>
        <v>21915.660000000003</v>
      </c>
      <c r="AA32" s="36">
        <f t="shared" si="6"/>
        <v>29873.490000000005</v>
      </c>
      <c r="AB32" s="36">
        <f t="shared" si="6"/>
        <v>69137.385000000009</v>
      </c>
    </row>
    <row r="33" spans="1:28" x14ac:dyDescent="0.15">
      <c r="A33" s="46" t="s">
        <v>125</v>
      </c>
      <c r="B33" s="46">
        <f t="shared" si="7"/>
        <v>262</v>
      </c>
      <c r="C33" s="46">
        <f t="shared" si="7"/>
        <v>11143</v>
      </c>
      <c r="D33" s="46">
        <f t="shared" si="7"/>
        <v>15279</v>
      </c>
      <c r="E33" s="46">
        <f t="shared" si="7"/>
        <v>220122</v>
      </c>
      <c r="F33" s="46">
        <f t="shared" si="8"/>
        <v>0.15000000000000002</v>
      </c>
      <c r="G33" s="46">
        <f>+SUM(B33:E33)</f>
        <v>246806</v>
      </c>
      <c r="I33" s="47">
        <f t="shared" si="4"/>
        <v>82468.600000000006</v>
      </c>
      <c r="J33" s="47">
        <f t="shared" si="4"/>
        <v>128903.5</v>
      </c>
      <c r="K33" s="47">
        <f t="shared" si="4"/>
        <v>272476.55</v>
      </c>
      <c r="L33" s="47">
        <f>SUM(I33:K33)</f>
        <v>483848.65</v>
      </c>
      <c r="M33" s="47">
        <f>+G33+L33</f>
        <v>730654.65</v>
      </c>
      <c r="N33" s="47">
        <f>+L33*Q33</f>
        <v>72577.297500000015</v>
      </c>
      <c r="O33" s="47">
        <f>N14</f>
        <v>0.1</v>
      </c>
      <c r="P33" s="47">
        <f>N15</f>
        <v>0.05</v>
      </c>
      <c r="Q33" s="47">
        <f>+O33+P33</f>
        <v>0.15000000000000002</v>
      </c>
      <c r="R33" s="47"/>
      <c r="S33" s="47">
        <f>+L33+N33</f>
        <v>556425.94750000001</v>
      </c>
      <c r="U33" s="48">
        <f t="shared" si="5"/>
        <v>94838.89</v>
      </c>
      <c r="V33" s="48">
        <f t="shared" si="5"/>
        <v>148239.02499999999</v>
      </c>
      <c r="W33" s="48">
        <f t="shared" si="5"/>
        <v>313348.03249999997</v>
      </c>
      <c r="Y33" s="36" t="s">
        <v>125</v>
      </c>
      <c r="Z33" s="36">
        <f t="shared" si="6"/>
        <v>12370.289999999994</v>
      </c>
      <c r="AA33" s="36">
        <f t="shared" si="6"/>
        <v>19335.524999999994</v>
      </c>
      <c r="AB33" s="36">
        <f t="shared" si="6"/>
        <v>40871.482499999984</v>
      </c>
    </row>
    <row r="34" spans="1:28" x14ac:dyDescent="0.15">
      <c r="A34" s="46" t="s">
        <v>137</v>
      </c>
      <c r="B34" s="46">
        <f>+B31*$F31+B32*$F32+B33*$F33</f>
        <v>17112.8</v>
      </c>
      <c r="C34" s="46">
        <f>+C30*F30+C32*F32+C33*F33</f>
        <v>13393.450000000003</v>
      </c>
      <c r="D34" s="46">
        <f>+D30*F30+D31*F31+D33*F33</f>
        <v>25578.950000000004</v>
      </c>
      <c r="E34" s="46">
        <f>+E30*F30+E31*F31+E32*F32</f>
        <v>43055.05</v>
      </c>
      <c r="F34" s="46">
        <f>+SUM(B34:E34)</f>
        <v>99140.25</v>
      </c>
      <c r="G34" s="46">
        <f>SUM(G30:G33)</f>
        <v>1043074</v>
      </c>
      <c r="I34" s="47"/>
      <c r="J34" s="47"/>
      <c r="K34" s="47"/>
      <c r="L34" s="47">
        <f>SUM(L30:L33)</f>
        <v>1092981.3</v>
      </c>
      <c r="M34" s="47">
        <f>SUM(M30:M33)</f>
        <v>2136055.2999999998</v>
      </c>
      <c r="N34" s="47">
        <f>SUM(N30:N33)</f>
        <v>216882.54000000004</v>
      </c>
      <c r="O34" s="47"/>
      <c r="P34" s="47"/>
      <c r="Q34" s="47"/>
      <c r="R34" s="47"/>
      <c r="S34" s="47">
        <f>SUM(S30:S33)</f>
        <v>1309863.8400000001</v>
      </c>
      <c r="U34" s="48">
        <f>SUM(U30:U33)</f>
        <v>225104.93</v>
      </c>
      <c r="V34" s="48">
        <f>SUM(V30:V33)</f>
        <v>338921.76</v>
      </c>
      <c r="W34" s="48">
        <f>SUM(W30:W33)</f>
        <v>745837.15</v>
      </c>
      <c r="Y34" s="36"/>
      <c r="Z34" s="36">
        <f>SUM(Z30:Z33)</f>
        <v>38131.53</v>
      </c>
      <c r="AA34" s="36">
        <f>SUM(AA30:AA33)</f>
        <v>55195.56</v>
      </c>
      <c r="AB34" s="36">
        <f>SUM(AB30:AB33)</f>
        <v>123555.44999999998</v>
      </c>
    </row>
    <row r="35" spans="1:28" ht="15" x14ac:dyDescent="0.2">
      <c r="A35" s="46" t="s">
        <v>143</v>
      </c>
      <c r="B35" s="46">
        <f>+B27+B34</f>
        <v>18240.649999999998</v>
      </c>
      <c r="C35" s="46">
        <f>+C27+C34</f>
        <v>16131.350000000002</v>
      </c>
      <c r="D35" s="46">
        <f>+D27+D34</f>
        <v>50822.500000000007</v>
      </c>
      <c r="E35" s="46">
        <f>+E27+E34</f>
        <v>45824</v>
      </c>
      <c r="F35" s="46">
        <f>+SUM(B35:E35)</f>
        <v>131018.5</v>
      </c>
      <c r="G35" s="46"/>
      <c r="U35" s="35" t="s">
        <v>181</v>
      </c>
    </row>
    <row r="36" spans="1:28" ht="15" x14ac:dyDescent="0.2">
      <c r="A36" s="39" t="s">
        <v>182</v>
      </c>
      <c r="I36" s="35" t="s">
        <v>183</v>
      </c>
      <c r="M36">
        <f>+M27+M34</f>
        <v>2595101</v>
      </c>
      <c r="S36">
        <f>+S27+S34</f>
        <v>1538340.5350000001</v>
      </c>
      <c r="U36" s="49">
        <f>+U27+U34</f>
        <v>274935.14</v>
      </c>
      <c r="V36" s="49">
        <f>+V27+V34</f>
        <v>411039.34</v>
      </c>
      <c r="W36" s="49">
        <f>+W27+W34</f>
        <v>852366.05500000005</v>
      </c>
    </row>
    <row r="37" spans="1:28" ht="15" x14ac:dyDescent="0.2">
      <c r="A37" s="33"/>
      <c r="B37" s="33" t="s">
        <v>122</v>
      </c>
      <c r="C37" s="33" t="s">
        <v>123</v>
      </c>
      <c r="D37" s="33" t="s">
        <v>124</v>
      </c>
      <c r="E37" s="33" t="s">
        <v>125</v>
      </c>
      <c r="F37" s="33" t="s">
        <v>126</v>
      </c>
      <c r="G37" s="33" t="s">
        <v>127</v>
      </c>
      <c r="H37" s="33" t="s">
        <v>128</v>
      </c>
      <c r="I37" s="50" t="s">
        <v>156</v>
      </c>
      <c r="J37" s="50" t="s">
        <v>184</v>
      </c>
      <c r="K37" s="50" t="s">
        <v>131</v>
      </c>
      <c r="M37" t="s">
        <v>129</v>
      </c>
      <c r="T37" s="35" t="s">
        <v>146</v>
      </c>
    </row>
    <row r="38" spans="1:28" x14ac:dyDescent="0.15">
      <c r="A38" s="33" t="s">
        <v>122</v>
      </c>
      <c r="B38" s="33">
        <f>+B23+B30</f>
        <v>73553</v>
      </c>
      <c r="C38" s="33">
        <f>+C23+C30</f>
        <v>1103</v>
      </c>
      <c r="D38" s="33">
        <f>+D23+D30</f>
        <v>71485</v>
      </c>
      <c r="E38" s="33">
        <f>+E23+E30</f>
        <v>914</v>
      </c>
      <c r="F38" s="33">
        <f t="shared" ref="F38:H41" si="9">+I23+I30</f>
        <v>24282.600000000002</v>
      </c>
      <c r="G38" s="33">
        <f t="shared" si="9"/>
        <v>36423.9</v>
      </c>
      <c r="H38" s="33">
        <f t="shared" si="9"/>
        <v>89703.55</v>
      </c>
      <c r="I38" s="50">
        <f>+M23</f>
        <v>44353.5</v>
      </c>
      <c r="J38" s="50">
        <f>+K38+I38-SUM(B38:H38)</f>
        <v>44353.5</v>
      </c>
      <c r="K38" s="50">
        <f>+B48</f>
        <v>297465.05</v>
      </c>
      <c r="M38">
        <f>+SUM(F38:H38)</f>
        <v>150410.04999999999</v>
      </c>
      <c r="T38" s="51"/>
      <c r="U38" s="51" t="s">
        <v>126</v>
      </c>
      <c r="V38" s="51" t="s">
        <v>127</v>
      </c>
      <c r="W38" s="51" t="s">
        <v>128</v>
      </c>
      <c r="X38" s="51"/>
    </row>
    <row r="39" spans="1:28" x14ac:dyDescent="0.15">
      <c r="A39" s="33" t="s">
        <v>123</v>
      </c>
      <c r="B39" s="33">
        <f t="shared" ref="B39:E41" si="10">+B24+B31</f>
        <v>15551</v>
      </c>
      <c r="C39" s="33">
        <f t="shared" si="10"/>
        <v>135502</v>
      </c>
      <c r="D39" s="33">
        <f t="shared" si="10"/>
        <v>157797</v>
      </c>
      <c r="E39" s="33">
        <f t="shared" si="10"/>
        <v>15446</v>
      </c>
      <c r="F39" s="33">
        <f t="shared" si="9"/>
        <v>15667</v>
      </c>
      <c r="G39" s="33">
        <f t="shared" si="9"/>
        <v>23500.5</v>
      </c>
      <c r="H39" s="33">
        <f t="shared" si="9"/>
        <v>51481.95</v>
      </c>
      <c r="I39" s="50">
        <f>+M24</f>
        <v>80823.8</v>
      </c>
      <c r="J39" s="50">
        <f>+K39+I39-SUM(B39:H39)</f>
        <v>80823.799999999988</v>
      </c>
      <c r="K39" s="50">
        <f>+C48</f>
        <v>414945.45</v>
      </c>
      <c r="M39">
        <f>+SUM(F39:H39)</f>
        <v>90649.45</v>
      </c>
      <c r="T39" s="51" t="s">
        <v>119</v>
      </c>
      <c r="U39" s="51">
        <f t="shared" ref="U39:W40" si="11">K9</f>
        <v>89838.200000000012</v>
      </c>
      <c r="V39" s="51">
        <f t="shared" si="11"/>
        <v>134757.29999999999</v>
      </c>
      <c r="W39" s="51">
        <f t="shared" si="11"/>
        <v>224595.5</v>
      </c>
      <c r="X39" s="51">
        <f t="shared" ref="X39:X44" si="12">SUM(U39:W39)</f>
        <v>449191</v>
      </c>
    </row>
    <row r="40" spans="1:28" x14ac:dyDescent="0.15">
      <c r="A40" s="33" t="s">
        <v>124</v>
      </c>
      <c r="B40" s="33">
        <f t="shared" si="10"/>
        <v>48988</v>
      </c>
      <c r="C40" s="33">
        <f t="shared" si="10"/>
        <v>48062</v>
      </c>
      <c r="D40" s="33">
        <f t="shared" si="10"/>
        <v>314615</v>
      </c>
      <c r="E40" s="33">
        <f t="shared" si="10"/>
        <v>147784</v>
      </c>
      <c r="F40" s="33">
        <f t="shared" si="9"/>
        <v>84115</v>
      </c>
      <c r="G40" s="33">
        <f t="shared" si="9"/>
        <v>126172.5</v>
      </c>
      <c r="H40" s="33">
        <f t="shared" si="9"/>
        <v>260937.95</v>
      </c>
      <c r="I40" s="50">
        <f>+M25</f>
        <v>212507</v>
      </c>
      <c r="J40" s="50">
        <f>+K40+I40-SUM(B40:H40)</f>
        <v>212507</v>
      </c>
      <c r="K40" s="50">
        <f>+D48</f>
        <v>1030674.45</v>
      </c>
      <c r="M40">
        <f>+SUM(F40:H40)</f>
        <v>471225.45</v>
      </c>
      <c r="T40" s="51" t="s">
        <v>120</v>
      </c>
      <c r="U40" s="51">
        <f t="shared" si="11"/>
        <v>127892.20000000001</v>
      </c>
      <c r="V40" s="51">
        <f t="shared" si="11"/>
        <v>191838.3</v>
      </c>
      <c r="W40" s="51">
        <f t="shared" si="11"/>
        <v>319730.5</v>
      </c>
      <c r="X40" s="51">
        <f t="shared" si="12"/>
        <v>639461</v>
      </c>
    </row>
    <row r="41" spans="1:28" x14ac:dyDescent="0.15">
      <c r="A41" s="33" t="s">
        <v>125</v>
      </c>
      <c r="B41" s="33">
        <f t="shared" si="10"/>
        <v>5036</v>
      </c>
      <c r="C41" s="33">
        <f t="shared" si="10"/>
        <v>12145</v>
      </c>
      <c r="D41" s="33">
        <f t="shared" si="10"/>
        <v>22382</v>
      </c>
      <c r="E41" s="33">
        <f t="shared" si="10"/>
        <v>225714</v>
      </c>
      <c r="F41" s="33">
        <f t="shared" si="9"/>
        <v>108069</v>
      </c>
      <c r="G41" s="33">
        <f t="shared" si="9"/>
        <v>162103.5</v>
      </c>
      <c r="H41" s="33">
        <f t="shared" si="9"/>
        <v>316566.55</v>
      </c>
      <c r="I41" s="50">
        <f>+M26</f>
        <v>121361.4</v>
      </c>
      <c r="J41" s="50">
        <f>+K41+I41-SUM(B41:H41)</f>
        <v>121361.40000000002</v>
      </c>
      <c r="K41" s="50">
        <f>+E48</f>
        <v>852016.05</v>
      </c>
      <c r="M41">
        <f>+SUM(F41:H41)</f>
        <v>586739.05000000005</v>
      </c>
      <c r="T41" s="51" t="s">
        <v>185</v>
      </c>
      <c r="U41" s="51">
        <f>SUM(U39:U40)</f>
        <v>217730.40000000002</v>
      </c>
      <c r="V41" s="51">
        <f>SUM(V39:V40)</f>
        <v>326595.59999999998</v>
      </c>
      <c r="W41" s="51">
        <f>SUM(W39:W40)</f>
        <v>544326</v>
      </c>
      <c r="X41" s="51">
        <f t="shared" si="12"/>
        <v>1088652</v>
      </c>
    </row>
    <row r="42" spans="1:28" x14ac:dyDescent="0.15">
      <c r="A42" s="33" t="s">
        <v>143</v>
      </c>
      <c r="B42" s="33">
        <f>+B35</f>
        <v>18240.649999999998</v>
      </c>
      <c r="C42" s="33">
        <f>+C35</f>
        <v>16131.350000000002</v>
      </c>
      <c r="D42" s="33">
        <f>+D35</f>
        <v>50822.500000000007</v>
      </c>
      <c r="E42" s="33">
        <f>+E35</f>
        <v>45824</v>
      </c>
      <c r="F42" s="33">
        <f t="shared" ref="F42:F47" si="13">+SUM(B42:E42)</f>
        <v>131018.5</v>
      </c>
      <c r="G42" s="33"/>
      <c r="H42" s="33"/>
      <c r="I42" s="50">
        <f>SUM(I38:I41)</f>
        <v>459045.69999999995</v>
      </c>
      <c r="J42" s="50">
        <f>SUM(J38:J41)</f>
        <v>459045.7</v>
      </c>
      <c r="K42" s="50"/>
      <c r="M42">
        <f>SUM(M38:M41)</f>
        <v>1299024</v>
      </c>
      <c r="S42" s="29" t="s">
        <v>121</v>
      </c>
      <c r="T42" s="51">
        <v>0.1</v>
      </c>
      <c r="U42" s="51">
        <f>+U41*$T42</f>
        <v>21773.040000000005</v>
      </c>
      <c r="V42" s="51">
        <f>+V41*$T42</f>
        <v>32659.559999999998</v>
      </c>
      <c r="W42" s="51">
        <f>+W41*$T42</f>
        <v>54432.600000000006</v>
      </c>
      <c r="X42" s="51">
        <f t="shared" si="12"/>
        <v>108865.20000000001</v>
      </c>
    </row>
    <row r="43" spans="1:28" x14ac:dyDescent="0.15">
      <c r="A43" s="33" t="s">
        <v>119</v>
      </c>
      <c r="B43" s="33">
        <f>+B7</f>
        <v>36138</v>
      </c>
      <c r="C43" s="33">
        <f>+C7</f>
        <v>51287</v>
      </c>
      <c r="D43" s="33">
        <f>+D7</f>
        <v>166121</v>
      </c>
      <c r="E43" s="33">
        <f>+E7</f>
        <v>195645</v>
      </c>
      <c r="F43" s="33">
        <f t="shared" si="13"/>
        <v>449191</v>
      </c>
      <c r="G43" s="33"/>
      <c r="H43" s="33"/>
      <c r="T43" s="51" t="s">
        <v>186</v>
      </c>
      <c r="U43" s="51">
        <f>+U41-U42</f>
        <v>195957.36000000002</v>
      </c>
      <c r="V43" s="51">
        <f>+V41-V42</f>
        <v>293936.03999999998</v>
      </c>
      <c r="W43" s="51">
        <f>+W41-W42</f>
        <v>489893.4</v>
      </c>
      <c r="X43" s="51">
        <f t="shared" si="12"/>
        <v>979786.8</v>
      </c>
    </row>
    <row r="44" spans="1:28" x14ac:dyDescent="0.15">
      <c r="A44" s="33" t="s">
        <v>139</v>
      </c>
      <c r="B44" s="33">
        <f t="shared" ref="B44:E47" si="14">+B8</f>
        <v>3613.8</v>
      </c>
      <c r="C44" s="33">
        <f t="shared" si="14"/>
        <v>5128.7000000000007</v>
      </c>
      <c r="D44" s="33">
        <f t="shared" si="14"/>
        <v>8306.0500000000011</v>
      </c>
      <c r="E44" s="33">
        <f t="shared" si="14"/>
        <v>9782.25</v>
      </c>
      <c r="F44" s="33">
        <f t="shared" si="13"/>
        <v>26830.800000000003</v>
      </c>
      <c r="G44" s="33"/>
      <c r="H44" s="33"/>
      <c r="M44">
        <f>+J42-I42</f>
        <v>0</v>
      </c>
      <c r="T44" s="51" t="s">
        <v>187</v>
      </c>
      <c r="U44" s="51">
        <f>+U36-U43</f>
        <v>78977.78</v>
      </c>
      <c r="V44" s="51">
        <f>+V36-V43</f>
        <v>117103.30000000005</v>
      </c>
      <c r="W44" s="51">
        <f>+W36-W43</f>
        <v>362472.65500000003</v>
      </c>
      <c r="X44" s="51">
        <f t="shared" si="12"/>
        <v>558553.7350000001</v>
      </c>
    </row>
    <row r="45" spans="1:28" x14ac:dyDescent="0.15">
      <c r="A45" s="33" t="s">
        <v>120</v>
      </c>
      <c r="B45" s="33">
        <f t="shared" si="14"/>
        <v>87586</v>
      </c>
      <c r="C45" s="33">
        <f t="shared" si="14"/>
        <v>121322</v>
      </c>
      <c r="D45" s="33">
        <f t="shared" si="14"/>
        <v>227758</v>
      </c>
      <c r="E45" s="33">
        <f t="shared" si="14"/>
        <v>202795</v>
      </c>
      <c r="F45" s="33">
        <f t="shared" si="13"/>
        <v>639461</v>
      </c>
      <c r="G45" s="33"/>
      <c r="H45" s="33"/>
      <c r="M45">
        <f>+F49-M42</f>
        <v>0</v>
      </c>
      <c r="T45" s="51" t="s">
        <v>188</v>
      </c>
      <c r="U45" s="51">
        <f>+U44/$X44</f>
        <v>0.14139692396829104</v>
      </c>
      <c r="V45" s="51">
        <f>+V44/$X44</f>
        <v>0.20965449277677828</v>
      </c>
      <c r="W45" s="51">
        <f>+W44/$X44</f>
        <v>0.64894858325493066</v>
      </c>
      <c r="X45" s="51"/>
    </row>
    <row r="46" spans="1:28" x14ac:dyDescent="0.15">
      <c r="A46" s="33" t="s">
        <v>141</v>
      </c>
      <c r="B46" s="33">
        <f t="shared" si="14"/>
        <v>8758.6</v>
      </c>
      <c r="C46" s="33">
        <f t="shared" si="14"/>
        <v>24264.400000000001</v>
      </c>
      <c r="D46" s="33">
        <f t="shared" si="14"/>
        <v>11387.900000000001</v>
      </c>
      <c r="E46" s="33">
        <f t="shared" si="14"/>
        <v>8111.8</v>
      </c>
      <c r="F46" s="33">
        <f t="shared" si="13"/>
        <v>52522.700000000004</v>
      </c>
      <c r="G46" s="33"/>
      <c r="H46" s="33"/>
      <c r="T46" s="51" t="s">
        <v>189</v>
      </c>
      <c r="U46" s="51">
        <f>+U43+U44</f>
        <v>274935.14</v>
      </c>
      <c r="V46" s="51">
        <f>+V43+V44</f>
        <v>411039.34</v>
      </c>
      <c r="W46" s="51">
        <f>+W43+W44</f>
        <v>852366.05500000005</v>
      </c>
      <c r="X46" s="51">
        <f>SUM(U46:W46)</f>
        <v>1538340.5350000001</v>
      </c>
    </row>
    <row r="47" spans="1:28" x14ac:dyDescent="0.15">
      <c r="A47" s="33" t="s">
        <v>153</v>
      </c>
      <c r="B47" s="33">
        <f t="shared" si="14"/>
        <v>136096.4</v>
      </c>
      <c r="C47" s="33">
        <f t="shared" si="14"/>
        <v>202002.1</v>
      </c>
      <c r="D47" s="33">
        <f t="shared" si="14"/>
        <v>413572.95</v>
      </c>
      <c r="E47" s="33">
        <f t="shared" si="14"/>
        <v>416334.05</v>
      </c>
      <c r="F47" s="33">
        <f t="shared" si="13"/>
        <v>1168005.5</v>
      </c>
      <c r="G47" s="33"/>
      <c r="H47" s="33"/>
    </row>
    <row r="48" spans="1:28" x14ac:dyDescent="0.15">
      <c r="A48" s="33" t="s">
        <v>131</v>
      </c>
      <c r="B48" s="33">
        <f>+B47+SUM(B38:B42)</f>
        <v>297465.05</v>
      </c>
      <c r="C48" s="33">
        <f>+C47+SUM(C38:C42)</f>
        <v>414945.45</v>
      </c>
      <c r="D48" s="33">
        <f>+D47+SUM(D38:D42)</f>
        <v>1030674.45</v>
      </c>
      <c r="E48" s="33">
        <f>+E47+SUM(E38:E42)</f>
        <v>852016.05</v>
      </c>
      <c r="F48" s="33"/>
      <c r="G48" s="33"/>
      <c r="H48" s="33"/>
    </row>
    <row r="49" spans="1:17" x14ac:dyDescent="0.15">
      <c r="A49" s="33" t="s">
        <v>190</v>
      </c>
      <c r="B49" s="33">
        <f>+B12</f>
        <v>297465.04999999993</v>
      </c>
      <c r="C49" s="33">
        <f>+C12</f>
        <v>414945.45</v>
      </c>
      <c r="D49" s="33">
        <f>+D12</f>
        <v>1030674.4500000001</v>
      </c>
      <c r="E49" s="33">
        <f>+E12</f>
        <v>852016.05</v>
      </c>
      <c r="F49" s="33">
        <f>+F47+F42</f>
        <v>1299024</v>
      </c>
      <c r="G49" s="33"/>
      <c r="H49" s="33"/>
    </row>
    <row r="52" spans="1:17" ht="15" x14ac:dyDescent="0.2">
      <c r="A52" s="66" t="s">
        <v>224</v>
      </c>
      <c r="B52" s="67" t="s">
        <v>122</v>
      </c>
      <c r="C52" s="67" t="s">
        <v>123</v>
      </c>
      <c r="D52" s="67" t="s">
        <v>124</v>
      </c>
      <c r="E52" s="67" t="s">
        <v>125</v>
      </c>
      <c r="G52" s="70" t="s">
        <v>225</v>
      </c>
      <c r="H52" s="71" t="s">
        <v>126</v>
      </c>
      <c r="I52" s="71" t="s">
        <v>127</v>
      </c>
      <c r="J52" s="71" t="s">
        <v>128</v>
      </c>
      <c r="M52" s="72" t="s">
        <v>226</v>
      </c>
      <c r="N52" s="44" t="s">
        <v>122</v>
      </c>
      <c r="O52" s="44" t="s">
        <v>123</v>
      </c>
      <c r="P52" s="44" t="s">
        <v>124</v>
      </c>
      <c r="Q52" s="44" t="s">
        <v>125</v>
      </c>
    </row>
    <row r="53" spans="1:17" x14ac:dyDescent="0.15">
      <c r="A53" s="67" t="s">
        <v>122</v>
      </c>
      <c r="B53" s="67">
        <v>3</v>
      </c>
      <c r="C53" s="67">
        <v>0.5</v>
      </c>
      <c r="D53" s="67">
        <v>0.1</v>
      </c>
      <c r="E53" s="67">
        <v>0.1</v>
      </c>
      <c r="G53" s="71" t="s">
        <v>122</v>
      </c>
      <c r="H53" s="71">
        <v>1.1000000000000001</v>
      </c>
      <c r="I53" s="71">
        <v>1.3</v>
      </c>
      <c r="J53" s="71">
        <v>1</v>
      </c>
      <c r="M53" s="44" t="s">
        <v>227</v>
      </c>
      <c r="N53" s="44">
        <v>1.5</v>
      </c>
      <c r="O53" s="44">
        <v>0.7</v>
      </c>
      <c r="P53" s="44">
        <v>0.8</v>
      </c>
      <c r="Q53" s="44">
        <v>1.1000000000000001</v>
      </c>
    </row>
    <row r="54" spans="1:17" x14ac:dyDescent="0.15">
      <c r="A54" s="67" t="s">
        <v>123</v>
      </c>
      <c r="B54" s="67">
        <v>1.5</v>
      </c>
      <c r="C54" s="67">
        <v>0.7</v>
      </c>
      <c r="D54" s="67">
        <v>1</v>
      </c>
      <c r="E54" s="67">
        <v>0.5</v>
      </c>
      <c r="G54" s="71" t="s">
        <v>123</v>
      </c>
      <c r="H54" s="71">
        <v>2</v>
      </c>
      <c r="I54" s="71">
        <v>1.5</v>
      </c>
      <c r="J54" s="71">
        <v>1.1000000000000001</v>
      </c>
    </row>
    <row r="55" spans="1:17" ht="15" x14ac:dyDescent="0.2">
      <c r="A55" s="67" t="s">
        <v>124</v>
      </c>
      <c r="B55" s="67">
        <v>1</v>
      </c>
      <c r="C55" s="67">
        <v>1</v>
      </c>
      <c r="D55" s="67">
        <v>1.5</v>
      </c>
      <c r="E55" s="67">
        <v>1.5</v>
      </c>
      <c r="G55" s="71" t="s">
        <v>124</v>
      </c>
      <c r="H55" s="71">
        <v>0.5</v>
      </c>
      <c r="I55" s="71">
        <v>0.7</v>
      </c>
      <c r="J55" s="71">
        <v>0.9</v>
      </c>
      <c r="M55" s="73" t="s">
        <v>226</v>
      </c>
      <c r="N55" s="45" t="s">
        <v>122</v>
      </c>
      <c r="O55" s="45" t="s">
        <v>123</v>
      </c>
      <c r="P55" s="45" t="s">
        <v>124</v>
      </c>
      <c r="Q55" s="45" t="s">
        <v>125</v>
      </c>
    </row>
    <row r="56" spans="1:17" x14ac:dyDescent="0.15">
      <c r="A56" s="67" t="s">
        <v>125</v>
      </c>
      <c r="B56" s="67">
        <v>0.1</v>
      </c>
      <c r="C56" s="67">
        <v>1.5</v>
      </c>
      <c r="D56" s="67">
        <v>2</v>
      </c>
      <c r="E56" s="67">
        <v>3</v>
      </c>
      <c r="G56" s="71" t="s">
        <v>125</v>
      </c>
      <c r="H56" s="71">
        <v>0.7</v>
      </c>
      <c r="I56" s="71">
        <v>0.9</v>
      </c>
      <c r="J56" s="71">
        <v>1.3</v>
      </c>
      <c r="M56" s="45" t="s">
        <v>228</v>
      </c>
      <c r="N56" s="45">
        <v>1</v>
      </c>
      <c r="O56" s="45">
        <v>1</v>
      </c>
      <c r="P56" s="45">
        <v>1</v>
      </c>
      <c r="Q56" s="45">
        <v>1</v>
      </c>
    </row>
    <row r="57" spans="1:17" x14ac:dyDescent="0.15">
      <c r="A57" s="74" t="s">
        <v>232</v>
      </c>
      <c r="M57" s="45" t="s">
        <v>229</v>
      </c>
      <c r="N57" s="45">
        <v>1</v>
      </c>
      <c r="O57" s="45">
        <v>1</v>
      </c>
      <c r="P57" s="45">
        <v>1</v>
      </c>
      <c r="Q57" s="45">
        <v>1</v>
      </c>
    </row>
    <row r="58" spans="1:17" ht="15" x14ac:dyDescent="0.2">
      <c r="A58" s="68" t="s">
        <v>224</v>
      </c>
      <c r="B58" s="69" t="s">
        <v>122</v>
      </c>
      <c r="C58" s="69" t="s">
        <v>123</v>
      </c>
      <c r="D58" s="69" t="s">
        <v>124</v>
      </c>
      <c r="E58" s="69" t="s">
        <v>125</v>
      </c>
    </row>
    <row r="59" spans="1:17" x14ac:dyDescent="0.15">
      <c r="A59" s="69" t="s">
        <v>230</v>
      </c>
      <c r="B59" s="69">
        <v>0</v>
      </c>
      <c r="C59" s="69">
        <v>0</v>
      </c>
      <c r="D59" s="69">
        <v>0</v>
      </c>
      <c r="E59" s="69">
        <v>0</v>
      </c>
    </row>
    <row r="60" spans="1:17" x14ac:dyDescent="0.15">
      <c r="A60" s="69" t="s">
        <v>231</v>
      </c>
      <c r="B60" s="69">
        <v>0</v>
      </c>
      <c r="C60" s="69">
        <v>0</v>
      </c>
      <c r="D60" s="69">
        <v>0</v>
      </c>
      <c r="E60" s="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1C48-A92C-E640-837F-985894C0084F}">
  <dimension ref="A1:L12"/>
  <sheetViews>
    <sheetView tabSelected="1" zoomScale="140" zoomScaleNormal="140" workbookViewId="0">
      <selection activeCell="N20" sqref="N20"/>
    </sheetView>
  </sheetViews>
  <sheetFormatPr baseColWidth="10" defaultRowHeight="13" x14ac:dyDescent="0.15"/>
  <cols>
    <col min="1" max="1" width="7.83203125" bestFit="1" customWidth="1"/>
    <col min="2" max="2" width="17.33203125" bestFit="1" customWidth="1"/>
    <col min="3" max="3" width="11.33203125" bestFit="1" customWidth="1"/>
    <col min="4" max="4" width="10.6640625" bestFit="1" customWidth="1"/>
    <col min="5" max="6" width="7.1640625" bestFit="1" customWidth="1"/>
    <col min="7" max="7" width="11.1640625" bestFit="1" customWidth="1"/>
    <col min="8" max="8" width="9.6640625" bestFit="1" customWidth="1"/>
    <col min="9" max="9" width="10.33203125" bestFit="1" customWidth="1"/>
    <col min="10" max="10" width="15.83203125" bestFit="1" customWidth="1"/>
    <col min="11" max="11" width="14.5" bestFit="1" customWidth="1"/>
    <col min="12" max="12" width="11.1640625" bestFit="1" customWidth="1"/>
  </cols>
  <sheetData>
    <row r="1" spans="1:12" x14ac:dyDescent="0.15">
      <c r="A1" s="53"/>
      <c r="B1" s="53"/>
      <c r="C1" s="78" t="s">
        <v>191</v>
      </c>
      <c r="D1" s="78"/>
      <c r="E1" s="78"/>
      <c r="F1" s="78"/>
      <c r="G1" s="78"/>
      <c r="H1" s="78"/>
      <c r="I1" s="78"/>
      <c r="J1" s="78"/>
      <c r="K1" s="78"/>
      <c r="L1" s="53"/>
    </row>
    <row r="2" spans="1:12" x14ac:dyDescent="0.15">
      <c r="A2" s="53"/>
      <c r="B2" s="53"/>
      <c r="C2" s="54" t="s">
        <v>192</v>
      </c>
      <c r="D2" s="54" t="s">
        <v>193</v>
      </c>
      <c r="E2" s="54" t="s">
        <v>194</v>
      </c>
      <c r="F2" s="54" t="s">
        <v>7</v>
      </c>
      <c r="G2" s="54" t="s">
        <v>195</v>
      </c>
      <c r="H2" s="54" t="s">
        <v>196</v>
      </c>
      <c r="I2" s="54" t="s">
        <v>197</v>
      </c>
      <c r="J2" s="54" t="s">
        <v>198</v>
      </c>
      <c r="K2" s="54" t="s">
        <v>199</v>
      </c>
      <c r="L2" s="54" t="s">
        <v>9</v>
      </c>
    </row>
    <row r="3" spans="1:12" x14ac:dyDescent="0.15">
      <c r="A3" s="75" t="s">
        <v>200</v>
      </c>
      <c r="B3" s="54" t="s">
        <v>192</v>
      </c>
      <c r="C3" s="53"/>
      <c r="D3" s="53">
        <f>+IO_Flows!G34+IO_Flows!L34</f>
        <v>2136055.2999999998</v>
      </c>
      <c r="E3" s="53"/>
      <c r="F3" s="53"/>
      <c r="G3" s="53"/>
      <c r="H3" s="53"/>
      <c r="I3" s="53"/>
      <c r="J3" s="53"/>
      <c r="K3" s="53">
        <f>IO_Flows!J42</f>
        <v>459045.7</v>
      </c>
      <c r="L3" s="53">
        <f>+SUM(C3:K3)</f>
        <v>2595101</v>
      </c>
    </row>
    <row r="4" spans="1:12" x14ac:dyDescent="0.15">
      <c r="A4" s="76"/>
      <c r="B4" s="54" t="s">
        <v>193</v>
      </c>
      <c r="C4" s="53">
        <f>+IO_Flows!G34</f>
        <v>1043074</v>
      </c>
      <c r="D4" s="53"/>
      <c r="E4" s="53"/>
      <c r="F4" s="53"/>
      <c r="G4" s="53">
        <f>IO_Flows!L34</f>
        <v>1092981.3</v>
      </c>
      <c r="H4" s="53"/>
      <c r="I4" s="53"/>
      <c r="J4" s="53"/>
      <c r="K4" s="53"/>
      <c r="L4" s="53">
        <f t="shared" ref="L4:L11" si="0">+SUM(C4:K4)</f>
        <v>2136055.2999999998</v>
      </c>
    </row>
    <row r="5" spans="1:12" x14ac:dyDescent="0.15">
      <c r="A5" s="76"/>
      <c r="B5" s="54" t="s">
        <v>194</v>
      </c>
      <c r="C5" s="53">
        <f>+IO_Flows!F7</f>
        <v>449191</v>
      </c>
      <c r="D5" s="53"/>
      <c r="E5" s="53"/>
      <c r="F5" s="53"/>
      <c r="G5" s="53"/>
      <c r="H5" s="53"/>
      <c r="I5" s="53"/>
      <c r="J5" s="53"/>
      <c r="K5" s="53"/>
      <c r="L5" s="53">
        <f t="shared" si="0"/>
        <v>449191</v>
      </c>
    </row>
    <row r="6" spans="1:12" x14ac:dyDescent="0.15">
      <c r="A6" s="76"/>
      <c r="B6" s="54" t="s">
        <v>7</v>
      </c>
      <c r="C6" s="53">
        <f>+IO_Flows!F9</f>
        <v>639461</v>
      </c>
      <c r="D6" s="53"/>
      <c r="E6" s="53"/>
      <c r="F6" s="53"/>
      <c r="G6" s="53"/>
      <c r="H6" s="53"/>
      <c r="I6" s="53"/>
      <c r="J6" s="53"/>
      <c r="K6" s="53"/>
      <c r="L6" s="53">
        <f t="shared" si="0"/>
        <v>639461</v>
      </c>
    </row>
    <row r="7" spans="1:12" x14ac:dyDescent="0.15">
      <c r="A7" s="76"/>
      <c r="B7" s="54" t="s">
        <v>195</v>
      </c>
      <c r="C7" s="53"/>
      <c r="D7" s="53"/>
      <c r="E7" s="53">
        <f>+IO_Flows!X39</f>
        <v>449191</v>
      </c>
      <c r="F7" s="53">
        <f>IO_Flows!X40</f>
        <v>639461</v>
      </c>
      <c r="G7" s="53"/>
      <c r="H7" s="53"/>
      <c r="I7" s="53">
        <f>IO_Flows!S9</f>
        <v>558553.7350000001</v>
      </c>
      <c r="J7" s="53"/>
      <c r="K7" s="53"/>
      <c r="L7" s="53">
        <f t="shared" si="0"/>
        <v>1647205.7350000001</v>
      </c>
    </row>
    <row r="8" spans="1:12" x14ac:dyDescent="0.15">
      <c r="A8" s="76"/>
      <c r="B8" s="54" t="s">
        <v>196</v>
      </c>
      <c r="C8" s="53"/>
      <c r="D8" s="53"/>
      <c r="E8" s="53"/>
      <c r="F8" s="53"/>
      <c r="G8" s="53"/>
      <c r="H8" s="53"/>
      <c r="I8" s="53"/>
      <c r="J8" s="53"/>
      <c r="K8" s="53"/>
      <c r="L8" s="53">
        <f t="shared" si="0"/>
        <v>0</v>
      </c>
    </row>
    <row r="9" spans="1:12" x14ac:dyDescent="0.15">
      <c r="A9" s="76"/>
      <c r="B9" s="54" t="s">
        <v>197</v>
      </c>
      <c r="C9" s="53">
        <f>+IO_Flows!F8+IO_Flows!F10+IO_Flows!F27+IO_Flows!F34</f>
        <v>210372</v>
      </c>
      <c r="D9" s="53"/>
      <c r="E9" s="53"/>
      <c r="F9" s="53"/>
      <c r="G9" s="53">
        <f>IO_Flows!S8+IO_Flows!S6+IO_Flows!S7</f>
        <v>348181.73500000004</v>
      </c>
      <c r="H9" s="53"/>
      <c r="I9" s="53"/>
      <c r="J9" s="53"/>
      <c r="K9" s="53"/>
      <c r="L9" s="53">
        <f t="shared" si="0"/>
        <v>558553.7350000001</v>
      </c>
    </row>
    <row r="10" spans="1:12" x14ac:dyDescent="0.15">
      <c r="A10" s="76"/>
      <c r="B10" s="54" t="s">
        <v>198</v>
      </c>
      <c r="C10" s="53"/>
      <c r="D10" s="53"/>
      <c r="E10" s="53"/>
      <c r="F10" s="53"/>
      <c r="G10" s="53"/>
      <c r="H10" s="53"/>
      <c r="I10" s="53"/>
      <c r="J10" s="53"/>
      <c r="K10" s="53"/>
      <c r="L10" s="53">
        <f t="shared" si="0"/>
        <v>0</v>
      </c>
    </row>
    <row r="11" spans="1:12" x14ac:dyDescent="0.15">
      <c r="A11" s="76"/>
      <c r="B11" s="54" t="s">
        <v>199</v>
      </c>
      <c r="C11" s="53">
        <f>+IO_Flows!G27</f>
        <v>253003</v>
      </c>
      <c r="D11" s="53"/>
      <c r="E11" s="53"/>
      <c r="F11" s="53"/>
      <c r="G11" s="53">
        <f>IO_Flows!L27</f>
        <v>206042.7</v>
      </c>
      <c r="H11" s="53"/>
      <c r="I11" s="53"/>
      <c r="J11" s="53"/>
      <c r="K11" s="53"/>
      <c r="L11" s="53">
        <f t="shared" si="0"/>
        <v>459045.7</v>
      </c>
    </row>
    <row r="12" spans="1:12" x14ac:dyDescent="0.15">
      <c r="A12" s="77"/>
      <c r="B12" s="54" t="s">
        <v>9</v>
      </c>
      <c r="C12" s="53">
        <f>SUM(C3:C11)</f>
        <v>2595101</v>
      </c>
      <c r="D12" s="53">
        <f t="shared" ref="D12:K12" si="1">SUM(D3:D11)</f>
        <v>2136055.2999999998</v>
      </c>
      <c r="E12" s="53">
        <f t="shared" si="1"/>
        <v>449191</v>
      </c>
      <c r="F12" s="53">
        <f t="shared" si="1"/>
        <v>639461</v>
      </c>
      <c r="G12" s="53">
        <f t="shared" si="1"/>
        <v>1647205.7350000001</v>
      </c>
      <c r="H12" s="53">
        <f t="shared" si="1"/>
        <v>0</v>
      </c>
      <c r="I12" s="53">
        <f t="shared" si="1"/>
        <v>558553.7350000001</v>
      </c>
      <c r="J12" s="53">
        <f t="shared" si="1"/>
        <v>0</v>
      </c>
      <c r="K12" s="53">
        <f t="shared" si="1"/>
        <v>459045.7</v>
      </c>
      <c r="L12" s="53"/>
    </row>
  </sheetData>
  <mergeCells count="2">
    <mergeCell ref="A3:A12"/>
    <mergeCell ref="C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001C-1B71-A24D-948F-DB190E4A0E42}">
  <dimension ref="A1:AA30"/>
  <sheetViews>
    <sheetView zoomScale="80" zoomScaleNormal="80" workbookViewId="0">
      <pane xSplit="2" ySplit="26" topLeftCell="C27" activePane="bottomRight" state="frozen"/>
      <selection pane="topRight" activeCell="C1" sqref="C1"/>
      <selection pane="bottomLeft" activeCell="A27" sqref="A27"/>
      <selection pane="bottomRight" activeCell="A34" sqref="A34"/>
    </sheetView>
  </sheetViews>
  <sheetFormatPr baseColWidth="10" defaultRowHeight="13" x14ac:dyDescent="0.15"/>
  <cols>
    <col min="1" max="1" width="20.1640625" customWidth="1"/>
    <col min="2" max="2" width="14.33203125" bestFit="1" customWidth="1"/>
    <col min="3" max="3" width="3.1640625" bestFit="1" customWidth="1"/>
    <col min="4" max="7" width="12.6640625" bestFit="1" customWidth="1"/>
    <col min="8" max="9" width="10.1640625" bestFit="1" customWidth="1"/>
    <col min="10" max="10" width="9" bestFit="1" customWidth="1"/>
    <col min="11" max="11" width="11.5" bestFit="1" customWidth="1"/>
    <col min="12" max="13" width="12.6640625" bestFit="1" customWidth="1"/>
    <col min="14" max="14" width="14.1640625" bestFit="1" customWidth="1"/>
    <col min="15" max="15" width="12.6640625" bestFit="1" customWidth="1"/>
    <col min="16" max="17" width="11.5" bestFit="1" customWidth="1"/>
    <col min="18" max="18" width="12.6640625" bestFit="1" customWidth="1"/>
    <col min="19" max="19" width="11.5" bestFit="1" customWidth="1"/>
    <col min="20" max="21" width="14.1640625" bestFit="1" customWidth="1"/>
    <col min="22" max="22" width="11.5" bestFit="1" customWidth="1"/>
    <col min="23" max="23" width="12.6640625" bestFit="1" customWidth="1"/>
    <col min="24" max="25" width="10.1640625" bestFit="1" customWidth="1"/>
    <col min="26" max="26" width="11.5" bestFit="1" customWidth="1"/>
    <col min="27" max="27" width="14.1640625" bestFit="1" customWidth="1"/>
  </cols>
  <sheetData>
    <row r="1" spans="1:27" ht="14" x14ac:dyDescent="0.15">
      <c r="A1" s="79"/>
      <c r="B1" s="80"/>
      <c r="C1" s="81"/>
      <c r="D1" s="88" t="s">
        <v>201</v>
      </c>
      <c r="E1" s="89"/>
      <c r="F1" s="89"/>
      <c r="G1" s="90"/>
      <c r="H1" s="88" t="s">
        <v>202</v>
      </c>
      <c r="I1" s="89"/>
      <c r="J1" s="89"/>
      <c r="K1" s="90"/>
      <c r="L1" s="88" t="s">
        <v>203</v>
      </c>
      <c r="M1" s="89"/>
      <c r="N1" s="89"/>
      <c r="O1" s="90"/>
      <c r="P1" s="88"/>
      <c r="Q1" s="90"/>
      <c r="R1" s="88" t="s">
        <v>204</v>
      </c>
      <c r="S1" s="89"/>
      <c r="T1" s="89"/>
      <c r="U1" s="89"/>
      <c r="V1" s="88"/>
      <c r="W1" s="89"/>
      <c r="X1" s="89"/>
      <c r="Y1" s="90"/>
      <c r="Z1" s="55"/>
      <c r="AA1" s="55"/>
    </row>
    <row r="2" spans="1:27" ht="135" x14ac:dyDescent="0.15">
      <c r="A2" s="82"/>
      <c r="B2" s="83"/>
      <c r="C2" s="84"/>
      <c r="D2" s="56" t="s">
        <v>205</v>
      </c>
      <c r="E2" s="56" t="s">
        <v>112</v>
      </c>
      <c r="F2" s="56" t="s">
        <v>206</v>
      </c>
      <c r="G2" s="56" t="s">
        <v>114</v>
      </c>
      <c r="H2" s="56" t="s">
        <v>205</v>
      </c>
      <c r="I2" s="56" t="s">
        <v>112</v>
      </c>
      <c r="J2" s="56" t="s">
        <v>206</v>
      </c>
      <c r="K2" s="56" t="s">
        <v>114</v>
      </c>
      <c r="L2" s="56" t="s">
        <v>205</v>
      </c>
      <c r="M2" s="56" t="s">
        <v>112</v>
      </c>
      <c r="N2" s="56" t="s">
        <v>206</v>
      </c>
      <c r="O2" s="56" t="s">
        <v>114</v>
      </c>
      <c r="P2" s="56" t="s">
        <v>207</v>
      </c>
      <c r="Q2" s="56" t="s">
        <v>208</v>
      </c>
      <c r="R2" s="56" t="s">
        <v>126</v>
      </c>
      <c r="S2" s="56" t="s">
        <v>127</v>
      </c>
      <c r="T2" s="56" t="s">
        <v>128</v>
      </c>
      <c r="U2" s="56" t="s">
        <v>197</v>
      </c>
      <c r="V2" s="56" t="s">
        <v>209</v>
      </c>
      <c r="W2" s="56" t="s">
        <v>174</v>
      </c>
      <c r="X2" s="56" t="s">
        <v>210</v>
      </c>
      <c r="Y2" s="56" t="s">
        <v>211</v>
      </c>
      <c r="Z2" s="56" t="s">
        <v>212</v>
      </c>
      <c r="AA2" s="56" t="s">
        <v>213</v>
      </c>
    </row>
    <row r="3" spans="1:27" x14ac:dyDescent="0.15">
      <c r="A3" s="85"/>
      <c r="B3" s="86"/>
      <c r="C3" s="87"/>
      <c r="D3" s="53">
        <v>1</v>
      </c>
      <c r="E3" s="53">
        <v>2</v>
      </c>
      <c r="F3" s="53">
        <v>3</v>
      </c>
      <c r="G3" s="53">
        <v>4</v>
      </c>
      <c r="H3" s="53">
        <v>5</v>
      </c>
      <c r="I3" s="53">
        <v>6</v>
      </c>
      <c r="J3" s="53">
        <v>7</v>
      </c>
      <c r="K3" s="53">
        <v>8</v>
      </c>
      <c r="L3" s="53">
        <v>9</v>
      </c>
      <c r="M3" s="53">
        <v>10</v>
      </c>
      <c r="N3" s="53">
        <v>11</v>
      </c>
      <c r="O3" s="53">
        <v>12</v>
      </c>
      <c r="P3" s="53">
        <v>13</v>
      </c>
      <c r="Q3" s="53">
        <v>14</v>
      </c>
      <c r="R3" s="53">
        <v>15</v>
      </c>
      <c r="S3" s="53">
        <v>16</v>
      </c>
      <c r="T3" s="53">
        <v>17</v>
      </c>
      <c r="U3" s="53">
        <v>18</v>
      </c>
      <c r="V3" s="53">
        <v>19</v>
      </c>
      <c r="W3" s="53">
        <v>20</v>
      </c>
      <c r="X3" s="53">
        <v>21</v>
      </c>
      <c r="Y3" s="53">
        <v>22</v>
      </c>
      <c r="Z3" s="53"/>
      <c r="AA3" s="53">
        <v>23</v>
      </c>
    </row>
    <row r="4" spans="1:27" ht="16" x14ac:dyDescent="0.2">
      <c r="A4" s="91" t="s">
        <v>214</v>
      </c>
      <c r="B4" s="55" t="s">
        <v>205</v>
      </c>
      <c r="C4" s="53">
        <v>1</v>
      </c>
      <c r="D4" s="57"/>
      <c r="E4" s="57"/>
      <c r="F4" s="57"/>
      <c r="G4" s="57"/>
      <c r="H4" s="57"/>
      <c r="I4" s="57"/>
      <c r="J4" s="57"/>
      <c r="K4" s="57"/>
      <c r="L4" s="57">
        <f>IO_Flows!B30</f>
        <v>67875</v>
      </c>
      <c r="M4" s="57">
        <f>IO_Flows!C30</f>
        <v>590</v>
      </c>
      <c r="N4" s="57">
        <f>IO_Flows!D30</f>
        <v>64954</v>
      </c>
      <c r="O4" s="57">
        <f>IO_Flows!E30</f>
        <v>825</v>
      </c>
      <c r="P4" s="57"/>
      <c r="Q4" s="57"/>
      <c r="R4" s="57">
        <f>IO_Flows!I30</f>
        <v>16299.600000000002</v>
      </c>
      <c r="S4" s="57">
        <f>IO_Flows!J30</f>
        <v>33748.9</v>
      </c>
      <c r="T4" s="57">
        <f>IO_Flows!K30</f>
        <v>68819.05</v>
      </c>
      <c r="U4" s="57"/>
      <c r="V4" s="57"/>
      <c r="W4" s="57"/>
      <c r="X4" s="57"/>
      <c r="Y4" s="57"/>
      <c r="Z4" s="57"/>
      <c r="AA4" s="57">
        <f>+SUM(D4:Y4)</f>
        <v>253111.55</v>
      </c>
    </row>
    <row r="5" spans="1:27" ht="16" x14ac:dyDescent="0.2">
      <c r="A5" s="92"/>
      <c r="B5" s="55" t="s">
        <v>112</v>
      </c>
      <c r="C5" s="53">
        <v>2</v>
      </c>
      <c r="D5" s="57"/>
      <c r="E5" s="57"/>
      <c r="F5" s="57"/>
      <c r="G5" s="57"/>
      <c r="H5" s="57"/>
      <c r="I5" s="57"/>
      <c r="J5" s="57"/>
      <c r="K5" s="57"/>
      <c r="L5" s="57">
        <f>IO_Flows!B31</f>
        <v>13153</v>
      </c>
      <c r="M5" s="57">
        <f>IO_Flows!C31</f>
        <v>123012</v>
      </c>
      <c r="N5" s="57">
        <f>IO_Flows!D31</f>
        <v>100197</v>
      </c>
      <c r="O5" s="57">
        <f>IO_Flows!E31</f>
        <v>10583</v>
      </c>
      <c r="P5" s="57"/>
      <c r="Q5" s="57"/>
      <c r="R5" s="57">
        <f>IO_Flows!I31</f>
        <v>15153</v>
      </c>
      <c r="S5" s="57">
        <f>IO_Flows!J31</f>
        <v>21495.5</v>
      </c>
      <c r="T5" s="57">
        <f>IO_Flows!K31</f>
        <v>50528.149999999994</v>
      </c>
      <c r="U5" s="57"/>
      <c r="V5" s="57"/>
      <c r="W5" s="57"/>
      <c r="X5" s="57"/>
      <c r="Y5" s="57"/>
      <c r="Z5" s="57"/>
      <c r="AA5" s="57">
        <f t="shared" ref="AA5:AA25" si="0">+SUM(D5:Y5)</f>
        <v>334121.65000000002</v>
      </c>
    </row>
    <row r="6" spans="1:27" ht="16" x14ac:dyDescent="0.2">
      <c r="A6" s="92"/>
      <c r="B6" s="55" t="s">
        <v>206</v>
      </c>
      <c r="C6" s="53">
        <v>3</v>
      </c>
      <c r="D6" s="57"/>
      <c r="E6" s="57"/>
      <c r="F6" s="57"/>
      <c r="G6" s="57"/>
      <c r="H6" s="57"/>
      <c r="I6" s="57"/>
      <c r="J6" s="57"/>
      <c r="K6" s="57"/>
      <c r="L6" s="57">
        <f>IO_Flows!B32</f>
        <v>48143</v>
      </c>
      <c r="M6" s="57">
        <f>IO_Flows!C32</f>
        <v>38975</v>
      </c>
      <c r="N6" s="57">
        <f>IO_Flows!D32</f>
        <v>191637</v>
      </c>
      <c r="O6" s="57">
        <f>IO_Flows!E32</f>
        <v>136324</v>
      </c>
      <c r="P6" s="57"/>
      <c r="Q6" s="57"/>
      <c r="R6" s="57">
        <f>IO_Flows!I32</f>
        <v>73052.2</v>
      </c>
      <c r="S6" s="57">
        <f>IO_Flows!J32</f>
        <v>99578.3</v>
      </c>
      <c r="T6" s="57">
        <f>IO_Flows!K32</f>
        <v>230457.95</v>
      </c>
      <c r="U6" s="57"/>
      <c r="V6" s="57"/>
      <c r="W6" s="57"/>
      <c r="X6" s="57"/>
      <c r="Y6" s="57"/>
      <c r="Z6" s="57"/>
      <c r="AA6" s="57">
        <f t="shared" si="0"/>
        <v>818167.45</v>
      </c>
    </row>
    <row r="7" spans="1:27" ht="16" x14ac:dyDescent="0.2">
      <c r="A7" s="93"/>
      <c r="B7" s="55" t="s">
        <v>114</v>
      </c>
      <c r="C7" s="53">
        <v>4</v>
      </c>
      <c r="D7" s="57"/>
      <c r="E7" s="57"/>
      <c r="F7" s="57"/>
      <c r="G7" s="57"/>
      <c r="H7" s="57"/>
      <c r="I7" s="57"/>
      <c r="J7" s="57"/>
      <c r="K7" s="57"/>
      <c r="L7" s="57">
        <f>IO_Flows!B33</f>
        <v>262</v>
      </c>
      <c r="M7" s="57">
        <f>IO_Flows!C33</f>
        <v>11143</v>
      </c>
      <c r="N7" s="57">
        <f>IO_Flows!D33</f>
        <v>15279</v>
      </c>
      <c r="O7" s="57">
        <f>IO_Flows!E33</f>
        <v>220122</v>
      </c>
      <c r="P7" s="57"/>
      <c r="Q7" s="57"/>
      <c r="R7" s="57">
        <f>IO_Flows!I33</f>
        <v>82468.600000000006</v>
      </c>
      <c r="S7" s="57">
        <f>IO_Flows!J33</f>
        <v>128903.5</v>
      </c>
      <c r="T7" s="57">
        <f>IO_Flows!K33</f>
        <v>272476.55</v>
      </c>
      <c r="U7" s="57"/>
      <c r="V7" s="57"/>
      <c r="W7" s="57"/>
      <c r="X7" s="57"/>
      <c r="Y7" s="57"/>
      <c r="Z7" s="57"/>
      <c r="AA7" s="57">
        <f t="shared" si="0"/>
        <v>730654.64999999991</v>
      </c>
    </row>
    <row r="8" spans="1:27" ht="16" x14ac:dyDescent="0.2">
      <c r="A8" s="91" t="s">
        <v>215</v>
      </c>
      <c r="B8" s="55" t="s">
        <v>205</v>
      </c>
      <c r="C8" s="53">
        <v>5</v>
      </c>
      <c r="D8" s="57"/>
      <c r="E8" s="57"/>
      <c r="F8" s="57"/>
      <c r="G8" s="57"/>
      <c r="H8" s="57"/>
      <c r="I8" s="57"/>
      <c r="J8" s="57"/>
      <c r="K8" s="57"/>
      <c r="L8" s="57">
        <f>IO_Flows!B23</f>
        <v>5678</v>
      </c>
      <c r="M8" s="57">
        <f>IO_Flows!C23</f>
        <v>513</v>
      </c>
      <c r="N8" s="57">
        <f>IO_Flows!D23</f>
        <v>6531</v>
      </c>
      <c r="O8" s="57">
        <f>IO_Flows!E23</f>
        <v>89</v>
      </c>
      <c r="P8" s="57"/>
      <c r="Q8" s="57"/>
      <c r="R8" s="57">
        <f>IO_Flows!I23</f>
        <v>7983</v>
      </c>
      <c r="S8" s="57">
        <f>IO_Flows!J23</f>
        <v>2675</v>
      </c>
      <c r="T8" s="57">
        <f>IO_Flows!K23</f>
        <v>20884.5</v>
      </c>
      <c r="U8" s="57"/>
      <c r="V8" s="57"/>
      <c r="W8" s="57"/>
      <c r="X8" s="57"/>
      <c r="Y8" s="57"/>
      <c r="Z8" s="57"/>
      <c r="AA8" s="57">
        <f>+SUM(D8:Y8)</f>
        <v>44353.5</v>
      </c>
    </row>
    <row r="9" spans="1:27" ht="16" x14ac:dyDescent="0.2">
      <c r="A9" s="92"/>
      <c r="B9" s="55" t="s">
        <v>112</v>
      </c>
      <c r="C9" s="53">
        <v>6</v>
      </c>
      <c r="D9" s="57"/>
      <c r="E9" s="57"/>
      <c r="F9" s="57"/>
      <c r="G9" s="57"/>
      <c r="H9" s="57"/>
      <c r="I9" s="57"/>
      <c r="J9" s="57"/>
      <c r="K9" s="57"/>
      <c r="L9" s="57">
        <f>IO_Flows!B24</f>
        <v>2398</v>
      </c>
      <c r="M9" s="57">
        <f>IO_Flows!C24</f>
        <v>12490</v>
      </c>
      <c r="N9" s="57">
        <f>IO_Flows!D24</f>
        <v>57600</v>
      </c>
      <c r="O9" s="57">
        <f>IO_Flows!E24</f>
        <v>4863</v>
      </c>
      <c r="P9" s="57"/>
      <c r="Q9" s="57"/>
      <c r="R9" s="57">
        <f>IO_Flows!I24</f>
        <v>514</v>
      </c>
      <c r="S9" s="57">
        <f>IO_Flows!J24</f>
        <v>2005</v>
      </c>
      <c r="T9" s="57">
        <f>IO_Flows!K24</f>
        <v>953.8</v>
      </c>
      <c r="U9" s="57"/>
      <c r="V9" s="57"/>
      <c r="W9" s="57"/>
      <c r="X9" s="57"/>
      <c r="Y9" s="57"/>
      <c r="Z9" s="57"/>
      <c r="AA9" s="57">
        <f t="shared" si="0"/>
        <v>80823.8</v>
      </c>
    </row>
    <row r="10" spans="1:27" ht="16" x14ac:dyDescent="0.2">
      <c r="A10" s="92"/>
      <c r="B10" s="55" t="s">
        <v>206</v>
      </c>
      <c r="C10" s="53">
        <v>7</v>
      </c>
      <c r="D10" s="57"/>
      <c r="E10" s="57"/>
      <c r="F10" s="57"/>
      <c r="G10" s="57"/>
      <c r="H10" s="57"/>
      <c r="I10" s="57"/>
      <c r="J10" s="57"/>
      <c r="K10" s="57"/>
      <c r="L10" s="57">
        <f>IO_Flows!B25</f>
        <v>845</v>
      </c>
      <c r="M10" s="57">
        <f>IO_Flows!C25</f>
        <v>9087</v>
      </c>
      <c r="N10" s="57">
        <f>IO_Flows!D25</f>
        <v>122978</v>
      </c>
      <c r="O10" s="57">
        <f>IO_Flows!E25</f>
        <v>11460</v>
      </c>
      <c r="P10" s="57"/>
      <c r="Q10" s="57"/>
      <c r="R10" s="57">
        <f>IO_Flows!I25</f>
        <v>11062.8</v>
      </c>
      <c r="S10" s="57">
        <f>IO_Flows!J25</f>
        <v>26594.2</v>
      </c>
      <c r="T10" s="57">
        <f>IO_Flows!K25</f>
        <v>30480</v>
      </c>
      <c r="U10" s="57"/>
      <c r="V10" s="57"/>
      <c r="W10" s="57"/>
      <c r="X10" s="57"/>
      <c r="Y10" s="57"/>
      <c r="Z10" s="57"/>
      <c r="AA10" s="57">
        <f t="shared" si="0"/>
        <v>212507</v>
      </c>
    </row>
    <row r="11" spans="1:27" ht="16" x14ac:dyDescent="0.2">
      <c r="A11" s="93"/>
      <c r="B11" s="55" t="s">
        <v>114</v>
      </c>
      <c r="C11" s="53">
        <v>8</v>
      </c>
      <c r="D11" s="57"/>
      <c r="E11" s="57"/>
      <c r="F11" s="57"/>
      <c r="G11" s="57"/>
      <c r="H11" s="57"/>
      <c r="I11" s="57"/>
      <c r="J11" s="57"/>
      <c r="K11" s="57"/>
      <c r="L11" s="57">
        <f>IO_Flows!B26</f>
        <v>4774</v>
      </c>
      <c r="M11" s="57">
        <f>IO_Flows!C26</f>
        <v>1002</v>
      </c>
      <c r="N11" s="57">
        <f>IO_Flows!D26</f>
        <v>7103</v>
      </c>
      <c r="O11" s="57">
        <f>IO_Flows!E26</f>
        <v>5592</v>
      </c>
      <c r="P11" s="57"/>
      <c r="Q11" s="57"/>
      <c r="R11" s="57">
        <f>IO_Flows!I26</f>
        <v>25600.400000000001</v>
      </c>
      <c r="S11" s="57">
        <f>IO_Flows!J26</f>
        <v>33200</v>
      </c>
      <c r="T11" s="57">
        <f>IO_Flows!K26</f>
        <v>44090</v>
      </c>
      <c r="U11" s="57"/>
      <c r="V11" s="57"/>
      <c r="W11" s="57"/>
      <c r="X11" s="57"/>
      <c r="Y11" s="57"/>
      <c r="Z11" s="57"/>
      <c r="AA11" s="57">
        <f t="shared" si="0"/>
        <v>121361.4</v>
      </c>
    </row>
    <row r="12" spans="1:27" ht="16" x14ac:dyDescent="0.2">
      <c r="A12" s="91" t="s">
        <v>203</v>
      </c>
      <c r="B12" s="55" t="s">
        <v>205</v>
      </c>
      <c r="C12" s="53">
        <v>9</v>
      </c>
      <c r="D12" s="57">
        <f>IO_Flows!G30+IO_Flows!L30</f>
        <v>253111.55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>
        <f>IO_Flows!J38</f>
        <v>44353.5</v>
      </c>
      <c r="AA12" s="57">
        <f>+SUM(D12:Z12)</f>
        <v>297465.05</v>
      </c>
    </row>
    <row r="13" spans="1:27" ht="16" x14ac:dyDescent="0.2">
      <c r="A13" s="92"/>
      <c r="B13" s="55" t="s">
        <v>112</v>
      </c>
      <c r="C13" s="53">
        <v>10</v>
      </c>
      <c r="D13" s="57"/>
      <c r="E13" s="57">
        <f>IO_Flows!G31+IO_Flows!L31</f>
        <v>334121.65000000002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>
        <f>IO_Flows!J39</f>
        <v>80823.799999999988</v>
      </c>
      <c r="AA13" s="57">
        <f>+SUM(D13:Z13)</f>
        <v>414945.45</v>
      </c>
    </row>
    <row r="14" spans="1:27" ht="16" x14ac:dyDescent="0.2">
      <c r="A14" s="92"/>
      <c r="B14" s="55" t="s">
        <v>206</v>
      </c>
      <c r="C14" s="53">
        <v>11</v>
      </c>
      <c r="D14" s="57"/>
      <c r="E14" s="57"/>
      <c r="F14" s="57">
        <f>IO_Flows!G32+IO_Flows!L32</f>
        <v>818167.45</v>
      </c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>
        <f>IO_Flows!J40</f>
        <v>212507</v>
      </c>
      <c r="AA14" s="57">
        <f>+SUM(D14:Z14)</f>
        <v>1030674.45</v>
      </c>
    </row>
    <row r="15" spans="1:27" ht="16" x14ac:dyDescent="0.2">
      <c r="A15" s="93"/>
      <c r="B15" s="55" t="s">
        <v>114</v>
      </c>
      <c r="C15" s="53">
        <v>12</v>
      </c>
      <c r="D15" s="57"/>
      <c r="E15" s="57"/>
      <c r="F15" s="57"/>
      <c r="G15" s="57">
        <f>IO_Flows!G33+IO_Flows!L33</f>
        <v>730654.65</v>
      </c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>
        <f>IO_Flows!J41</f>
        <v>121361.40000000002</v>
      </c>
      <c r="AA15" s="57">
        <f>+SUM(D15:Z15)</f>
        <v>852016.05</v>
      </c>
    </row>
    <row r="16" spans="1:27" ht="16" x14ac:dyDescent="0.2">
      <c r="A16" s="91" t="s">
        <v>216</v>
      </c>
      <c r="B16" s="55" t="s">
        <v>207</v>
      </c>
      <c r="C16" s="53">
        <v>13</v>
      </c>
      <c r="D16" s="57"/>
      <c r="E16" s="57"/>
      <c r="F16" s="57"/>
      <c r="G16" s="57"/>
      <c r="H16" s="57"/>
      <c r="I16" s="57"/>
      <c r="J16" s="57"/>
      <c r="K16" s="57"/>
      <c r="L16" s="57">
        <f>IO_Flows!B43</f>
        <v>36138</v>
      </c>
      <c r="M16" s="57">
        <f>IO_Flows!C43</f>
        <v>51287</v>
      </c>
      <c r="N16" s="57">
        <f>IO_Flows!D43</f>
        <v>166121</v>
      </c>
      <c r="O16" s="57">
        <f>IO_Flows!E43</f>
        <v>195645</v>
      </c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>
        <f t="shared" si="0"/>
        <v>449191</v>
      </c>
    </row>
    <row r="17" spans="1:27" ht="16" x14ac:dyDescent="0.2">
      <c r="A17" s="93"/>
      <c r="B17" s="55" t="s">
        <v>208</v>
      </c>
      <c r="C17" s="53">
        <v>14</v>
      </c>
      <c r="D17" s="57"/>
      <c r="E17" s="57"/>
      <c r="F17" s="57"/>
      <c r="G17" s="57"/>
      <c r="H17" s="57"/>
      <c r="I17" s="57"/>
      <c r="J17" s="57"/>
      <c r="K17" s="57"/>
      <c r="L17" s="57">
        <f>IO_Flows!B45</f>
        <v>87586</v>
      </c>
      <c r="M17" s="57">
        <f>IO_Flows!C45</f>
        <v>121322</v>
      </c>
      <c r="N17" s="57">
        <f>IO_Flows!D45</f>
        <v>227758</v>
      </c>
      <c r="O17" s="57">
        <f>IO_Flows!E45</f>
        <v>202795</v>
      </c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>
        <f t="shared" si="0"/>
        <v>639461</v>
      </c>
    </row>
    <row r="18" spans="1:27" ht="16" x14ac:dyDescent="0.2">
      <c r="A18" s="91" t="s">
        <v>204</v>
      </c>
      <c r="B18" s="55" t="s">
        <v>126</v>
      </c>
      <c r="C18" s="53">
        <v>15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>
        <f>IO_Flows!U39</f>
        <v>89838.200000000012</v>
      </c>
      <c r="Q18" s="57">
        <f>IO_Flows!U40</f>
        <v>127892.20000000001</v>
      </c>
      <c r="R18" s="57"/>
      <c r="S18" s="57"/>
      <c r="T18" s="57"/>
      <c r="U18" s="57">
        <f>IO_Flows!U44</f>
        <v>78977.78</v>
      </c>
      <c r="V18" s="57"/>
      <c r="W18" s="57"/>
      <c r="X18" s="57"/>
      <c r="Y18" s="57"/>
      <c r="Z18" s="57"/>
      <c r="AA18" s="57">
        <f t="shared" si="0"/>
        <v>296708.18000000005</v>
      </c>
    </row>
    <row r="19" spans="1:27" ht="16" x14ac:dyDescent="0.2">
      <c r="A19" s="92"/>
      <c r="B19" s="55" t="s">
        <v>127</v>
      </c>
      <c r="C19" s="53">
        <v>16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>
        <f>IO_Flows!V39</f>
        <v>134757.29999999999</v>
      </c>
      <c r="Q19" s="57">
        <f>IO_Flows!V40</f>
        <v>191838.3</v>
      </c>
      <c r="R19" s="57"/>
      <c r="S19" s="57"/>
      <c r="T19" s="57"/>
      <c r="U19" s="57">
        <f>IO_Flows!V44</f>
        <v>117103.30000000005</v>
      </c>
      <c r="V19" s="57"/>
      <c r="W19" s="57"/>
      <c r="X19" s="57"/>
      <c r="Y19" s="57"/>
      <c r="Z19" s="57"/>
      <c r="AA19" s="57">
        <f t="shared" si="0"/>
        <v>443698.9</v>
      </c>
    </row>
    <row r="20" spans="1:27" ht="16" x14ac:dyDescent="0.2">
      <c r="A20" s="92"/>
      <c r="B20" s="55" t="s">
        <v>128</v>
      </c>
      <c r="C20" s="53">
        <v>17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>
        <f>IO_Flows!W39</f>
        <v>224595.5</v>
      </c>
      <c r="Q20" s="57">
        <f>IO_Flows!W40</f>
        <v>319730.5</v>
      </c>
      <c r="R20" s="57"/>
      <c r="S20" s="57"/>
      <c r="T20" s="57"/>
      <c r="U20" s="57">
        <f>IO_Flows!W44</f>
        <v>362472.65500000003</v>
      </c>
      <c r="V20" s="57"/>
      <c r="W20" s="57"/>
      <c r="X20" s="57"/>
      <c r="Y20" s="57"/>
      <c r="Z20" s="57"/>
      <c r="AA20" s="57">
        <f t="shared" si="0"/>
        <v>906798.65500000003</v>
      </c>
    </row>
    <row r="21" spans="1:27" ht="16" x14ac:dyDescent="0.2">
      <c r="A21" s="93"/>
      <c r="B21" s="55" t="s">
        <v>197</v>
      </c>
      <c r="C21" s="53">
        <v>18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>
        <f>IO_Flows!Z34+IO_Flows!U42</f>
        <v>59904.570000000007</v>
      </c>
      <c r="S21" s="57">
        <f>IO_Flows!AA34+IO_Flows!V42</f>
        <v>87855.12</v>
      </c>
      <c r="T21" s="57">
        <f>IO_Flows!AB34+IO_Flows!W42</f>
        <v>177988.05</v>
      </c>
      <c r="U21" s="57"/>
      <c r="V21" s="57">
        <f>IO_Flows!B34+IO_Flows!C34+IO_Flows!D34+IO_Flows!E34</f>
        <v>99140.25</v>
      </c>
      <c r="W21" s="57">
        <f>IO_Flows!Z27+IO_Flows!AA27+IO_Flows!AB27+IO_Flows!B27+IO_Flows!C27+IO_Flows!D27+IO_Flows!E27</f>
        <v>54312.24500000001</v>
      </c>
      <c r="X21" s="57">
        <f>IO_Flows!F44</f>
        <v>26830.800000000003</v>
      </c>
      <c r="Y21" s="57">
        <f>IO_Flows!F46</f>
        <v>52522.700000000004</v>
      </c>
      <c r="Z21" s="57"/>
      <c r="AA21" s="61">
        <f t="shared" si="0"/>
        <v>558553.73499999999</v>
      </c>
    </row>
    <row r="22" spans="1:27" ht="16" x14ac:dyDescent="0.2">
      <c r="A22" s="91" t="s">
        <v>217</v>
      </c>
      <c r="B22" s="55" t="s">
        <v>137</v>
      </c>
      <c r="C22" s="53">
        <v>19</v>
      </c>
      <c r="D22" s="57"/>
      <c r="E22" s="57"/>
      <c r="F22" s="57"/>
      <c r="G22" s="57"/>
      <c r="H22" s="57"/>
      <c r="I22" s="57"/>
      <c r="J22" s="57"/>
      <c r="K22" s="57"/>
      <c r="L22" s="57">
        <f>IO_Flows!B34</f>
        <v>17112.8</v>
      </c>
      <c r="M22" s="57">
        <f>IO_Flows!C34</f>
        <v>13393.450000000003</v>
      </c>
      <c r="N22" s="57">
        <f>IO_Flows!D34</f>
        <v>25578.950000000004</v>
      </c>
      <c r="O22" s="57">
        <f>IO_Flows!E34</f>
        <v>43055.05</v>
      </c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>
        <f t="shared" si="0"/>
        <v>99140.25</v>
      </c>
    </row>
    <row r="23" spans="1:27" ht="16" x14ac:dyDescent="0.2">
      <c r="A23" s="92"/>
      <c r="B23" s="55" t="s">
        <v>174</v>
      </c>
      <c r="C23" s="53">
        <v>20</v>
      </c>
      <c r="D23" s="57"/>
      <c r="E23" s="57"/>
      <c r="F23" s="57"/>
      <c r="G23" s="57"/>
      <c r="H23" s="57"/>
      <c r="I23" s="57"/>
      <c r="J23" s="57"/>
      <c r="K23" s="57"/>
      <c r="L23" s="57">
        <f>IO_Flows!B27</f>
        <v>1127.8500000000001</v>
      </c>
      <c r="M23" s="57">
        <f>IO_Flows!C27</f>
        <v>2737.9</v>
      </c>
      <c r="N23" s="57">
        <f>IO_Flows!D27</f>
        <v>25243.550000000003</v>
      </c>
      <c r="O23" s="57">
        <f>IO_Flows!E27</f>
        <v>2768.95</v>
      </c>
      <c r="P23" s="57"/>
      <c r="Q23" s="57"/>
      <c r="R23" s="57">
        <f>IO_Flows!Z27</f>
        <v>4670.0099999999984</v>
      </c>
      <c r="S23" s="57">
        <f>IO_Flows!AA27</f>
        <v>7643.3799999999974</v>
      </c>
      <c r="T23" s="57">
        <f>IO_Flows!AB27</f>
        <v>10120.60500000001</v>
      </c>
      <c r="U23" s="57"/>
      <c r="V23" s="57"/>
      <c r="W23" s="57"/>
      <c r="X23" s="57"/>
      <c r="Y23" s="57"/>
      <c r="Z23" s="57"/>
      <c r="AA23" s="57">
        <f t="shared" si="0"/>
        <v>54312.24500000001</v>
      </c>
    </row>
    <row r="24" spans="1:27" ht="16" x14ac:dyDescent="0.2">
      <c r="A24" s="92"/>
      <c r="B24" s="55" t="s">
        <v>210</v>
      </c>
      <c r="C24" s="53">
        <v>21</v>
      </c>
      <c r="D24" s="57"/>
      <c r="E24" s="57"/>
      <c r="F24" s="57"/>
      <c r="G24" s="57"/>
      <c r="H24" s="57"/>
      <c r="I24" s="57"/>
      <c r="J24" s="57"/>
      <c r="K24" s="57"/>
      <c r="L24" s="57">
        <f>IO_Flows!B44</f>
        <v>3613.8</v>
      </c>
      <c r="M24" s="57">
        <f>IO_Flows!C44</f>
        <v>5128.7000000000007</v>
      </c>
      <c r="N24" s="57">
        <f>IO_Flows!D44</f>
        <v>8306.0500000000011</v>
      </c>
      <c r="O24" s="57">
        <f>IO_Flows!E44</f>
        <v>9782.25</v>
      </c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>
        <f t="shared" si="0"/>
        <v>26830.800000000003</v>
      </c>
    </row>
    <row r="25" spans="1:27" ht="16" x14ac:dyDescent="0.2">
      <c r="A25" s="93"/>
      <c r="B25" s="55" t="s">
        <v>211</v>
      </c>
      <c r="C25" s="53">
        <v>22</v>
      </c>
      <c r="D25" s="57"/>
      <c r="E25" s="57"/>
      <c r="F25" s="57"/>
      <c r="G25" s="57"/>
      <c r="H25" s="57"/>
      <c r="I25" s="57"/>
      <c r="J25" s="57"/>
      <c r="K25" s="57"/>
      <c r="L25" s="57">
        <f>IO_Flows!B46</f>
        <v>8758.6</v>
      </c>
      <c r="M25" s="57">
        <f>IO_Flows!C46</f>
        <v>24264.400000000001</v>
      </c>
      <c r="N25" s="57">
        <f>IO_Flows!D46</f>
        <v>11387.900000000001</v>
      </c>
      <c r="O25" s="57">
        <f>IO_Flows!E46</f>
        <v>8111.8</v>
      </c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>
        <f t="shared" si="0"/>
        <v>52522.700000000004</v>
      </c>
    </row>
    <row r="26" spans="1:27" ht="16" x14ac:dyDescent="0.2">
      <c r="A26" s="55"/>
      <c r="B26" s="55" t="s">
        <v>212</v>
      </c>
      <c r="C26" s="53">
        <v>23</v>
      </c>
      <c r="D26" s="57"/>
      <c r="E26" s="57"/>
      <c r="F26" s="57"/>
      <c r="G26" s="57"/>
      <c r="H26" s="57">
        <f>IO_Flows!J38</f>
        <v>44353.5</v>
      </c>
      <c r="I26" s="57">
        <f>IO_Flows!J39</f>
        <v>80823.799999999988</v>
      </c>
      <c r="J26" s="57">
        <f>IO_Flows!J40</f>
        <v>212507</v>
      </c>
      <c r="K26" s="57">
        <f>IO_Flows!J41</f>
        <v>121361.40000000002</v>
      </c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</row>
    <row r="27" spans="1:27" ht="16" x14ac:dyDescent="0.2">
      <c r="A27" s="55"/>
      <c r="B27" s="55" t="s">
        <v>213</v>
      </c>
      <c r="C27" s="53">
        <v>24</v>
      </c>
      <c r="D27" s="57">
        <f t="shared" ref="D27:K27" si="1">+SUM(D4:D26)</f>
        <v>253111.55</v>
      </c>
      <c r="E27" s="57">
        <f t="shared" si="1"/>
        <v>334121.65000000002</v>
      </c>
      <c r="F27" s="57">
        <f t="shared" si="1"/>
        <v>818167.45</v>
      </c>
      <c r="G27" s="57">
        <f t="shared" si="1"/>
        <v>730654.65</v>
      </c>
      <c r="H27" s="57">
        <f t="shared" si="1"/>
        <v>44353.5</v>
      </c>
      <c r="I27" s="57">
        <f t="shared" si="1"/>
        <v>80823.799999999988</v>
      </c>
      <c r="J27" s="57">
        <f t="shared" si="1"/>
        <v>212507</v>
      </c>
      <c r="K27" s="57">
        <f t="shared" si="1"/>
        <v>121361.40000000002</v>
      </c>
      <c r="L27" s="57">
        <f t="shared" ref="L27:Y27" si="2">+SUM(L4:L25)</f>
        <v>297465.04999999993</v>
      </c>
      <c r="M27" s="57">
        <f t="shared" si="2"/>
        <v>414945.45000000007</v>
      </c>
      <c r="N27" s="57">
        <f t="shared" si="2"/>
        <v>1030674.4500000001</v>
      </c>
      <c r="O27" s="57">
        <f t="shared" si="2"/>
        <v>852016.05</v>
      </c>
      <c r="P27" s="57">
        <f t="shared" si="2"/>
        <v>449191</v>
      </c>
      <c r="Q27" s="57">
        <f t="shared" si="2"/>
        <v>639461</v>
      </c>
      <c r="R27" s="57">
        <f t="shared" si="2"/>
        <v>296708.18000000005</v>
      </c>
      <c r="S27" s="57">
        <f t="shared" si="2"/>
        <v>443698.9</v>
      </c>
      <c r="T27" s="57">
        <f t="shared" si="2"/>
        <v>906798.65500000003</v>
      </c>
      <c r="U27" s="60">
        <f t="shared" si="2"/>
        <v>558553.7350000001</v>
      </c>
      <c r="V27" s="57">
        <f t="shared" si="2"/>
        <v>99140.25</v>
      </c>
      <c r="W27" s="57">
        <f t="shared" si="2"/>
        <v>54312.24500000001</v>
      </c>
      <c r="X27" s="57">
        <f t="shared" si="2"/>
        <v>26830.800000000003</v>
      </c>
      <c r="Y27" s="57">
        <f t="shared" si="2"/>
        <v>52522.700000000004</v>
      </c>
      <c r="Z27" s="57"/>
      <c r="AA27" s="57"/>
    </row>
    <row r="29" spans="1:27" x14ac:dyDescent="0.15">
      <c r="D29" t="b">
        <f>IF(D27=AA4,TRUE,FALSE)</f>
        <v>1</v>
      </c>
      <c r="E29" t="b">
        <f>IF(E27=AA5,TRUE,FALSE)</f>
        <v>1</v>
      </c>
      <c r="F29" t="b">
        <f>IF(F27=AA6,TRUE,FALSE)</f>
        <v>1</v>
      </c>
      <c r="G29" t="b">
        <f>IF(G27=AA7,TRUE,FALSE)</f>
        <v>1</v>
      </c>
      <c r="H29" t="b">
        <f>IF(H27=AA8,TRUE,FALSE)</f>
        <v>1</v>
      </c>
      <c r="I29" t="b">
        <f>IF(I27=AA9,TRUE,FALSE)</f>
        <v>1</v>
      </c>
      <c r="J29" t="b">
        <f>IF(J27=AA10,TRUE,FALSE)</f>
        <v>1</v>
      </c>
      <c r="K29" t="b">
        <f>IF(K27=AA11,TRUE,FALSE)</f>
        <v>1</v>
      </c>
      <c r="L29" t="b">
        <f>IF(L27=AA12,TRUE,FALSE)</f>
        <v>1</v>
      </c>
      <c r="M29" t="b">
        <f>IF(M27=AA13,TRUE,FALSE)</f>
        <v>1</v>
      </c>
      <c r="N29" t="b">
        <f>IF(N27=AA14,TRUE,FALSE)</f>
        <v>1</v>
      </c>
      <c r="O29" t="b">
        <f>IF(O27=AA15,TRUE,FALSE)</f>
        <v>1</v>
      </c>
      <c r="P29" t="b">
        <f>IF(P27=AA16,TRUE,FALSE)</f>
        <v>1</v>
      </c>
      <c r="Q29" t="b">
        <f>IF(Q27=AA17,TRUE,FALSE)</f>
        <v>1</v>
      </c>
      <c r="R29" t="b">
        <f>IF(R27=AA18,TRUE,FALSE)</f>
        <v>1</v>
      </c>
      <c r="S29" t="b">
        <f>IF(S27=AA19,TRUE,FALSE)</f>
        <v>1</v>
      </c>
      <c r="T29" t="b">
        <f>IF(T27=AA20,TRUE,FALSE)</f>
        <v>1</v>
      </c>
      <c r="U29" t="b">
        <f>IF(U27=AA21,TRUE,FALSE)</f>
        <v>1</v>
      </c>
      <c r="V29" t="b">
        <f>IF(V27=AA22,TRUE,FALSE)</f>
        <v>1</v>
      </c>
      <c r="W29" t="b">
        <f>IF(W27=AA23,TRUE,FALSE)</f>
        <v>1</v>
      </c>
      <c r="X29" t="b">
        <f>IF(X27=AA24,TRUE,FALSE)</f>
        <v>1</v>
      </c>
      <c r="Y29" t="b">
        <f>IF(Y27=AA25,TRUE,FALSE)</f>
        <v>1</v>
      </c>
    </row>
    <row r="30" spans="1:27" x14ac:dyDescent="0.15">
      <c r="D30" s="58"/>
    </row>
  </sheetData>
  <mergeCells count="13">
    <mergeCell ref="A8:A11"/>
    <mergeCell ref="A12:A15"/>
    <mergeCell ref="A16:A17"/>
    <mergeCell ref="A18:A21"/>
    <mergeCell ref="A22:A25"/>
    <mergeCell ref="A1:C3"/>
    <mergeCell ref="R1:U1"/>
    <mergeCell ref="V1:Y1"/>
    <mergeCell ref="A4:A7"/>
    <mergeCell ref="D1:G1"/>
    <mergeCell ref="H1:K1"/>
    <mergeCell ref="L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RussiaData</vt:lpstr>
      <vt:lpstr>Consolidation</vt:lpstr>
      <vt:lpstr>RawData</vt:lpstr>
      <vt:lpstr>IO_Flows</vt:lpstr>
      <vt:lpstr>SAM</vt:lpstr>
      <vt:lpstr>Detailed SAM</vt:lpstr>
    </vt:vector>
  </TitlesOfParts>
  <Company>TECA TRAINING ApS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Jensen</dc:creator>
  <cp:lastModifiedBy>Roman Dogadin</cp:lastModifiedBy>
  <dcterms:created xsi:type="dcterms:W3CDTF">2006-05-19T07:39:57Z</dcterms:created>
  <dcterms:modified xsi:type="dcterms:W3CDTF">2021-05-04T21:38:41Z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-2923535</vt:i4>
  </property>
  <property fmtid="{D5CDD505-2E9C-101B-9397-08002B2CF9AE}" pid="3" name="_EmailSubject">
    <vt:lpwstr>change on page 15</vt:lpwstr>
  </property>
  <property fmtid="{D5CDD505-2E9C-101B-9397-08002B2CF9AE}" pid="4" name="_AuthorEmail">
    <vt:lpwstr>adelia@rol.uz</vt:lpwstr>
  </property>
  <property fmtid="{D5CDD505-2E9C-101B-9397-08002B2CF9AE}" pid="5" name="_AuthorEmailDisplayName">
    <vt:lpwstr>adelia</vt:lpwstr>
  </property>
  <property fmtid="{D5CDD505-2E9C-101B-9397-08002B2CF9AE}" pid="6" name="_ReviewingToolsShownOnce">
    <vt:lpwstr/>
  </property>
</Properties>
</file>