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u/Git/Health_Insurance_Sim/"/>
    </mc:Choice>
  </mc:AlternateContent>
  <xr:revisionPtr revIDLastSave="0" documentId="13_ncr:1_{DB7D923A-2662-8C4F-9FA8-DD26651F1765}" xr6:coauthVersionLast="47" xr6:coauthVersionMax="47" xr10:uidLastSave="{00000000-0000-0000-0000-000000000000}"/>
  <bookViews>
    <workbookView xWindow="780" yWindow="1000" windowWidth="27640" windowHeight="15540" xr2:uid="{F6F7CCB2-3530-C445-A614-1A88D2B30731}"/>
  </bookViews>
  <sheets>
    <sheet name="InputParms" sheetId="1" r:id="rId1"/>
  </sheets>
  <definedNames>
    <definedName name="_AtRisk_ReportsSetting_ReportGraphOptions" hidden="1">"REP:VER:8.8.1GRA:OUT:00INS:00SUM:T00DET:T00SCE:02SC1:33DAT:2|TRUE,.75,1|TRUE,0,.25|TRUE,.9,1SE1:38DAT:3,10,2,.95,5,16,FALSE,0,TRUE,TRUE,TRUESE2:38DAT:3,10,2,.95,5,16,FALSE,0,TRUE,TRUE,TRUETSI:002SDA:FF"</definedName>
    <definedName name="_AtRisk_ReportsSetting_ReportMulitSelections" hidden="1">"REP:VER:8.8.1MUL:OUT:T23INS:T11SUM:T10DET:T10SEN:T11SCE:T11TEM:FSDA:T10"</definedName>
    <definedName name="_AtRisk_ReportsSetting_ReportOptions" hidden="1">"REP:VER:8.8.1OPT:RAP:01RWE:01RLS:04ROT:00RST:00RRT:01AGR:FAFN:113DAT:C:\Users\weedy\Dropbox\Shared with Katy\Job Stuff\2024\FHEvTACAIR Respin\Report-2024 Monte Carlo for FHE v TA.pdfOGR:T"</definedName>
    <definedName name="_AtRisk_ReportsSetting_ReportSelectedRangeOutputs" hidden="1">InputParms!#REF!,InputParms!#REF!,InputParms!#REF!,InputParms!#REF!,InputParms!#REF!,InputParms!#REF!,InputParms!#REF!,InputParms!#REF!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"73WWX44FDVZ5V97CHF4G6E9U"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27" i="1"/>
  <c r="J27" i="1"/>
  <c r="H27" i="1"/>
  <c r="G27" i="1"/>
  <c r="F27" i="1"/>
  <c r="E27" i="1"/>
  <c r="M26" i="1"/>
  <c r="L26" i="1"/>
  <c r="K26" i="1"/>
  <c r="J26" i="1"/>
  <c r="H26" i="1"/>
  <c r="G26" i="1"/>
  <c r="F26" i="1"/>
  <c r="E26" i="1"/>
  <c r="B17" i="1"/>
  <c r="M24" i="1"/>
  <c r="L24" i="1"/>
  <c r="K24" i="1"/>
  <c r="J24" i="1"/>
  <c r="H24" i="1"/>
  <c r="G24" i="1"/>
  <c r="F24" i="1"/>
  <c r="E24" i="1"/>
  <c r="M23" i="1"/>
  <c r="L23" i="1"/>
  <c r="K23" i="1"/>
  <c r="J23" i="1"/>
  <c r="H23" i="1"/>
  <c r="G23" i="1"/>
  <c r="F23" i="1"/>
  <c r="E23" i="1"/>
  <c r="M16" i="1"/>
  <c r="L16" i="1"/>
  <c r="K16" i="1"/>
  <c r="J16" i="1"/>
  <c r="H16" i="1"/>
  <c r="G16" i="1"/>
  <c r="F16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Griffith</author>
  </authors>
  <commentList>
    <comment ref="C2" authorId="0" shapeId="0" xr:uid="{CCD0B4F9-AC47-EC4D-86E6-3F76A8245C6C}">
      <text>
        <r>
          <rPr>
            <b/>
            <sz val="9"/>
            <color rgb="FF000000"/>
            <rFont val="Tahoma"/>
            <family val="2"/>
          </rPr>
          <t>Beau Griffith: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7 before baby. Now is 7 + 5 = 12.</t>
        </r>
      </text>
    </comment>
    <comment ref="C3" authorId="0" shapeId="0" xr:uid="{592E2CC7-D9EA-4546-8FE4-A5E3FB240C01}">
      <text>
        <r>
          <rPr>
            <b/>
            <sz val="9"/>
            <color rgb="FF000000"/>
            <rFont val="Tahoma"/>
            <family val="2"/>
          </rPr>
          <t>Beau Griffith: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6 before baby. Now 6 + 2 = 8.</t>
        </r>
      </text>
    </comment>
    <comment ref="C6" authorId="0" shapeId="0" xr:uid="{80349C8B-5B70-5442-A8EF-8C3DFD7C686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+ 4 = 6.</t>
        </r>
      </text>
    </comment>
    <comment ref="C9" authorId="0" shapeId="0" xr:uid="{973BCDFE-BBFC-D24B-BCD3-3EC626EF36AE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2 before baby. Now is 2 + 2 = 4.</t>
        </r>
      </text>
    </comment>
    <comment ref="C10" authorId="0" shapeId="0" xr:uid="{3543CFCB-83F1-BA4E-899F-EEBC04C0DF97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Was 1 before baby. Now is 1 + 2 = 3.</t>
        </r>
      </text>
    </comment>
    <comment ref="J16" authorId="0" shapeId="0" xr:uid="{5DA423FA-E372-A04A-A52F-613C9678945A}">
      <text>
        <r>
          <rPr>
            <b/>
            <sz val="9"/>
            <color indexed="81"/>
            <rFont val="Tahoma"/>
            <family val="2"/>
          </rPr>
          <t>Beau Griffith:</t>
        </r>
        <r>
          <rPr>
            <sz val="9"/>
            <color indexed="81"/>
            <rFont val="Tahoma"/>
            <family val="2"/>
          </rPr>
          <t xml:space="preserve">
2024 rates marked up by 10% (assumption)</t>
        </r>
      </text>
    </comment>
  </commentList>
</comments>
</file>

<file path=xl/sharedStrings.xml><?xml version="1.0" encoding="utf-8"?>
<sst xmlns="http://schemas.openxmlformats.org/spreadsheetml/2006/main" count="36" uniqueCount="36">
  <si>
    <t>Issue</t>
  </si>
  <si>
    <t>Raw Cost</t>
  </si>
  <si>
    <t>OAP HDHPQ</t>
  </si>
  <si>
    <t>OAP Low 5500</t>
  </si>
  <si>
    <t>OAP MID (2000)</t>
  </si>
  <si>
    <t>OAP 500</t>
  </si>
  <si>
    <t>Platinum</t>
  </si>
  <si>
    <t>Gold</t>
  </si>
  <si>
    <t>Silver</t>
  </si>
  <si>
    <t xml:space="preserve">HSA </t>
  </si>
  <si>
    <t>Routine PCP Visit</t>
  </si>
  <si>
    <t>Specialist Visit</t>
  </si>
  <si>
    <t>Mental Health Visit</t>
  </si>
  <si>
    <t>Chiropractor Visit</t>
  </si>
  <si>
    <t>Generic Script</t>
  </si>
  <si>
    <t>Formula Brand Name</t>
  </si>
  <si>
    <t>Non-Form Brand Name</t>
  </si>
  <si>
    <t>Urgent Care</t>
  </si>
  <si>
    <t>ER Visit</t>
  </si>
  <si>
    <t>Lab Services</t>
  </si>
  <si>
    <t>Pregnancy &amp; Delivery</t>
  </si>
  <si>
    <t>CATASTROPHE</t>
  </si>
  <si>
    <t>Outpatient Surgery</t>
  </si>
  <si>
    <t>Premium (Annual)</t>
  </si>
  <si>
    <t>Deductible Fam</t>
  </si>
  <si>
    <t>Deductible Individual</t>
  </si>
  <si>
    <t>Max OOP Fam</t>
  </si>
  <si>
    <t>Max OOP Individual</t>
  </si>
  <si>
    <t>Avg / Yr</t>
  </si>
  <si>
    <t>Max</t>
  </si>
  <si>
    <t>Min</t>
  </si>
  <si>
    <t>Script Stops after First Empty Row</t>
  </si>
  <si>
    <t>Script Ends after 5 Rows</t>
  </si>
  <si>
    <t>EV (Raw)</t>
  </si>
  <si>
    <t>Output Max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</si>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</sst>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4" fillId="0" borderId="0" xfId="0" applyFont="1"/>
    <xf numFmtId="0" fontId="0" fillId="0" borderId="1" xfId="0" applyBorder="1"/>
    <xf numFmtId="165" fontId="1" fillId="2" borderId="0" xfId="1" applyNumberFormat="1" applyFont="1" applyFill="1" applyBorder="1"/>
    <xf numFmtId="9" fontId="3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3" fillId="2" borderId="0" xfId="1" applyNumberFormat="1" applyFont="1" applyFill="1" applyBorder="1"/>
    <xf numFmtId="0" fontId="3" fillId="0" borderId="0" xfId="0" applyFont="1"/>
    <xf numFmtId="9" fontId="3" fillId="0" borderId="0" xfId="2" applyFont="1" applyFill="1" applyAlignment="1">
      <alignment horizontal="center"/>
    </xf>
    <xf numFmtId="0" fontId="0" fillId="0" borderId="3" xfId="0" applyBorder="1"/>
    <xf numFmtId="165" fontId="3" fillId="2" borderId="4" xfId="1" applyNumberFormat="1" applyFont="1" applyFill="1" applyBorder="1"/>
    <xf numFmtId="0" fontId="5" fillId="0" borderId="0" xfId="0" applyFont="1"/>
    <xf numFmtId="6" fontId="3" fillId="0" borderId="0" xfId="0" applyNumberFormat="1" applyFont="1"/>
    <xf numFmtId="6" fontId="3" fillId="3" borderId="0" xfId="0" applyNumberFormat="1" applyFont="1" applyFill="1"/>
    <xf numFmtId="0" fontId="4" fillId="4" borderId="0" xfId="0" applyFont="1" applyFill="1"/>
    <xf numFmtId="6" fontId="3" fillId="4" borderId="0" xfId="0" applyNumberFormat="1" applyFont="1" applyFill="1"/>
    <xf numFmtId="165" fontId="3" fillId="0" borderId="0" xfId="1" applyNumberFormat="1" applyFont="1" applyBorder="1"/>
    <xf numFmtId="165" fontId="3" fillId="0" borderId="0" xfId="0" applyNumberFormat="1" applyFont="1"/>
    <xf numFmtId="9" fontId="3" fillId="0" borderId="0" xfId="2" applyFont="1" applyBorder="1"/>
    <xf numFmtId="1" fontId="3" fillId="2" borderId="0" xfId="0" applyNumberFormat="1" applyFont="1" applyFill="1"/>
    <xf numFmtId="10" fontId="3" fillId="2" borderId="0" xfId="0" applyNumberFormat="1" applyFont="1" applyFill="1"/>
    <xf numFmtId="9" fontId="0" fillId="2" borderId="0" xfId="0" applyNumberFormat="1" applyFill="1"/>
    <xf numFmtId="164" fontId="3" fillId="0" borderId="0" xfId="0" applyNumberFormat="1" applyFont="1"/>
    <xf numFmtId="6" fontId="0" fillId="0" borderId="0" xfId="0" applyNumberFormat="1"/>
    <xf numFmtId="0" fontId="0" fillId="5" borderId="0" xfId="0" applyFill="1"/>
    <xf numFmtId="44" fontId="0" fillId="0" borderId="0" xfId="1" applyNumberFormat="1" applyFont="1"/>
    <xf numFmtId="0" fontId="1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4891-A887-1849-A311-9458200AB22B}">
  <dimension ref="A1:Q36"/>
  <sheetViews>
    <sheetView tabSelected="1" zoomScale="115" zoomScaleNormal="115" workbookViewId="0">
      <pane xSplit="1" topLeftCell="B1" activePane="topRight" state="frozen"/>
      <selection pane="topRight" activeCell="G22" sqref="G22"/>
    </sheetView>
  </sheetViews>
  <sheetFormatPr baseColWidth="10" defaultColWidth="8.83203125" defaultRowHeight="15" x14ac:dyDescent="0.2"/>
  <cols>
    <col min="1" max="1" width="20.33203125" bestFit="1" customWidth="1"/>
    <col min="2" max="2" width="11" customWidth="1"/>
    <col min="3" max="3" width="11.33203125" bestFit="1" customWidth="1"/>
    <col min="4" max="4" width="30" customWidth="1"/>
    <col min="5" max="5" width="9.83203125" customWidth="1"/>
    <col min="6" max="6" width="10.33203125" customWidth="1"/>
    <col min="7" max="7" width="9.33203125" style="12" customWidth="1"/>
    <col min="8" max="8" width="9.6640625" customWidth="1"/>
    <col min="10" max="10" width="10.33203125" bestFit="1" customWidth="1"/>
    <col min="11" max="13" width="12.1640625" customWidth="1"/>
  </cols>
  <sheetData>
    <row r="1" spans="1:13" x14ac:dyDescent="0.2">
      <c r="A1" s="1" t="s">
        <v>0</v>
      </c>
      <c r="B1" s="2" t="s">
        <v>1</v>
      </c>
      <c r="C1" s="2" t="s">
        <v>28</v>
      </c>
      <c r="E1" s="27" t="s">
        <v>2</v>
      </c>
      <c r="F1" s="17" t="s">
        <v>3</v>
      </c>
      <c r="G1" s="17" t="s">
        <v>4</v>
      </c>
      <c r="H1" s="17" t="s">
        <v>5</v>
      </c>
      <c r="I1" s="4"/>
      <c r="J1" s="27" t="s">
        <v>6</v>
      </c>
      <c r="K1" s="27" t="s">
        <v>7</v>
      </c>
      <c r="L1" s="27" t="s">
        <v>8</v>
      </c>
      <c r="M1" s="27" t="s">
        <v>9</v>
      </c>
    </row>
    <row r="2" spans="1:13" x14ac:dyDescent="0.2">
      <c r="A2" s="5" t="s">
        <v>10</v>
      </c>
      <c r="B2" s="6">
        <v>200</v>
      </c>
      <c r="C2" s="24">
        <v>12</v>
      </c>
      <c r="E2" s="7">
        <v>0.2</v>
      </c>
      <c r="F2" s="8">
        <v>30</v>
      </c>
      <c r="G2" s="8">
        <v>25</v>
      </c>
      <c r="H2" s="9">
        <v>25</v>
      </c>
      <c r="I2" s="10"/>
      <c r="J2" s="8">
        <v>20</v>
      </c>
      <c r="K2" s="8">
        <v>40</v>
      </c>
      <c r="L2" s="8">
        <v>40</v>
      </c>
      <c r="M2" s="7">
        <v>0</v>
      </c>
    </row>
    <row r="3" spans="1:13" x14ac:dyDescent="0.2">
      <c r="A3" s="5" t="s">
        <v>11</v>
      </c>
      <c r="B3" s="6">
        <v>400</v>
      </c>
      <c r="C3" s="24">
        <v>8</v>
      </c>
      <c r="E3" s="7">
        <v>0.2</v>
      </c>
      <c r="F3" s="8">
        <v>60</v>
      </c>
      <c r="G3" s="8">
        <v>50</v>
      </c>
      <c r="H3" s="9">
        <v>50</v>
      </c>
      <c r="I3" s="10"/>
      <c r="J3" s="8">
        <v>30</v>
      </c>
      <c r="K3" s="8">
        <v>60</v>
      </c>
      <c r="L3" s="8">
        <v>60</v>
      </c>
      <c r="M3" s="7">
        <v>0</v>
      </c>
    </row>
    <row r="4" spans="1:13" x14ac:dyDescent="0.2">
      <c r="A4" s="5" t="s">
        <v>12</v>
      </c>
      <c r="B4" s="11">
        <v>235</v>
      </c>
      <c r="C4" s="24">
        <v>0.39</v>
      </c>
      <c r="E4" s="7">
        <v>0.4</v>
      </c>
      <c r="F4" s="7">
        <v>0.5</v>
      </c>
      <c r="G4" s="7">
        <v>0.5</v>
      </c>
      <c r="H4" s="7">
        <v>0.5</v>
      </c>
      <c r="I4" s="10"/>
      <c r="J4" s="7">
        <v>0.5</v>
      </c>
      <c r="K4" s="7">
        <v>0.5</v>
      </c>
      <c r="L4" s="7">
        <v>0.5</v>
      </c>
      <c r="M4" s="7">
        <v>0.5</v>
      </c>
    </row>
    <row r="5" spans="1:13" x14ac:dyDescent="0.2">
      <c r="A5" s="5" t="s">
        <v>13</v>
      </c>
      <c r="B5" s="11">
        <v>120</v>
      </c>
      <c r="C5" s="24">
        <v>3</v>
      </c>
      <c r="E5" s="7">
        <v>0.2</v>
      </c>
      <c r="F5" s="8">
        <v>60</v>
      </c>
      <c r="G5" s="9">
        <v>50</v>
      </c>
      <c r="H5" s="9">
        <v>50</v>
      </c>
      <c r="I5" s="10"/>
      <c r="J5" s="8">
        <v>30</v>
      </c>
      <c r="K5" s="8">
        <v>60</v>
      </c>
      <c r="L5" s="8">
        <v>60</v>
      </c>
      <c r="M5" s="7">
        <v>0</v>
      </c>
    </row>
    <row r="6" spans="1:13" x14ac:dyDescent="0.2">
      <c r="A6" s="5" t="s">
        <v>14</v>
      </c>
      <c r="B6" s="11">
        <v>20</v>
      </c>
      <c r="C6" s="24">
        <v>6</v>
      </c>
      <c r="E6" s="7">
        <v>0.2</v>
      </c>
      <c r="F6" s="9">
        <v>15</v>
      </c>
      <c r="G6" s="9">
        <v>15</v>
      </c>
      <c r="H6" s="9">
        <v>15</v>
      </c>
      <c r="I6" s="10"/>
      <c r="J6" s="8">
        <v>8</v>
      </c>
      <c r="K6" s="8">
        <v>10</v>
      </c>
      <c r="L6" s="8">
        <v>25</v>
      </c>
      <c r="M6" s="7">
        <v>0</v>
      </c>
    </row>
    <row r="7" spans="1:13" x14ac:dyDescent="0.2">
      <c r="A7" s="5" t="s">
        <v>15</v>
      </c>
      <c r="B7" s="11">
        <v>100</v>
      </c>
      <c r="C7" s="24">
        <v>1</v>
      </c>
      <c r="E7" s="7">
        <v>0.2</v>
      </c>
      <c r="F7" s="9">
        <v>45</v>
      </c>
      <c r="G7" s="9">
        <v>45</v>
      </c>
      <c r="H7" s="9">
        <v>45</v>
      </c>
      <c r="I7" s="10"/>
      <c r="J7" s="8">
        <v>30</v>
      </c>
      <c r="K7" s="8">
        <v>50</v>
      </c>
      <c r="L7" s="8">
        <v>60</v>
      </c>
      <c r="M7" s="7">
        <v>0</v>
      </c>
    </row>
    <row r="8" spans="1:13" x14ac:dyDescent="0.2">
      <c r="A8" s="5" t="s">
        <v>16</v>
      </c>
      <c r="B8" s="11">
        <v>250</v>
      </c>
      <c r="C8" s="24">
        <v>0</v>
      </c>
      <c r="E8" s="7">
        <v>0.2</v>
      </c>
      <c r="F8" s="9">
        <v>75</v>
      </c>
      <c r="G8" s="9">
        <v>75</v>
      </c>
      <c r="H8" s="9">
        <v>75</v>
      </c>
      <c r="I8" s="10"/>
      <c r="J8" s="7">
        <v>0.5</v>
      </c>
      <c r="K8" s="7">
        <v>0.5</v>
      </c>
      <c r="L8" s="7">
        <v>0.5</v>
      </c>
      <c r="M8" s="7">
        <v>0</v>
      </c>
    </row>
    <row r="9" spans="1:13" x14ac:dyDescent="0.2">
      <c r="A9" s="5" t="s">
        <v>17</v>
      </c>
      <c r="B9" s="11">
        <v>300</v>
      </c>
      <c r="C9" s="24">
        <v>4</v>
      </c>
      <c r="E9" s="7">
        <v>0.2</v>
      </c>
      <c r="F9" s="8">
        <v>60</v>
      </c>
      <c r="G9" s="8">
        <v>50</v>
      </c>
      <c r="H9" s="9">
        <v>50</v>
      </c>
      <c r="I9" s="10"/>
      <c r="J9" s="8">
        <v>30</v>
      </c>
      <c r="K9" s="8">
        <v>60</v>
      </c>
      <c r="L9" s="8">
        <v>60</v>
      </c>
      <c r="M9" s="7">
        <v>0</v>
      </c>
    </row>
    <row r="10" spans="1:13" x14ac:dyDescent="0.2">
      <c r="A10" s="5" t="s">
        <v>18</v>
      </c>
      <c r="B10" s="11">
        <v>3500</v>
      </c>
      <c r="C10" s="24">
        <v>3</v>
      </c>
      <c r="E10" s="7">
        <v>0.2</v>
      </c>
      <c r="F10" s="8">
        <v>300</v>
      </c>
      <c r="G10" s="8">
        <v>300</v>
      </c>
      <c r="H10" s="9">
        <v>250</v>
      </c>
      <c r="I10" s="10"/>
      <c r="J10" s="8">
        <v>250</v>
      </c>
      <c r="K10" s="8">
        <v>300</v>
      </c>
      <c r="L10" s="8">
        <v>400</v>
      </c>
      <c r="M10" s="7">
        <v>0</v>
      </c>
    </row>
    <row r="11" spans="1:13" x14ac:dyDescent="0.2">
      <c r="A11" s="5" t="s">
        <v>19</v>
      </c>
      <c r="B11" s="11">
        <v>200</v>
      </c>
      <c r="C11" s="24">
        <v>2</v>
      </c>
      <c r="E11" s="7">
        <v>0.2</v>
      </c>
      <c r="F11" s="7">
        <v>0.3</v>
      </c>
      <c r="G11" s="7">
        <v>0.2</v>
      </c>
      <c r="H11" s="7">
        <v>0.2</v>
      </c>
      <c r="I11" s="10"/>
      <c r="J11" s="7">
        <v>0.1</v>
      </c>
      <c r="K11" s="7">
        <v>0.2</v>
      </c>
      <c r="L11" s="13">
        <v>0.35</v>
      </c>
      <c r="M11" s="7">
        <v>0</v>
      </c>
    </row>
    <row r="12" spans="1:13" x14ac:dyDescent="0.2">
      <c r="A12" s="5" t="s">
        <v>20</v>
      </c>
      <c r="B12" s="11">
        <v>25000</v>
      </c>
      <c r="C12" s="24">
        <v>0</v>
      </c>
      <c r="E12" s="7">
        <v>0.2</v>
      </c>
      <c r="F12" s="7">
        <v>0.3</v>
      </c>
      <c r="G12" s="7">
        <v>0.2</v>
      </c>
      <c r="H12" s="7">
        <v>0.2</v>
      </c>
      <c r="I12" s="10"/>
      <c r="J12" s="7">
        <v>0.1</v>
      </c>
      <c r="K12" s="7">
        <v>0.2</v>
      </c>
      <c r="L12" s="7">
        <v>0.35</v>
      </c>
      <c r="M12" s="7">
        <v>0</v>
      </c>
    </row>
    <row r="13" spans="1:13" x14ac:dyDescent="0.2">
      <c r="A13" s="5" t="s">
        <v>21</v>
      </c>
      <c r="B13" s="11">
        <v>50000</v>
      </c>
      <c r="C13" s="25">
        <v>0.01</v>
      </c>
      <c r="E13" s="7">
        <v>0.2</v>
      </c>
      <c r="F13" s="7">
        <v>0.3</v>
      </c>
      <c r="G13" s="7">
        <v>0.2</v>
      </c>
      <c r="H13" s="7">
        <v>0.2</v>
      </c>
      <c r="I13" s="10"/>
      <c r="J13" s="7">
        <v>0.1</v>
      </c>
      <c r="K13" s="7">
        <v>0.2</v>
      </c>
      <c r="L13" s="7">
        <v>0.35</v>
      </c>
      <c r="M13" s="7">
        <v>0</v>
      </c>
    </row>
    <row r="14" spans="1:13" x14ac:dyDescent="0.2">
      <c r="A14" s="14" t="s">
        <v>22</v>
      </c>
      <c r="B14" s="15">
        <v>15000</v>
      </c>
      <c r="C14" s="26">
        <v>0.1</v>
      </c>
      <c r="E14" s="7">
        <v>0.2</v>
      </c>
      <c r="F14" s="7">
        <v>0.3</v>
      </c>
      <c r="G14" s="7">
        <v>0.2</v>
      </c>
      <c r="H14" s="7">
        <v>0.2</v>
      </c>
      <c r="I14" s="10"/>
      <c r="J14" s="7">
        <v>0.05</v>
      </c>
      <c r="K14" s="7">
        <v>0.1</v>
      </c>
      <c r="L14" s="7">
        <v>0.25</v>
      </c>
      <c r="M14" s="7">
        <v>0</v>
      </c>
    </row>
    <row r="15" spans="1:13" x14ac:dyDescent="0.2">
      <c r="E15" s="4"/>
      <c r="F15" s="4"/>
      <c r="H15" s="4"/>
      <c r="I15" s="4"/>
      <c r="J15" s="4"/>
      <c r="K15" s="16"/>
      <c r="L15" s="4"/>
      <c r="M15" s="4"/>
    </row>
    <row r="16" spans="1:13" x14ac:dyDescent="0.2">
      <c r="A16" s="29" t="s">
        <v>31</v>
      </c>
      <c r="D16" t="s">
        <v>23</v>
      </c>
      <c r="E16" s="8">
        <f>273*12</f>
        <v>3276</v>
      </c>
      <c r="F16" s="17">
        <f>333*12</f>
        <v>3996</v>
      </c>
      <c r="G16" s="17">
        <f>488*12</f>
        <v>5856</v>
      </c>
      <c r="H16" s="17">
        <f>776*12</f>
        <v>9312</v>
      </c>
      <c r="I16" s="4"/>
      <c r="J16" s="17">
        <f>(1718.3-602.91)*0.7*12*1.1</f>
        <v>10306.203599999999</v>
      </c>
      <c r="K16" s="17">
        <f>(1452.65-509.7)*0.7*12*1.1</f>
        <v>8712.8580000000002</v>
      </c>
      <c r="L16" s="17">
        <f>(1122.96-394.02)*0.7*12*1.1</f>
        <v>6735.4056</v>
      </c>
      <c r="M16" s="17">
        <f>(1154-404.91)*0.7*12*1.1</f>
        <v>6921.5916000000007</v>
      </c>
    </row>
    <row r="17" spans="1:17" x14ac:dyDescent="0.2">
      <c r="A17" t="s">
        <v>33</v>
      </c>
      <c r="B17" s="30">
        <f>SUMPRODUCT(B2:C14)</f>
        <v>95364.5</v>
      </c>
      <c r="D17" t="s">
        <v>25</v>
      </c>
      <c r="E17" s="17">
        <v>3200</v>
      </c>
      <c r="F17" s="17">
        <v>5500</v>
      </c>
      <c r="G17" s="17">
        <v>2000</v>
      </c>
      <c r="H17" s="17">
        <v>500</v>
      </c>
      <c r="I17" s="4"/>
      <c r="J17" s="17">
        <v>500</v>
      </c>
      <c r="K17" s="17">
        <v>1250</v>
      </c>
      <c r="L17" s="17">
        <v>3750</v>
      </c>
      <c r="M17" s="17">
        <v>4850</v>
      </c>
      <c r="N17" s="17"/>
      <c r="O17" s="17"/>
    </row>
    <row r="18" spans="1:17" x14ac:dyDescent="0.2">
      <c r="D18" s="3" t="s">
        <v>27</v>
      </c>
      <c r="E18" s="17">
        <v>6000</v>
      </c>
      <c r="F18" s="17">
        <v>7000</v>
      </c>
      <c r="G18" s="17">
        <v>6000</v>
      </c>
      <c r="H18" s="17">
        <v>1500</v>
      </c>
      <c r="J18" s="17">
        <v>3000</v>
      </c>
      <c r="K18" s="17">
        <v>8550</v>
      </c>
      <c r="L18" s="17">
        <v>8550</v>
      </c>
      <c r="M18" s="17">
        <v>8550</v>
      </c>
      <c r="O18" s="16"/>
      <c r="Q18" s="4"/>
    </row>
    <row r="19" spans="1:17" x14ac:dyDescent="0.2">
      <c r="D19" t="s">
        <v>24</v>
      </c>
      <c r="E19" s="18">
        <v>6400</v>
      </c>
      <c r="F19" s="17">
        <v>11000</v>
      </c>
      <c r="G19" s="17">
        <v>6000</v>
      </c>
      <c r="H19" s="17">
        <v>1000</v>
      </c>
      <c r="I19" s="19"/>
      <c r="J19" s="20">
        <v>1000</v>
      </c>
      <c r="K19" s="20">
        <v>2500</v>
      </c>
      <c r="L19" s="20">
        <v>7500</v>
      </c>
      <c r="M19" s="20">
        <v>9700</v>
      </c>
      <c r="N19" s="8"/>
    </row>
    <row r="20" spans="1:17" x14ac:dyDescent="0.2">
      <c r="D20" t="s">
        <v>26</v>
      </c>
      <c r="E20" s="18">
        <v>12000</v>
      </c>
      <c r="F20" s="17">
        <v>14000</v>
      </c>
      <c r="G20" s="17">
        <v>12000</v>
      </c>
      <c r="H20" s="17">
        <v>3000</v>
      </c>
      <c r="I20" s="19"/>
      <c r="J20" s="20">
        <v>6000</v>
      </c>
      <c r="K20" s="20">
        <v>17100</v>
      </c>
      <c r="L20" s="20">
        <v>17100</v>
      </c>
      <c r="M20" s="20">
        <v>9700</v>
      </c>
      <c r="N20" s="17"/>
    </row>
    <row r="21" spans="1:17" x14ac:dyDescent="0.2">
      <c r="E21" s="4"/>
      <c r="F21" s="4"/>
      <c r="H21" s="4"/>
      <c r="I21" s="4"/>
      <c r="J21" s="4"/>
      <c r="K21" s="16"/>
      <c r="L21" s="4"/>
      <c r="M21" s="4"/>
      <c r="N21" s="17"/>
    </row>
    <row r="22" spans="1:17" x14ac:dyDescent="0.2">
      <c r="D22" s="29" t="s">
        <v>32</v>
      </c>
      <c r="N22" s="4"/>
    </row>
    <row r="23" spans="1:17" x14ac:dyDescent="0.2">
      <c r="D23" t="s">
        <v>30</v>
      </c>
      <c r="E23" s="28">
        <f>E16</f>
        <v>3276</v>
      </c>
      <c r="F23" s="28">
        <f>F16</f>
        <v>3996</v>
      </c>
      <c r="G23" s="28">
        <f>G16</f>
        <v>5856</v>
      </c>
      <c r="H23" s="28">
        <f>H16</f>
        <v>9312</v>
      </c>
      <c r="J23" s="28">
        <f>J16</f>
        <v>10306.203599999999</v>
      </c>
      <c r="K23" s="28">
        <f>K16</f>
        <v>8712.8580000000002</v>
      </c>
      <c r="L23" s="28">
        <f>L16</f>
        <v>6735.4056</v>
      </c>
      <c r="M23" s="28">
        <f>M16</f>
        <v>6921.5916000000007</v>
      </c>
      <c r="N23" s="21"/>
    </row>
    <row r="24" spans="1:17" x14ac:dyDescent="0.2">
      <c r="D24" t="s">
        <v>29</v>
      </c>
      <c r="E24" s="28">
        <f>SUM(E16,E20)</f>
        <v>15276</v>
      </c>
      <c r="F24" s="28">
        <f>SUM(F16,F20)</f>
        <v>17996</v>
      </c>
      <c r="G24" s="28">
        <f>SUM(G16,G20)</f>
        <v>17856</v>
      </c>
      <c r="H24" s="28">
        <f>SUM(H16,H20)</f>
        <v>12312</v>
      </c>
      <c r="J24" s="28">
        <f>SUM(J16,J20)</f>
        <v>16306.203599999999</v>
      </c>
      <c r="K24" s="28">
        <f>SUM(K16,K20)</f>
        <v>25812.858</v>
      </c>
      <c r="L24" s="28">
        <f>SUM(L16,L20)</f>
        <v>23835.405599999998</v>
      </c>
      <c r="M24" s="28">
        <f>SUM(M16,M20)</f>
        <v>16621.5916</v>
      </c>
      <c r="N24" s="21"/>
    </row>
    <row r="25" spans="1:17" x14ac:dyDescent="0.2">
      <c r="D25" s="31" t="s">
        <v>34</v>
      </c>
      <c r="E25">
        <v>15083</v>
      </c>
      <c r="F25">
        <v>17663</v>
      </c>
      <c r="G25" s="12">
        <v>17368</v>
      </c>
      <c r="H25">
        <v>11636</v>
      </c>
      <c r="J25">
        <v>15497</v>
      </c>
      <c r="K25">
        <v>25087</v>
      </c>
      <c r="L25">
        <v>23274</v>
      </c>
      <c r="M25">
        <v>16445</v>
      </c>
      <c r="N25" s="12"/>
    </row>
    <row r="26" spans="1:17" x14ac:dyDescent="0.2">
      <c r="D26" t="s">
        <v>35</v>
      </c>
      <c r="E26" s="28">
        <f>E24-E25</f>
        <v>193</v>
      </c>
      <c r="F26" s="28">
        <f>F24-F25</f>
        <v>333</v>
      </c>
      <c r="G26" s="28">
        <f>G24-G25</f>
        <v>488</v>
      </c>
      <c r="H26" s="28">
        <f>H24-H25</f>
        <v>676</v>
      </c>
      <c r="J26" s="28">
        <f>J24-J25</f>
        <v>809.20359999999891</v>
      </c>
      <c r="K26" s="28">
        <f>K24-K25</f>
        <v>725.85800000000017</v>
      </c>
      <c r="L26" s="28">
        <f>L24-L25</f>
        <v>561.40559999999823</v>
      </c>
      <c r="M26" s="28">
        <f>M24-M25</f>
        <v>176.59159999999974</v>
      </c>
      <c r="N26" s="22"/>
    </row>
    <row r="27" spans="1:17" x14ac:dyDescent="0.2">
      <c r="E27" s="28">
        <f>E16/12</f>
        <v>273</v>
      </c>
      <c r="F27" s="28">
        <f>F16/12</f>
        <v>333</v>
      </c>
      <c r="G27" s="28">
        <f>G16/12</f>
        <v>488</v>
      </c>
      <c r="H27" s="28">
        <f>H16/12</f>
        <v>776</v>
      </c>
      <c r="J27" s="28">
        <f>J16/12</f>
        <v>858.85029999999995</v>
      </c>
      <c r="K27" s="28">
        <f>K16/12</f>
        <v>726.07150000000001</v>
      </c>
      <c r="L27" s="28">
        <f>L16/12</f>
        <v>561.28380000000004</v>
      </c>
      <c r="M27" s="28">
        <f>M16/12</f>
        <v>576.79930000000002</v>
      </c>
      <c r="N27" s="23"/>
    </row>
    <row r="28" spans="1:17" x14ac:dyDescent="0.2">
      <c r="N28" s="22"/>
    </row>
    <row r="29" spans="1:17" x14ac:dyDescent="0.2">
      <c r="N29" s="22"/>
    </row>
    <row r="30" spans="1:17" x14ac:dyDescent="0.2">
      <c r="N30" s="12"/>
    </row>
    <row r="31" spans="1:17" x14ac:dyDescent="0.2">
      <c r="N31" s="4"/>
    </row>
    <row r="32" spans="1:17" x14ac:dyDescent="0.2">
      <c r="N32" s="22"/>
    </row>
    <row r="33" spans="14:14" x14ac:dyDescent="0.2">
      <c r="N33" s="12"/>
    </row>
    <row r="34" spans="14:14" x14ac:dyDescent="0.2">
      <c r="N34" s="22"/>
    </row>
    <row r="35" spans="14:14" x14ac:dyDescent="0.2">
      <c r="N35" s="21"/>
    </row>
    <row r="36" spans="14:14" x14ac:dyDescent="0.2">
      <c r="N36" s="2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InputParms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Griffith</dc:creator>
  <cp:lastModifiedBy>Beau Griffith</cp:lastModifiedBy>
  <dcterms:created xsi:type="dcterms:W3CDTF">2024-12-24T17:27:34Z</dcterms:created>
  <dcterms:modified xsi:type="dcterms:W3CDTF">2025-01-21T01:05:45Z</dcterms:modified>
</cp:coreProperties>
</file>