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entralmichigan-my.sharepoint.com/personal/wyse1r_cmich_edu/Documents/Documents/GitHub/TechPT/Data Extraction and Tables/Scripts/IOA/"/>
    </mc:Choice>
  </mc:AlternateContent>
  <xr:revisionPtr revIDLastSave="0" documentId="8_{DFC27171-C225-452D-A6EB-6DB6E28F6ADB}" xr6:coauthVersionLast="47" xr6:coauthVersionMax="47" xr10:uidLastSave="{00000000-0000-0000-0000-000000000000}"/>
  <bookViews>
    <workbookView xWindow="14325" yWindow="15645" windowWidth="37845" windowHeight="13875" xr2:uid="{AD7A192B-0394-4460-BC86-35DF346CCFFD}"/>
  </bookViews>
  <sheets>
    <sheet name="Python Kappa Values" sheetId="1" r:id="rId1"/>
  </sheets>
  <calcPr calcId="0"/>
</workbook>
</file>

<file path=xl/calcChain.xml><?xml version="1.0" encoding="utf-8"?>
<calcChain xmlns="http://schemas.openxmlformats.org/spreadsheetml/2006/main">
  <c r="Y24" i="1" l="1"/>
  <c r="W21" i="1"/>
  <c r="W19" i="1"/>
  <c r="R3" i="1" s="1"/>
  <c r="R8" i="1" s="1"/>
  <c r="W20" i="1"/>
  <c r="P5" i="1"/>
  <c r="R6" i="1"/>
  <c r="R5" i="1"/>
  <c r="R4" i="1"/>
  <c r="Q6" i="1"/>
  <c r="Q4" i="1"/>
  <c r="Q3" i="1"/>
  <c r="O5" i="1"/>
  <c r="O3" i="1"/>
  <c r="N5" i="1"/>
  <c r="M5" i="1"/>
  <c r="M3" i="1"/>
  <c r="X19" i="1"/>
  <c r="X20" i="1"/>
  <c r="X21" i="1"/>
  <c r="X22" i="1"/>
  <c r="E12" i="1"/>
  <c r="E13" i="1"/>
  <c r="E14" i="1"/>
  <c r="E15" i="1"/>
  <c r="E16" i="1"/>
  <c r="E17" i="1"/>
  <c r="E18" i="1"/>
  <c r="E19" i="1"/>
  <c r="E11" i="1"/>
</calcChain>
</file>

<file path=xl/sharedStrings.xml><?xml version="1.0" encoding="utf-8"?>
<sst xmlns="http://schemas.openxmlformats.org/spreadsheetml/2006/main" count="75" uniqueCount="47">
  <si>
    <t>Section</t>
  </si>
  <si>
    <t>Cohen's Kappa</t>
  </si>
  <si>
    <t>Percentage Agreement (%)</t>
  </si>
  <si>
    <t>Number of Observations</t>
  </si>
  <si>
    <t>Entire Set</t>
  </si>
  <si>
    <t>ConfMonitoring1 vs IOAMonitoring1</t>
  </si>
  <si>
    <t>ConfMonitoring2 vs IOAMonitoring2</t>
  </si>
  <si>
    <t>ConfMonitoring3 vs IOAMonitoring3</t>
  </si>
  <si>
    <t>ConfMonitoring4 vs IOAMonitoring4</t>
  </si>
  <si>
    <t>ConfMonitoring5 vs IOAMonitoring5</t>
  </si>
  <si>
    <t>ConfMonitoring6a_1 vs IOAMonitoring6a_1</t>
  </si>
  <si>
    <t>ConfMonitoring6a_2 vs IOAMonitoring6a_2</t>
  </si>
  <si>
    <t>ConfMonitoring6a_3 vs IOAMonitoring6a_3</t>
  </si>
  <si>
    <t>CaregiverID Case1, StudyPhase 0_BL</t>
  </si>
  <si>
    <t>CaregiverID Case1, StudyPhase 2_T2</t>
  </si>
  <si>
    <t>CaregiverID Case1, StudyPhase 5_RTB</t>
  </si>
  <si>
    <t>CaregiverID Case2, StudyPhase 0_BL</t>
  </si>
  <si>
    <t>CaregiverID Case2, StudyPhase 5_RTB</t>
  </si>
  <si>
    <t>CaregiverID Case3, StudyPhase 0_BL</t>
  </si>
  <si>
    <t>CaregiverID Case3, StudyPhase 1_T1</t>
  </si>
  <si>
    <t>CaregiverID Case3, StudyPhase 2_T2</t>
  </si>
  <si>
    <t>CaregiverID Case3, StudyPhase 3_T3</t>
  </si>
  <si>
    <t>Case1</t>
  </si>
  <si>
    <t>Case2</t>
  </si>
  <si>
    <t>Case3</t>
  </si>
  <si>
    <t>BL</t>
  </si>
  <si>
    <t>T1</t>
  </si>
  <si>
    <t>T2</t>
  </si>
  <si>
    <t>T3</t>
  </si>
  <si>
    <t>RTB</t>
  </si>
  <si>
    <t>SC</t>
  </si>
  <si>
    <t>AC</t>
  </si>
  <si>
    <t>Case4</t>
  </si>
  <si>
    <t>Total</t>
  </si>
  <si>
    <t>All Trials</t>
  </si>
  <si>
    <t>Percentage of Trials with IOA</t>
  </si>
  <si>
    <t>Overall Percentage of Trials with IOA</t>
  </si>
  <si>
    <t>Table Temp123 - Count of Trials (blocks) ascross participants, phase, and condition.</t>
  </si>
  <si>
    <t>12 (6)</t>
  </si>
  <si>
    <t>18 (9)</t>
  </si>
  <si>
    <t>26 (13)</t>
  </si>
  <si>
    <t>16 (8)</t>
  </si>
  <si>
    <t>6 (3)</t>
  </si>
  <si>
    <t>36 (18)</t>
  </si>
  <si>
    <t>10 (5)</t>
  </si>
  <si>
    <t>Overal Count of Trials</t>
  </si>
  <si>
    <t>Table 2: Distribution of Interobserver Trial Observations across participant and phases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</si>
</sst>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DD6A5-40FA-4A7E-A49A-168299C0053A}">
  <dimension ref="A1:Y24"/>
  <sheetViews>
    <sheetView tabSelected="1" workbookViewId="0">
      <selection activeCell="R3" sqref="R3"/>
    </sheetView>
  </sheetViews>
  <sheetFormatPr defaultRowHeight="15" x14ac:dyDescent="0.25"/>
  <cols>
    <col min="1" max="1" width="39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L1" t="s">
        <v>46</v>
      </c>
    </row>
    <row r="2" spans="1:18" x14ac:dyDescent="0.25">
      <c r="A2" t="s">
        <v>4</v>
      </c>
      <c r="B2">
        <v>0.68661378689999097</v>
      </c>
      <c r="C2">
        <v>86.660447761194007</v>
      </c>
      <c r="D2">
        <v>1072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35</v>
      </c>
    </row>
    <row r="3" spans="1:18" x14ac:dyDescent="0.25">
      <c r="A3" t="s">
        <v>5</v>
      </c>
      <c r="B3">
        <v>0.38248847926267199</v>
      </c>
      <c r="C3">
        <v>74.626865671641795</v>
      </c>
      <c r="D3">
        <v>134</v>
      </c>
      <c r="L3" t="s">
        <v>22</v>
      </c>
      <c r="M3" s="3">
        <f>(SUM(M19:N19)/15)</f>
        <v>0.2</v>
      </c>
      <c r="N3" s="3">
        <v>0</v>
      </c>
      <c r="O3" s="3">
        <f>30/39</f>
        <v>0.76923076923076927</v>
      </c>
      <c r="P3" s="3">
        <v>0</v>
      </c>
      <c r="Q3" s="3">
        <f>6/13</f>
        <v>0.46153846153846156</v>
      </c>
      <c r="R3" s="3">
        <f>51/Y19</f>
        <v>0.52577319587628868</v>
      </c>
    </row>
    <row r="4" spans="1:18" x14ac:dyDescent="0.25">
      <c r="A4" t="s">
        <v>6</v>
      </c>
      <c r="B4">
        <v>-1.2084592145015199E-2</v>
      </c>
      <c r="C4">
        <v>96.268656716417894</v>
      </c>
      <c r="D4">
        <v>134</v>
      </c>
      <c r="L4" t="s">
        <v>23</v>
      </c>
      <c r="M4" s="3">
        <v>1</v>
      </c>
      <c r="N4" s="3">
        <v>0</v>
      </c>
      <c r="O4" s="3">
        <v>0</v>
      </c>
      <c r="P4" s="3">
        <v>0</v>
      </c>
      <c r="Q4" s="3">
        <f>4/13</f>
        <v>0.30769230769230771</v>
      </c>
      <c r="R4" s="3">
        <f>26/68</f>
        <v>0.38235294117647056</v>
      </c>
    </row>
    <row r="5" spans="1:18" x14ac:dyDescent="0.25">
      <c r="A5" t="s">
        <v>7</v>
      </c>
      <c r="B5">
        <v>0.69955156950672603</v>
      </c>
      <c r="C5">
        <v>85.820895522388</v>
      </c>
      <c r="D5">
        <v>134</v>
      </c>
      <c r="L5" t="s">
        <v>24</v>
      </c>
      <c r="M5" s="3">
        <f>29/30</f>
        <v>0.96666666666666667</v>
      </c>
      <c r="N5" s="3">
        <f>8/30</f>
        <v>0.26666666666666666</v>
      </c>
      <c r="O5" s="3">
        <f>6/9</f>
        <v>0.66666666666666663</v>
      </c>
      <c r="P5" s="3">
        <f>14/15</f>
        <v>0.93333333333333335</v>
      </c>
      <c r="Q5" s="3">
        <v>0</v>
      </c>
      <c r="R5" s="3">
        <f>57/90</f>
        <v>0.6333333333333333</v>
      </c>
    </row>
    <row r="6" spans="1:18" x14ac:dyDescent="0.25">
      <c r="A6" t="s">
        <v>8</v>
      </c>
      <c r="B6">
        <v>0.49796617426675199</v>
      </c>
      <c r="C6">
        <v>73.8805970149253</v>
      </c>
      <c r="D6">
        <v>134</v>
      </c>
      <c r="L6" t="s">
        <v>32</v>
      </c>
      <c r="M6" s="3">
        <v>0</v>
      </c>
      <c r="N6" s="3">
        <v>0</v>
      </c>
      <c r="O6" s="3">
        <v>0</v>
      </c>
      <c r="P6" s="3">
        <v>0</v>
      </c>
      <c r="Q6" s="3">
        <f>3/3</f>
        <v>1</v>
      </c>
      <c r="R6" s="3">
        <f>3/20</f>
        <v>0.15</v>
      </c>
    </row>
    <row r="7" spans="1:18" x14ac:dyDescent="0.25">
      <c r="A7" t="s">
        <v>9</v>
      </c>
      <c r="B7">
        <v>-4.2432814710042503E-2</v>
      </c>
      <c r="C7">
        <v>91.791044776119406</v>
      </c>
      <c r="D7">
        <v>134</v>
      </c>
    </row>
    <row r="8" spans="1:18" x14ac:dyDescent="0.25">
      <c r="A8" t="s">
        <v>10</v>
      </c>
      <c r="B8">
        <v>0.65671641791044699</v>
      </c>
      <c r="C8">
        <v>82.835820895522303</v>
      </c>
      <c r="D8">
        <v>134</v>
      </c>
      <c r="N8" t="s">
        <v>36</v>
      </c>
      <c r="R8" s="4">
        <f>AVERAGE(R3:R6)</f>
        <v>0.42286486759652309</v>
      </c>
    </row>
    <row r="9" spans="1:18" x14ac:dyDescent="0.25">
      <c r="A9" t="s">
        <v>11</v>
      </c>
      <c r="B9">
        <v>0.79704657326770101</v>
      </c>
      <c r="C9">
        <v>94.029850746268593</v>
      </c>
      <c r="D9">
        <v>134</v>
      </c>
    </row>
    <row r="10" spans="1:18" x14ac:dyDescent="0.25">
      <c r="A10" t="s">
        <v>12</v>
      </c>
      <c r="B10">
        <v>0.85343177467869802</v>
      </c>
      <c r="C10">
        <v>94.029850746268593</v>
      </c>
      <c r="D10">
        <v>134</v>
      </c>
    </row>
    <row r="11" spans="1:18" x14ac:dyDescent="0.25">
      <c r="A11" t="s">
        <v>13</v>
      </c>
      <c r="B11">
        <v>0.73958333333333304</v>
      </c>
      <c r="C11">
        <v>87.5</v>
      </c>
      <c r="D11">
        <v>120</v>
      </c>
      <c r="E11">
        <f>D11/8</f>
        <v>15</v>
      </c>
    </row>
    <row r="12" spans="1:18" x14ac:dyDescent="0.25">
      <c r="A12" t="s">
        <v>14</v>
      </c>
      <c r="B12">
        <v>0.54301833568406199</v>
      </c>
      <c r="C12">
        <v>88.75</v>
      </c>
      <c r="D12">
        <v>240</v>
      </c>
      <c r="E12">
        <f t="shared" ref="E12:E19" si="0">D12/8</f>
        <v>30</v>
      </c>
    </row>
    <row r="13" spans="1:18" x14ac:dyDescent="0.25">
      <c r="A13" t="s">
        <v>15</v>
      </c>
      <c r="B13">
        <v>0</v>
      </c>
      <c r="C13">
        <v>95.8333333333333</v>
      </c>
      <c r="D13">
        <v>48</v>
      </c>
      <c r="E13">
        <f t="shared" si="0"/>
        <v>6</v>
      </c>
    </row>
    <row r="14" spans="1:18" x14ac:dyDescent="0.25">
      <c r="A14" t="s">
        <v>16</v>
      </c>
      <c r="B14">
        <v>0.58847320525783597</v>
      </c>
      <c r="C14">
        <v>78.977272727272705</v>
      </c>
      <c r="D14">
        <v>176</v>
      </c>
      <c r="E14">
        <f t="shared" si="0"/>
        <v>22</v>
      </c>
    </row>
    <row r="15" spans="1:18" x14ac:dyDescent="0.25">
      <c r="A15" t="s">
        <v>17</v>
      </c>
      <c r="B15">
        <v>0.36842105263157898</v>
      </c>
      <c r="C15">
        <v>90.625</v>
      </c>
      <c r="D15">
        <v>32</v>
      </c>
      <c r="E15">
        <f t="shared" si="0"/>
        <v>4</v>
      </c>
    </row>
    <row r="16" spans="1:18" x14ac:dyDescent="0.25">
      <c r="A16" t="s">
        <v>18</v>
      </c>
      <c r="B16">
        <v>0.68585577220674698</v>
      </c>
      <c r="C16">
        <v>84.913793103448199</v>
      </c>
      <c r="D16">
        <v>232</v>
      </c>
      <c r="E16">
        <f t="shared" si="0"/>
        <v>29</v>
      </c>
      <c r="L16" t="s">
        <v>37</v>
      </c>
    </row>
    <row r="17" spans="1:25" x14ac:dyDescent="0.25">
      <c r="A17" t="s">
        <v>19</v>
      </c>
      <c r="B17">
        <v>0.45165238678090502</v>
      </c>
      <c r="C17">
        <v>78.125</v>
      </c>
      <c r="D17">
        <v>64</v>
      </c>
      <c r="E17">
        <f t="shared" si="0"/>
        <v>8</v>
      </c>
      <c r="M17" s="2" t="s">
        <v>25</v>
      </c>
      <c r="N17" s="2"/>
      <c r="O17" s="2" t="s">
        <v>26</v>
      </c>
      <c r="P17" s="2"/>
      <c r="Q17" s="2" t="s">
        <v>27</v>
      </c>
      <c r="R17" s="2"/>
      <c r="S17" s="2" t="s">
        <v>28</v>
      </c>
      <c r="T17" s="2"/>
      <c r="U17" s="2" t="s">
        <v>29</v>
      </c>
      <c r="V17" s="2"/>
      <c r="W17" s="2" t="s">
        <v>33</v>
      </c>
      <c r="X17" s="2"/>
    </row>
    <row r="18" spans="1:25" x14ac:dyDescent="0.25">
      <c r="A18" t="s">
        <v>20</v>
      </c>
      <c r="B18">
        <v>0</v>
      </c>
      <c r="C18">
        <v>89.5833333333333</v>
      </c>
      <c r="D18">
        <v>48</v>
      </c>
      <c r="E18">
        <f t="shared" si="0"/>
        <v>6</v>
      </c>
      <c r="M18" s="1" t="s">
        <v>30</v>
      </c>
      <c r="N18" s="1" t="s">
        <v>31</v>
      </c>
      <c r="O18" s="1" t="s">
        <v>30</v>
      </c>
      <c r="P18" s="1" t="s">
        <v>31</v>
      </c>
      <c r="Q18" s="1" t="s">
        <v>30</v>
      </c>
      <c r="R18" s="1" t="s">
        <v>31</v>
      </c>
      <c r="S18" s="1" t="s">
        <v>30</v>
      </c>
      <c r="T18" s="1" t="s">
        <v>31</v>
      </c>
      <c r="U18" s="1" t="s">
        <v>30</v>
      </c>
      <c r="V18" s="1" t="s">
        <v>31</v>
      </c>
      <c r="W18" s="1" t="s">
        <v>30</v>
      </c>
      <c r="X18" s="1" t="s">
        <v>31</v>
      </c>
      <c r="Y18" s="1" t="s">
        <v>34</v>
      </c>
    </row>
    <row r="19" spans="1:25" x14ac:dyDescent="0.25">
      <c r="A19" t="s">
        <v>21</v>
      </c>
      <c r="B19">
        <v>-2.1897810218977899E-2</v>
      </c>
      <c r="C19">
        <v>95.535714285714207</v>
      </c>
      <c r="D19">
        <v>112</v>
      </c>
      <c r="E19">
        <f t="shared" si="0"/>
        <v>14</v>
      </c>
      <c r="L19" t="s">
        <v>22</v>
      </c>
      <c r="M19" s="1" t="s">
        <v>38</v>
      </c>
      <c r="N19" s="1">
        <v>3</v>
      </c>
      <c r="O19" s="1" t="s">
        <v>39</v>
      </c>
      <c r="P19" s="1">
        <v>3</v>
      </c>
      <c r="Q19" s="1" t="s">
        <v>43</v>
      </c>
      <c r="R19" s="1">
        <v>3</v>
      </c>
      <c r="S19" s="1" t="s">
        <v>42</v>
      </c>
      <c r="T19" s="1">
        <v>3</v>
      </c>
      <c r="U19" s="1" t="s">
        <v>44</v>
      </c>
      <c r="V19" s="1">
        <v>3</v>
      </c>
      <c r="W19" s="1">
        <f>SUM(12,18,36,6,10)</f>
        <v>82</v>
      </c>
      <c r="X19" s="1">
        <f>SUM(N19,P19,R19,T19,V19)</f>
        <v>15</v>
      </c>
      <c r="Y19">
        <v>97</v>
      </c>
    </row>
    <row r="20" spans="1:25" x14ac:dyDescent="0.25">
      <c r="L20" t="s">
        <v>23</v>
      </c>
      <c r="M20" s="1" t="s">
        <v>39</v>
      </c>
      <c r="N20" s="1">
        <v>4</v>
      </c>
      <c r="O20" s="1" t="s">
        <v>42</v>
      </c>
      <c r="P20" s="1">
        <v>3</v>
      </c>
      <c r="Q20" s="1" t="s">
        <v>38</v>
      </c>
      <c r="R20" s="1">
        <v>3</v>
      </c>
      <c r="S20" s="1" t="s">
        <v>42</v>
      </c>
      <c r="T20" s="1">
        <v>3</v>
      </c>
      <c r="U20" s="1" t="s">
        <v>44</v>
      </c>
      <c r="V20" s="1">
        <v>3</v>
      </c>
      <c r="W20" s="1">
        <f>SUM(18,6,12,6,10)</f>
        <v>52</v>
      </c>
      <c r="X20" s="1">
        <f t="shared" ref="W20:X21" si="1">SUM(N20,P20,R20,T20,V20)</f>
        <v>16</v>
      </c>
      <c r="Y20">
        <v>68</v>
      </c>
    </row>
    <row r="21" spans="1:25" x14ac:dyDescent="0.25">
      <c r="L21" t="s">
        <v>24</v>
      </c>
      <c r="M21" s="1" t="s">
        <v>40</v>
      </c>
      <c r="N21" s="1">
        <v>4</v>
      </c>
      <c r="O21" s="1" t="s">
        <v>40</v>
      </c>
      <c r="P21" s="1">
        <v>3</v>
      </c>
      <c r="Q21" s="1" t="s">
        <v>42</v>
      </c>
      <c r="R21" s="1">
        <v>3</v>
      </c>
      <c r="S21" s="1" t="s">
        <v>38</v>
      </c>
      <c r="T21" s="1">
        <v>3</v>
      </c>
      <c r="U21" s="1" t="s">
        <v>44</v>
      </c>
      <c r="V21" s="1">
        <v>3</v>
      </c>
      <c r="W21" s="1">
        <f>SUM(26,26,6,12,10)</f>
        <v>80</v>
      </c>
      <c r="X21" s="1">
        <f t="shared" si="1"/>
        <v>16</v>
      </c>
      <c r="Y21">
        <v>96</v>
      </c>
    </row>
    <row r="22" spans="1:25" x14ac:dyDescent="0.25">
      <c r="L22" t="s">
        <v>32</v>
      </c>
      <c r="M22" s="1" t="s">
        <v>41</v>
      </c>
      <c r="N22" s="1">
        <v>1</v>
      </c>
      <c r="O22" s="1"/>
      <c r="P22" s="1"/>
      <c r="Q22" s="1"/>
      <c r="R22" s="1"/>
      <c r="S22" s="1"/>
      <c r="T22" s="1"/>
      <c r="U22" s="1"/>
      <c r="V22" s="1">
        <v>3</v>
      </c>
      <c r="W22" s="1">
        <v>16</v>
      </c>
      <c r="X22" s="1">
        <f>SUM(N22,P22,R22,T22,V22)</f>
        <v>4</v>
      </c>
      <c r="Y22">
        <v>20</v>
      </c>
    </row>
    <row r="24" spans="1:25" x14ac:dyDescent="0.25">
      <c r="W24" t="s">
        <v>45</v>
      </c>
      <c r="Y24">
        <f>SUM(Y19:Y22)</f>
        <v>281</v>
      </c>
    </row>
  </sheetData>
  <mergeCells count="6">
    <mergeCell ref="M17:N17"/>
    <mergeCell ref="O17:P17"/>
    <mergeCell ref="Q17:R17"/>
    <mergeCell ref="S17:T17"/>
    <mergeCell ref="U17:V17"/>
    <mergeCell ref="W17:X17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Kappa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Wyse, Robert</cp:lastModifiedBy>
  <dcterms:created xsi:type="dcterms:W3CDTF">2024-10-19T23:24:42Z</dcterms:created>
  <dcterms:modified xsi:type="dcterms:W3CDTF">2024-10-19T23:25:30Z</dcterms:modified>
</cp:coreProperties>
</file>