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rince\Documents\Day 2 excel practice\"/>
    </mc:Choice>
  </mc:AlternateContent>
  <xr:revisionPtr revIDLastSave="0" documentId="13_ncr:1_{590325DC-91D2-44DC-97F9-C017DD766F8F}" xr6:coauthVersionLast="36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Commission" sheetId="1" r:id="rId1"/>
    <sheet name="North" sheetId="3" r:id="rId2"/>
    <sheet name="Sheet1" sheetId="10" r:id="rId3"/>
    <sheet name="South" sheetId="5" r:id="rId4"/>
    <sheet name="East" sheetId="6" r:id="rId5"/>
    <sheet name="West" sheetId="7" r:id="rId6"/>
    <sheet name="Summary" sheetId="8" r:id="rId7"/>
    <sheet name="Mortgage" sheetId="9" r:id="rId8"/>
  </sheets>
  <definedNames>
    <definedName name="CommAmt">Commission!$B$11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3" l="1"/>
  <c r="N9" i="3"/>
  <c r="M9" i="3"/>
  <c r="P9" i="3"/>
  <c r="E9" i="3"/>
  <c r="C5" i="9" l="1"/>
  <c r="C18" i="9" s="1"/>
  <c r="E12" i="8"/>
  <c r="D12" i="8"/>
  <c r="C12" i="8"/>
  <c r="B1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B5" i="8"/>
  <c r="B6" i="8"/>
  <c r="B7" i="8"/>
  <c r="B8" i="8"/>
  <c r="B4" i="8"/>
  <c r="B3" i="8"/>
  <c r="B10" i="1"/>
  <c r="B11" i="1" s="1"/>
  <c r="E9" i="5"/>
  <c r="E13" i="5" s="1"/>
  <c r="D9" i="5"/>
  <c r="D13" i="5" s="1"/>
  <c r="C9" i="5"/>
  <c r="C13" i="5" s="1"/>
  <c r="B9" i="5"/>
  <c r="B13" i="5" s="1"/>
  <c r="E9" i="6"/>
  <c r="E13" i="6" s="1"/>
  <c r="D9" i="6"/>
  <c r="D13" i="6" s="1"/>
  <c r="C9" i="6"/>
  <c r="C13" i="6" s="1"/>
  <c r="B9" i="6"/>
  <c r="B13" i="6" s="1"/>
  <c r="E9" i="7"/>
  <c r="E13" i="7" s="1"/>
  <c r="D9" i="7"/>
  <c r="D13" i="7" s="1"/>
  <c r="C9" i="7"/>
  <c r="C13" i="7" s="1"/>
  <c r="B9" i="7"/>
  <c r="B13" i="7" s="1"/>
  <c r="D9" i="3"/>
  <c r="D13" i="3" s="1"/>
  <c r="C9" i="3"/>
  <c r="C13" i="3" s="1"/>
  <c r="B9" i="3"/>
  <c r="B13" i="3" s="1"/>
  <c r="D7" i="1"/>
  <c r="D6" i="1"/>
  <c r="D5" i="1"/>
  <c r="D4" i="1"/>
  <c r="D3" i="1"/>
  <c r="D2" i="1"/>
  <c r="E9" i="8" l="1"/>
  <c r="E13" i="8" s="1"/>
  <c r="C9" i="8"/>
  <c r="C13" i="8" s="1"/>
  <c r="D9" i="8"/>
  <c r="D13" i="8" s="1"/>
  <c r="E2" i="1"/>
  <c r="D11" i="9"/>
  <c r="D13" i="9" s="1"/>
  <c r="C11" i="9"/>
  <c r="C13" i="9" s="1"/>
  <c r="E3" i="1"/>
  <c r="E4" i="1"/>
  <c r="E5" i="1"/>
  <c r="E6" i="1"/>
  <c r="E7" i="1"/>
  <c r="B9" i="8"/>
  <c r="B13" i="8" s="1"/>
  <c r="B12" i="1" l="1"/>
  <c r="E13" i="3" l="1"/>
</calcChain>
</file>

<file path=xl/sharedStrings.xml><?xml version="1.0" encoding="utf-8"?>
<sst xmlns="http://schemas.openxmlformats.org/spreadsheetml/2006/main" count="120" uniqueCount="49">
  <si>
    <t xml:space="preserve"> </t>
  </si>
  <si>
    <t>Job Name</t>
  </si>
  <si>
    <t>Tax</t>
  </si>
  <si>
    <t>Commission</t>
  </si>
  <si>
    <t>Edwards</t>
  </si>
  <si>
    <t>Garrett</t>
  </si>
  <si>
    <t>Haynes</t>
  </si>
  <si>
    <t>Jones</t>
  </si>
  <si>
    <t>Williams</t>
  </si>
  <si>
    <t>Wilson</t>
  </si>
  <si>
    <t>Commission Amount:</t>
  </si>
  <si>
    <t xml:space="preserve">Total Commission:  </t>
  </si>
  <si>
    <t>Gross Sale</t>
  </si>
  <si>
    <t>Net Sale</t>
  </si>
  <si>
    <t>Gross Sale Total:</t>
  </si>
  <si>
    <t>Quarter 1</t>
  </si>
  <si>
    <t>Quarter 2</t>
  </si>
  <si>
    <t>Quarter 3</t>
  </si>
  <si>
    <t>Quarter 4</t>
  </si>
  <si>
    <t>Expense</t>
  </si>
  <si>
    <t>Airfare</t>
  </si>
  <si>
    <t>Lodging</t>
  </si>
  <si>
    <t>Transportation</t>
  </si>
  <si>
    <t>Meals</t>
  </si>
  <si>
    <t>Entertainment</t>
  </si>
  <si>
    <t>Materials/Giveaways</t>
  </si>
  <si>
    <t>Total</t>
  </si>
  <si>
    <t>Attendance</t>
  </si>
  <si>
    <t>$/per attendee</t>
  </si>
  <si>
    <t>Expenses</t>
  </si>
  <si>
    <t>Total Attendance</t>
  </si>
  <si>
    <t>Number of Years of Savings</t>
  </si>
  <si>
    <t>Interest Rate</t>
  </si>
  <si>
    <t>Amount Saved per Month</t>
  </si>
  <si>
    <t>Down Payment Saved</t>
  </si>
  <si>
    <t>Part A</t>
  </si>
  <si>
    <t>Part B</t>
  </si>
  <si>
    <t>Cost of Condo</t>
  </si>
  <si>
    <t>Length of Loan (years)</t>
  </si>
  <si>
    <t>Monthly Mortgage Payment</t>
  </si>
  <si>
    <t>Bonus: Total Money Paid Out</t>
  </si>
  <si>
    <t>Part C</t>
  </si>
  <si>
    <t>Cost of Condo set by Goal Seek</t>
  </si>
  <si>
    <t>Name</t>
  </si>
  <si>
    <t>Alwyn</t>
  </si>
  <si>
    <t>Nathany</t>
  </si>
  <si>
    <t>Bethany</t>
  </si>
  <si>
    <t>Raj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</si>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</sst>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7"/>
      </patternFill>
    </fill>
    <fill>
      <patternFill patternType="solid">
        <fgColor theme="5" tint="0.79998168889431442"/>
        <bgColor theme="7" tint="0.79998168889431442"/>
      </patternFill>
    </fill>
  </fills>
  <borders count="43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double">
        <color theme="8" tint="0.39994506668294322"/>
      </top>
      <bottom style="thin">
        <color theme="8" tint="0.39994506668294322"/>
      </bottom>
      <diagonal/>
    </border>
    <border>
      <left/>
      <right/>
      <top style="double">
        <color theme="8" tint="0.39994506668294322"/>
      </top>
      <bottom style="thin">
        <color theme="8" tint="0.39994506668294322"/>
      </bottom>
      <diagonal/>
    </border>
    <border>
      <left style="thin">
        <color theme="8" tint="0.39997558519241921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7558519241921"/>
      </left>
      <right/>
      <top style="thin">
        <color theme="8" tint="0.39994506668294322"/>
      </top>
      <bottom style="double">
        <color theme="8" tint="0.39994506668294322"/>
      </bottom>
      <diagonal/>
    </border>
    <border>
      <left/>
      <right/>
      <top style="thin">
        <color theme="8" tint="0.39994506668294322"/>
      </top>
      <bottom style="double">
        <color theme="8" tint="0.39994506668294322"/>
      </bottom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 style="double">
        <color theme="7"/>
      </top>
      <bottom style="thin">
        <color theme="7" tint="0.39994506668294322"/>
      </bottom>
      <diagonal/>
    </border>
    <border>
      <left/>
      <right/>
      <top style="double">
        <color theme="7"/>
      </top>
      <bottom style="thin">
        <color theme="7" tint="0.39994506668294322"/>
      </bottom>
      <diagonal/>
    </border>
    <border>
      <left/>
      <right style="thin">
        <color theme="7" tint="0.39997558519241921"/>
      </right>
      <top style="double">
        <color theme="7"/>
      </top>
      <bottom style="thin">
        <color theme="7" tint="0.39994506668294322"/>
      </bottom>
      <diagonal/>
    </border>
    <border>
      <left style="thin">
        <color theme="7" tint="0.39997558519241921"/>
      </left>
      <right/>
      <top style="thin">
        <color theme="7" tint="0.39994506668294322"/>
      </top>
      <bottom style="double">
        <color theme="7" tint="-0.24994659260841701"/>
      </bottom>
      <diagonal/>
    </border>
    <border>
      <left/>
      <right/>
      <top style="thin">
        <color theme="7" tint="0.39994506668294322"/>
      </top>
      <bottom style="double">
        <color theme="7" tint="-0.24994659260841701"/>
      </bottom>
      <diagonal/>
    </border>
    <border>
      <left/>
      <right style="thin">
        <color theme="7" tint="0.39997558519241921"/>
      </right>
      <top style="thin">
        <color theme="7" tint="0.39994506668294322"/>
      </top>
      <bottom style="double">
        <color theme="7" tint="-0.24994659260841701"/>
      </bottom>
      <diagonal/>
    </border>
    <border>
      <left style="thin">
        <color theme="7" tint="0.39997558519241921"/>
      </left>
      <right/>
      <top style="double">
        <color theme="7"/>
      </top>
      <bottom style="double">
        <color theme="7" tint="-0.24994659260841701"/>
      </bottom>
      <diagonal/>
    </border>
    <border>
      <left/>
      <right/>
      <top style="double">
        <color theme="7"/>
      </top>
      <bottom style="double">
        <color theme="7" tint="-0.24994659260841701"/>
      </bottom>
      <diagonal/>
    </border>
    <border>
      <left/>
      <right style="thin">
        <color theme="7" tint="0.39997558519241921"/>
      </right>
      <top style="double">
        <color theme="7"/>
      </top>
      <bottom style="double">
        <color theme="7" tint="-0.2499465926084170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 style="thin">
        <color theme="5" tint="0.39994506668294322"/>
      </right>
      <top style="double">
        <color theme="5" tint="-0.24994659260841701"/>
      </top>
      <bottom style="double">
        <color theme="5" tint="-0.24994659260841701"/>
      </bottom>
      <diagonal/>
    </border>
    <border>
      <left style="thin">
        <color theme="5" tint="0.39994506668294322"/>
      </left>
      <right/>
      <top style="double">
        <color theme="5"/>
      </top>
      <bottom style="thin">
        <color theme="5" tint="0.39994506668294322"/>
      </bottom>
      <diagonal/>
    </border>
    <border>
      <left/>
      <right/>
      <top style="double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double">
        <color theme="5"/>
      </bottom>
      <diagonal/>
    </border>
    <border>
      <left/>
      <right/>
      <top style="thin">
        <color theme="5" tint="0.39994506668294322"/>
      </top>
      <bottom style="double">
        <color theme="5"/>
      </bottom>
      <diagonal/>
    </border>
    <border>
      <left style="thin">
        <color theme="7" tint="0.39997558519241921"/>
      </left>
      <right/>
      <top/>
      <bottom style="double">
        <color theme="7" tint="-0.24994659260841701"/>
      </bottom>
      <diagonal/>
    </border>
    <border>
      <left/>
      <right/>
      <top/>
      <bottom style="double">
        <color theme="7" tint="-0.24994659260841701"/>
      </bottom>
      <diagonal/>
    </border>
    <border>
      <left/>
      <right style="thin">
        <color theme="7" tint="0.39997558519241921"/>
      </right>
      <top/>
      <bottom style="double">
        <color theme="7" tint="-0.2499465926084170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0" fillId="3" borderId="5" xfId="1" applyNumberFormat="1" applyFont="1" applyFill="1" applyBorder="1"/>
    <xf numFmtId="165" fontId="0" fillId="3" borderId="6" xfId="1" applyNumberFormat="1" applyFont="1" applyFill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5" borderId="9" xfId="0" applyFont="1" applyFill="1" applyBorder="1"/>
    <xf numFmtId="165" fontId="0" fillId="5" borderId="10" xfId="1" applyFont="1" applyFill="1" applyBorder="1"/>
    <xf numFmtId="0" fontId="3" fillId="5" borderId="11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0" borderId="17" xfId="0" applyFont="1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3" fillId="0" borderId="19" xfId="0" applyFont="1" applyBorder="1"/>
    <xf numFmtId="0" fontId="3" fillId="0" borderId="20" xfId="0" applyNumberFormat="1" applyFont="1" applyBorder="1"/>
    <xf numFmtId="165" fontId="3" fillId="0" borderId="21" xfId="0" applyNumberFormat="1" applyFont="1" applyBorder="1"/>
    <xf numFmtId="0" fontId="3" fillId="0" borderId="22" xfId="0" applyFont="1" applyBorder="1"/>
    <xf numFmtId="165" fontId="3" fillId="0" borderId="23" xfId="1" applyFont="1" applyBorder="1"/>
    <xf numFmtId="165" fontId="3" fillId="0" borderId="24" xfId="1" applyFont="1" applyBorder="1"/>
    <xf numFmtId="0" fontId="3" fillId="0" borderId="25" xfId="0" applyFont="1" applyBorder="1"/>
    <xf numFmtId="165" fontId="3" fillId="0" borderId="26" xfId="1" applyFont="1" applyBorder="1"/>
    <xf numFmtId="165" fontId="3" fillId="0" borderId="27" xfId="1" applyFont="1" applyBorder="1"/>
    <xf numFmtId="0" fontId="2" fillId="6" borderId="28" xfId="0" applyFont="1" applyFill="1" applyBorder="1"/>
    <xf numFmtId="0" fontId="2" fillId="6" borderId="29" xfId="0" applyFont="1" applyFill="1" applyBorder="1"/>
    <xf numFmtId="0" fontId="2" fillId="6" borderId="30" xfId="0" applyFont="1" applyFill="1" applyBorder="1"/>
    <xf numFmtId="0" fontId="0" fillId="7" borderId="31" xfId="0" applyFont="1" applyFill="1" applyBorder="1"/>
    <xf numFmtId="165" fontId="0" fillId="7" borderId="32" xfId="1" applyNumberFormat="1" applyFont="1" applyFill="1" applyBorder="1"/>
    <xf numFmtId="0" fontId="3" fillId="0" borderId="33" xfId="0" applyFont="1" applyBorder="1"/>
    <xf numFmtId="165" fontId="3" fillId="0" borderId="34" xfId="1" applyFont="1" applyBorder="1"/>
    <xf numFmtId="165" fontId="3" fillId="0" borderId="35" xfId="1" applyFont="1" applyBorder="1"/>
    <xf numFmtId="0" fontId="3" fillId="0" borderId="36" xfId="0" applyFont="1" applyBorder="1"/>
    <xf numFmtId="0" fontId="3" fillId="0" borderId="37" xfId="0" applyNumberFormat="1" applyFont="1" applyBorder="1"/>
    <xf numFmtId="0" fontId="3" fillId="0" borderId="38" xfId="0" applyFont="1" applyBorder="1"/>
    <xf numFmtId="165" fontId="3" fillId="0" borderId="39" xfId="1" applyFont="1" applyBorder="1"/>
    <xf numFmtId="165" fontId="3" fillId="5" borderId="12" xfId="0" applyNumberFormat="1" applyFont="1" applyFill="1" applyBorder="1"/>
    <xf numFmtId="165" fontId="3" fillId="5" borderId="16" xfId="0" applyNumberFormat="1" applyFont="1" applyFill="1" applyBorder="1"/>
    <xf numFmtId="10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0" fillId="3" borderId="5" xfId="0" applyFont="1" applyFill="1" applyBorder="1"/>
    <xf numFmtId="0" fontId="0" fillId="0" borderId="5" xfId="0" applyFont="1" applyBorder="1"/>
    <xf numFmtId="0" fontId="0" fillId="0" borderId="0" xfId="0" applyFont="1" applyBorder="1"/>
    <xf numFmtId="0" fontId="2" fillId="2" borderId="5" xfId="0" applyFont="1" applyFill="1" applyBorder="1"/>
    <xf numFmtId="0" fontId="3" fillId="0" borderId="40" xfId="0" applyFont="1" applyBorder="1"/>
    <xf numFmtId="165" fontId="3" fillId="0" borderId="41" xfId="1" applyFont="1" applyBorder="1"/>
    <xf numFmtId="165" fontId="3" fillId="0" borderId="42" xfId="1" applyFont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0" fontId="0" fillId="3" borderId="0" xfId="0" applyFont="1" applyFill="1" applyBorder="1"/>
    <xf numFmtId="165" fontId="0" fillId="3" borderId="0" xfId="1" applyNumberFormat="1" applyFont="1" applyFill="1" applyBorder="1"/>
  </cellXfs>
  <cellStyles count="4">
    <cellStyle name="Currency" xfId="1" builtinId="4"/>
    <cellStyle name="Currency 2" xfId="2" xr:uid="{00000000-0005-0000-0000-000001000000}"/>
    <cellStyle name="Normal" xfId="0" builtinId="0"/>
    <cellStyle name="Normal 2" xfId="3" xr:uid="{00000000-0005-0000-0000-000003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double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&quot;$&quot;* #,##0.00_);_(&quot;$&quot;* \(#,##0.00\);_(&quot;$&quot;* &quot;-&quot;??_);_(@_)"/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/>
        <bottom style="thin">
          <color theme="7" tint="0.39997558519241921"/>
        </bottom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double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7"/>
          <bgColor theme="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Expenses By</a:t>
            </a:r>
            <a:r>
              <a:rPr lang="en-GB" baseline="0"/>
              <a:t> Quarter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North!$A$3</c:f>
              <c:strCache>
                <c:ptCount val="1"/>
                <c:pt idx="0">
                  <c:v>Airfare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02D8F0-DAF3-4A71-B7BD-0B087E2FA0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116-47BC-873C-7FC1A151D9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FAF3A3-51DC-48E4-999B-965D55AC7C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116-47BC-873C-7FC1A151D9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C267BB-811B-4DB2-A934-CD31415B17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116-47BC-873C-7FC1A151D9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CB0E15-B666-473E-83A0-D111D14E82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116-47BC-873C-7FC1A151D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North!$B$3:$E$3</c:f>
              <c:numCache>
                <c:formatCode>_("$"* #,##0.00_);_("$"* \(#,##0.00\);_("$"* "-"??_);_(@_)</c:formatCode>
                <c:ptCount val="4"/>
                <c:pt idx="0">
                  <c:v>4086.9912715739624</c:v>
                </c:pt>
                <c:pt idx="1">
                  <c:v>4300.2126652255802</c:v>
                </c:pt>
                <c:pt idx="2">
                  <c:v>4060.8862859650908</c:v>
                </c:pt>
                <c:pt idx="3">
                  <c:v>4224.472140883172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North!$B$9:$E$9</c15:f>
                <c15:dlblRangeCache>
                  <c:ptCount val="4"/>
                  <c:pt idx="0">
                    <c:v> $5,294.35 </c:v>
                  </c:pt>
                  <c:pt idx="1">
                    <c:v> $5,480.59 </c:v>
                  </c:pt>
                  <c:pt idx="2">
                    <c:v> $5,234.79 </c:v>
                  </c:pt>
                  <c:pt idx="3">
                    <c:v> $5,411.68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16-47BC-873C-7FC1A151D92B}"/>
            </c:ext>
          </c:extLst>
        </c:ser>
        <c:ser>
          <c:idx val="1"/>
          <c:order val="1"/>
          <c:tx>
            <c:strRef>
              <c:f>North!$A$4</c:f>
              <c:strCache>
                <c:ptCount val="1"/>
                <c:pt idx="0">
                  <c:v>Lodging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North!$B$4:$E$4</c:f>
              <c:numCache>
                <c:formatCode>_("$"* #,##0.00_);_("$"* \(#,##0.00\);_("$"* "-"??_);_(@_)</c:formatCode>
                <c:ptCount val="4"/>
                <c:pt idx="0">
                  <c:v>429.95926234785708</c:v>
                </c:pt>
                <c:pt idx="1">
                  <c:v>409.53757605681125</c:v>
                </c:pt>
                <c:pt idx="2">
                  <c:v>405.17198434627875</c:v>
                </c:pt>
                <c:pt idx="3">
                  <c:v>442.25431302059116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BC-873C-7FC1A151D92B}"/>
            </c:ext>
          </c:extLst>
        </c:ser>
        <c:ser>
          <c:idx val="2"/>
          <c:order val="2"/>
          <c:tx>
            <c:strRef>
              <c:f>North!$A$5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North!$B$5:$E$5</c:f>
              <c:numCache>
                <c:formatCode>_("$"* #,##0.00_);_("$"* \(#,##0.00\);_("$"* "-"??_);_(@_)</c:formatCode>
                <c:ptCount val="4"/>
                <c:pt idx="0">
                  <c:v>43.759451284460646</c:v>
                </c:pt>
                <c:pt idx="1">
                  <c:v>41.310250028867152</c:v>
                </c:pt>
                <c:pt idx="2">
                  <c:v>40.336388263362409</c:v>
                </c:pt>
                <c:pt idx="3">
                  <c:v>43.654541417370893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BC-873C-7FC1A151D92B}"/>
            </c:ext>
          </c:extLst>
        </c:ser>
        <c:ser>
          <c:idx val="3"/>
          <c:order val="3"/>
          <c:tx>
            <c:strRef>
              <c:f>North!$A$6</c:f>
              <c:strCache>
                <c:ptCount val="1"/>
                <c:pt idx="0">
                  <c:v>Meals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North!$B$6:$E$6</c:f>
              <c:numCache>
                <c:formatCode>_("$"* #,##0.00_);_("$"* \(#,##0.00\);_("$"* "-"??_);_(@_)</c:formatCode>
                <c:ptCount val="4"/>
                <c:pt idx="0">
                  <c:v>85.507829536469728</c:v>
                </c:pt>
                <c:pt idx="1">
                  <c:v>82.482253312386632</c:v>
                </c:pt>
                <c:pt idx="2">
                  <c:v>83.56224093382211</c:v>
                </c:pt>
                <c:pt idx="3">
                  <c:v>80.080756116762103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BC-873C-7FC1A151D92B}"/>
            </c:ext>
          </c:extLst>
        </c:ser>
        <c:ser>
          <c:idx val="4"/>
          <c:order val="4"/>
          <c:tx>
            <c:strRef>
              <c:f>North!$A$7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North!$B$7:$E$7</c:f>
              <c:numCache>
                <c:formatCode>_("$"* #,##0.00_);_("$"* \(#,##0.00\);_("$"* "-"??_);_(@_)</c:formatCode>
                <c:ptCount val="4"/>
                <c:pt idx="0">
                  <c:v>200.86858551370557</c:v>
                </c:pt>
                <c:pt idx="1">
                  <c:v>211.08890467807862</c:v>
                </c:pt>
                <c:pt idx="2">
                  <c:v>215.70071427358269</c:v>
                </c:pt>
                <c:pt idx="3">
                  <c:v>206.1898687284187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BC-873C-7FC1A151D92B}"/>
            </c:ext>
          </c:extLst>
        </c:ser>
        <c:ser>
          <c:idx val="5"/>
          <c:order val="5"/>
          <c:tx>
            <c:strRef>
              <c:f>North!$A$8</c:f>
              <c:strCache>
                <c:ptCount val="1"/>
                <c:pt idx="0">
                  <c:v>Materials/Giveaways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North!$B$2:$E$2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North!$B$8:$E$8</c:f>
              <c:numCache>
                <c:formatCode>_("$"* #,##0.00_);_("$"* \(#,##0.00\);_("$"* "-"??_);_(@_)</c:formatCode>
                <c:ptCount val="4"/>
                <c:pt idx="0">
                  <c:v>447.25953647714687</c:v>
                </c:pt>
                <c:pt idx="1">
                  <c:v>435.96161191966269</c:v>
                </c:pt>
                <c:pt idx="2">
                  <c:v>429.13432130437468</c:v>
                </c:pt>
                <c:pt idx="3">
                  <c:v>415.02502740208405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BC-873C-7FC1A151D92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59987272"/>
        <c:axId val="449735800"/>
      </c:barChart>
      <c:catAx>
        <c:axId val="55998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5800"/>
        <c:crosses val="autoZero"/>
        <c:auto val="1"/>
        <c:lblAlgn val="ctr"/>
        <c:lblOffset val="100"/>
        <c:noMultiLvlLbl val="0"/>
      </c:catAx>
      <c:valAx>
        <c:axId val="4497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137160</xdr:rowOff>
    </xdr:from>
    <xdr:to>
      <xdr:col>13</xdr:col>
      <xdr:colOff>304800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FD829-F584-4D31-91E2-9B08ECA4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E83DE-F5E7-4BBB-803D-951F23ACEFDC}" name="Table3" displayName="Table3" ref="A2:E8" totalsRowShown="0" headerRowDxfId="22" dataDxfId="20" headerRowBorderDxfId="21" tableBorderDxfId="19" dataCellStyle="Currency">
  <autoFilter ref="A2:E8" xr:uid="{0D7A5A03-5969-492E-AC6C-429CD488AE12}"/>
  <tableColumns count="5">
    <tableColumn id="1" xr3:uid="{AD4D9D61-A17F-44EB-91B7-419E8B221B7D}" name="Expenses" dataDxfId="18"/>
    <tableColumn id="2" xr3:uid="{D966E5A9-C8C9-4980-AF3A-CBAF19C55128}" name="Quarter 1" dataDxfId="17" dataCellStyle="Currency"/>
    <tableColumn id="3" xr3:uid="{6DF91876-93D6-4A04-92E0-ED9AEFBD51A1}" name="Quarter 2" dataDxfId="16" dataCellStyle="Currency"/>
    <tableColumn id="4" xr3:uid="{88372E1D-F714-4BD5-A46B-F47273981363}" name="Quarter 3" dataDxfId="15" dataCellStyle="Currency"/>
    <tableColumn id="5" xr3:uid="{804634F3-058A-46E7-90E3-514118E7782D}" name="Quarter 4" dataDxfId="14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8E8A0-7ED1-48E9-A976-CDA4423BEB97}" name="Table35" displayName="Table35" ref="L2:P9" totalsRowCount="1" headerRowDxfId="13" dataDxfId="11" headerRowBorderDxfId="12" tableBorderDxfId="10" dataCellStyle="Currency">
  <autoFilter ref="L2:P8" xr:uid="{BBAECD1D-6810-48F0-BC9A-F41C6DC2957C}"/>
  <sortState ref="L3:P8">
    <sortCondition ref="M2:M8"/>
  </sortState>
  <tableColumns count="5">
    <tableColumn id="1" xr3:uid="{0CE0A240-51D2-40AD-AAA4-781EA0C2E7A2}" name="Expenses" totalsRowLabel="Total" dataDxfId="9" totalsRowDxfId="8"/>
    <tableColumn id="2" xr3:uid="{196B6AF7-78B3-4FC3-8D29-A14880B11806}" name="Quarter 1" totalsRowFunction="sum" dataDxfId="7" totalsRowDxfId="6" dataCellStyle="Currency"/>
    <tableColumn id="3" xr3:uid="{CF691594-2A34-4E2C-A957-D8DEE4274C57}" name="Quarter 2" totalsRowFunction="sum" dataDxfId="5" totalsRowDxfId="4" dataCellStyle="Currency"/>
    <tableColumn id="4" xr3:uid="{F8F9D174-3E43-4AFD-95BA-AF850854E9C1}" name="Quarter 3" totalsRowFunction="sum" dataDxfId="3" totalsRowDxfId="2" dataCellStyle="Currency"/>
    <tableColumn id="5" xr3:uid="{A16FB926-0B0F-4D82-892B-C6845014FCAF}" name="Quarter 4" totalsRowFunction="sum" dataDxfId="1" totalsRow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75" zoomScaleNormal="175" workbookViewId="0">
      <selection activeCell="E7" sqref="E7"/>
    </sheetView>
  </sheetViews>
  <sheetFormatPr defaultRowHeight="14.4" x14ac:dyDescent="0.3"/>
  <cols>
    <col min="1" max="1" width="20.33203125" bestFit="1" customWidth="1"/>
    <col min="2" max="2" width="10.88671875" bestFit="1" customWidth="1"/>
    <col min="3" max="3" width="8.109375" bestFit="1" customWidth="1"/>
    <col min="4" max="4" width="9.109375" bestFit="1" customWidth="1"/>
    <col min="5" max="5" width="11.88671875" bestFit="1" customWidth="1"/>
  </cols>
  <sheetData>
    <row r="1" spans="1:5" x14ac:dyDescent="0.3">
      <c r="A1" s="8" t="s">
        <v>1</v>
      </c>
      <c r="B1" s="9" t="s">
        <v>12</v>
      </c>
      <c r="C1" s="9" t="s">
        <v>2</v>
      </c>
      <c r="D1" s="9" t="s">
        <v>13</v>
      </c>
      <c r="E1" s="9" t="s">
        <v>3</v>
      </c>
    </row>
    <row r="2" spans="1:5" x14ac:dyDescent="0.3">
      <c r="A2" s="10" t="s">
        <v>4</v>
      </c>
      <c r="B2" s="11">
        <v>680</v>
      </c>
      <c r="C2" s="11">
        <v>11.28</v>
      </c>
      <c r="D2" s="11">
        <f>B2-C2</f>
        <v>668.72</v>
      </c>
      <c r="E2" s="11">
        <f t="shared" ref="E2:E7" si="0">D2*CommAmt</f>
        <v>40.123199999999997</v>
      </c>
    </row>
    <row r="3" spans="1:5" x14ac:dyDescent="0.3">
      <c r="A3" s="10" t="s">
        <v>5</v>
      </c>
      <c r="B3" s="11">
        <v>125</v>
      </c>
      <c r="C3" s="11">
        <v>1.8</v>
      </c>
      <c r="D3" s="11">
        <f t="shared" ref="D3:D7" si="1">B3-C3</f>
        <v>123.2</v>
      </c>
      <c r="E3" s="11">
        <f t="shared" si="0"/>
        <v>7.3919999999999995</v>
      </c>
    </row>
    <row r="4" spans="1:5" x14ac:dyDescent="0.3">
      <c r="A4" s="10" t="s">
        <v>6</v>
      </c>
      <c r="B4" s="11">
        <v>478</v>
      </c>
      <c r="C4" s="11">
        <v>6.87</v>
      </c>
      <c r="D4" s="11">
        <f t="shared" si="1"/>
        <v>471.13</v>
      </c>
      <c r="E4" s="11">
        <f t="shared" si="0"/>
        <v>28.267799999999998</v>
      </c>
    </row>
    <row r="5" spans="1:5" x14ac:dyDescent="0.3">
      <c r="A5" s="10" t="s">
        <v>7</v>
      </c>
      <c r="B5" s="11">
        <v>500</v>
      </c>
      <c r="C5" s="11">
        <v>7.19</v>
      </c>
      <c r="D5" s="11">
        <f t="shared" si="1"/>
        <v>492.81</v>
      </c>
      <c r="E5" s="11">
        <f t="shared" si="0"/>
        <v>29.5686</v>
      </c>
    </row>
    <row r="6" spans="1:5" x14ac:dyDescent="0.3">
      <c r="A6" s="10" t="s">
        <v>8</v>
      </c>
      <c r="B6" s="11">
        <v>120</v>
      </c>
      <c r="C6" s="11">
        <v>1.73</v>
      </c>
      <c r="D6" s="11">
        <f t="shared" si="1"/>
        <v>118.27</v>
      </c>
      <c r="E6" s="11">
        <f t="shared" si="0"/>
        <v>7.0961999999999996</v>
      </c>
    </row>
    <row r="7" spans="1:5" x14ac:dyDescent="0.3">
      <c r="A7" s="10" t="s">
        <v>9</v>
      </c>
      <c r="B7" s="11">
        <v>95</v>
      </c>
      <c r="C7" s="11">
        <v>1.37</v>
      </c>
      <c r="D7" s="11">
        <f t="shared" si="1"/>
        <v>93.63</v>
      </c>
      <c r="E7" s="11">
        <f t="shared" si="0"/>
        <v>5.6177999999999999</v>
      </c>
    </row>
    <row r="8" spans="1:5" x14ac:dyDescent="0.3">
      <c r="A8" s="10" t="s">
        <v>0</v>
      </c>
      <c r="B8" s="11"/>
      <c r="C8" s="11"/>
      <c r="D8" s="11"/>
      <c r="E8" s="11"/>
    </row>
    <row r="9" spans="1:5" ht="15" thickBot="1" x14ac:dyDescent="0.35">
      <c r="A9" t="s">
        <v>0</v>
      </c>
    </row>
    <row r="10" spans="1:5" ht="15" thickTop="1" x14ac:dyDescent="0.3">
      <c r="A10" s="12" t="s">
        <v>14</v>
      </c>
      <c r="B10" s="42">
        <f>SUM(B2:B8)</f>
        <v>1998</v>
      </c>
    </row>
    <row r="11" spans="1:5" x14ac:dyDescent="0.3">
      <c r="A11" s="13" t="s">
        <v>10</v>
      </c>
      <c r="B11" s="14">
        <f>IF(B10&lt;2000,0.06,0.08)</f>
        <v>0.06</v>
      </c>
    </row>
    <row r="12" spans="1:5" ht="15" thickBot="1" x14ac:dyDescent="0.35">
      <c r="A12" s="15" t="s">
        <v>11</v>
      </c>
      <c r="B12" s="43">
        <f>SUM(E2:E7)</f>
        <v>118.06559999999999</v>
      </c>
    </row>
    <row r="13" spans="1:5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4"/>
  <sheetViews>
    <sheetView tabSelected="1" workbookViewId="0">
      <selection activeCell="C19" sqref="C19"/>
    </sheetView>
  </sheetViews>
  <sheetFormatPr defaultRowHeight="14.4" x14ac:dyDescent="0.3"/>
  <cols>
    <col min="1" max="1" width="20.6640625" customWidth="1"/>
    <col min="2" max="5" width="15.6640625" customWidth="1"/>
    <col min="12" max="12" width="18.33203125" bestFit="1" customWidth="1"/>
    <col min="13" max="16" width="11.109375" bestFit="1" customWidth="1"/>
  </cols>
  <sheetData>
    <row r="2" spans="1:16" x14ac:dyDescent="0.3">
      <c r="A2" s="50" t="s">
        <v>29</v>
      </c>
      <c r="B2" s="50" t="s">
        <v>15</v>
      </c>
      <c r="C2" s="50" t="s">
        <v>16</v>
      </c>
      <c r="D2" s="50" t="s">
        <v>17</v>
      </c>
      <c r="E2" s="50" t="s">
        <v>18</v>
      </c>
      <c r="L2" s="50" t="s">
        <v>29</v>
      </c>
      <c r="M2" s="50" t="s">
        <v>15</v>
      </c>
      <c r="N2" s="50" t="s">
        <v>16</v>
      </c>
      <c r="O2" s="50" t="s">
        <v>17</v>
      </c>
      <c r="P2" s="50" t="s">
        <v>18</v>
      </c>
    </row>
    <row r="3" spans="1:16" x14ac:dyDescent="0.3">
      <c r="A3" s="47" t="s">
        <v>20</v>
      </c>
      <c r="B3" s="4">
        <v>4086.9912715739624</v>
      </c>
      <c r="C3" s="4">
        <v>4300.2126652255802</v>
      </c>
      <c r="D3" s="4">
        <v>4060.8862859650908</v>
      </c>
      <c r="E3" s="4">
        <v>4224.472140883172</v>
      </c>
      <c r="L3" s="47" t="s">
        <v>22</v>
      </c>
      <c r="M3" s="4">
        <v>43.759451284460646</v>
      </c>
      <c r="N3" s="4">
        <v>41.310250028867152</v>
      </c>
      <c r="O3" s="4">
        <v>40.336388263362409</v>
      </c>
      <c r="P3" s="4">
        <v>43.654541417370893</v>
      </c>
    </row>
    <row r="4" spans="1:16" x14ac:dyDescent="0.3">
      <c r="A4" s="48" t="s">
        <v>21</v>
      </c>
      <c r="B4" s="6">
        <v>429.95926234785708</v>
      </c>
      <c r="C4" s="6">
        <v>409.53757605681125</v>
      </c>
      <c r="D4" s="6">
        <v>405.17198434627875</v>
      </c>
      <c r="E4" s="6">
        <v>442.25431302059116</v>
      </c>
      <c r="L4" s="48" t="s">
        <v>23</v>
      </c>
      <c r="M4" s="6">
        <v>85.507829536469728</v>
      </c>
      <c r="N4" s="6">
        <v>82.482253312386632</v>
      </c>
      <c r="O4" s="6">
        <v>83.56224093382211</v>
      </c>
      <c r="P4" s="6">
        <v>80.080756116762103</v>
      </c>
    </row>
    <row r="5" spans="1:16" x14ac:dyDescent="0.3">
      <c r="A5" s="47" t="s">
        <v>22</v>
      </c>
      <c r="B5" s="4">
        <v>43.759451284460646</v>
      </c>
      <c r="C5" s="4">
        <v>41.310250028867152</v>
      </c>
      <c r="D5" s="4">
        <v>40.336388263362409</v>
      </c>
      <c r="E5" s="4">
        <v>43.654541417370893</v>
      </c>
      <c r="L5" s="47" t="s">
        <v>24</v>
      </c>
      <c r="M5" s="4">
        <v>200.86858551370557</v>
      </c>
      <c r="N5" s="4">
        <v>211.08890467807862</v>
      </c>
      <c r="O5" s="4">
        <v>215.70071427358269</v>
      </c>
      <c r="P5" s="4">
        <v>206.1898687284187</v>
      </c>
    </row>
    <row r="6" spans="1:16" x14ac:dyDescent="0.3">
      <c r="A6" s="48" t="s">
        <v>23</v>
      </c>
      <c r="B6" s="6">
        <v>85.507829536469728</v>
      </c>
      <c r="C6" s="6">
        <v>82.482253312386632</v>
      </c>
      <c r="D6" s="6">
        <v>83.56224093382211</v>
      </c>
      <c r="E6" s="6">
        <v>80.080756116762103</v>
      </c>
      <c r="L6" s="48" t="s">
        <v>21</v>
      </c>
      <c r="M6" s="6">
        <v>429.95926234785708</v>
      </c>
      <c r="N6" s="6">
        <v>409.53757605681125</v>
      </c>
      <c r="O6" s="6">
        <v>405.17198434627875</v>
      </c>
      <c r="P6" s="6">
        <v>442.25431302059116</v>
      </c>
    </row>
    <row r="7" spans="1:16" x14ac:dyDescent="0.3">
      <c r="A7" s="47" t="s">
        <v>24</v>
      </c>
      <c r="B7" s="4">
        <v>200.86858551370557</v>
      </c>
      <c r="C7" s="4">
        <v>211.08890467807862</v>
      </c>
      <c r="D7" s="4">
        <v>215.70071427358269</v>
      </c>
      <c r="E7" s="4">
        <v>206.1898687284187</v>
      </c>
      <c r="L7" s="48" t="s">
        <v>25</v>
      </c>
      <c r="M7" s="6">
        <v>447.25953647714687</v>
      </c>
      <c r="N7" s="6">
        <v>435.96161191966269</v>
      </c>
      <c r="O7" s="6">
        <v>429.13432130437468</v>
      </c>
      <c r="P7" s="6">
        <v>415.02502740208405</v>
      </c>
    </row>
    <row r="8" spans="1:16" x14ac:dyDescent="0.3">
      <c r="A8" s="49" t="s">
        <v>25</v>
      </c>
      <c r="B8" s="19">
        <v>447.25953647714687</v>
      </c>
      <c r="C8" s="19">
        <v>435.96161191966269</v>
      </c>
      <c r="D8" s="19">
        <v>429.13432130437468</v>
      </c>
      <c r="E8" s="19">
        <v>415.02502740208405</v>
      </c>
      <c r="L8" s="56" t="s">
        <v>20</v>
      </c>
      <c r="M8" s="57">
        <v>4086.9912715739624</v>
      </c>
      <c r="N8" s="57">
        <v>4300.2126652255802</v>
      </c>
      <c r="O8" s="57">
        <v>4060.8862859650908</v>
      </c>
      <c r="P8" s="57">
        <v>4224.472140883172</v>
      </c>
    </row>
    <row r="9" spans="1:16" ht="15" thickBot="1" x14ac:dyDescent="0.35">
      <c r="A9" s="51" t="s">
        <v>26</v>
      </c>
      <c r="B9" s="52">
        <f>SUM(B3:B8)</f>
        <v>5294.3459367336027</v>
      </c>
      <c r="C9" s="52">
        <f>SUM(C3:C8)</f>
        <v>5480.5932612213865</v>
      </c>
      <c r="D9" s="52">
        <f>SUM(D3:D8)</f>
        <v>5234.7919350865113</v>
      </c>
      <c r="E9" s="53">
        <f>SUM(E3:E8)</f>
        <v>5411.676647568398</v>
      </c>
      <c r="L9" s="49" t="s">
        <v>26</v>
      </c>
      <c r="M9" s="55">
        <f>SUBTOTAL(109,Table35[Quarter 1])</f>
        <v>5294.3459367336018</v>
      </c>
      <c r="N9" s="55">
        <f>SUBTOTAL(109,Table35[Quarter 2])</f>
        <v>5480.5932612213865</v>
      </c>
      <c r="O9" s="55">
        <f>SUBTOTAL(109,Table35[Quarter 3])</f>
        <v>5234.7919350865113</v>
      </c>
      <c r="P9" s="54">
        <f>SUBTOTAL(109,Table35[Quarter 4])</f>
        <v>5411.6766475683989</v>
      </c>
    </row>
    <row r="10" spans="1:16" ht="15" thickTop="1" x14ac:dyDescent="0.3"/>
    <row r="11" spans="1:16" ht="15" thickBot="1" x14ac:dyDescent="0.35"/>
    <row r="12" spans="1:16" ht="15" thickTop="1" x14ac:dyDescent="0.3">
      <c r="A12" s="21" t="s">
        <v>27</v>
      </c>
      <c r="B12" s="22">
        <v>1134</v>
      </c>
      <c r="C12" s="22">
        <v>1120</v>
      </c>
      <c r="D12" s="22">
        <v>1150</v>
      </c>
      <c r="E12" s="23">
        <v>1112</v>
      </c>
    </row>
    <row r="13" spans="1:16" ht="15" thickBot="1" x14ac:dyDescent="0.35">
      <c r="A13" s="24" t="s">
        <v>28</v>
      </c>
      <c r="B13" s="25">
        <f>B9/B12</f>
        <v>4.6687353939449761</v>
      </c>
      <c r="C13" s="25">
        <f>C9/C12</f>
        <v>4.8933868403762375</v>
      </c>
      <c r="D13" s="25">
        <f>D9/D12</f>
        <v>4.551992987031749</v>
      </c>
      <c r="E13" s="26">
        <f>E9/E12</f>
        <v>4.8666156902593505</v>
      </c>
    </row>
    <row r="14" spans="1:16" ht="15" thickTop="1" x14ac:dyDescent="0.3"/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FDA4-8C45-4CF5-92DC-AB12F62E4CDC}">
  <dimension ref="A1:A6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43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  <row r="5" spans="1:1" x14ac:dyDescent="0.3">
      <c r="A5" t="s">
        <v>47</v>
      </c>
    </row>
    <row r="6" spans="1:1" x14ac:dyDescent="0.3">
      <c r="A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4"/>
  <sheetViews>
    <sheetView workbookViewId="0"/>
  </sheetViews>
  <sheetFormatPr defaultRowHeight="14.4" x14ac:dyDescent="0.3"/>
  <cols>
    <col min="1" max="1" width="20.6640625" customWidth="1"/>
    <col min="2" max="5" width="15.6640625" customWidth="1"/>
  </cols>
  <sheetData>
    <row r="2" spans="1:5" x14ac:dyDescent="0.3">
      <c r="A2" s="1" t="s">
        <v>19</v>
      </c>
      <c r="B2" s="2" t="s">
        <v>15</v>
      </c>
      <c r="C2" s="2" t="s">
        <v>16</v>
      </c>
      <c r="D2" s="2" t="s">
        <v>17</v>
      </c>
      <c r="E2" s="3" t="s">
        <v>18</v>
      </c>
    </row>
    <row r="3" spans="1:5" x14ac:dyDescent="0.3">
      <c r="A3" s="16" t="s">
        <v>20</v>
      </c>
      <c r="B3" s="4">
        <v>4295.0569066764192</v>
      </c>
      <c r="C3" s="4">
        <v>4372.8929639639018</v>
      </c>
      <c r="D3" s="4">
        <v>4354.3449410918975</v>
      </c>
      <c r="E3" s="5">
        <v>4422.1362569611811</v>
      </c>
    </row>
    <row r="4" spans="1:5" x14ac:dyDescent="0.3">
      <c r="A4" s="17" t="s">
        <v>21</v>
      </c>
      <c r="B4" s="6">
        <v>442.15327763652215</v>
      </c>
      <c r="C4" s="6">
        <v>401.28882917386875</v>
      </c>
      <c r="D4" s="6">
        <v>430.11596241990986</v>
      </c>
      <c r="E4" s="7">
        <v>448.06267103871016</v>
      </c>
    </row>
    <row r="5" spans="1:5" x14ac:dyDescent="0.3">
      <c r="A5" s="16" t="s">
        <v>22</v>
      </c>
      <c r="B5" s="4">
        <v>44.058080417658395</v>
      </c>
      <c r="C5" s="4">
        <v>43.540924407098466</v>
      </c>
      <c r="D5" s="4">
        <v>41.544599668179188</v>
      </c>
      <c r="E5" s="5">
        <v>44.187420155306519</v>
      </c>
    </row>
    <row r="6" spans="1:5" x14ac:dyDescent="0.3">
      <c r="A6" s="17" t="s">
        <v>23</v>
      </c>
      <c r="B6" s="6">
        <v>85.451794725510254</v>
      </c>
      <c r="C6" s="6">
        <v>82.483541597456991</v>
      </c>
      <c r="D6" s="6">
        <v>88.358727082924631</v>
      </c>
      <c r="E6" s="7">
        <v>81.769926452734438</v>
      </c>
    </row>
    <row r="7" spans="1:5" x14ac:dyDescent="0.3">
      <c r="A7" s="16" t="s">
        <v>24</v>
      </c>
      <c r="B7" s="4">
        <v>206.45584491036902</v>
      </c>
      <c r="C7" s="4">
        <v>205.31374122243139</v>
      </c>
      <c r="D7" s="4">
        <v>200.08725125916439</v>
      </c>
      <c r="E7" s="5">
        <v>205.65638145204522</v>
      </c>
    </row>
    <row r="8" spans="1:5" ht="15" thickBot="1" x14ac:dyDescent="0.35">
      <c r="A8" s="18" t="s">
        <v>25</v>
      </c>
      <c r="B8" s="19">
        <v>436.6132859838537</v>
      </c>
      <c r="C8" s="19">
        <v>402.28556360420822</v>
      </c>
      <c r="D8" s="19">
        <v>446.12666790815354</v>
      </c>
      <c r="E8" s="20">
        <v>404.78127071158582</v>
      </c>
    </row>
    <row r="9" spans="1:5" ht="15.6" thickTop="1" thickBot="1" x14ac:dyDescent="0.35">
      <c r="A9" s="27" t="s">
        <v>26</v>
      </c>
      <c r="B9" s="28">
        <f>SUM(B3:B8)</f>
        <v>5509.7891903503314</v>
      </c>
      <c r="C9" s="28">
        <f>SUM(C3:C8)</f>
        <v>5507.8055639689665</v>
      </c>
      <c r="D9" s="28">
        <f>SUM(D3:D8)</f>
        <v>5560.5781494302291</v>
      </c>
      <c r="E9" s="29">
        <f>SUM(E3:E8)</f>
        <v>5606.593926771563</v>
      </c>
    </row>
    <row r="10" spans="1:5" ht="15" thickTop="1" x14ac:dyDescent="0.3"/>
    <row r="11" spans="1:5" ht="15" thickBot="1" x14ac:dyDescent="0.35"/>
    <row r="12" spans="1:5" ht="15" thickTop="1" x14ac:dyDescent="0.3">
      <c r="A12" s="21" t="s">
        <v>27</v>
      </c>
      <c r="B12" s="22">
        <v>820</v>
      </c>
      <c r="C12" s="22">
        <v>850</v>
      </c>
      <c r="D12" s="22">
        <v>810</v>
      </c>
      <c r="E12" s="22">
        <v>800</v>
      </c>
    </row>
    <row r="13" spans="1:5" ht="15" thickBot="1" x14ac:dyDescent="0.35">
      <c r="A13" s="24" t="s">
        <v>28</v>
      </c>
      <c r="B13" s="25">
        <f>B9/B12</f>
        <v>6.7192551101833313</v>
      </c>
      <c r="C13" s="25">
        <f>C9/C12</f>
        <v>6.479771251728196</v>
      </c>
      <c r="D13" s="25">
        <f>D9/D12</f>
        <v>6.8649112955928757</v>
      </c>
      <c r="E13" s="26">
        <f>E9/E12</f>
        <v>7.0082424084644535</v>
      </c>
    </row>
    <row r="14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4"/>
  <sheetViews>
    <sheetView workbookViewId="0"/>
  </sheetViews>
  <sheetFormatPr defaultRowHeight="14.4" x14ac:dyDescent="0.3"/>
  <cols>
    <col min="1" max="1" width="20.6640625" customWidth="1"/>
    <col min="2" max="5" width="15.6640625" customWidth="1"/>
  </cols>
  <sheetData>
    <row r="2" spans="1:5" x14ac:dyDescent="0.3">
      <c r="A2" s="1" t="s">
        <v>19</v>
      </c>
      <c r="B2" s="2" t="s">
        <v>15</v>
      </c>
      <c r="C2" s="2" t="s">
        <v>16</v>
      </c>
      <c r="D2" s="2" t="s">
        <v>17</v>
      </c>
      <c r="E2" s="3" t="s">
        <v>18</v>
      </c>
    </row>
    <row r="3" spans="1:5" x14ac:dyDescent="0.3">
      <c r="A3" s="16" t="s">
        <v>20</v>
      </c>
      <c r="B3" s="4">
        <v>4024.187145237614</v>
      </c>
      <c r="C3" s="4">
        <v>4168.6152161575565</v>
      </c>
      <c r="D3" s="4">
        <v>4096.3067559129677</v>
      </c>
      <c r="E3" s="5">
        <v>4065.4633762587587</v>
      </c>
    </row>
    <row r="4" spans="1:5" x14ac:dyDescent="0.3">
      <c r="A4" s="17" t="s">
        <v>21</v>
      </c>
      <c r="B4" s="6">
        <v>441.32414808569291</v>
      </c>
      <c r="C4" s="6">
        <v>418.46465364304697</v>
      </c>
      <c r="D4" s="6">
        <v>411.14088727794183</v>
      </c>
      <c r="E4" s="7">
        <v>437.7754268158892</v>
      </c>
    </row>
    <row r="5" spans="1:5" x14ac:dyDescent="0.3">
      <c r="A5" s="16" t="s">
        <v>22</v>
      </c>
      <c r="B5" s="4">
        <v>43.554300888748557</v>
      </c>
      <c r="C5" s="4">
        <v>41.547635579022476</v>
      </c>
      <c r="D5" s="4">
        <v>41.67014389269908</v>
      </c>
      <c r="E5" s="5">
        <v>42.429200788348354</v>
      </c>
    </row>
    <row r="6" spans="1:5" x14ac:dyDescent="0.3">
      <c r="A6" s="17" t="s">
        <v>23</v>
      </c>
      <c r="B6" s="6">
        <v>84.465588540457304</v>
      </c>
      <c r="C6" s="6">
        <v>89.843357194686575</v>
      </c>
      <c r="D6" s="6">
        <v>85.724423905109887</v>
      </c>
      <c r="E6" s="7">
        <v>88.419986865553952</v>
      </c>
    </row>
    <row r="7" spans="1:5" x14ac:dyDescent="0.3">
      <c r="A7" s="16" t="s">
        <v>24</v>
      </c>
      <c r="B7" s="4">
        <v>222.16426718095283</v>
      </c>
      <c r="C7" s="4">
        <v>224.54179956026564</v>
      </c>
      <c r="D7" s="4">
        <v>219.84059611013006</v>
      </c>
      <c r="E7" s="5">
        <v>200.23637195444419</v>
      </c>
    </row>
    <row r="8" spans="1:5" ht="15" thickBot="1" x14ac:dyDescent="0.35">
      <c r="A8" s="18" t="s">
        <v>25</v>
      </c>
      <c r="B8" s="19">
        <v>448.18679186225285</v>
      </c>
      <c r="C8" s="19">
        <v>419.55585348661424</v>
      </c>
      <c r="D8" s="19">
        <v>424.55652572142066</v>
      </c>
      <c r="E8" s="20">
        <v>408.6192900728098</v>
      </c>
    </row>
    <row r="9" spans="1:5" ht="15.6" thickTop="1" thickBot="1" x14ac:dyDescent="0.35">
      <c r="A9" s="27" t="s">
        <v>26</v>
      </c>
      <c r="B9" s="28">
        <f>SUM(B3:B8)</f>
        <v>5263.882241795719</v>
      </c>
      <c r="C9" s="28">
        <f>SUM(C3:C8)</f>
        <v>5362.5685156211921</v>
      </c>
      <c r="D9" s="28">
        <f>SUM(D3:D8)</f>
        <v>5279.2393328202688</v>
      </c>
      <c r="E9" s="29">
        <f>SUM(E3:E8)</f>
        <v>5242.9436527558055</v>
      </c>
    </row>
    <row r="10" spans="1:5" ht="15" thickTop="1" x14ac:dyDescent="0.3"/>
    <row r="11" spans="1:5" ht="15" thickBot="1" x14ac:dyDescent="0.35"/>
    <row r="12" spans="1:5" ht="15" thickTop="1" x14ac:dyDescent="0.3">
      <c r="A12" s="21" t="s">
        <v>27</v>
      </c>
      <c r="B12" s="22">
        <v>973</v>
      </c>
      <c r="C12" s="22">
        <v>990</v>
      </c>
      <c r="D12" s="22">
        <v>950</v>
      </c>
      <c r="E12" s="22">
        <v>900</v>
      </c>
    </row>
    <row r="13" spans="1:5" ht="15" thickBot="1" x14ac:dyDescent="0.35">
      <c r="A13" s="24" t="s">
        <v>28</v>
      </c>
      <c r="B13" s="25">
        <f>B9/B12</f>
        <v>5.4099509165423632</v>
      </c>
      <c r="C13" s="25">
        <f>C9/C12</f>
        <v>5.4167358743648402</v>
      </c>
      <c r="D13" s="25">
        <f>D9/D12</f>
        <v>5.5570940345476512</v>
      </c>
      <c r="E13" s="26">
        <f>E9/E12</f>
        <v>5.8254929475064507</v>
      </c>
    </row>
    <row r="14" spans="1:5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4"/>
  <sheetViews>
    <sheetView workbookViewId="0"/>
  </sheetViews>
  <sheetFormatPr defaultRowHeight="14.4" x14ac:dyDescent="0.3"/>
  <cols>
    <col min="1" max="1" width="20.6640625" customWidth="1"/>
    <col min="2" max="5" width="15.6640625" customWidth="1"/>
  </cols>
  <sheetData>
    <row r="2" spans="1:5" x14ac:dyDescent="0.3">
      <c r="A2" s="1" t="s">
        <v>19</v>
      </c>
      <c r="B2" s="2" t="s">
        <v>15</v>
      </c>
      <c r="C2" s="2" t="s">
        <v>16</v>
      </c>
      <c r="D2" s="2" t="s">
        <v>17</v>
      </c>
      <c r="E2" s="3" t="s">
        <v>18</v>
      </c>
    </row>
    <row r="3" spans="1:5" x14ac:dyDescent="0.3">
      <c r="A3" s="16" t="s">
        <v>20</v>
      </c>
      <c r="B3" s="4">
        <v>4442.1143197305682</v>
      </c>
      <c r="C3" s="4">
        <v>4425.5762049706664</v>
      </c>
      <c r="D3" s="4">
        <v>4130.7903013716204</v>
      </c>
      <c r="E3" s="5">
        <v>4284.7628764192859</v>
      </c>
    </row>
    <row r="4" spans="1:5" x14ac:dyDescent="0.3">
      <c r="A4" s="17" t="s">
        <v>21</v>
      </c>
      <c r="B4" s="6">
        <v>443.73845112094881</v>
      </c>
      <c r="C4" s="6">
        <v>415.82158799016509</v>
      </c>
      <c r="D4" s="6">
        <v>436.54543427181039</v>
      </c>
      <c r="E4" s="7">
        <v>417.49873569877701</v>
      </c>
    </row>
    <row r="5" spans="1:5" x14ac:dyDescent="0.3">
      <c r="A5" s="16" t="s">
        <v>22</v>
      </c>
      <c r="B5" s="4">
        <v>44.089460956473317</v>
      </c>
      <c r="C5" s="4">
        <v>42.762413977985908</v>
      </c>
      <c r="D5" s="4">
        <v>44.936543540638887</v>
      </c>
      <c r="E5" s="5">
        <v>40.156699528059974</v>
      </c>
    </row>
    <row r="6" spans="1:5" x14ac:dyDescent="0.3">
      <c r="A6" s="17" t="s">
        <v>23</v>
      </c>
      <c r="B6" s="6">
        <v>84.535695123416971</v>
      </c>
      <c r="C6" s="6">
        <v>81.161728934902939</v>
      </c>
      <c r="D6" s="6">
        <v>84.975129418054479</v>
      </c>
      <c r="E6" s="7">
        <v>84.418923952987214</v>
      </c>
    </row>
    <row r="7" spans="1:5" x14ac:dyDescent="0.3">
      <c r="A7" s="16" t="s">
        <v>24</v>
      </c>
      <c r="B7" s="4">
        <v>216.16638218319275</v>
      </c>
      <c r="C7" s="4">
        <v>215.48743120254318</v>
      </c>
      <c r="D7" s="4">
        <v>209.83368814674583</v>
      </c>
      <c r="E7" s="5">
        <v>222.2691240855855</v>
      </c>
    </row>
    <row r="8" spans="1:5" ht="15" thickBot="1" x14ac:dyDescent="0.35">
      <c r="A8" s="18" t="s">
        <v>25</v>
      </c>
      <c r="B8" s="19">
        <v>412.94849908162269</v>
      </c>
      <c r="C8" s="19">
        <v>435.30393642208475</v>
      </c>
      <c r="D8" s="19">
        <v>447.51875293647055</v>
      </c>
      <c r="E8" s="20">
        <v>414.75901250808272</v>
      </c>
    </row>
    <row r="9" spans="1:5" ht="15.6" thickTop="1" thickBot="1" x14ac:dyDescent="0.35">
      <c r="A9" s="27" t="s">
        <v>26</v>
      </c>
      <c r="B9" s="28">
        <f>SUM(B3:B8)</f>
        <v>5643.592808196222</v>
      </c>
      <c r="C9" s="28">
        <f>SUM(C3:C8)</f>
        <v>5616.1133034983486</v>
      </c>
      <c r="D9" s="28">
        <f>SUM(D3:D8)</f>
        <v>5354.5998496853399</v>
      </c>
      <c r="E9" s="29">
        <f>SUM(E3:E8)</f>
        <v>5463.8653721927776</v>
      </c>
    </row>
    <row r="10" spans="1:5" ht="15" thickTop="1" x14ac:dyDescent="0.3"/>
    <row r="11" spans="1:5" ht="15" thickBot="1" x14ac:dyDescent="0.35"/>
    <row r="12" spans="1:5" ht="15" thickTop="1" x14ac:dyDescent="0.3">
      <c r="A12" s="21" t="s">
        <v>27</v>
      </c>
      <c r="B12" s="22">
        <v>1342</v>
      </c>
      <c r="C12" s="22">
        <v>1500</v>
      </c>
      <c r="D12" s="22">
        <v>1475</v>
      </c>
      <c r="E12" s="22">
        <v>1300</v>
      </c>
    </row>
    <row r="13" spans="1:5" ht="15" thickBot="1" x14ac:dyDescent="0.35">
      <c r="A13" s="24" t="s">
        <v>28</v>
      </c>
      <c r="B13" s="25">
        <f>B9/B12</f>
        <v>4.2053597676573933</v>
      </c>
      <c r="C13" s="25">
        <f>C9/C12</f>
        <v>3.7440755356655657</v>
      </c>
      <c r="D13" s="25">
        <f>D9/D12</f>
        <v>3.6302371862273493</v>
      </c>
      <c r="E13" s="26">
        <f>E9/E12</f>
        <v>4.2029733632252135</v>
      </c>
    </row>
    <row r="14" spans="1:5" ht="15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workbookViewId="0">
      <selection activeCell="E22" sqref="E22"/>
    </sheetView>
  </sheetViews>
  <sheetFormatPr defaultRowHeight="14.4" x14ac:dyDescent="0.3"/>
  <cols>
    <col min="1" max="1" width="20.6640625" customWidth="1"/>
    <col min="2" max="5" width="15.6640625" customWidth="1"/>
  </cols>
  <sheetData>
    <row r="2" spans="1:5" x14ac:dyDescent="0.3">
      <c r="A2" s="30" t="s">
        <v>19</v>
      </c>
      <c r="B2" s="31" t="s">
        <v>15</v>
      </c>
      <c r="C2" s="31" t="s">
        <v>16</v>
      </c>
      <c r="D2" s="31" t="s">
        <v>17</v>
      </c>
      <c r="E2" s="32" t="s">
        <v>18</v>
      </c>
    </row>
    <row r="3" spans="1:5" x14ac:dyDescent="0.3">
      <c r="A3" s="33" t="s">
        <v>20</v>
      </c>
      <c r="B3" s="34">
        <f>SUM(North:West!B3)</f>
        <v>16848.349643218564</v>
      </c>
      <c r="C3" s="34">
        <f>SUM(North:West!C3)</f>
        <v>17267.297050317706</v>
      </c>
      <c r="D3" s="34">
        <f>SUM(North:West!D3)</f>
        <v>16642.328284341576</v>
      </c>
      <c r="E3" s="34">
        <f>SUM(North:West!E3)</f>
        <v>16996.834650522396</v>
      </c>
    </row>
    <row r="4" spans="1:5" x14ac:dyDescent="0.3">
      <c r="A4" s="18" t="s">
        <v>21</v>
      </c>
      <c r="B4" s="19">
        <f>SUM(North:West!B4)</f>
        <v>1757.1751391910211</v>
      </c>
      <c r="C4" s="19">
        <f>SUM(North:West!C4)</f>
        <v>1645.1126468638918</v>
      </c>
      <c r="D4" s="19">
        <f>SUM(North:West!D4)</f>
        <v>1682.9742683159407</v>
      </c>
      <c r="E4" s="19">
        <f>SUM(North:West!E4)</f>
        <v>1745.5911465739675</v>
      </c>
    </row>
    <row r="5" spans="1:5" x14ac:dyDescent="0.3">
      <c r="A5" s="33" t="s">
        <v>22</v>
      </c>
      <c r="B5" s="34">
        <f>SUM(North:West!B5)</f>
        <v>175.46129354734092</v>
      </c>
      <c r="C5" s="34">
        <f>SUM(North:West!C5)</f>
        <v>169.16122399297402</v>
      </c>
      <c r="D5" s="34">
        <f>SUM(North:West!D5)</f>
        <v>168.48767536487958</v>
      </c>
      <c r="E5" s="34">
        <f>SUM(North:West!E5)</f>
        <v>170.4278618890857</v>
      </c>
    </row>
    <row r="6" spans="1:5" x14ac:dyDescent="0.3">
      <c r="A6" s="18" t="s">
        <v>23</v>
      </c>
      <c r="B6" s="19">
        <f>SUM(North:West!B6)</f>
        <v>339.96090792585426</v>
      </c>
      <c r="C6" s="19">
        <f>SUM(North:West!C6)</f>
        <v>335.97088103943315</v>
      </c>
      <c r="D6" s="19">
        <f>SUM(North:West!D6)</f>
        <v>342.62052133991108</v>
      </c>
      <c r="E6" s="19">
        <f>SUM(North:West!E6)</f>
        <v>334.68959338803768</v>
      </c>
    </row>
    <row r="7" spans="1:5" x14ac:dyDescent="0.3">
      <c r="A7" s="33" t="s">
        <v>24</v>
      </c>
      <c r="B7" s="34">
        <f>SUM(North:West!B7)</f>
        <v>845.65507978822029</v>
      </c>
      <c r="C7" s="34">
        <f>SUM(North:West!C7)</f>
        <v>856.43187666331892</v>
      </c>
      <c r="D7" s="34">
        <f>SUM(North:West!D7)</f>
        <v>845.462249789623</v>
      </c>
      <c r="E7" s="34">
        <f>SUM(North:West!E7)</f>
        <v>834.35174622049362</v>
      </c>
    </row>
    <row r="8" spans="1:5" ht="15" thickBot="1" x14ac:dyDescent="0.35">
      <c r="A8" s="18" t="s">
        <v>25</v>
      </c>
      <c r="B8" s="19">
        <f>SUM(North:West!B8)</f>
        <v>1745.0081134048762</v>
      </c>
      <c r="C8" s="19">
        <f>SUM(North:West!C8)</f>
        <v>1693.10696543257</v>
      </c>
      <c r="D8" s="19">
        <f>SUM(North:West!D8)</f>
        <v>1747.3362678704193</v>
      </c>
      <c r="E8" s="19">
        <f>SUM(North:West!E8)</f>
        <v>1643.1846006945625</v>
      </c>
    </row>
    <row r="9" spans="1:5" ht="15.6" thickTop="1" thickBot="1" x14ac:dyDescent="0.35">
      <c r="A9" s="35" t="s">
        <v>26</v>
      </c>
      <c r="B9" s="36">
        <f>SUM(B3:B8)</f>
        <v>21711.61017707588</v>
      </c>
      <c r="C9" s="36">
        <f>SUM(C3:C8)</f>
        <v>21967.080644309892</v>
      </c>
      <c r="D9" s="36">
        <f>SUM(D3:D8)</f>
        <v>21429.20926702235</v>
      </c>
      <c r="E9" s="37">
        <f>SUM(E3:E8)</f>
        <v>21725.079599288543</v>
      </c>
    </row>
    <row r="10" spans="1:5" ht="15" thickTop="1" x14ac:dyDescent="0.3"/>
    <row r="11" spans="1:5" ht="15" thickBot="1" x14ac:dyDescent="0.35"/>
    <row r="12" spans="1:5" ht="15" thickTop="1" x14ac:dyDescent="0.3">
      <c r="A12" s="38" t="s">
        <v>30</v>
      </c>
      <c r="B12" s="39">
        <f>SUM(North:West!B12)</f>
        <v>4269</v>
      </c>
      <c r="C12" s="39">
        <f>SUM(North:West!C12)</f>
        <v>4460</v>
      </c>
      <c r="D12" s="39">
        <f>SUM(North:West!D12)</f>
        <v>4385</v>
      </c>
      <c r="E12" s="39">
        <f>SUM(North:West!E12)</f>
        <v>4112</v>
      </c>
    </row>
    <row r="13" spans="1:5" ht="15" thickBot="1" x14ac:dyDescent="0.35">
      <c r="A13" s="40" t="s">
        <v>28</v>
      </c>
      <c r="B13" s="41">
        <f>B9/B12</f>
        <v>5.0858772961058518</v>
      </c>
      <c r="C13" s="41">
        <f t="shared" ref="C13:E13" si="0">C9/C12</f>
        <v>4.9253544045537874</v>
      </c>
      <c r="D13" s="41">
        <f>D9/D12</f>
        <v>4.8869348385455762</v>
      </c>
      <c r="E13" s="41">
        <f t="shared" si="0"/>
        <v>5.283336478426202</v>
      </c>
    </row>
    <row r="14" spans="1:5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activeCell="A20" sqref="A20"/>
    </sheetView>
  </sheetViews>
  <sheetFormatPr defaultRowHeight="14.4" x14ac:dyDescent="0.3"/>
  <cols>
    <col min="2" max="2" width="27.88671875" customWidth="1"/>
    <col min="3" max="4" width="13.44140625" customWidth="1"/>
  </cols>
  <sheetData>
    <row r="1" spans="1:4" x14ac:dyDescent="0.3">
      <c r="A1" t="s">
        <v>35</v>
      </c>
    </row>
    <row r="2" spans="1:4" x14ac:dyDescent="0.3">
      <c r="B2" t="s">
        <v>31</v>
      </c>
      <c r="C2">
        <v>10</v>
      </c>
    </row>
    <row r="3" spans="1:4" x14ac:dyDescent="0.3">
      <c r="B3" t="s">
        <v>32</v>
      </c>
      <c r="C3" s="44">
        <v>1.7500000000000002E-2</v>
      </c>
    </row>
    <row r="4" spans="1:4" x14ac:dyDescent="0.3">
      <c r="B4" t="s">
        <v>33</v>
      </c>
      <c r="C4" s="45">
        <v>-200</v>
      </c>
    </row>
    <row r="5" spans="1:4" x14ac:dyDescent="0.3">
      <c r="B5" t="s">
        <v>34</v>
      </c>
      <c r="C5" s="45">
        <f>FV(C3/12,C2*12,C4)</f>
        <v>26207.227328211178</v>
      </c>
    </row>
    <row r="7" spans="1:4" x14ac:dyDescent="0.3">
      <c r="A7" t="s">
        <v>36</v>
      </c>
    </row>
    <row r="8" spans="1:4" x14ac:dyDescent="0.3">
      <c r="B8" t="s">
        <v>37</v>
      </c>
      <c r="C8" s="45">
        <v>130500</v>
      </c>
      <c r="D8" s="45">
        <v>130500</v>
      </c>
    </row>
    <row r="9" spans="1:4" x14ac:dyDescent="0.3">
      <c r="B9" t="s">
        <v>32</v>
      </c>
      <c r="C9" s="44">
        <v>5.1900000000000002E-2</v>
      </c>
      <c r="D9" s="44">
        <v>4.65E-2</v>
      </c>
    </row>
    <row r="10" spans="1:4" x14ac:dyDescent="0.3">
      <c r="B10" t="s">
        <v>38</v>
      </c>
      <c r="C10">
        <v>30</v>
      </c>
      <c r="D10">
        <v>15</v>
      </c>
    </row>
    <row r="11" spans="1:4" x14ac:dyDescent="0.3">
      <c r="B11" t="s">
        <v>39</v>
      </c>
      <c r="C11" s="46">
        <f>PMT(C9/12,C10*12,C8-$C$5,0,0)</f>
        <v>-572.03886578738991</v>
      </c>
      <c r="D11" s="46">
        <f>PMT(D9/12,D10*12,D8-$C$5,0,0)</f>
        <v>-805.85112535752774</v>
      </c>
    </row>
    <row r="12" spans="1:4" x14ac:dyDescent="0.3">
      <c r="C12" s="46"/>
      <c r="D12" s="46"/>
    </row>
    <row r="13" spans="1:4" x14ac:dyDescent="0.3">
      <c r="B13" t="s">
        <v>40</v>
      </c>
      <c r="C13" s="46">
        <f>C10*12*C11</f>
        <v>-205933.99168346036</v>
      </c>
      <c r="D13" s="46">
        <f>D10*12*D11</f>
        <v>-145053.20256435499</v>
      </c>
    </row>
    <row r="15" spans="1:4" x14ac:dyDescent="0.3">
      <c r="A15" t="s">
        <v>41</v>
      </c>
      <c r="B15" t="s">
        <v>42</v>
      </c>
      <c r="C15" s="45">
        <v>110329.84018252441</v>
      </c>
    </row>
    <row r="16" spans="1:4" x14ac:dyDescent="0.3">
      <c r="B16" t="s">
        <v>32</v>
      </c>
      <c r="C16" s="44">
        <v>4.65E-2</v>
      </c>
    </row>
    <row r="17" spans="2:3" x14ac:dyDescent="0.3">
      <c r="B17" t="s">
        <v>38</v>
      </c>
      <c r="C17">
        <v>15</v>
      </c>
    </row>
    <row r="18" spans="2:3" x14ac:dyDescent="0.3">
      <c r="B18" t="s">
        <v>39</v>
      </c>
      <c r="C18" s="46">
        <f>PMT(C16/12,C17*12,C15-$C$5,0,0)</f>
        <v>-650.0000000000116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CE1FBC-92CE-4619-A3A0-D3E5AA32C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6174E4-A2AC-40CC-B4F2-6B3676AADC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922320-121C-4EB0-A516-5AD84AD95B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Commission</vt:lpstr>
      <vt:lpstr>North</vt:lpstr>
      <vt:lpstr>Sheet1</vt:lpstr>
      <vt:lpstr>South</vt:lpstr>
      <vt:lpstr>East</vt:lpstr>
      <vt:lpstr>West</vt:lpstr>
      <vt:lpstr>Summary</vt:lpstr>
      <vt:lpstr>Mortgage</vt:lpstr>
      <vt:lpstr>CommAmt</vt:lpstr>
    </vt:vector>
  </TitlesOfParts>
  <Company>SMFPL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dparker</dc:creator>
  <cp:lastModifiedBy>Reagen Prince</cp:lastModifiedBy>
  <dcterms:created xsi:type="dcterms:W3CDTF">2009-07-29T18:03:40Z</dcterms:created>
  <dcterms:modified xsi:type="dcterms:W3CDTF">2019-03-05T22:11:46Z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