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devan\Downloads\"/>
    </mc:Choice>
  </mc:AlternateContent>
  <xr:revisionPtr revIDLastSave="0" documentId="13_ncr:1_{195B7CFB-184C-4B94-A715-7D4DDF7F742B}" xr6:coauthVersionLast="47" xr6:coauthVersionMax="47" xr10:uidLastSave="{00000000-0000-0000-0000-000000000000}"/>
  <bookViews>
    <workbookView xWindow="-108" yWindow="-108" windowWidth="23256" windowHeight="12456" xr2:uid="{26D4546B-D2A1-4444-8EAF-A6228F96F0C1}"/>
  </bookViews>
  <sheets>
    <sheet name="Data" sheetId="1" r:id="rId1"/>
    <sheet name="Staff" sheetId="5" r:id="rId2"/>
    <sheet name="NZ Staff" sheetId="11" r:id="rId3"/>
    <sheet name="IND Staff" sheetId="2" r:id="rId4"/>
    <sheet name="Advance Tools" sheetId="6" r:id="rId5"/>
    <sheet name="Salary Spread" sheetId="7" r:id="rId6"/>
    <sheet name="Employee Trend" sheetId="10" r:id="rId7"/>
    <sheet name="Dashboard" sheetId="12" r:id="rId8"/>
  </sheets>
  <definedNames>
    <definedName name="_xlnm._FilterDatabase" localSheetId="0" hidden="1">Data!$C$5:$I$105</definedName>
    <definedName name="_xlnm._FilterDatabase" localSheetId="3" hidden="1">'IND Staff'!$C$2:$I$94</definedName>
    <definedName name="_xlchart.v1.0" hidden="1">Staff!$F$2:$F$193</definedName>
    <definedName name="_xlchart.v1.1" hidden="1">Staff!$F$2:$F$193</definedName>
    <definedName name="_xlcn.WorksheetConnection_blankdatafile.xlsxIND1" hidden="1">IND[]</definedName>
    <definedName name="_xlcn.WorksheetConnection_blankdatafile.xlsxStaff1" hidden="1">Staff[]</definedName>
    <definedName name="ExternalData_1" localSheetId="2" hidden="1">'NZ Staff'!$B$2:$H$94</definedName>
    <definedName name="ExternalData_1" localSheetId="1" hidden="1">Staff!$A$1:$H$193</definedName>
    <definedName name="Slicer_Country">#N/A</definedName>
  </definedNames>
  <calcPr calcId="191029"/>
  <pivotCaches>
    <pivotCache cacheId="0" r:id="rId9"/>
    <pivotCache cacheId="2" r:id="rId10"/>
    <pivotCache cacheId="3" r:id="rId11"/>
    <pivotCache cacheId="19" r:id="rId12"/>
  </pivotCaches>
  <extLst>
    <ext xmlns:x14="http://schemas.microsoft.com/office/spreadsheetml/2009/9/main" uri="{876F7934-8845-4945-9796-88D515C7AA90}">
      <x14:pivotCaches>
        <pivotCache cacheId="4"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 id="IND" name="IND" connection="WorksheetConnection_blank-data-file.xlsx!IN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2" l="1"/>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3" i="2"/>
  <c r="J4" i="2"/>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P4" i="12"/>
  <c r="F4" i="12"/>
  <c r="L7" i="5"/>
  <c r="L2" i="5"/>
  <c r="N4" i="12"/>
  <c r="D4" i="12"/>
  <c r="L4" i="12"/>
  <c r="B4" i="12"/>
  <c r="M3" i="11"/>
  <c r="L3" i="11"/>
  <c r="K3" i="11"/>
  <c r="N3" i="2"/>
  <c r="M3" i="2"/>
  <c r="L3" i="2"/>
  <c r="D3" i="10"/>
  <c r="C3" i="10"/>
  <c r="L4" i="5"/>
  <c r="L3" i="5"/>
  <c r="I21" i="5"/>
  <c r="I103" i="5"/>
  <c r="I156" i="5"/>
  <c r="I10" i="5"/>
  <c r="L15" i="5" s="1" a="1"/>
  <c r="L15" i="5" s="1"/>
  <c r="I151" i="5"/>
  <c r="I28" i="5"/>
  <c r="I167" i="5"/>
  <c r="I128" i="5"/>
  <c r="I149" i="5"/>
  <c r="I2" i="5"/>
  <c r="I31" i="5"/>
  <c r="I122" i="5"/>
  <c r="I112" i="5"/>
  <c r="I37" i="5"/>
  <c r="I176" i="5"/>
  <c r="I53" i="5"/>
  <c r="I186" i="5"/>
  <c r="I143" i="5"/>
  <c r="I180" i="5"/>
  <c r="I91" i="5"/>
  <c r="I139" i="5"/>
  <c r="I118" i="5"/>
  <c r="I141" i="5"/>
  <c r="I163" i="5"/>
  <c r="I126" i="5"/>
  <c r="I97" i="5"/>
  <c r="I71" i="5"/>
  <c r="I190" i="5"/>
  <c r="I89" i="5"/>
  <c r="I133" i="5"/>
  <c r="I93" i="5"/>
  <c r="I8" i="5"/>
  <c r="I83" i="5"/>
  <c r="I33" i="5"/>
  <c r="I161" i="5"/>
  <c r="I51" i="5"/>
  <c r="I57" i="5"/>
  <c r="I47" i="5"/>
  <c r="I165" i="5"/>
  <c r="I159" i="5"/>
  <c r="I85" i="5"/>
  <c r="I73" i="5"/>
  <c r="I77" i="5"/>
  <c r="I61" i="5"/>
  <c r="I24" i="5"/>
  <c r="I81" i="5"/>
  <c r="I114" i="5"/>
  <c r="I79" i="5"/>
  <c r="I137" i="5"/>
  <c r="I4" i="5"/>
  <c r="I170" i="5"/>
  <c r="I174" i="5"/>
  <c r="I25" i="5"/>
  <c r="I13" i="5"/>
  <c r="I108" i="5"/>
  <c r="I101" i="5"/>
  <c r="I35" i="5"/>
  <c r="I19" i="5"/>
  <c r="I110" i="5"/>
  <c r="I6" i="5"/>
  <c r="I87" i="5"/>
  <c r="I15" i="5"/>
  <c r="I65" i="5"/>
  <c r="I41" i="5"/>
  <c r="I147" i="5"/>
  <c r="I67" i="5"/>
  <c r="I145" i="5"/>
  <c r="I59" i="5"/>
  <c r="I120" i="5"/>
  <c r="I172" i="5"/>
  <c r="I131" i="5"/>
  <c r="I45" i="5"/>
  <c r="I69" i="5"/>
  <c r="I49" i="5"/>
  <c r="I17" i="5"/>
  <c r="I192" i="5"/>
  <c r="I39" i="5"/>
  <c r="I184" i="5"/>
  <c r="I63" i="5"/>
  <c r="I188" i="5"/>
  <c r="I43" i="5"/>
  <c r="I55" i="5"/>
  <c r="I75" i="5"/>
  <c r="I178" i="5"/>
  <c r="I135" i="5"/>
  <c r="I124" i="5"/>
  <c r="I182" i="5"/>
  <c r="I95" i="5"/>
  <c r="I99" i="5"/>
  <c r="I116" i="5"/>
  <c r="I106" i="5"/>
  <c r="I152" i="5"/>
  <c r="I22" i="5"/>
  <c r="I104" i="5"/>
  <c r="I157" i="5"/>
  <c r="I11" i="5"/>
  <c r="I153" i="5"/>
  <c r="I29" i="5"/>
  <c r="I168" i="5"/>
  <c r="I129" i="5"/>
  <c r="I26" i="5"/>
  <c r="I177" i="5"/>
  <c r="I48" i="5"/>
  <c r="I175" i="5"/>
  <c r="I12" i="5"/>
  <c r="I146" i="5"/>
  <c r="I60" i="5"/>
  <c r="I66" i="5"/>
  <c r="I100" i="5"/>
  <c r="I34" i="5"/>
  <c r="I44" i="5"/>
  <c r="I56" i="5"/>
  <c r="I171" i="5"/>
  <c r="I187" i="5"/>
  <c r="I27" i="5"/>
  <c r="I162" i="5"/>
  <c r="I5" i="5"/>
  <c r="I109" i="5"/>
  <c r="I82" i="5"/>
  <c r="I88" i="5"/>
  <c r="I148" i="5"/>
  <c r="I70" i="5"/>
  <c r="I189" i="5"/>
  <c r="I98" i="5"/>
  <c r="I185" i="5"/>
  <c r="I50" i="5"/>
  <c r="I142" i="5"/>
  <c r="I16" i="5"/>
  <c r="I183" i="5"/>
  <c r="I30" i="5"/>
  <c r="I173" i="5"/>
  <c r="I121" i="5"/>
  <c r="I52" i="5"/>
  <c r="I80" i="5"/>
  <c r="I160" i="5"/>
  <c r="I32" i="5"/>
  <c r="I3" i="5"/>
  <c r="I23" i="5"/>
  <c r="I14" i="5"/>
  <c r="I164" i="5"/>
  <c r="I92" i="5"/>
  <c r="I158" i="5"/>
  <c r="I76" i="5"/>
  <c r="I193" i="5"/>
  <c r="I96" i="5"/>
  <c r="I140" i="5"/>
  <c r="I42" i="5"/>
  <c r="I144" i="5"/>
  <c r="I64" i="5"/>
  <c r="I107" i="5"/>
  <c r="I90" i="5"/>
  <c r="I68" i="5"/>
  <c r="I132" i="5"/>
  <c r="I9" i="5"/>
  <c r="I125" i="5"/>
  <c r="I127" i="5"/>
  <c r="I62" i="5"/>
  <c r="I166" i="5"/>
  <c r="I78" i="5"/>
  <c r="I72" i="5"/>
  <c r="I115" i="5"/>
  <c r="I154" i="5"/>
  <c r="I179" i="5"/>
  <c r="I36" i="5"/>
  <c r="I54" i="5"/>
  <c r="I181" i="5"/>
  <c r="I102" i="5"/>
  <c r="I20" i="5"/>
  <c r="I74" i="5"/>
  <c r="I155" i="5"/>
  <c r="I113" i="5"/>
  <c r="I119" i="5"/>
  <c r="I111" i="5"/>
  <c r="I134" i="5"/>
  <c r="I40" i="5"/>
  <c r="I7" i="5"/>
  <c r="I86" i="5"/>
  <c r="I18" i="5"/>
  <c r="I46" i="5"/>
  <c r="I117" i="5"/>
  <c r="I191" i="5"/>
  <c r="I130" i="5"/>
  <c r="I38" i="5"/>
  <c r="I123" i="5"/>
  <c r="I94" i="5"/>
  <c r="I150" i="5"/>
  <c r="I84" i="5"/>
  <c r="I138" i="5"/>
  <c r="I105" i="5"/>
  <c r="I136" i="5"/>
  <c r="I169" i="5"/>
  <c r="I58" i="5"/>
  <c r="C6" i="6" l="1" a="1"/>
  <c r="C6" i="6" s="1"/>
  <c r="R4" i="12"/>
  <c r="H4" i="12"/>
  <c r="L5" i="5"/>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L8" i="5"/>
  <c r="L9" i="5"/>
  <c r="H106" i="1"/>
  <c r="I106" i="1"/>
  <c r="D38" i="10" l="1"/>
  <c r="D28" i="10"/>
  <c r="D30" i="10"/>
  <c r="D31" i="10"/>
  <c r="D8" i="10"/>
  <c r="D20" i="10"/>
  <c r="D32" i="10"/>
  <c r="D6" i="10"/>
  <c r="D18" i="10"/>
  <c r="D7" i="10"/>
  <c r="D19" i="10"/>
  <c r="D9" i="10"/>
  <c r="D21" i="10"/>
  <c r="D33" i="10"/>
  <c r="D15" i="10"/>
  <c r="D27" i="10"/>
  <c r="D29" i="10"/>
  <c r="D11" i="10"/>
  <c r="D23" i="10"/>
  <c r="D35" i="10"/>
  <c r="D34" i="10"/>
  <c r="D12" i="10"/>
  <c r="D24" i="10"/>
  <c r="D36" i="10"/>
  <c r="D13" i="10"/>
  <c r="D25" i="10"/>
  <c r="D37" i="10"/>
  <c r="D4" i="10"/>
  <c r="D16" i="10"/>
  <c r="D5" i="10"/>
  <c r="D17" i="10"/>
  <c r="D10" i="10"/>
  <c r="D22" i="10"/>
  <c r="D14" i="10"/>
  <c r="D26" i="10"/>
  <c r="L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C99118-06A0-4DF0-ACEC-B098C3BB1154}"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724AF10F-B809-4AA9-BF60-D7D487F3B25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D6FE78BD-12EB-400D-8199-E1C28ACCA7E3}" keepAlive="1" name="Query - NZ_Staff (2)" description="Connection to the 'NZ_Staff (2)' query in the workbook." type="5" refreshedVersion="8" background="1" saveData="1">
    <dbPr connection="Provider=Microsoft.Mashup.OleDb.1;Data Source=$Workbook$;Location=&quot;NZ_Staff (2)&quot;;Extended Properties=&quot;&quot;" command="SELECT * FROM [NZ_Staff (2)]"/>
  </connection>
  <connection id="4" xr16:uid="{621451FC-69B0-419F-B3EF-FFB0A922C739}"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5" xr16:uid="{F1778EAE-80A1-49A6-85B1-381EFD3E7F0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0432673D-0DA6-42C0-B844-60F45238925C}" name="WorksheetConnection_blank-data-file.xlsx!IND" type="102" refreshedVersion="8" minRefreshableVersion="5">
    <extLst>
      <ext xmlns:x15="http://schemas.microsoft.com/office/spreadsheetml/2010/11/main" uri="{DE250136-89BD-433C-8126-D09CA5730AF9}">
        <x15:connection id="IND" autoDelete="1">
          <x15:rangePr sourceName="_xlcn.WorksheetConnection_blankdatafile.xlsxIND1"/>
        </x15:connection>
      </ext>
    </extLst>
  </connection>
  <connection id="7" xr16:uid="{419D5C17-12AC-4000-8003-0123FA1A67BC}"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<sst xmlns="http://schemas.openxmlformats.org/spreadsheetml/2006/main" count="2197" uniqueCount="240">
  <si>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</si>
  <si>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</si>
  <si>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</si>
  <si>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</si>
  <si>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</si>
  <si>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</si>
  <si>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</si>
  <si>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</si>
  <si>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</si>
  <si>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</si>
  <si>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</si>
  <si>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</si>
  <si>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</si>
  <si>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</si>
  <si>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</si>
  <si>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</si>
  <si>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</si>
  <si>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</si>
  <si>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</si>
  <si>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</si>
  <si>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</si>
  <si>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</si>
  <si>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</si>
  <si>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</si>
  <si>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</si>
  <si>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</si>
  <si>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</si>
  <si>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</si>
  <si>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</si>
  <si>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</si>
  <si>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</si>
  <si>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</si>
  <si>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</si>
  <si>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</si>
  <si>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</si>
  <si>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</si>
  <si>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</si>
  <si>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</si>
  <si>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</si>
  <si>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</si>
  <si>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</si>
  <si>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</si>
  <si>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</si>
  <si>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</si>
  <si>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</si>
  <si>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</si>
  <si>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</si>
  <si>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</si>
  <si>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</si>
  <si>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</si>
  <si>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</si>
  <si>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</si>
  <si>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</si>
  <si>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</si>
  <si>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</si>
  <si>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</si>
  <si>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</si>
  <si>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</si>
  <si>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</si>
  <si>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</si>
  <si>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</si>
  <si>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</si>
  <si>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</si>
  <si>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</si>
  <si>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</si>
  <si>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</si>
  <si>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</si>
  <si>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</si>
  <si>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</si>
  <si>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</si>
  <si>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</si>
  <si>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</si>
  <si>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</si>
  <si>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</si>
  <si>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</si>
  <si>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</si>
  <si>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</si>
  <si>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</si>
  <si>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</si>
  <si>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</si>
  <si>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</si>
  <si>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</si>
  <si>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</si>
  <si>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</si>
  <si>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</si>
  <si>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</si>
  <si>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</si>
  <si>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</si>
  <si>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</si>
  <si>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</si>
  <si>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</si>
  <si>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</si>
  <si>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</si>
  <si>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</si>
  <si>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</si>
  <si>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</si>
  <si>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</si>
  <si>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</si>
  <si>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</si>
  <si>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</si>
  <si>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</si>
  <si>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</si>
  <si>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</si>
  <si>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</si>
  <si>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</si>
  <si>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</si>
  <si>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</si>
  <si>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</si>
  <si>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</si>
  <si>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</si>
  <si>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</si>
  <si>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</si>
  <si>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</si>
  <si>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</si>
  <si>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</si>
  <si>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</si>
  <si>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</si>
  <si>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</si>
  <si>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</si>
  <si>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</si>
  <si>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</si>
  <si>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</si>
  <si>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</si>
  <si>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</si>
  <si>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</si>
  <si>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</si>
  <si>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</si>
  <si>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</si>
  <si>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</si>
  <si>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</si>
  <si>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</si>
  <si>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</si>
  <si>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</si>
  <si>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</si>
  <si>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</si>
  <si>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</si>
  <si>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</si>
  <si>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</si>
  <si>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</si>
  <si>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</si>
  <si>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</si>
  <si>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</si>
  <si>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</si>
  <si>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</si>
  <si>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</si>
  <si>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</si>
  <si>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</si>
  <si>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</si>
  <si>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</si>
  <si>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</si>
  <si>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</si>
  <si>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</si>
  <si>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</si>
  <si>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</si>
  <si>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</si>
  <si>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</si>
  <si>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</si>
  <si>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</si>
  <si>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</si>
  <si>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</si>
  <si>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</si>
  <si>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</si>
  <si>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</si>
  <si>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</si>
  <si>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</si>
  <si>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</si>
  <si>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</si>
  <si>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</si>
  <si>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</si>
  <si>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</si>
  <si>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</si>
  <si>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</si>
  <si>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</si>
  <si>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</si>
  <si>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</si>
  <si>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</si>
  <si>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</si>
  <si>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</si>
  <si>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</si>
  <si>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</si>
  <si>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</si>
  <si>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</si>
  <si>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</si>
  <si>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</si>
  <si>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</si>
  <si>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</si>
  <si>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</si>
  <si>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</si>
  <si>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</si>
  <si>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</si>
  <si>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</si>
  <si>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</si>
  <si>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</si>
  <si>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</si>
  <si>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</si>
  <si>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</si>
  <si>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</si>
  <si>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</si>
  <si>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</si>
  <si>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</si>
  <si>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</si>
  <si>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</si>
  <si>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</si>
  <si>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</si>
  <si>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S.no</t>
  </si>
  <si>
    <t>Country</t>
  </si>
  <si>
    <t>NZ</t>
  </si>
  <si>
    <t>Other</t>
  </si>
  <si>
    <t>IND</t>
  </si>
  <si>
    <t>Count of Employees</t>
  </si>
  <si>
    <t>Average Salary</t>
  </si>
  <si>
    <t>Average Tenure</t>
  </si>
  <si>
    <t>female Ratio %</t>
  </si>
  <si>
    <t>Average Age</t>
  </si>
  <si>
    <t>Mediun Salary</t>
  </si>
  <si>
    <t>Mediun Age</t>
  </si>
  <si>
    <t>Tenure</t>
  </si>
  <si>
    <t>Female Count</t>
  </si>
  <si>
    <t>Enter name here :</t>
  </si>
  <si>
    <t>Data Finder :</t>
  </si>
  <si>
    <t xml:space="preserve">1. </t>
  </si>
  <si>
    <t xml:space="preserve">Enter Department </t>
  </si>
  <si>
    <t>Grand Total</t>
  </si>
  <si>
    <t>Column Labels</t>
  </si>
  <si>
    <t>Values</t>
  </si>
  <si>
    <t>Average of Salary</t>
  </si>
  <si>
    <t>Average of Tenure</t>
  </si>
  <si>
    <t>No. of People</t>
  </si>
  <si>
    <t>Ratings</t>
  </si>
  <si>
    <t>Month</t>
  </si>
  <si>
    <t>Headcount</t>
  </si>
  <si>
    <t>People Joined</t>
  </si>
  <si>
    <t>Male Headcount</t>
  </si>
  <si>
    <t>Female Headcount</t>
  </si>
  <si>
    <t>Other Headcount</t>
  </si>
  <si>
    <t>Performance Ratings Vs Salary Spread</t>
  </si>
  <si>
    <t>NewZealand</t>
  </si>
  <si>
    <t>India</t>
  </si>
  <si>
    <t>Row Labels</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</si>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</sst>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409]* #,##0.00_ ;_-[$$-409]* \-#,##0.00\ ;_-[$$-409]* &quot;-&quot;??_ ;_-@_ "/>
    <numFmt numFmtId="165" formatCode="_ [$₹-4009]\ * #,##0.00_ ;_ [$₹-4009]\ * \-#,##0.00_ ;_ [$₹-4009]\ * &quot;-&quot;??_ ;_ @_ "/>
    <numFmt numFmtId="166" formatCode="[$-F400]h:mm:ss\ AM/PM"/>
    <numFmt numFmtId="167" formatCode="[$-F800]dddd\,\ mmmm\ dd\,\ yyyy"/>
    <numFmt numFmtId="168" formatCode="[$$-409]#,##0.00"/>
    <numFmt numFmtId="169" formatCode="0.0"/>
    <numFmt numFmtId="170" formatCode="[$$-409]#,##0.0"/>
    <numFmt numFmtId="171" formatCode="_-[$$-409]* #,##0_ ;_-[$$-409]* \-#,##0\ ;_-[$$-409]* &quot;-&quot;??_ ;_-@_ "/>
  </numFmts>
  <fonts count="15" x14ac:knownFonts="1">
    <font>
      <sz val="11"/>
      <color theme="1"/>
      <name val="Calibri"/>
      <family val="2"/>
      <scheme val="minor"/>
    </font>
    <font>
      <sz val="28"/>
      <color theme="1"/>
      <name val="Segoe UI Light"/>
      <family val="2"/>
    </font>
    <font>
      <sz val="8"/>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22"/>
      <color theme="0"/>
      <name val="Arial Black"/>
      <family val="2"/>
    </font>
    <font>
      <b/>
      <sz val="16"/>
      <color theme="0"/>
      <name val="Arial Black"/>
      <family val="2"/>
    </font>
    <font>
      <sz val="28"/>
      <color theme="0"/>
      <name val="Arial Black"/>
      <family val="2"/>
    </font>
    <font>
      <sz val="11"/>
      <color theme="1"/>
      <name val="Segoe UI Black"/>
      <family val="2"/>
    </font>
    <font>
      <sz val="46"/>
      <color theme="0"/>
      <name val="Segoe UI Black"/>
      <family val="2"/>
    </font>
    <font>
      <b/>
      <sz val="16"/>
      <color theme="0"/>
      <name val="Segoe UI Black"/>
      <family val="2"/>
    </font>
    <font>
      <sz val="28"/>
      <color theme="0"/>
      <name val="Segoe UI Black"/>
      <family val="2"/>
    </font>
    <font>
      <b/>
      <sz val="46"/>
      <color theme="0"/>
      <name val="Segoe UI Black"/>
      <family val="2"/>
    </font>
    <font>
      <b/>
      <sz val="28"/>
      <color theme="0"/>
      <name val="Arial Black"/>
      <family val="2"/>
    </font>
  </fonts>
  <fills count="1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9"/>
        <bgColor indexed="64"/>
      </patternFill>
    </fill>
    <fill>
      <patternFill patternType="solid">
        <fgColor theme="7"/>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9" fontId="3" fillId="0" borderId="0" applyFont="0" applyFill="0" applyBorder="0" applyAlignment="0" applyProtection="0"/>
  </cellStyleXfs>
  <cellXfs count="6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65" fontId="0" fillId="0" borderId="0" xfId="0" applyNumberFormat="1"/>
    <xf numFmtId="14" fontId="0" fillId="0" borderId="0" xfId="0" applyNumberFormat="1"/>
    <xf numFmtId="2" fontId="0" fillId="0" borderId="0" xfId="0" applyNumberFormat="1"/>
    <xf numFmtId="166" fontId="0" fillId="0" borderId="0" xfId="0" applyNumberFormat="1"/>
    <xf numFmtId="167" fontId="0" fillId="0" borderId="0" xfId="0" applyNumberFormat="1"/>
    <xf numFmtId="0" fontId="0" fillId="0" borderId="3" xfId="0" applyBorder="1"/>
    <xf numFmtId="0" fontId="0" fillId="0" borderId="2" xfId="0" applyBorder="1"/>
    <xf numFmtId="0" fontId="4" fillId="5" borderId="2" xfId="0" applyFont="1" applyFill="1" applyBorder="1"/>
    <xf numFmtId="0" fontId="4" fillId="6" borderId="4" xfId="0" applyFont="1" applyFill="1" applyBorder="1" applyAlignment="1">
      <alignment horizontal="left"/>
    </xf>
    <xf numFmtId="0" fontId="4" fillId="5" borderId="5" xfId="0" applyFont="1" applyFill="1" applyBorder="1"/>
    <xf numFmtId="0" fontId="4" fillId="0" borderId="8" xfId="0" applyFont="1" applyBorder="1"/>
    <xf numFmtId="0" fontId="0" fillId="4" borderId="7" xfId="0" applyFill="1" applyBorder="1"/>
    <xf numFmtId="0" fontId="4" fillId="5" borderId="9" xfId="0" applyFont="1" applyFill="1" applyBorder="1"/>
    <xf numFmtId="0" fontId="4" fillId="5" borderId="1" xfId="0" applyFont="1" applyFill="1" applyBorder="1"/>
    <xf numFmtId="0" fontId="4" fillId="5" borderId="13" xfId="0" applyFont="1" applyFill="1" applyBorder="1"/>
    <xf numFmtId="0" fontId="4" fillId="5" borderId="14" xfId="0" applyFont="1" applyFill="1" applyBorder="1"/>
    <xf numFmtId="0" fontId="4" fillId="5" borderId="15" xfId="0" applyFont="1" applyFill="1" applyBorder="1"/>
    <xf numFmtId="0" fontId="0" fillId="6" borderId="12" xfId="0" applyFill="1" applyBorder="1"/>
    <xf numFmtId="164" fontId="0" fillId="6" borderId="12" xfId="0" applyNumberFormat="1" applyFill="1" applyBorder="1"/>
    <xf numFmtId="2" fontId="0" fillId="6" borderId="12" xfId="0" applyNumberFormat="1" applyFill="1" applyBorder="1"/>
    <xf numFmtId="10" fontId="0" fillId="6" borderId="12" xfId="1" applyNumberFormat="1" applyFont="1" applyFill="1" applyBorder="1"/>
    <xf numFmtId="164" fontId="0" fillId="6" borderId="1" xfId="0" applyNumberFormat="1" applyFill="1" applyBorder="1"/>
    <xf numFmtId="0" fontId="0" fillId="6" borderId="1" xfId="0" applyFill="1" applyBorder="1"/>
    <xf numFmtId="49" fontId="4" fillId="8" borderId="1" xfId="0" applyNumberFormat="1" applyFont="1" applyFill="1" applyBorder="1" applyAlignment="1">
      <alignment horizontal="left"/>
    </xf>
    <xf numFmtId="0" fontId="0" fillId="9" borderId="1" xfId="0" applyFill="1" applyBorder="1"/>
    <xf numFmtId="0" fontId="0" fillId="10" borderId="1" xfId="0" applyFill="1" applyBorder="1"/>
    <xf numFmtId="0" fontId="0" fillId="0" borderId="0" xfId="0" pivotButton="1"/>
    <xf numFmtId="0" fontId="0" fillId="9" borderId="0" xfId="0" applyFill="1" applyAlignment="1">
      <alignment horizontal="left"/>
    </xf>
    <xf numFmtId="1" fontId="0" fillId="11" borderId="0" xfId="0" applyNumberFormat="1" applyFill="1"/>
    <xf numFmtId="168" fontId="0" fillId="11" borderId="0" xfId="0" applyNumberFormat="1" applyFill="1"/>
    <xf numFmtId="169" fontId="0" fillId="11" borderId="0" xfId="0" applyNumberFormat="1" applyFill="1"/>
    <xf numFmtId="14" fontId="4" fillId="6" borderId="4" xfId="0" applyNumberFormat="1" applyFont="1" applyFill="1" applyBorder="1" applyAlignment="1">
      <alignment horizontal="left"/>
    </xf>
    <xf numFmtId="164" fontId="4" fillId="6" borderId="4" xfId="0" applyNumberFormat="1" applyFont="1" applyFill="1" applyBorder="1" applyAlignment="1">
      <alignment horizontal="left"/>
    </xf>
    <xf numFmtId="2" fontId="4" fillId="6" borderId="6" xfId="0" applyNumberFormat="1" applyFont="1" applyFill="1" applyBorder="1" applyAlignment="1">
      <alignment horizontal="left"/>
    </xf>
    <xf numFmtId="170" fontId="0" fillId="0" borderId="0" xfId="0" applyNumberFormat="1"/>
    <xf numFmtId="170" fontId="0" fillId="12" borderId="0" xfId="0" applyNumberFormat="1" applyFill="1"/>
    <xf numFmtId="17" fontId="0" fillId="4" borderId="0" xfId="0" applyNumberFormat="1" applyFill="1"/>
    <xf numFmtId="0" fontId="0" fillId="0" borderId="16" xfId="0" applyBorder="1"/>
    <xf numFmtId="0" fontId="0" fillId="9" borderId="15" xfId="0" applyFill="1" applyBorder="1"/>
    <xf numFmtId="0" fontId="0" fillId="9" borderId="17" xfId="0" applyFill="1" applyBorder="1"/>
    <xf numFmtId="0" fontId="0" fillId="8" borderId="1" xfId="0" applyFill="1" applyBorder="1"/>
    <xf numFmtId="0" fontId="0" fillId="13" borderId="1" xfId="0" applyFill="1" applyBorder="1"/>
    <xf numFmtId="0" fontId="0" fillId="0" borderId="0" xfId="0" applyAlignment="1">
      <alignment horizontal="left"/>
    </xf>
    <xf numFmtId="1" fontId="0" fillId="0" borderId="0" xfId="0" applyNumberFormat="1"/>
    <xf numFmtId="171" fontId="7" fillId="16" borderId="0" xfId="0" applyNumberFormat="1" applyFont="1" applyFill="1" applyAlignment="1">
      <alignment vertical="center"/>
    </xf>
    <xf numFmtId="0" fontId="9" fillId="0" borderId="0" xfId="0" applyFont="1"/>
    <xf numFmtId="0" fontId="10" fillId="15" borderId="0" xfId="0" applyFont="1" applyFill="1" applyAlignment="1">
      <alignment horizontal="center" vertical="center"/>
    </xf>
    <xf numFmtId="171" fontId="11" fillId="15" borderId="0" xfId="0" applyNumberFormat="1" applyFont="1" applyFill="1" applyAlignment="1">
      <alignment horizontal="center" vertical="center"/>
    </xf>
    <xf numFmtId="9" fontId="12" fillId="15" borderId="0" xfId="1" applyFont="1" applyFill="1" applyAlignment="1">
      <alignment horizontal="center" vertical="center"/>
    </xf>
    <xf numFmtId="9" fontId="12" fillId="16" borderId="0" xfId="1" applyFont="1" applyFill="1" applyAlignment="1">
      <alignment vertical="center"/>
    </xf>
    <xf numFmtId="2" fontId="8" fillId="15" borderId="0" xfId="0" applyNumberFormat="1" applyFont="1" applyFill="1" applyAlignment="1">
      <alignment horizontal="center" vertical="center"/>
    </xf>
    <xf numFmtId="0" fontId="13" fillId="16" borderId="0" xfId="0" applyFont="1" applyFill="1" applyAlignment="1">
      <alignment horizontal="center" vertical="center"/>
    </xf>
    <xf numFmtId="2" fontId="14" fillId="16" borderId="0" xfId="0" applyNumberFormat="1" applyFont="1" applyFill="1" applyAlignment="1">
      <alignment horizontal="center" vertical="center"/>
    </xf>
    <xf numFmtId="0" fontId="4" fillId="7" borderId="10" xfId="0" applyFont="1" applyFill="1" applyBorder="1"/>
    <xf numFmtId="0" fontId="0" fillId="7" borderId="11" xfId="0" applyFill="1" applyBorder="1"/>
    <xf numFmtId="0" fontId="5"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0" fillId="11" borderId="0" xfId="0" applyNumberFormat="1" applyFill="1"/>
  </cellXfs>
  <cellStyles count="2">
    <cellStyle name="Normal" xfId="0" builtinId="0"/>
    <cellStyle name="Percent" xfId="1" builtinId="5"/>
  </cellStyles>
  <dxfs count="51">
    <dxf>
      <fill>
        <patternFill patternType="solid">
          <bgColor theme="9" tint="0.39997558519241921"/>
        </patternFill>
      </fill>
    </dxf>
    <dxf>
      <fill>
        <patternFill patternType="solid">
          <bgColor theme="4" tint="0.39997558519241921"/>
        </patternFill>
      </fill>
    </dxf>
    <dxf>
      <numFmt numFmtId="168" formatCode="[$$-409]#,##0.00"/>
    </dxf>
    <dxf>
      <fill>
        <patternFill>
          <bgColor theme="9" tint="0.39997558519241921"/>
        </patternFill>
      </fill>
    </dxf>
    <dxf>
      <numFmt numFmtId="169" formatCode="0.0"/>
    </dxf>
    <dxf>
      <fill>
        <patternFill patternType="solid">
          <bgColor theme="9" tint="0.39997558519241921"/>
        </patternFill>
      </fill>
    </dxf>
    <dxf>
      <fill>
        <patternFill patternType="solid">
          <bgColor theme="4" tint="0.39997558519241921"/>
        </patternFill>
      </fill>
    </dxf>
    <dxf>
      <numFmt numFmtId="168" formatCode="[$$-409]#,##0.00"/>
    </dxf>
    <dxf>
      <fill>
        <patternFill>
          <bgColor theme="9" tint="0.39997558519241921"/>
        </patternFill>
      </fill>
    </dxf>
    <dxf>
      <numFmt numFmtId="169" formatCode="0.0"/>
    </dxf>
    <dxf>
      <fill>
        <patternFill patternType="solid">
          <bgColor theme="9" tint="0.39997558519241921"/>
        </patternFill>
      </fill>
    </dxf>
    <dxf>
      <fill>
        <patternFill patternType="solid">
          <bgColor theme="4" tint="0.39997558519241921"/>
        </patternFill>
      </fill>
    </dxf>
    <dxf>
      <numFmt numFmtId="168" formatCode="[$$-409]#,##0.00"/>
    </dxf>
    <dxf>
      <fill>
        <patternFill>
          <bgColor theme="9" tint="0.39997558519241921"/>
        </patternFill>
      </fill>
    </dxf>
    <dxf>
      <numFmt numFmtId="169" formatCode="0.0"/>
    </dxf>
    <dxf>
      <fill>
        <patternFill patternType="solid">
          <bgColor theme="9" tint="0.39997558519241921"/>
        </patternFill>
      </fill>
    </dxf>
    <dxf>
      <fill>
        <patternFill patternType="solid">
          <bgColor theme="4" tint="0.39997558519241921"/>
        </patternFill>
      </fill>
    </dxf>
    <dxf>
      <numFmt numFmtId="168" formatCode="[$$-409]#,##0.00"/>
    </dxf>
    <dxf>
      <fill>
        <patternFill>
          <bgColor theme="9" tint="0.39997558519241921"/>
        </patternFill>
      </fill>
    </dxf>
    <dxf>
      <numFmt numFmtId="169" formatCode="0.0"/>
    </dxf>
    <dxf>
      <fill>
        <patternFill patternType="solid">
          <bgColor theme="9" tint="0.39997558519241921"/>
        </patternFill>
      </fill>
    </dxf>
    <dxf>
      <fill>
        <patternFill patternType="solid">
          <bgColor theme="4" tint="0.39997558519241921"/>
        </patternFill>
      </fill>
    </dxf>
    <dxf>
      <numFmt numFmtId="168" formatCode="[$$-409]#,##0.00"/>
    </dxf>
    <dxf>
      <fill>
        <patternFill>
          <bgColor theme="9" tint="0.39997558519241921"/>
        </patternFill>
      </fill>
    </dxf>
    <dxf>
      <numFmt numFmtId="169" formatCode="0.0"/>
    </dxf>
    <dxf>
      <font>
        <color theme="1"/>
      </font>
      <fill>
        <patternFill>
          <bgColor theme="8" tint="0.39994506668294322"/>
        </patternFill>
      </fill>
      <border>
        <left style="thin">
          <color auto="1"/>
        </left>
        <right style="thin">
          <color auto="1"/>
        </right>
        <top style="thin">
          <color auto="1"/>
        </top>
        <bottom style="thin">
          <color auto="1"/>
        </bottom>
      </border>
    </dxf>
    <dxf>
      <font>
        <color rgb="FF9C0006"/>
      </font>
      <fill>
        <patternFill>
          <bgColor rgb="FFFFC7CE"/>
        </patternFill>
      </fill>
    </dxf>
    <dxf>
      <border diagonalUp="0" diagonalDown="0">
        <left style="thin">
          <color indexed="64"/>
        </left>
        <right/>
        <top style="thin">
          <color indexed="64"/>
        </top>
        <bottom style="thin">
          <color indexed="64"/>
        </bottom>
        <vertical/>
        <horizontal/>
      </border>
    </dxf>
    <dxf>
      <numFmt numFmtId="22" formatCode="mmm/yy"/>
      <fill>
        <patternFill patternType="solid">
          <fgColor indexed="64"/>
          <bgColor theme="8" tint="0.39997558519241921"/>
        </patternFill>
      </fill>
    </dxf>
    <dxf>
      <border outline="0">
        <right style="thin">
          <color indexed="64"/>
        </right>
        <top style="thin">
          <color indexed="64"/>
        </top>
      </border>
    </dxf>
    <dxf>
      <border outline="0">
        <bottom style="thin">
          <color indexed="64"/>
        </bottom>
      </border>
    </dxf>
    <dxf>
      <fill>
        <patternFill patternType="solid">
          <fgColor indexed="64"/>
          <bgColor theme="9" tint="0.39997558519241921"/>
        </patternFill>
      </fill>
      <border diagonalUp="0" diagonalDown="0" outline="0">
        <left style="thin">
          <color indexed="64"/>
        </left>
        <right style="thin">
          <color indexed="64"/>
        </right>
        <top/>
        <bottom/>
      </border>
    </dxf>
    <dxf>
      <fill>
        <patternFill patternType="solid">
          <bgColor theme="9" tint="0.39997558519241921"/>
        </patternFill>
      </fill>
    </dxf>
    <dxf>
      <fill>
        <patternFill>
          <bgColor theme="8" tint="-0.249977111117893"/>
        </patternFill>
      </fill>
    </dxf>
    <dxf>
      <fill>
        <patternFill patternType="solid">
          <bgColor theme="4" tint="-0.249977111117893"/>
        </patternFill>
      </fill>
    </dxf>
    <dxf>
      <numFmt numFmtId="169" formatCode="0.0"/>
    </dxf>
    <dxf>
      <fill>
        <patternFill>
          <bgColor theme="9" tint="0.39997558519241921"/>
        </patternFill>
      </fill>
    </dxf>
    <dxf>
      <numFmt numFmtId="168" formatCode="[$$-409]#,##0.00"/>
    </dxf>
    <dxf>
      <fill>
        <patternFill patternType="solid">
          <bgColor theme="4" tint="0.39997558519241921"/>
        </patternFill>
      </fill>
    </dxf>
    <dxf>
      <fill>
        <patternFill patternType="solid">
          <bgColor theme="9" tint="0.39997558519241921"/>
        </patternFill>
      </fill>
    </dxf>
    <dxf>
      <numFmt numFmtId="164" formatCode="_-[$$-409]* #,##0.00_ ;_-[$$-409]* \-#,##0.00\ ;_-[$$-409]* &quot;-&quot;??_ ;_-@_ "/>
    </dxf>
    <dxf>
      <numFmt numFmtId="165" formatCode="_ [$₹-4009]\ * #,##0.00_ ;_ [$₹-4009]\ * \-#,##0.00_ ;_ [$₹-4009]\ * &quot;-&quot;??_ ;_ @_ "/>
    </dxf>
    <dxf>
      <numFmt numFmtId="164" formatCode="_-[$$-409]* #,##0.00_ ;_-[$$-409]* \-#,##0.00\ ;_-[$$-409]* &quot;-&quot;??_ ;_-@_ "/>
    </dxf>
    <dxf>
      <numFmt numFmtId="20" formatCode="dd/mmm/yy"/>
    </dxf>
    <dxf>
      <numFmt numFmtId="1" formatCode="0"/>
    </dxf>
    <dxf>
      <numFmt numFmtId="164" formatCode="_-[$$-409]* #,##0.00_ ;_-[$$-409]* \-#,##0.00\ ;_-[$$-409]* &quot;-&quot;??_ ;_-@_ "/>
    </dxf>
    <dxf>
      <numFmt numFmtId="19" formatCode="dd/mm/yyyy"/>
    </dxf>
    <dxf>
      <numFmt numFmtId="2" formatCode="0.00"/>
    </dxf>
    <dxf>
      <numFmt numFmtId="164" formatCode="_-[$$-409]* #,##0.00_ ;_-[$$-409]* \-#,##0.00\ ;_-[$$-409]* &quot;-&quot;??_ ;_-@_ "/>
    </dxf>
    <dxf>
      <numFmt numFmtId="19" formatCode="dd/mm/yyyy"/>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Distribution in NewZeland 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1A0-427B-9981-5E83278D015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1A0-427B-9981-5E83278D015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1A0-427B-9981-5E83278D0154}"/>
              </c:ext>
            </c:extLst>
          </c:dPt>
          <c:cat>
            <c:strRef>
              <c:f>'NZ Staff'!$K$2:$M$2</c:f>
              <c:strCache>
                <c:ptCount val="3"/>
                <c:pt idx="0">
                  <c:v>Male Headcount</c:v>
                </c:pt>
                <c:pt idx="1">
                  <c:v>Female Headcount</c:v>
                </c:pt>
                <c:pt idx="2">
                  <c:v>Other Headcount</c:v>
                </c:pt>
              </c:strCache>
            </c:strRef>
          </c:cat>
          <c:val>
            <c:numRef>
              <c:f>'NZ Staff'!$K$3:$M$3</c:f>
              <c:numCache>
                <c:formatCode>General</c:formatCode>
                <c:ptCount val="3"/>
                <c:pt idx="0">
                  <c:v>45</c:v>
                </c:pt>
                <c:pt idx="1">
                  <c:v>43</c:v>
                </c:pt>
                <c:pt idx="2">
                  <c:v>4</c:v>
                </c:pt>
              </c:numCache>
            </c:numRef>
          </c:val>
          <c:extLst>
            <c:ext xmlns:c16="http://schemas.microsoft.com/office/drawing/2014/chart" uri="{C3380CC4-5D6E-409C-BE32-E72D297353CC}">
              <c16:uniqueId val="{00000000-04A1-4A6F-80F3-A0F430102DC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Distribution in Indian 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608-4BA3-920D-4643606F155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608-4BA3-920D-4643606F155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608-4BA3-920D-4643606F155D}"/>
              </c:ext>
            </c:extLst>
          </c:dPt>
          <c:cat>
            <c:strRef>
              <c:f>'IND Staff'!$L$2:$N$2</c:f>
              <c:strCache>
                <c:ptCount val="3"/>
                <c:pt idx="0">
                  <c:v>Male Headcount</c:v>
                </c:pt>
                <c:pt idx="1">
                  <c:v>Female Headcount</c:v>
                </c:pt>
                <c:pt idx="2">
                  <c:v>Other Headcount</c:v>
                </c:pt>
              </c:strCache>
            </c:strRef>
          </c:cat>
          <c:val>
            <c:numRef>
              <c:f>'IND Staff'!$L$3:$N$3</c:f>
              <c:numCache>
                <c:formatCode>General</c:formatCode>
                <c:ptCount val="3"/>
                <c:pt idx="0">
                  <c:v>45</c:v>
                </c:pt>
                <c:pt idx="1">
                  <c:v>43</c:v>
                </c:pt>
                <c:pt idx="2">
                  <c:v>4</c:v>
                </c:pt>
              </c:numCache>
            </c:numRef>
          </c:val>
          <c:extLst>
            <c:ext xmlns:c16="http://schemas.microsoft.com/office/drawing/2014/chart" uri="{C3380CC4-5D6E-409C-BE32-E72D297353CC}">
              <c16:uniqueId val="{00000000-F9D3-4B47-81E6-22E4604FB3C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IN"/>
              <a:t>People Joined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'Employee Trend'!$B$3:$B$38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Trend'!$D$3:$D$38</c:f>
              <c:numCache>
                <c:formatCode>General</c:formatCode>
                <c:ptCount val="36"/>
                <c:pt idx="0">
                  <c:v>3</c:v>
                </c:pt>
                <c:pt idx="1">
                  <c:v>4</c:v>
                </c:pt>
                <c:pt idx="2">
                  <c:v>9</c:v>
                </c:pt>
                <c:pt idx="3">
                  <c:v>12</c:v>
                </c:pt>
                <c:pt idx="4">
                  <c:v>18</c:v>
                </c:pt>
                <c:pt idx="5">
                  <c:v>24</c:v>
                </c:pt>
                <c:pt idx="6">
                  <c:v>32</c:v>
                </c:pt>
                <c:pt idx="7">
                  <c:v>39</c:v>
                </c:pt>
                <c:pt idx="8">
                  <c:v>45</c:v>
                </c:pt>
                <c:pt idx="9">
                  <c:v>49</c:v>
                </c:pt>
                <c:pt idx="10">
                  <c:v>58</c:v>
                </c:pt>
                <c:pt idx="11">
                  <c:v>63</c:v>
                </c:pt>
                <c:pt idx="12">
                  <c:v>73</c:v>
                </c:pt>
                <c:pt idx="13">
                  <c:v>80</c:v>
                </c:pt>
                <c:pt idx="14">
                  <c:v>93</c:v>
                </c:pt>
                <c:pt idx="15">
                  <c:v>97</c:v>
                </c:pt>
                <c:pt idx="16">
                  <c:v>110</c:v>
                </c:pt>
                <c:pt idx="17">
                  <c:v>113</c:v>
                </c:pt>
                <c:pt idx="18">
                  <c:v>117</c:v>
                </c:pt>
                <c:pt idx="19">
                  <c:v>124</c:v>
                </c:pt>
                <c:pt idx="20">
                  <c:v>127</c:v>
                </c:pt>
                <c:pt idx="21">
                  <c:v>137</c:v>
                </c:pt>
                <c:pt idx="22">
                  <c:v>146</c:v>
                </c:pt>
                <c:pt idx="23">
                  <c:v>155</c:v>
                </c:pt>
                <c:pt idx="24">
                  <c:v>166</c:v>
                </c:pt>
                <c:pt idx="25">
                  <c:v>173</c:v>
                </c:pt>
                <c:pt idx="26">
                  <c:v>179</c:v>
                </c:pt>
                <c:pt idx="27">
                  <c:v>184</c:v>
                </c:pt>
                <c:pt idx="28">
                  <c:v>186</c:v>
                </c:pt>
                <c:pt idx="29">
                  <c:v>190</c:v>
                </c:pt>
                <c:pt idx="30">
                  <c:v>190</c:v>
                </c:pt>
                <c:pt idx="31">
                  <c:v>190</c:v>
                </c:pt>
                <c:pt idx="32">
                  <c:v>190</c:v>
                </c:pt>
                <c:pt idx="33">
                  <c:v>191</c:v>
                </c:pt>
                <c:pt idx="34">
                  <c:v>191</c:v>
                </c:pt>
                <c:pt idx="35">
                  <c:v>192</c:v>
                </c:pt>
              </c:numCache>
            </c:numRef>
          </c:val>
          <c:smooth val="0"/>
          <c:extLst>
            <c:ext xmlns:c16="http://schemas.microsoft.com/office/drawing/2014/chart" uri="{C3380CC4-5D6E-409C-BE32-E72D297353CC}">
              <c16:uniqueId val="{00000000-E815-4747-9480-17233EA04B15}"/>
            </c:ext>
          </c:extLst>
        </c:ser>
        <c:dLbls>
          <c:showLegendKey val="0"/>
          <c:showVal val="0"/>
          <c:showCatName val="0"/>
          <c:showSerName val="0"/>
          <c:showPercent val="0"/>
          <c:showBubbleSize val="0"/>
        </c:dLbls>
        <c:smooth val="0"/>
        <c:axId val="1720504064"/>
        <c:axId val="1720505984"/>
      </c:lineChart>
      <c:dateAx>
        <c:axId val="1720504064"/>
        <c:scaling>
          <c:orientation val="minMax"/>
        </c:scaling>
        <c:delete val="0"/>
        <c:axPos val="b"/>
        <c:numFmt formatCode="mmm\-yy"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20505984"/>
        <c:crosses val="autoZero"/>
        <c:auto val="1"/>
        <c:lblOffset val="100"/>
        <c:baseTimeUnit val="months"/>
      </c:dateAx>
      <c:valAx>
        <c:axId val="172050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20504064"/>
        <c:crosses val="autoZero"/>
        <c:crossBetween val="between"/>
      </c:valAx>
      <c:spPr>
        <a:solidFill>
          <a:schemeClr val="lt1"/>
        </a:solidFill>
        <a:ln w="12700" cap="flat" cmpd="sng" algn="ctr">
          <a:solidFill>
            <a:schemeClr val="accent1"/>
          </a:solidFill>
          <a:prstDash val="solid"/>
          <a:miter lim="800000"/>
        </a:ln>
        <a:effectLst/>
      </c:spPr>
    </c:plotArea>
    <c:plotVisOnly val="1"/>
    <c:dispBlanksAs val="gap"/>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[blank-data-file.xlsx]IND Staff!PivotTable3</c:name>
    <c:fmtId val="4"/>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18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'IND Staff'!$M$22</c:f>
              <c:strCache>
                <c:ptCount val="1"/>
                <c:pt idx="0">
                  <c:v>Total</c:v>
                </c:pt>
              </c:strCache>
            </c:strRef>
          </c:tx>
          <c:spPr>
            <a:solidFill>
              <a:schemeClr val="accent6"/>
            </a:solidFill>
            <a:ln>
              <a:noFill/>
            </a:ln>
            <a:effectLst/>
          </c:spPr>
          <c:invertIfNegative val="0"/>
          <c:cat>
            <c:strRef>
              <c:f>'IND Staff'!$L$23:$L$28</c:f>
              <c:strCache>
                <c:ptCount val="5"/>
                <c:pt idx="0">
                  <c:v>Finance</c:v>
                </c:pt>
                <c:pt idx="1">
                  <c:v>HR</c:v>
                </c:pt>
                <c:pt idx="2">
                  <c:v>Procurement</c:v>
                </c:pt>
                <c:pt idx="3">
                  <c:v>Sales</c:v>
                </c:pt>
                <c:pt idx="4">
                  <c:v>Website</c:v>
                </c:pt>
              </c:strCache>
            </c:strRef>
          </c:cat>
          <c:val>
            <c:numRef>
              <c:f>'IND Staff'!$M$23:$M$28</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E21D-4A3E-A2C4-A92C9BC3D6AF}"/>
            </c:ext>
          </c:extLst>
        </c:ser>
        <c:dLbls>
          <c:showLegendKey val="0"/>
          <c:showVal val="0"/>
          <c:showCatName val="0"/>
          <c:showSerName val="0"/>
          <c:showPercent val="0"/>
          <c:showBubbleSize val="0"/>
        </c:dLbls>
        <c:gapWidth val="182"/>
        <c:axId val="443744927"/>
        <c:axId val="443761727"/>
      </c:barChart>
      <c:catAx>
        <c:axId val="443744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dk1"/>
                </a:solidFill>
                <a:latin typeface="+mn-lt"/>
                <a:ea typeface="+mn-ea"/>
                <a:cs typeface="+mn-cs"/>
              </a:defRPr>
            </a:pPr>
            <a:endParaRPr lang="en-US"/>
          </a:p>
        </c:txPr>
        <c:crossAx val="443761727"/>
        <c:crosses val="autoZero"/>
        <c:auto val="1"/>
        <c:lblAlgn val="ctr"/>
        <c:lblOffset val="100"/>
        <c:noMultiLvlLbl val="0"/>
      </c:catAx>
      <c:valAx>
        <c:axId val="443761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dk1"/>
                </a:solidFill>
                <a:latin typeface="+mn-lt"/>
                <a:ea typeface="+mn-ea"/>
                <a:cs typeface="+mn-cs"/>
              </a:defRPr>
            </a:pPr>
            <a:endParaRPr lang="en-US"/>
          </a:p>
        </c:txPr>
        <c:crossAx val="4437449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dk1"/>
      </a:solidFill>
      <a:prstDash val="solid"/>
      <a:miter lim="800000"/>
    </a:ln>
    <a:effectLst/>
  </c:spPr>
  <c:txPr>
    <a:bodyPr/>
    <a:lstStyle/>
    <a:p>
      <a:pPr>
        <a:defRPr sz="180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[blank-data-file.xlsx]IND Staff!PivotTable3</c:name>
    <c:fmtId val="18"/>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lang="en-US" sz="18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'IND Staff'!$M$22</c:f>
              <c:strCache>
                <c:ptCount val="1"/>
                <c:pt idx="0">
                  <c:v>Total</c:v>
                </c:pt>
              </c:strCache>
            </c:strRef>
          </c:tx>
          <c:spPr>
            <a:solidFill>
              <a:schemeClr val="accent4"/>
            </a:solidFill>
            <a:ln>
              <a:noFill/>
            </a:ln>
            <a:effectLst/>
          </c:spPr>
          <c:invertIfNegative val="0"/>
          <c:cat>
            <c:strRef>
              <c:f>'IND Staff'!$L$23:$L$28</c:f>
              <c:strCache>
                <c:ptCount val="5"/>
                <c:pt idx="0">
                  <c:v>Finance</c:v>
                </c:pt>
                <c:pt idx="1">
                  <c:v>HR</c:v>
                </c:pt>
                <c:pt idx="2">
                  <c:v>Procurement</c:v>
                </c:pt>
                <c:pt idx="3">
                  <c:v>Sales</c:v>
                </c:pt>
                <c:pt idx="4">
                  <c:v>Website</c:v>
                </c:pt>
              </c:strCache>
            </c:strRef>
          </c:cat>
          <c:val>
            <c:numRef>
              <c:f>'IND Staff'!$M$23:$M$28</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E45E-44AD-99BE-A69C664CF09A}"/>
            </c:ext>
          </c:extLst>
        </c:ser>
        <c:dLbls>
          <c:showLegendKey val="0"/>
          <c:showVal val="0"/>
          <c:showCatName val="0"/>
          <c:showSerName val="0"/>
          <c:showPercent val="0"/>
          <c:showBubbleSize val="0"/>
        </c:dLbls>
        <c:gapWidth val="182"/>
        <c:axId val="1991670463"/>
        <c:axId val="1991657023"/>
      </c:barChart>
      <c:catAx>
        <c:axId val="1991670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800" b="0" i="0" u="none" strike="noStrike" kern="1200" baseline="0">
                <a:solidFill>
                  <a:schemeClr val="dk1"/>
                </a:solidFill>
                <a:latin typeface="+mn-lt"/>
                <a:ea typeface="+mn-ea"/>
                <a:cs typeface="+mn-cs"/>
              </a:defRPr>
            </a:pPr>
            <a:endParaRPr lang="en-US"/>
          </a:p>
        </c:txPr>
        <c:crossAx val="1991657023"/>
        <c:crosses val="autoZero"/>
        <c:auto val="1"/>
        <c:lblAlgn val="ctr"/>
        <c:lblOffset val="100"/>
        <c:noMultiLvlLbl val="0"/>
      </c:catAx>
      <c:valAx>
        <c:axId val="1991657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800" b="0" i="0" u="none" strike="noStrike" kern="1200" baseline="0">
                <a:solidFill>
                  <a:schemeClr val="dk1"/>
                </a:solidFill>
                <a:latin typeface="+mn-lt"/>
                <a:ea typeface="+mn-ea"/>
                <a:cs typeface="+mn-cs"/>
              </a:defRPr>
            </a:pPr>
            <a:endParaRPr lang="en-US"/>
          </a:p>
        </c:txPr>
        <c:crossAx val="1991670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dk1"/>
      </a:solidFill>
      <a:prstDash val="solid"/>
      <a:miter lim="800000"/>
    </a:ln>
    <a:effectLst/>
  </c:spPr>
  <c:txPr>
    <a:bodyPr/>
    <a:lstStyle/>
    <a:p>
      <a:pPr>
        <a:defRPr lang="en-US" sz="18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r>
            <a:rPr lang="en-US" sz="1500" b="1" i="0" u="none" strike="noStrike" cap="all" spc="100" baseline="0">
              <a:solidFill>
                <a:schemeClr val="tx1"/>
              </a:solidFill>
              <a:latin typeface="Segoe UI Black" panose="020B0A02040204020203" pitchFamily="34" charset="0"/>
              <a:ea typeface="Segoe UI Black" panose="020B0A02040204020203" pitchFamily="34" charset="0"/>
            </a:rPr>
            <a:t>Salary Spread</a:t>
          </a:r>
        </a:p>
      </cx:txPr>
    </cx:title>
    <cx:plotArea>
      <cx:plotAreaRegion>
        <cx:plotSurface>
          <cx:spPr>
            <a:effectLst>
              <a:softEdge rad="0"/>
            </a:effectLst>
          </cx:spPr>
        </cx:plotSurface>
        <cx:series layoutId="clusteredColumn" uniqueId="{1A111DB0-36A6-4D21-95CD-24A78EA4EBE3}">
          <cx:dataId val="0"/>
          <cx:layoutPr>
            <cx:binning intervalClosed="r">
              <cx:binSize val="15000"/>
            </cx:binning>
          </cx:layoutPr>
        </cx:series>
      </cx:plotAreaRegion>
      <cx:axis id="0">
        <cx:catScaling gapWidth="0"/>
        <cx:tickLabels/>
        <cx:numFmt formatCode="_-[$$-en-US]* #,##0_ ;_-[$$-en-US]* -#,##0 ;_-[$$-en-US]* &quot;-&quot;_ ;_-@_ " sourceLinked="0"/>
        <cx:spPr>
          <a:ln cmpd="sng">
            <a:solidFill>
              <a:schemeClr val="accent1"/>
            </a:solidFill>
            <a:prstDash val="lgDash"/>
            <a:round/>
          </a:ln>
          <a:effectLst>
            <a:outerShdw blurRad="50800" dist="12700" dir="2700000" algn="tl" rotWithShape="0">
              <a:prstClr val="black">
                <a:alpha val="40000"/>
              </a:prstClr>
            </a:outerShdw>
          </a:effectLst>
        </cx:spPr>
        <cx:txPr>
          <a:bodyPr spcFirstLastPara="1" vertOverflow="ellipsis" horzOverflow="overflow" wrap="square" lIns="0" tIns="0" rIns="0" bIns="0" anchor="ctr" anchorCtr="1"/>
          <a:lstStyle/>
          <a:p>
            <a:pPr algn="ctr" rtl="0">
              <a:defRPr sz="1050">
                <a:ln w="9525">
                  <a:solidFill>
                    <a:schemeClr val="bg1"/>
                  </a:solidFill>
                </a:ln>
                <a:solidFill>
                  <a:schemeClr val="tx1"/>
                </a:solidFill>
                <a:effectLst>
                  <a:outerShdw blurRad="63500" dist="63500" dir="5400000" sx="2000" sy="2000" algn="ctr" rotWithShape="0">
                    <a:srgbClr val="000000">
                      <a:alpha val="43137"/>
                    </a:srgbClr>
                  </a:outerShdw>
                </a:effectLst>
                <a:latin typeface="Segoe UI Black" panose="020B0A02040204020203" pitchFamily="34" charset="0"/>
                <a:ea typeface="Segoe UI Black" panose="020B0A02040204020203" pitchFamily="34" charset="0"/>
                <a:cs typeface="Segoe UI Black" panose="020B0A02040204020203" pitchFamily="34" charset="0"/>
              </a:defRPr>
            </a:pPr>
            <a:endParaRPr lang="en-US" sz="1050" b="0" i="0" u="none" strike="noStrike" baseline="0">
              <a:ln w="9525">
                <a:solidFill>
                  <a:schemeClr val="bg1"/>
                </a:solidFill>
              </a:ln>
              <a:solidFill>
                <a:schemeClr val="tx1"/>
              </a:solidFill>
              <a:effectLst>
                <a:outerShdw blurRad="63500" dist="63500" dir="5400000" sx="2000" sy="2000" algn="ctr" rotWithShape="0">
                  <a:srgbClr val="000000">
                    <a:alpha val="43137"/>
                  </a:srgbClr>
                </a:outerShdw>
              </a:effectLst>
              <a:latin typeface="Segoe UI Black" panose="020B0A02040204020203" pitchFamily="34" charset="0"/>
              <a:ea typeface="Segoe UI Black" panose="020B0A02040204020203" pitchFamily="34" charset="0"/>
              <a:cs typeface="Calibri" panose="020F0502020204030204" pitchFamily="34" charset="0"/>
            </a:endParaRPr>
          </a:p>
        </cx:txPr>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15240</xdr:colOff>
      <xdr:row>4</xdr:row>
      <xdr:rowOff>179070</xdr:rowOff>
    </xdr:from>
    <xdr:to>
      <xdr:col>15</xdr:col>
      <xdr:colOff>213360</xdr:colOff>
      <xdr:row>19</xdr:row>
      <xdr:rowOff>179070</xdr:rowOff>
    </xdr:to>
    <xdr:graphicFrame macro="">
      <xdr:nvGraphicFramePr>
        <xdr:cNvPr id="2" name="Chart 1">
          <a:extLst>
            <a:ext uri="{FF2B5EF4-FFF2-40B4-BE49-F238E27FC236}">
              <a16:creationId xmlns:a16="http://schemas.microsoft.com/office/drawing/2014/main" id="{FBCD6A73-374A-78DA-B5D0-9682D02F6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7620</xdr:colOff>
      <xdr:row>4</xdr:row>
      <xdr:rowOff>3810</xdr:rowOff>
    </xdr:from>
    <xdr:to>
      <xdr:col>16</xdr:col>
      <xdr:colOff>205740</xdr:colOff>
      <xdr:row>19</xdr:row>
      <xdr:rowOff>3810</xdr:rowOff>
    </xdr:to>
    <xdr:graphicFrame macro="">
      <xdr:nvGraphicFramePr>
        <xdr:cNvPr id="4" name="Chart 3">
          <a:extLst>
            <a:ext uri="{FF2B5EF4-FFF2-40B4-BE49-F238E27FC236}">
              <a16:creationId xmlns:a16="http://schemas.microsoft.com/office/drawing/2014/main" id="{8CBB5A16-48FC-65FF-112A-8EDC6DB93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358140</xdr:colOff>
      <xdr:row>2</xdr:row>
      <xdr:rowOff>1</xdr:rowOff>
    </xdr:from>
    <xdr:to>
      <xdr:col>12</xdr:col>
      <xdr:colOff>960120</xdr:colOff>
      <xdr:row>7</xdr:row>
      <xdr:rowOff>167641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71415D0-0451-6BF3-A535-E16D0A3EDBD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256520" y="365761"/>
              <a:ext cx="166878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243840</xdr:colOff>
      <xdr:row>0</xdr:row>
      <xdr:rowOff>160020</xdr:rowOff>
    </xdr:from>
    <xdr:to>
      <xdr:col>21</xdr:col>
      <xdr:colOff>121920</xdr:colOff>
      <xdr:row>20</xdr:row>
      <xdr:rowOff>106680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E5A220C-F4B0-4035-868B-04608E9DFB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12920" y="160020"/>
              <a:ext cx="10241280" cy="3771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7620</xdr:colOff>
      <xdr:row>1</xdr:row>
      <xdr:rowOff>11430</xdr:rowOff>
    </xdr:from>
    <xdr:to>
      <xdr:col>21</xdr:col>
      <xdr:colOff>205740</xdr:colOff>
      <xdr:row>19</xdr:row>
      <xdr:rowOff>7620</xdr:rowOff>
    </xdr:to>
    <xdr:graphicFrame macro="">
      <xdr:nvGraphicFramePr>
        <xdr:cNvPr id="4" name="Chart 3">
          <a:extLst>
            <a:ext uri="{FF2B5EF4-FFF2-40B4-BE49-F238E27FC236}">
              <a16:creationId xmlns:a16="http://schemas.microsoft.com/office/drawing/2014/main" id="{D100F9E3-44EE-F67F-3F55-542FF703AB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596348</xdr:colOff>
      <xdr:row>7</xdr:row>
      <xdr:rowOff>7620</xdr:rowOff>
    </xdr:from>
    <xdr:to>
      <xdr:col>8</xdr:col>
      <xdr:colOff>22087</xdr:colOff>
      <xdr:row>21</xdr:row>
      <xdr:rowOff>160020</xdr:rowOff>
    </xdr:to>
    <xdr:graphicFrame macro="">
      <xdr:nvGraphicFramePr>
        <xdr:cNvPr id="2" name="Chart 1">
          <a:extLst>
            <a:ext uri="{FF2B5EF4-FFF2-40B4-BE49-F238E27FC236}">
              <a16:creationId xmlns:a16="http://schemas.microsoft.com/office/drawing/2014/main" id="{74B54175-BA59-4077-9CCD-384E1BF9A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22088</xdr:colOff>
      <xdr:row>7</xdr:row>
      <xdr:rowOff>7620</xdr:rowOff>
    </xdr:from>
    <xdr:to>
      <xdr:col>18</xdr:col>
      <xdr:colOff>11043</xdr:colOff>
      <xdr:row>21</xdr:row>
      <xdr:rowOff>160020</xdr:rowOff>
    </xdr:to>
    <xdr:graphicFrame macro="">
      <xdr:nvGraphicFramePr>
        <xdr:cNvPr id="3" name="Chart 2">
          <a:extLst>
            <a:ext uri="{FF2B5EF4-FFF2-40B4-BE49-F238E27FC236}">
              <a16:creationId xmlns:a16="http://schemas.microsoft.com/office/drawing/2014/main" id="{839BF9E2-BD83-4C27-913C-DF28182A2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ansh Mishra" refreshedDate="45909.931202083331" createdVersion="8" refreshedVersion="8" minRefreshableVersion="3" recordCount="92" xr:uid="{6CF92A21-06D1-4287-AD85-44DAD1D267AC}">
  <cacheSource type="worksheet">
    <worksheetSource name="NZ_Staff__2"/>
  </cacheSource>
  <cacheFields count="8">
    <cacheField name="Name" numFmtId="0">
      <sharedItems/>
    </cacheField>
    <cacheField name="Gender" numFmtId="0">
      <sharedItems/>
    </cacheField>
    <cacheField name="Department" numFmtId="0">
      <sharedItems count="5">
        <s v="Sales"/>
        <s v="Procurement"/>
        <s v="Finance"/>
        <s v="Website"/>
        <s v="HR"/>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7-07T00:00:00" maxDate="2023-04-30T00:00:00"/>
    </cacheField>
    <cacheField name="Salary" numFmtId="164">
      <sharedItems containsSemiMixedTypes="0" containsString="0" containsNumber="1" containsInteger="1" minValue="33920" maxValue="119110"/>
    </cacheField>
    <cacheField name="Rating" numFmtId="0">
      <sharedItems/>
    </cacheField>
    <cacheField name="Tenure" numFmtId="1">
      <sharedItems containsSemiMixedTypes="0" containsString="0" containsNumber="1" containsInteger="1" minValue="2"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vansh Mishra" refreshedDate="45907.818908680558" backgroundQuery="1" createdVersion="8" refreshedVersion="8" minRefreshableVersion="3" recordCount="0" supportSubquery="1" supportAdvancedDrill="1" xr:uid="{CF549902-0D0B-4C38-9036-696644D75AEB}">
  <cacheSource type="external" connectionId="5"/>
  <cacheFields count="3">
    <cacheField name="[Staff].[Rating].[Rating]" caption="Rating" numFmtId="0" hierarchy="15" level="1">
      <sharedItems count="5">
        <s v="Above average"/>
        <s v="Average"/>
        <s v="Exceptional"/>
        <s v="Poor"/>
        <s v="Very poor"/>
      </sharedItems>
    </cacheField>
    <cacheField name="[Measures].[Count of Name]" caption="Count of Name" numFmtId="0" hierarchy="21" level="32767"/>
    <cacheField name="[Measures].[Average of Salary]" caption="Average of Salary" numFmtId="0" hierarchy="25" level="32767"/>
  </cacheFields>
  <cacheHierarchies count="29">
    <cacheHierarchy uniqueName="[IND].[S.no]" caption="S.no" attribute="1" defaultMemberUniqueName="[IND].[S.no].[All]" allUniqueName="[IND].[S.no].[All]" dimensionUniqueName="[IND]"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20" unbalanced="0"/>
    <cacheHierarchy uniqueName="[IND].[Tenure]" caption="Tenure" attribute="1" defaultMemberUniqueName="[IND].[Tenure].[All]" allUniqueName="[IND].[Tenure].[All]" dimensionUniqueName="[IND]" displayFolder="" count="0" memberValueDatatype="20" unbalanced="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XL_Count IND]" caption="__XL_Count IND" measure="1" displayFolder="" measureGroup="IND"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1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1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14"/>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17"/>
        </ext>
      </extLst>
    </cacheHierarchy>
    <cacheHierarchy uniqueName="[Measures].[Count of Name 2]" caption="Count of Name 2" measure="1" displayFolder="" measureGroup="IND" count="0" hidden="1">
      <extLst>
        <ext xmlns:x15="http://schemas.microsoft.com/office/spreadsheetml/2010/11/main" uri="{B97F6D7D-B522-45F9-BDA1-12C45D357490}">
          <x15:cacheHierarchy aggregatedColumn="1"/>
        </ext>
      </extLst>
    </cacheHierarchy>
  </cacheHierarchies>
  <kpis count="0"/>
  <dimensions count="3">
    <dimension name="IND" uniqueName="[IND]" caption="IND"/>
    <dimension measure="1" name="Measures" uniqueName="[Measures]" caption="Measures"/>
    <dimension name="Staff" uniqueName="[Staff]" caption="Staff"/>
  </dimensions>
  <measureGroups count="2">
    <measureGroup name="IND" caption="IND"/>
    <measureGroup name="Staff" caption="Staff"/>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vansh Mishra" refreshedDate="45909.93234259259" backgroundQuery="1" createdVersion="8" refreshedVersion="8" minRefreshableVersion="3" recordCount="0" supportSubquery="1" supportAdvancedDrill="1" xr:uid="{FEA3F150-5A73-4078-B582-D2C96F60610E}">
  <cacheSource type="external" connectionId="5"/>
  <cacheFields count="2">
    <cacheField name="[IND].[Department].[Department]" caption="Department" numFmtId="0" hierarchy="6" level="1">
      <sharedItems count="5">
        <s v="Finance"/>
        <s v="HR"/>
        <s v="Procurement"/>
        <s v="Sales"/>
        <s v="Website"/>
      </sharedItems>
    </cacheField>
    <cacheField name="[Measures].[Count of Name 2]" caption="Count of Name 2" numFmtId="0" hierarchy="28" level="32767"/>
  </cacheFields>
  <cacheHierarchies count="29">
    <cacheHierarchy uniqueName="[IND].[S.no]" caption="S.no" attribute="1" defaultMemberUniqueName="[IND].[S.no].[All]" allUniqueName="[IND].[S.no].[All]" dimensionUniqueName="[IND]"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2" memberValueDatatype="130" unbalanced="0">
      <fieldsUsage count="2">
        <fieldUsage x="-1"/>
        <fieldUsage x="0"/>
      </fieldsUsage>
    </cacheHierarchy>
    <cacheHierarchy uniqueName="[IND].[Salary]" caption="Salary" attribute="1" defaultMemberUniqueName="[IND].[Salary].[All]" allUniqueName="[IND].[Salary].[All]" dimensionUniqueName="[IND]" displayFolder="" count="0" memberValueDatatype="20" unbalanced="0"/>
    <cacheHierarchy uniqueName="[IND].[Tenure]" caption="Tenure" attribute="1" defaultMemberUniqueName="[IND].[Tenure].[All]" allUniqueName="[IND].[Tenure].[All]" dimensionUniqueName="[IND]" displayFolder="" count="0" memberValueDatatype="20" unbalanced="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XL_Count IND]" caption="__XL_Count IND" measure="1" displayFolder="" measureGroup="IND"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9"/>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1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1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14"/>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17"/>
        </ext>
      </extLst>
    </cacheHierarchy>
    <cacheHierarchy uniqueName="[Measures].[Count of Name 2]" caption="Count of Name 2" measure="1" displayFolder="" measureGroup="IND"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3">
    <dimension name="IND" uniqueName="[IND]" caption="IND"/>
    <dimension measure="1" name="Measures" uniqueName="[Measures]" caption="Measures"/>
    <dimension name="Staff" uniqueName="[Staff]" caption="Staff"/>
  </dimensions>
  <measureGroups count="2">
    <measureGroup name="IND" caption="IND"/>
    <measureGroup name="Staff" caption="Staff"/>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vansh Mishra" refreshedDate="45910.757778472223" backgroundQuery="1" createdVersion="8" refreshedVersion="8" minRefreshableVersion="3" recordCount="0" supportSubquery="1" supportAdvancedDrill="1" xr:uid="{10C553E5-4BB6-411C-90B8-3A085F429836}">
  <cacheSource type="external" connectionId="5"/>
  <cacheFields count="6">
    <cacheField name="[Staff].[Gender].[Gender]" caption="Gender" numFmtId="0" hierarchy="10" level="1">
      <sharedItems count="3">
        <s v="Female"/>
        <s v="Male"/>
        <s v="Other"/>
      </sharedItems>
    </cacheField>
    <cacheField name="[Measures].[Count of Name]" caption="Count of Name" numFmtId="0" hierarchy="21" level="32767"/>
    <cacheField name="[Measures].[Average of Age]" caption="Average of Age" numFmtId="0" hierarchy="23" level="32767"/>
    <cacheField name="[Measures].[Average of Salary]" caption="Average of Salary" numFmtId="0" hierarchy="25" level="32767"/>
    <cacheField name="[Measures].[Average of Tenure]" caption="Average of Tenure" numFmtId="0" hierarchy="27" level="32767"/>
    <cacheField name="[Staff].[Country].[Country]" caption="Country" numFmtId="0" hierarchy="16" level="1">
      <sharedItems containsSemiMixedTypes="0" containsNonDate="0" containsString="0"/>
    </cacheField>
  </cacheFields>
  <cacheHierarchies count="29">
    <cacheHierarchy uniqueName="[IND].[S.no]" caption="S.no" attribute="1" defaultMemberUniqueName="[IND].[S.no].[All]" allUniqueName="[IND].[S.no].[All]" dimensionUniqueName="[IND]"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20" unbalanced="0"/>
    <cacheHierarchy uniqueName="[IND].[Tenure]" caption="Tenure" attribute="1" defaultMemberUniqueName="[IND].[Tenure].[All]" allUniqueName="[IND].[Tenure].[All]" dimensionUniqueName="[IND]" displayFolder="" count="0" memberValueDatatype="20" unbalanced="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XL_Count IND]" caption="__XL_Count IND" measure="1" displayFolder="" measureGroup="IND"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1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17"/>
        </ext>
      </extLst>
    </cacheHierarchy>
    <cacheHierarchy uniqueName="[Measures].[Count of Name 2]" caption="Count of Name 2" measure="1" displayFolder="" measureGroup="IND" count="0" hidden="1">
      <extLst>
        <ext xmlns:x15="http://schemas.microsoft.com/office/spreadsheetml/2010/11/main" uri="{B97F6D7D-B522-45F9-BDA1-12C45D357490}">
          <x15:cacheHierarchy aggregatedColumn="1"/>
        </ext>
      </extLst>
    </cacheHierarchy>
  </cacheHierarchies>
  <kpis count="0"/>
  <dimensions count="3">
    <dimension name="IND" uniqueName="[IND]" caption="IND"/>
    <dimension measure="1" name="Measures" uniqueName="[Measures]" caption="Measures"/>
    <dimension name="Staff" uniqueName="[Staff]" caption="Staff"/>
  </dimensions>
  <measureGroups count="2">
    <measureGroup name="IND" caption="IND"/>
    <measureGroup name="Staff" caption="Staff"/>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vansh Mishra" refreshedDate="45907.81890578704" backgroundQuery="1" createdVersion="3" refreshedVersion="8" minRefreshableVersion="3" recordCount="0" supportSubquery="1" supportAdvancedDrill="1" xr:uid="{56C8D15C-8B54-4396-BB01-6E80361D23D6}">
  <cacheSource type="external" connectionId="5">
    <extLst>
      <ext xmlns:x14="http://schemas.microsoft.com/office/spreadsheetml/2009/9/main" uri="{F057638F-6D5F-4e77-A914-E7F072B9BCA8}">
        <x14:sourceConnection name="ThisWorkbookDataModel"/>
      </ext>
    </extLst>
  </cacheSource>
  <cacheFields count="0"/>
  <cacheHierarchies count="28">
    <cacheHierarchy uniqueName="[IND].[S.no]" caption="S.no" attribute="1" defaultMemberUniqueName="[IND].[S.no].[All]" allUniqueName="[IND].[S.no].[All]" dimensionUniqueName="[IND]"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20" unbalanced="0"/>
    <cacheHierarchy uniqueName="[IND].[Tenure]" caption="Tenure" attribute="1" defaultMemberUniqueName="[IND].[Tenure].[All]" allUniqueName="[IND].[Tenure].[All]" dimensionUniqueName="[IND]" displayFolder="" count="0" memberValueDatatype="20" unbalanced="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XL_Count IND]" caption="__XL_Count IND" measure="1" displayFolder="" measureGroup="IND"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9"/>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1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1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14"/>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17"/>
        </ext>
      </extLst>
    </cacheHierarchy>
  </cacheHierarchies>
  <kpis count="0"/>
  <dimensions count="3">
    <dimension name="IND" uniqueName="[IND]" caption="IND"/>
    <dimension measure="1" name="Measures" uniqueName="[Measures]" caption="Measures"/>
    <dimension name="Staff" uniqueName="[Staff]" caption="Staff"/>
  </dimensions>
  <measureGroups count="2">
    <measureGroup name="IND" caption="IND"/>
    <measureGroup name="Staff" caption="Staff"/>
  </measureGroups>
  <maps count="2">
    <map measureGroup="0" dimension="0"/>
    <map measureGroup="1" dimension="2"/>
  </maps>
  <extLst>
    <ext xmlns:x14="http://schemas.microsoft.com/office/spreadsheetml/2009/9/main" uri="{725AE2AE-9491-48be-B2B4-4EB974FC3084}">
      <x14:pivotCacheDefinition slicerData="1" pivotCacheId="68492538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Lindy Guillet"/>
    <s v="Male"/>
    <x v="0"/>
    <n v="22"/>
    <d v="2021-09-07T00:00:00"/>
    <n v="112780"/>
    <s v="Above average"/>
    <n v="4"/>
  </r>
  <r>
    <s v="Ambros Murthwaite"/>
    <s v="Male"/>
    <x v="1"/>
    <n v="46"/>
    <d v="2022-07-16T00:00:00"/>
    <n v="70610"/>
    <s v="Average"/>
    <n v="3"/>
  </r>
  <r>
    <s v="Tatum Hush"/>
    <s v="Female"/>
    <x v="0"/>
    <n v="28"/>
    <d v="2021-06-10T00:00:00"/>
    <n v="53240"/>
    <s v="Average"/>
    <n v="4"/>
  </r>
  <r>
    <s v="Benny Karolovsky"/>
    <s v="Other"/>
    <x v="2"/>
    <n v="37"/>
    <d v="2020-11-11T00:00:00"/>
    <n v="115440"/>
    <s v="Poor"/>
    <n v="4"/>
  </r>
  <r>
    <s v="Hoyt D'Alesco"/>
    <s v="Male"/>
    <x v="0"/>
    <n v="32"/>
    <d v="2021-09-26T00:00:00"/>
    <n v="53540"/>
    <s v="Average"/>
    <n v="3"/>
  </r>
  <r>
    <s v="Halimeda Kuscha"/>
    <s v="Female"/>
    <x v="1"/>
    <n v="30"/>
    <d v="2022-10-27T00:00:00"/>
    <n v="112570"/>
    <s v="Average"/>
    <n v="2"/>
  </r>
  <r>
    <s v="Erin Androsik"/>
    <s v="Male"/>
    <x v="1"/>
    <n v="33"/>
    <d v="2022-05-20T00:00:00"/>
    <n v="48530"/>
    <s v="Above average"/>
    <n v="3"/>
  </r>
  <r>
    <s v="Vic Radolf"/>
    <s v="Female"/>
    <x v="3"/>
    <n v="24"/>
    <d v="2020-11-13T00:00:00"/>
    <n v="62780"/>
    <s v="Average"/>
    <n v="4"/>
  </r>
  <r>
    <s v="William Reeveley"/>
    <s v="Male"/>
    <x v="3"/>
    <n v="33"/>
    <d v="2021-11-09T00:00:00"/>
    <n v="53870"/>
    <s v="Average"/>
    <n v="3"/>
  </r>
  <r>
    <s v="Ewart Laphorn"/>
    <s v="Female"/>
    <x v="4"/>
    <n v="27"/>
    <d v="2020-10-18T00:00:00"/>
    <n v="119110"/>
    <s v="Average"/>
    <n v="4"/>
  </r>
  <r>
    <s v="Bev Lashley"/>
    <s v="Male"/>
    <x v="3"/>
    <n v="29"/>
    <d v="2020-12-15T00:00:00"/>
    <n v="112110"/>
    <s v="Poor"/>
    <n v="4"/>
  </r>
  <r>
    <s v="Kath Bletsoe"/>
    <s v="Male"/>
    <x v="0"/>
    <n v="25"/>
    <d v="2021-07-06T00:00:00"/>
    <n v="65700"/>
    <s v="Average"/>
    <n v="4"/>
  </r>
  <r>
    <s v="Murry Dryburgh"/>
    <s v="Male"/>
    <x v="3"/>
    <n v="37"/>
    <d v="2022-05-20T00:00:00"/>
    <n v="69070"/>
    <s v="Average"/>
    <n v="3"/>
  </r>
  <r>
    <s v="Kaine Padly"/>
    <s v="Male"/>
    <x v="3"/>
    <n v="20"/>
    <d v="2021-09-20T00:00:00"/>
    <n v="107700"/>
    <s v="Average"/>
    <n v="3"/>
  </r>
  <r>
    <s v="Kassi Jonson"/>
    <s v="Female"/>
    <x v="3"/>
    <n v="32"/>
    <d v="2021-06-07T00:00:00"/>
    <n v="43840"/>
    <s v="Above average"/>
    <n v="4"/>
  </r>
  <r>
    <s v="Simon Kembery"/>
    <s v="Male"/>
    <x v="1"/>
    <n v="40"/>
    <d v="2021-03-08T00:00:00"/>
    <n v="99750"/>
    <s v="Average"/>
    <n v="4"/>
  </r>
  <r>
    <s v="Orton Livick"/>
    <s v="Male"/>
    <x v="1"/>
    <n v="21"/>
    <d v="2020-09-30T00:00:00"/>
    <n v="37920"/>
    <s v="Average"/>
    <n v="4"/>
  </r>
  <r>
    <s v="Kelci Walkden"/>
    <s v="Male"/>
    <x v="1"/>
    <n v="21"/>
    <d v="2022-07-20T00:00:00"/>
    <n v="57090"/>
    <s v="Average"/>
    <n v="3"/>
  </r>
  <r>
    <s v="Dotty Strutley"/>
    <s v="Female"/>
    <x v="3"/>
    <n v="31"/>
    <d v="2020-11-10T00:00:00"/>
    <n v="41980"/>
    <s v="Average"/>
    <n v="4"/>
  </r>
  <r>
    <s v="Shari McNee"/>
    <s v="Male"/>
    <x v="4"/>
    <n v="21"/>
    <d v="2021-02-15T00:00:00"/>
    <n v="75880"/>
    <s v="Average"/>
    <n v="4"/>
  </r>
  <r>
    <s v="Oby Sorrel"/>
    <s v="Female"/>
    <x v="2"/>
    <n v="34"/>
    <d v="2022-04-02T00:00:00"/>
    <n v="58940"/>
    <s v="Average"/>
    <n v="3"/>
  </r>
  <r>
    <s v="Husein Augar"/>
    <s v="Female"/>
    <x v="2"/>
    <n v="30"/>
    <d v="2021-07-12T00:00:00"/>
    <n v="67910"/>
    <s v="Poor"/>
    <n v="4"/>
  </r>
  <r>
    <s v="Brien Boise"/>
    <s v="Female"/>
    <x v="3"/>
    <n v="31"/>
    <d v="2022-04-12T00:00:00"/>
    <n v="58100"/>
    <s v="Average"/>
    <n v="3"/>
  </r>
  <r>
    <s v="Esmaria Denecamp"/>
    <s v="Male"/>
    <x v="2"/>
    <n v="27"/>
    <d v="2022-01-06T00:00:00"/>
    <n v="48980"/>
    <s v="Average"/>
    <n v="3"/>
  </r>
  <r>
    <s v="Curtice Advani"/>
    <s v="Other"/>
    <x v="2"/>
    <n v="30"/>
    <d v="2022-02-05T00:00:00"/>
    <n v="64000"/>
    <s v="Average"/>
    <n v="3"/>
  </r>
  <r>
    <s v="Barr Faughny"/>
    <s v="Female"/>
    <x v="1"/>
    <n v="42"/>
    <d v="2022-08-06T00:00:00"/>
    <n v="75000"/>
    <s v="Exceptional"/>
    <n v="3"/>
  </r>
  <r>
    <s v="Merrilee Plenty"/>
    <s v="Female"/>
    <x v="3"/>
    <n v="40"/>
    <d v="2021-05-21T00:00:00"/>
    <n v="87620"/>
    <s v="Average"/>
    <n v="4"/>
  </r>
  <r>
    <s v="Niall Selesnick"/>
    <s v="Female"/>
    <x v="3"/>
    <n v="29"/>
    <d v="2020-07-11T00:00:00"/>
    <n v="34980"/>
    <s v="Average"/>
    <n v="5"/>
  </r>
  <r>
    <s v="Beverie Moffet"/>
    <s v="Female"/>
    <x v="2"/>
    <n v="28"/>
    <d v="2020-12-20T00:00:00"/>
    <n v="75970"/>
    <s v="Average"/>
    <n v="4"/>
  </r>
  <r>
    <s v="Jehu Rudeforth"/>
    <s v="Female"/>
    <x v="2"/>
    <n v="34"/>
    <d v="2022-02-20T00:00:00"/>
    <n v="60130"/>
    <s v="Average"/>
    <n v="3"/>
  </r>
  <r>
    <s v="Camilla Castle"/>
    <s v="Female"/>
    <x v="3"/>
    <n v="33"/>
    <d v="2021-06-27T00:00:00"/>
    <n v="75480"/>
    <s v="Very poor"/>
    <n v="4"/>
  </r>
  <r>
    <s v="Roddy Speechley"/>
    <s v="Male"/>
    <x v="1"/>
    <n v="33"/>
    <d v="2020-11-29T00:00:00"/>
    <n v="115920"/>
    <s v="Average"/>
    <n v="4"/>
  </r>
  <r>
    <s v="Gray Seamon"/>
    <s v="Female"/>
    <x v="0"/>
    <n v="36"/>
    <d v="2021-10-25T00:00:00"/>
    <n v="78540"/>
    <s v="Average"/>
    <n v="3"/>
  </r>
  <r>
    <s v="Madelene Upcott"/>
    <s v="Male"/>
    <x v="1"/>
    <n v="25"/>
    <d v="2022-06-14T00:00:00"/>
    <n v="109190"/>
    <s v="Above average"/>
    <n v="3"/>
  </r>
  <r>
    <s v="Violante Courtonne"/>
    <s v="Female"/>
    <x v="0"/>
    <n v="34"/>
    <d v="2022-06-09T00:00:00"/>
    <n v="49630"/>
    <s v="Poor"/>
    <n v="3"/>
  </r>
  <r>
    <s v="Bernie Gorges"/>
    <s v="Female"/>
    <x v="1"/>
    <n v="28"/>
    <d v="2022-03-10T00:00:00"/>
    <n v="99970"/>
    <s v="Average"/>
    <n v="3"/>
  </r>
  <r>
    <s v="Torrance Collier"/>
    <s v="Female"/>
    <x v="3"/>
    <n v="33"/>
    <d v="2020-12-25T00:00:00"/>
    <n v="96140"/>
    <s v="Average"/>
    <n v="4"/>
  </r>
  <r>
    <s v="Dyna Doucette"/>
    <s v="Male"/>
    <x v="1"/>
    <n v="31"/>
    <d v="2022-06-12T00:00:00"/>
    <n v="103550"/>
    <s v="Average"/>
    <n v="3"/>
  </r>
  <r>
    <s v="Gunar Cockshoot"/>
    <s v="Male"/>
    <x v="3"/>
    <n v="31"/>
    <d v="2021-11-11T00:00:00"/>
    <n v="48950"/>
    <s v="Average"/>
    <n v="3"/>
  </r>
  <r>
    <s v="Kaye Crocroft"/>
    <s v="Male"/>
    <x v="2"/>
    <n v="24"/>
    <d v="2021-08-28T00:00:00"/>
    <n v="52610"/>
    <s v="Poor"/>
    <n v="4"/>
  </r>
  <r>
    <s v="Allene Gobbet"/>
    <s v="Female"/>
    <x v="1"/>
    <n v="36"/>
    <d v="2021-11-29T00:00:00"/>
    <n v="78390"/>
    <s v="Average"/>
    <n v="3"/>
  </r>
  <r>
    <s v="Sibyl Dunkirk"/>
    <s v="Female"/>
    <x v="2"/>
    <n v="33"/>
    <d v="2022-09-05T00:00:00"/>
    <n v="86570"/>
    <s v="Average"/>
    <n v="3"/>
  </r>
  <r>
    <s v="Agnes Collicott"/>
    <s v="Female"/>
    <x v="3"/>
    <n v="27"/>
    <d v="2022-05-05T00:00:00"/>
    <n v="83750"/>
    <s v="Average"/>
    <n v="3"/>
  </r>
  <r>
    <s v="Leilah Yesinin"/>
    <s v="Female"/>
    <x v="2"/>
    <n v="34"/>
    <d v="2021-09-06T00:00:00"/>
    <n v="92450"/>
    <s v="Average"/>
    <n v="4"/>
  </r>
  <r>
    <s v="Mollie Hanway"/>
    <s v="Male"/>
    <x v="3"/>
    <n v="20"/>
    <d v="2020-12-18T00:00:00"/>
    <n v="112650"/>
    <s v="Average"/>
    <n v="4"/>
  </r>
  <r>
    <s v="Kellsie Waby"/>
    <s v="Male"/>
    <x v="1"/>
    <n v="20"/>
    <d v="2022-07-02T00:00:00"/>
    <n v="79570"/>
    <s v="Average"/>
    <n v="3"/>
  </r>
  <r>
    <s v="Hyacinthie Braybrooke"/>
    <s v="Female"/>
    <x v="0"/>
    <n v="20"/>
    <d v="2021-12-07T00:00:00"/>
    <n v="68900"/>
    <s v="Poor"/>
    <n v="3"/>
  </r>
  <r>
    <s v="Van Tuxwell"/>
    <s v="Female"/>
    <x v="3"/>
    <n v="25"/>
    <d v="2022-05-13T00:00:00"/>
    <n v="80700"/>
    <s v="Above average"/>
    <n v="3"/>
  </r>
  <r>
    <s v="Lilyan Klimpt"/>
    <s v="Male"/>
    <x v="1"/>
    <n v="19"/>
    <d v="2021-03-22T00:00:00"/>
    <n v="58960"/>
    <s v="Average"/>
    <n v="4"/>
  </r>
  <r>
    <s v="Tawnya Tickel"/>
    <s v="Male"/>
    <x v="3"/>
    <n v="36"/>
    <d v="2020-07-07T00:00:00"/>
    <n v="118840"/>
    <s v="Average"/>
    <n v="5"/>
  </r>
  <r>
    <s v="Jan Morforth"/>
    <s v="Male"/>
    <x v="2"/>
    <n v="28"/>
    <d v="2020-07-29T00:00:00"/>
    <n v="48170"/>
    <s v="Above average"/>
    <n v="5"/>
  </r>
  <r>
    <s v="Florinda Crace"/>
    <s v="Female"/>
    <x v="4"/>
    <n v="32"/>
    <d v="2021-07-23T00:00:00"/>
    <n v="45510"/>
    <s v="Average"/>
    <n v="4"/>
  </r>
  <r>
    <s v="Mollie Hanway"/>
    <s v="Male"/>
    <x v="1"/>
    <n v="34"/>
    <d v="2022-05-22T00:00:00"/>
    <n v="112650"/>
    <s v="Average"/>
    <n v="3"/>
  </r>
  <r>
    <s v="Tracy Renad"/>
    <s v="Female"/>
    <x v="1"/>
    <n v="36"/>
    <d v="2020-09-11T00:00:00"/>
    <n v="114890"/>
    <s v="Average"/>
    <n v="4"/>
  </r>
  <r>
    <s v="Myer McCory"/>
    <s v="Male"/>
    <x v="3"/>
    <n v="30"/>
    <d v="2022-10-16T00:00:00"/>
    <n v="69710"/>
    <s v="Average"/>
    <n v="2"/>
  </r>
  <r>
    <s v="Bennie Pepis"/>
    <s v="Male"/>
    <x v="2"/>
    <n v="36"/>
    <d v="2021-05-17T00:00:00"/>
    <n v="71380"/>
    <s v="Average"/>
    <n v="4"/>
  </r>
  <r>
    <s v="Rafaelita Blaksland"/>
    <s v="Female"/>
    <x v="0"/>
    <n v="38"/>
    <d v="2021-06-30T00:00:00"/>
    <n v="109160"/>
    <s v="Exceptional"/>
    <n v="4"/>
  </r>
  <r>
    <s v="Mahalia Larcher"/>
    <s v="Male"/>
    <x v="1"/>
    <n v="27"/>
    <d v="2022-02-17T00:00:00"/>
    <n v="113280"/>
    <s v="Very poor"/>
    <n v="3"/>
  </r>
  <r>
    <s v="Andria Kimpton"/>
    <s v="Male"/>
    <x v="3"/>
    <n v="30"/>
    <d v="2021-03-18T00:00:00"/>
    <n v="69120"/>
    <s v="Average"/>
    <n v="4"/>
  </r>
  <r>
    <s v="Valentia Etteridge"/>
    <s v="Female"/>
    <x v="4"/>
    <n v="37"/>
    <d v="2021-09-12T00:00:00"/>
    <n v="118100"/>
    <s v="Average"/>
    <n v="3"/>
  </r>
  <r>
    <s v="Virginia McConville"/>
    <s v="Female"/>
    <x v="1"/>
    <n v="22"/>
    <d v="2021-09-11T00:00:00"/>
    <n v="76900"/>
    <s v="Above average"/>
    <n v="3"/>
  </r>
  <r>
    <s v="Wilone O'Kielt"/>
    <s v="Female"/>
    <x v="3"/>
    <n v="43"/>
    <d v="2023-04-29T00:00:00"/>
    <n v="114870"/>
    <s v="Average"/>
    <n v="2"/>
  </r>
  <r>
    <s v="Madge McCloughen"/>
    <s v="Other"/>
    <x v="3"/>
    <n v="32"/>
    <d v="2022-08-01T00:00:00"/>
    <n v="91310"/>
    <s v="Average"/>
    <n v="3"/>
  </r>
  <r>
    <s v="Janene Hairsine"/>
    <s v="Female"/>
    <x v="1"/>
    <n v="28"/>
    <d v="2021-10-17T00:00:00"/>
    <n v="104770"/>
    <s v="Average"/>
    <n v="3"/>
  </r>
  <r>
    <s v="Alta Kaszper"/>
    <s v="Male"/>
    <x v="0"/>
    <n v="27"/>
    <d v="2020-10-30T00:00:00"/>
    <n v="54970"/>
    <s v="Average"/>
    <n v="4"/>
  </r>
  <r>
    <s v="Dennison Crosswaite"/>
    <s v="Other"/>
    <x v="3"/>
    <n v="26"/>
    <d v="2021-03-16T00:00:00"/>
    <n v="90700"/>
    <s v="Above average"/>
    <n v="4"/>
  </r>
  <r>
    <s v="Oran Buxcy"/>
    <s v="Female"/>
    <x v="0"/>
    <n v="38"/>
    <d v="2021-05-13T00:00:00"/>
    <n v="56870"/>
    <s v="Above average"/>
    <n v="4"/>
  </r>
  <r>
    <s v="Hinda Label"/>
    <s v="Female"/>
    <x v="0"/>
    <n v="25"/>
    <d v="2021-01-09T00:00:00"/>
    <n v="92700"/>
    <s v="Average"/>
    <n v="4"/>
  </r>
  <r>
    <s v="Marney O'Breen"/>
    <s v="Female"/>
    <x v="2"/>
    <n v="21"/>
    <d v="2021-05-01T00:00:00"/>
    <n v="65920"/>
    <s v="Average"/>
    <n v="4"/>
  </r>
  <r>
    <s v="Dell Molloy"/>
    <s v="Male"/>
    <x v="1"/>
    <n v="26"/>
    <d v="2021-01-29T00:00:00"/>
    <n v="47360"/>
    <s v="Average"/>
    <n v="4"/>
  </r>
  <r>
    <s v="Mallorie Waber"/>
    <s v="Male"/>
    <x v="1"/>
    <n v="30"/>
    <d v="2022-04-15T00:00:00"/>
    <n v="60570"/>
    <s v="Average"/>
    <n v="3"/>
  </r>
  <r>
    <s v="Cherlyn Barter"/>
    <s v="Female"/>
    <x v="1"/>
    <n v="28"/>
    <d v="2022-03-29T00:00:00"/>
    <n v="104120"/>
    <s v="Average"/>
    <n v="3"/>
  </r>
  <r>
    <s v="Ches Bonnell"/>
    <s v="Male"/>
    <x v="3"/>
    <n v="37"/>
    <d v="2021-05-22T00:00:00"/>
    <n v="88050"/>
    <s v="Poor"/>
    <n v="4"/>
  </r>
  <r>
    <s v="Collin Jagson"/>
    <s v="Male"/>
    <x v="3"/>
    <n v="24"/>
    <d v="2022-05-05T00:00:00"/>
    <n v="100420"/>
    <s v="Average"/>
    <n v="3"/>
  </r>
  <r>
    <s v="Hogan Iles"/>
    <s v="Female"/>
    <x v="1"/>
    <n v="30"/>
    <d v="2022-10-16T00:00:00"/>
    <n v="114180"/>
    <s v="Average"/>
    <n v="2"/>
  </r>
  <r>
    <s v="Gretchen Callow"/>
    <s v="Female"/>
    <x v="3"/>
    <n v="21"/>
    <d v="2022-04-27T00:00:00"/>
    <n v="33920"/>
    <s v="Average"/>
    <n v="3"/>
  </r>
  <r>
    <s v="Kissiah Maydway"/>
    <s v="Male"/>
    <x v="1"/>
    <n v="23"/>
    <d v="2021-09-01T00:00:00"/>
    <n v="106460"/>
    <s v="Average"/>
    <n v="4"/>
  </r>
  <r>
    <s v="Archibald Filliskirk"/>
    <s v="Male"/>
    <x v="1"/>
    <n v="35"/>
    <d v="2022-06-15T00:00:00"/>
    <n v="40400"/>
    <s v="Average"/>
    <n v="3"/>
  </r>
  <r>
    <s v="Enoch Dowrey"/>
    <s v="Male"/>
    <x v="2"/>
    <n v="27"/>
    <d v="2021-02-09T00:00:00"/>
    <n v="91650"/>
    <s v="Above average"/>
    <n v="4"/>
  </r>
  <r>
    <s v="Bili Sizey"/>
    <s v="Male"/>
    <x v="0"/>
    <n v="43"/>
    <d v="2022-02-28T00:00:00"/>
    <n v="36040"/>
    <s v="Average"/>
    <n v="3"/>
  </r>
  <r>
    <s v="Caro Chappel"/>
    <s v="Female"/>
    <x v="3"/>
    <n v="40"/>
    <d v="2021-07-04T00:00:00"/>
    <n v="104410"/>
    <s v="Average"/>
    <n v="4"/>
  </r>
  <r>
    <s v="Constantino Espley"/>
    <s v="Male"/>
    <x v="2"/>
    <n v="30"/>
    <d v="2022-02-14T00:00:00"/>
    <n v="96800"/>
    <s v="Average"/>
    <n v="3"/>
  </r>
  <r>
    <s v="Karlen McCaffrey"/>
    <s v="Female"/>
    <x v="2"/>
    <n v="34"/>
    <d v="2021-09-20T00:00:00"/>
    <n v="85000"/>
    <s v="Average"/>
    <n v="3"/>
  </r>
  <r>
    <s v="Drusy MacCombe"/>
    <s v="Male"/>
    <x v="0"/>
    <n v="28"/>
    <d v="2022-09-16T00:00:00"/>
    <n v="43510"/>
    <s v="Very poor"/>
    <n v="2"/>
  </r>
  <r>
    <s v="My Hanscome"/>
    <s v="Male"/>
    <x v="2"/>
    <n v="33"/>
    <d v="2021-02-16T00:00:00"/>
    <n v="59430"/>
    <s v="Average"/>
    <n v="4"/>
  </r>
  <r>
    <s v="Teressa Udden"/>
    <s v="Female"/>
    <x v="2"/>
    <n v="33"/>
    <d v="2020-08-24T00:00:00"/>
    <n v="65360"/>
    <s v="Average"/>
    <n v="5"/>
  </r>
  <r>
    <s v="Crissie Cordel"/>
    <s v="Female"/>
    <x v="1"/>
    <n v="32"/>
    <d v="2022-02-19T00:00:00"/>
    <n v="41570"/>
    <s v="Average"/>
    <n v="3"/>
  </r>
  <r>
    <s v="Elia Cockton"/>
    <s v="Female"/>
    <x v="3"/>
    <n v="33"/>
    <d v="2021-04-26T00:00:00"/>
    <n v="75280"/>
    <s v="Average"/>
    <n v="4"/>
  </r>
  <r>
    <s v="Gigi Bohling"/>
    <s v="Male"/>
    <x v="0"/>
    <n v="33"/>
    <d v="2021-07-08T00:00:00"/>
    <n v="74550"/>
    <s v="Average"/>
    <n v="4"/>
  </r>
  <r>
    <s v="Ebonee Roxburgh"/>
    <s v="Male"/>
    <x v="1"/>
    <n v="30"/>
    <d v="2022-05-20T00:00:00"/>
    <n v="67950"/>
    <s v="Average"/>
    <n v="3"/>
  </r>
  <r>
    <s v="Shayne Stegel"/>
    <s v="Male"/>
    <x v="2"/>
    <n v="42"/>
    <d v="2022-06-19T00:00:00"/>
    <n v="70270"/>
    <s v="Poor"/>
    <n v="3"/>
  </r>
  <r>
    <s v="Zach Polon"/>
    <s v="Male"/>
    <x v="1"/>
    <n v="26"/>
    <d v="2021-08-03T00:00:00"/>
    <n v="53540"/>
    <s v="Average"/>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4395C9-D2D5-4AEE-BAB7-CC0057F8AC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3:L29" firstHeaderRow="1" firstDataRow="1" firstDataCol="1"/>
  <pivotFields count="8">
    <pivotField dataField="1" showAll="0"/>
    <pivotField showAll="0"/>
    <pivotField axis="axisRow" showAll="0">
      <items count="6">
        <item x="2"/>
        <item x="4"/>
        <item x="1"/>
        <item x="0"/>
        <item x="3"/>
        <item t="default"/>
      </items>
    </pivotField>
    <pivotField showAll="0"/>
    <pivotField numFmtId="14" showAll="0"/>
    <pivotField numFmtId="164" showAll="0"/>
    <pivotField showAll="0"/>
    <pivotField numFmtId="1" showAll="0"/>
  </pivotFields>
  <rowFields count="1">
    <field x="2"/>
  </rowFields>
  <rowItems count="6">
    <i>
      <x/>
    </i>
    <i>
      <x v="1"/>
    </i>
    <i>
      <x v="2"/>
    </i>
    <i>
      <x v="3"/>
    </i>
    <i>
      <x v="4"/>
    </i>
    <i t="grand">
      <x/>
    </i>
  </rowItems>
  <colItems count="1">
    <i/>
  </colItems>
  <dataFields count="1">
    <dataField name="Headcount"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15ACEF-34C5-40CB-B593-AE849F3281A4}"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L22:M28"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Headcount" fld="1" subtotal="count" baseField="0" baseItem="0"/>
  </dataFields>
  <chartFormats count="5">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Headcount"/>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IND">
        <x15:activeTabTopLevelEntity name="[IND]"/>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219723-D643-4CB3-9902-787F6A68D1E8}" name="PivotTable1" cacheId="19"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3:K8" firstHeaderRow="1" firstDataRow="2" firstDataCol="1"/>
  <pivotFields count="6">
    <pivotField axis="axisCol"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4">
    <i>
      <x/>
    </i>
    <i>
      <x v="1"/>
    </i>
    <i>
      <x v="2"/>
    </i>
    <i t="grand">
      <x/>
    </i>
  </colItems>
  <dataFields count="4">
    <dataField name="No. of People" fld="1" subtotal="count" baseField="0" baseItem="0"/>
    <dataField name="Average Age" fld="2" subtotal="average" baseField="0" baseItem="0" numFmtId="1"/>
    <dataField name="Average of Salary" fld="3" subtotal="average" baseField="0" baseItem="0" numFmtId="168"/>
    <dataField name="Average of Tenure" fld="4" subtotal="average" baseField="0" baseItem="0" numFmtId="169"/>
  </dataFields>
  <formats count="5">
    <format dxfId="39">
      <pivotArea dataOnly="0" labelOnly="1" outline="0" fieldPosition="0">
        <references count="1">
          <reference field="4294967294" count="2">
            <x v="0"/>
            <x v="1"/>
          </reference>
        </references>
      </pivotArea>
    </format>
    <format dxfId="38">
      <pivotArea outline="0" collapsedLevelsAreSubtotals="1" fieldPosition="0"/>
    </format>
    <format dxfId="37">
      <pivotArea outline="0" fieldPosition="0">
        <references count="1">
          <reference field="4294967294" count="1">
            <x v="2"/>
          </reference>
        </references>
      </pivotArea>
    </format>
    <format dxfId="36">
      <pivotArea dataOnly="0" labelOnly="1" fieldPosition="0">
        <references count="1">
          <reference field="4294967294" count="0"/>
        </references>
      </pivotArea>
    </format>
    <format dxfId="35">
      <pivotArea outline="0" fieldPosition="0">
        <references count="1">
          <reference field="4294967294" count="1">
            <x v="3"/>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caption="No. of People"/>
    <pivotHierarchy dragToData="1"/>
    <pivotHierarchy dragToData="1" caption="Average Age"/>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F75AB9-254F-4CF7-B22E-B36B97CCA100}"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Ratings">
  <location ref="B3: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name="No. of People" fld="1" subtotal="count" baseField="0" baseItem="0"/>
    <dataField name="Average Salary" fld="2" subtotal="average" baseField="0" baseItem="0" numFmtId="170"/>
  </dataFields>
  <formats count="3">
    <format dxfId="34">
      <pivotArea collapsedLevelsAreSubtotals="1" fieldPosition="0">
        <references count="2">
          <reference field="4294967294" count="1" selected="0">
            <x v="1"/>
          </reference>
          <reference field="0" count="1">
            <x v="0"/>
          </reference>
        </references>
      </pivotArea>
    </format>
    <format dxfId="33">
      <pivotArea collapsedLevelsAreSubtotals="1" fieldPosition="0">
        <references count="2">
          <reference field="4294967294" count="1" selected="0">
            <x v="1"/>
          </reference>
          <reference field="0" count="1">
            <x v="0"/>
          </reference>
        </references>
      </pivotArea>
    </format>
    <format dxfId="32">
      <pivotArea dataOnly="0" labelOnly="1" fieldPosition="0">
        <references count="1">
          <reference field="0" count="0"/>
        </references>
      </pivotArea>
    </format>
  </formats>
  <conditionalFormats count="3">
    <conditionalFormat priority="1">
      <pivotAreas count="1">
        <pivotArea type="data" outline="0" collapsedLevelsAreSubtotals="1" fieldPosition="0">
          <references count="1">
            <reference field="4294967294" count="1" selected="0">
              <x v="1"/>
            </reference>
          </references>
        </pivotArea>
      </pivotAreas>
    </conditionalFormat>
    <conditionalFormat priority="2">
      <pivotAreas count="1">
        <pivotArea type="data" collapsedLevelsAreSubtotals="1" fieldPosition="0">
          <references count="2">
            <reference field="4294967294" count="1" selected="0">
              <x v="0"/>
            </reference>
            <reference field="0" count="5">
              <x v="0"/>
              <x v="1"/>
              <x v="2"/>
              <x v="3"/>
              <x v="4"/>
            </reference>
          </references>
        </pivotArea>
      </pivotAreas>
    </conditionalFormat>
    <conditionalFormat priority="3">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No. of People"/>
    <pivotHierarchy dragToData="1"/>
    <pivotHierarchy dragToData="1"/>
    <pivotHierarchy dragToData="1"/>
    <pivotHierarchy dragToData="1" caption="Average Salary"/>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74EE878-814A-4FA8-8B85-274DF6CBFBE0}" autoFormatId="16" applyNumberFormats="0" applyBorderFormats="0" applyFontFormats="0" applyPatternFormats="0" applyAlignmentFormats="0" applyWidthHeightFormats="0">
  <queryTableRefresh nextId="10" unboundColumnsRight="1">
    <queryTableFields count="9">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9885715-CF53-45EF-A210-8C091D77C5DF}" autoFormatId="16" applyNumberFormats="0" applyBorderFormats="0" applyFontFormats="0" applyPatternFormats="0" applyAlignmentFormats="0" applyWidthHeightFormats="0">
  <queryTableRefresh nextId="10" unboundColumnsRight="1">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9" dataBound="0" tableColumnId="9"/>
    </queryTableFields>
    <queryTableDeletedFields count="1">
      <deletedField name="Country"/>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759C6EB-CD60-42D7-9747-9DE304A13BD0}" sourceName="[Staff].[Country]">
  <pivotTables>
    <pivotTable tabId="6" name="PivotTable1"/>
  </pivotTables>
  <data>
    <olap pivotCacheId="684925384">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ED2ECE0-3C7A-41C4-8495-52DE6E09685A}" cache="Slicer_Country" caption="Choose Country" level="1" style="SlicerStyleLight6"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99451-CFB1-4ECF-AE09-17E41941308F}" name="Table1" displayName="Table1" ref="C5:I106" totalsRowCount="1">
  <autoFilter ref="C5:I105" xr:uid="{DB099451-CFB1-4ECF-AE09-17E41941308F}"/>
  <tableColumns count="7">
    <tableColumn id="1" xr3:uid="{2DBAAE74-2349-4BE1-8DEA-57FF42B48A58}" name="Name" totalsRowLabel="Total"/>
    <tableColumn id="2" xr3:uid="{47537220-27E6-4330-BD15-D3FD80C853E8}" name="Gender"/>
    <tableColumn id="3" xr3:uid="{5A6B0C5A-FAC4-47EB-8878-A602A3D6DA7C}" name="Department"/>
    <tableColumn id="4" xr3:uid="{BA76D0F2-0C85-41A9-AEED-E669FE847CD8}" name="Age"/>
    <tableColumn id="5" xr3:uid="{C50FEEA6-871D-4C40-AD60-E2A3AF0BF103}" name="Date Joined"/>
    <tableColumn id="6" xr3:uid="{331AF8B3-3116-4527-A49E-0C1F013F9B83}" name="Salary" totalsRowFunction="average" dataDxfId="50"/>
    <tableColumn id="7" xr3:uid="{92208F3D-BBC7-4714-8553-B1B9E564492A}"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D73895-E4CD-40B3-97F0-E6CFCE24A609}" name="Staff" displayName="Staff" ref="A1:I193" tableType="queryTable" totalsRowShown="0">
  <autoFilter ref="A1:I193" xr:uid="{EED73895-E4CD-40B3-97F0-E6CFCE24A609}"/>
  <sortState xmlns:xlrd2="http://schemas.microsoft.com/office/spreadsheetml/2017/richdata2" ref="A2:I193">
    <sortCondition descending="1" ref="F1:F193"/>
  </sortState>
  <tableColumns count="9">
    <tableColumn id="1" xr3:uid="{088A5957-436C-4512-B42D-7C0F02D9603E}" uniqueName="1" name="Name" queryTableFieldId="1"/>
    <tableColumn id="2" xr3:uid="{2810FBBD-C924-444A-BB36-54E0E7A26678}" uniqueName="2" name="Gender" queryTableFieldId="2"/>
    <tableColumn id="3" xr3:uid="{A62CB5D8-A260-4EB9-9359-9D36BE5B8B02}" uniqueName="3" name="Department" queryTableFieldId="3"/>
    <tableColumn id="4" xr3:uid="{D06F9DE3-F361-4171-BA29-CAE1F1A583D3}" uniqueName="4" name="Age" queryTableFieldId="4"/>
    <tableColumn id="5" xr3:uid="{4C57D718-EC11-4298-88E4-77BAC4FE41C5}" uniqueName="5" name="Date Joined" queryTableFieldId="5" dataDxfId="49"/>
    <tableColumn id="6" xr3:uid="{311FCDEE-B859-4D8A-B390-2E85450B17D5}" uniqueName="6" name="Salary" queryTableFieldId="6" dataDxfId="48"/>
    <tableColumn id="7" xr3:uid="{59DAF7EB-C77F-4D2F-969D-B04214F8DB29}" uniqueName="7" name="Rating" queryTableFieldId="7"/>
    <tableColumn id="8" xr3:uid="{49359CB2-A515-444D-8CB0-B7BFE48AC4CB}" uniqueName="8" name="Country" queryTableFieldId="8"/>
    <tableColumn id="9" xr3:uid="{7FA3145B-5C81-47B2-9B56-C8E68F258468}" uniqueName="9" name="Tenure" queryTableFieldId="9" dataDxfId="47">
      <calculatedColumnFormula>(TODAY()-Staff[[#This Row],[Date Joined]])/365</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D069CB2-D8D0-46DE-A6A7-45566108CA9C}" name="NZ_Staff__2" displayName="NZ_Staff__2" ref="B2:I94" tableType="queryTable" totalsRowShown="0">
  <autoFilter ref="B2:I94" xr:uid="{AD069CB2-D8D0-46DE-A6A7-45566108CA9C}"/>
  <tableColumns count="8">
    <tableColumn id="1" xr3:uid="{D8B5BAC3-C950-4729-8623-7D3443F593E6}" uniqueName="1" name="Name" queryTableFieldId="1"/>
    <tableColumn id="2" xr3:uid="{3C9700EF-FB2A-4B62-9B75-28D966BE0F4A}" uniqueName="2" name="Gender" queryTableFieldId="2"/>
    <tableColumn id="3" xr3:uid="{D13170B7-5C20-4D9C-ADC6-A334CB2DB070}" uniqueName="3" name="Department" queryTableFieldId="3"/>
    <tableColumn id="4" xr3:uid="{081AD325-70A8-43FB-A3B1-B380B4924B9C}" uniqueName="4" name="Age" queryTableFieldId="4"/>
    <tableColumn id="5" xr3:uid="{0D122A60-902B-498E-ACFF-0C9BAB1753B8}" uniqueName="5" name="Date Joined" queryTableFieldId="5" dataDxfId="46"/>
    <tableColumn id="6" xr3:uid="{5D4CE7F9-FCF0-4524-9D71-FED0207C9AA5}" uniqueName="6" name="Salary" queryTableFieldId="6" dataDxfId="45"/>
    <tableColumn id="7" xr3:uid="{073A5B65-3097-4F39-BAC7-6E81F544E578}" uniqueName="7" name="Rating" queryTableFieldId="7"/>
    <tableColumn id="9" xr3:uid="{26A5776C-4D88-47D7-AA5D-68D311A08868}" uniqueName="9" name="Tenure" queryTableFieldId="9" dataDxfId="44">
      <calculatedColumnFormula>DATEDIF(NZ_Staff__2[[#This Row],[Date Joined]], TODAY(), "Y")</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A8903E-9EA4-413B-B84B-064D513DB824}" name="IND" displayName="IND" ref="B2:J94">
  <autoFilter ref="B2:J94" xr:uid="{C5A8903E-9EA4-413B-B84B-064D513DB824}"/>
  <tableColumns count="9">
    <tableColumn id="8" xr3:uid="{B00E4378-FF8C-41C2-9BE7-FF70B12EFC05}" name="S.no"/>
    <tableColumn id="1" xr3:uid="{DC0E917F-8BD1-4021-A87F-29E3D759B3FE}" name="Name" totalsRowFunction="count"/>
    <tableColumn id="2" xr3:uid="{F90CB36C-F939-494A-B242-56AB078B2E79}" name="Gender"/>
    <tableColumn id="3" xr3:uid="{404D8BBB-E31C-46B0-A161-C28141D6492F}" name="Age"/>
    <tableColumn id="4" xr3:uid="{6D86DED2-9CE6-4646-9879-C788E044FA92}" name="Rating"/>
    <tableColumn id="5" xr3:uid="{1B658F69-F717-427D-BA17-AF0F66449846}" name="Date Joined" dataDxfId="43"/>
    <tableColumn id="6" xr3:uid="{0765B068-481B-44DD-BE91-3EBC3441DF28}" name="Department"/>
    <tableColumn id="7" xr3:uid="{35DCF564-B661-49DA-A3D5-71F2D86DEBBA}" name="Salary" totalsRowFunction="average" dataDxfId="42" totalsRowDxfId="41"/>
    <tableColumn id="9" xr3:uid="{0156C641-6CAB-47D1-9281-172FAC913E3E}" name="Tenure" dataDxfId="40">
      <calculatedColumnFormula>DATEDIF(IND[[#This Row],[Date Joined]], TODAY(), "Y")</calculatedColumnFormula>
    </tableColum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5EE6F1-61BE-4FBC-8115-91A3250067C9}" name="Table5" displayName="Table5" ref="B2:D38" totalsRowShown="0" headerRowDxfId="31" headerRowBorderDxfId="30" tableBorderDxfId="29">
  <autoFilter ref="B2:D38" xr:uid="{7B5EE6F1-61BE-4FBC-8115-91A3250067C9}"/>
  <tableColumns count="3">
    <tableColumn id="1" xr3:uid="{8A2299D9-418F-4DAA-8E5B-BDC7B481E845}" name="Month" dataDxfId="28"/>
    <tableColumn id="2" xr3:uid="{9A34D671-4233-4C0A-A0AE-24FAC86CA443}" name="Headcount">
      <calculatedColumnFormula>COUNTIFS(Staff[Date Joined],"&gt;="&amp;'Employee Trend'!B3,Staff[Date Joined],"&lt;="&amp;EOMONTH(B3,0))</calculatedColumnFormula>
    </tableColumn>
    <tableColumn id="3" xr3:uid="{92E555F5-A7FB-4BF9-9288-1E7736B0EE25}" name="People Joined" dataDxfId="27">
      <calculatedColumnFormula>SUM($C$3:C3)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zoomScale="120" workbookViewId="0">
      <selection activeCell="M14" sqref="M14"/>
    </sheetView>
  </sheetViews>
  <sheetFormatPr defaultRowHeight="14.4" x14ac:dyDescent="0.3"/>
  <cols>
    <col min="1" max="1" width="1.6640625" customWidth="1"/>
    <col min="2" max="2" width="3.6640625" customWidth="1"/>
    <col min="3" max="3" width="19.6640625" bestFit="1" customWidth="1"/>
    <col min="4" max="4" width="9.33203125" bestFit="1" customWidth="1"/>
    <col min="5" max="5" width="13.33203125" bestFit="1" customWidth="1"/>
    <col min="6" max="6" width="6.44140625" bestFit="1" customWidth="1"/>
    <col min="7" max="7" width="13" bestFit="1" customWidth="1"/>
    <col min="8" max="8" width="12.5546875" bestFit="1"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s="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H106" s="5">
        <f>SUBTOTAL(101,Table1[Salary])</f>
        <v>77472.100000000006</v>
      </c>
      <c r="I106">
        <f>SUBTOTAL(103,Table1[Rating])</f>
        <v>100</v>
      </c>
    </row>
  </sheetData>
  <conditionalFormatting sqref="C6:C105">
    <cfRule type="duplicateValues" dxfId="26"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E9AFF-73BB-4980-B8D5-212B772B4905}">
  <sheetPr>
    <tabColor theme="9" tint="0.59999389629810485"/>
  </sheetPr>
  <dimension ref="A1:L193"/>
  <sheetViews>
    <sheetView showGridLines="0" zoomScale="90" zoomScaleNormal="90" workbookViewId="0">
      <selection activeCell="L8" sqref="L8"/>
    </sheetView>
  </sheetViews>
  <sheetFormatPr defaultRowHeight="14.4" x14ac:dyDescent="0.3"/>
  <cols>
    <col min="1" max="1" width="29.44140625" bestFit="1" customWidth="1"/>
    <col min="2" max="2" width="10.109375" bestFit="1" customWidth="1"/>
    <col min="3" max="3" width="14.33203125" bestFit="1" customWidth="1"/>
    <col min="4" max="4" width="6.88671875" bestFit="1" customWidth="1"/>
    <col min="5" max="5" width="13.88671875" bestFit="1" customWidth="1"/>
    <col min="6" max="7" width="13.6640625" bestFit="1" customWidth="1"/>
    <col min="8" max="8" width="10.44140625" style="5" bestFit="1" customWidth="1"/>
    <col min="9" max="9" width="9.77734375" bestFit="1" customWidth="1"/>
    <col min="10" max="10" width="10" bestFit="1" customWidth="1"/>
    <col min="11" max="11" width="19.77734375" customWidth="1"/>
    <col min="12" max="12" width="20.21875" customWidth="1"/>
    <col min="13" max="13" width="19.33203125" customWidth="1"/>
    <col min="14" max="14" width="17.33203125" customWidth="1"/>
    <col min="15" max="15" width="13.21875" bestFit="1" customWidth="1"/>
    <col min="16" max="16" width="13.5546875" customWidth="1"/>
  </cols>
  <sheetData>
    <row r="1" spans="1:12" x14ac:dyDescent="0.3">
      <c r="A1" t="s">
        <v>0</v>
      </c>
      <c r="B1" t="s">
        <v>1</v>
      </c>
      <c r="C1" t="s">
        <v>2</v>
      </c>
      <c r="D1" t="s">
        <v>3</v>
      </c>
      <c r="E1" t="s">
        <v>4</v>
      </c>
      <c r="F1" s="5" t="s">
        <v>5</v>
      </c>
      <c r="G1" t="s">
        <v>6</v>
      </c>
      <c r="H1" t="s">
        <v>205</v>
      </c>
      <c r="I1" s="10" t="s">
        <v>216</v>
      </c>
    </row>
    <row r="2" spans="1:12" x14ac:dyDescent="0.3">
      <c r="A2" t="s">
        <v>60</v>
      </c>
      <c r="B2" t="s">
        <v>8</v>
      </c>
      <c r="C2" t="s">
        <v>56</v>
      </c>
      <c r="D2">
        <v>27</v>
      </c>
      <c r="E2" s="7">
        <v>44122</v>
      </c>
      <c r="F2" s="5">
        <v>119110</v>
      </c>
      <c r="G2" t="s">
        <v>16</v>
      </c>
      <c r="H2" t="s">
        <v>206</v>
      </c>
      <c r="I2" s="8">
        <f ca="1">(TODAY()-Staff[[#This Row],[Date Joined]])/365</f>
        <v>4.8986301369863012</v>
      </c>
      <c r="K2" s="20" t="s">
        <v>209</v>
      </c>
      <c r="L2" s="23">
        <f>COUNTA(Staff[Name])</f>
        <v>192</v>
      </c>
    </row>
    <row r="3" spans="1:12" x14ac:dyDescent="0.3">
      <c r="A3" t="s">
        <v>152</v>
      </c>
      <c r="B3" t="s">
        <v>8</v>
      </c>
      <c r="C3" t="s">
        <v>56</v>
      </c>
      <c r="D3">
        <v>27</v>
      </c>
      <c r="E3" s="7">
        <v>44061</v>
      </c>
      <c r="F3" s="5">
        <v>119110</v>
      </c>
      <c r="G3" t="s">
        <v>16</v>
      </c>
      <c r="H3" t="s">
        <v>208</v>
      </c>
      <c r="I3" s="8">
        <f ca="1">(TODAY()-Staff[[#This Row],[Date Joined]])/365</f>
        <v>5.065753424657534</v>
      </c>
      <c r="K3" s="21" t="s">
        <v>210</v>
      </c>
      <c r="L3" s="24">
        <f>AVERAGE(Staff[Salary])</f>
        <v>77421.510416666672</v>
      </c>
    </row>
    <row r="4" spans="1:12" x14ac:dyDescent="0.3">
      <c r="A4" t="s">
        <v>106</v>
      </c>
      <c r="B4" t="s">
        <v>15</v>
      </c>
      <c r="C4" t="s">
        <v>12</v>
      </c>
      <c r="D4">
        <v>36</v>
      </c>
      <c r="E4" s="7">
        <v>44019</v>
      </c>
      <c r="F4" s="5">
        <v>118840</v>
      </c>
      <c r="G4" t="s">
        <v>16</v>
      </c>
      <c r="H4" t="s">
        <v>206</v>
      </c>
      <c r="I4" s="8">
        <f ca="1">(TODAY()-Staff[[#This Row],[Date Joined]])/365</f>
        <v>5.1808219178082195</v>
      </c>
      <c r="K4" s="21" t="s">
        <v>213</v>
      </c>
      <c r="L4" s="25">
        <f>AVERAGE(Staff[[#All],[Age]])</f>
        <v>30.489583333333332</v>
      </c>
    </row>
    <row r="5" spans="1:12" x14ac:dyDescent="0.3">
      <c r="A5" t="s">
        <v>199</v>
      </c>
      <c r="B5" t="s">
        <v>15</v>
      </c>
      <c r="C5" t="s">
        <v>12</v>
      </c>
      <c r="D5">
        <v>36</v>
      </c>
      <c r="E5" s="7">
        <v>43958</v>
      </c>
      <c r="F5" s="5">
        <v>118840</v>
      </c>
      <c r="G5" t="s">
        <v>16</v>
      </c>
      <c r="H5" t="s">
        <v>208</v>
      </c>
      <c r="I5" s="8">
        <f ca="1">(TODAY()-Staff[[#This Row],[Date Joined]])/365</f>
        <v>5.3479452054794523</v>
      </c>
      <c r="K5" s="21" t="s">
        <v>211</v>
      </c>
      <c r="L5" s="25">
        <f ca="1">AVERAGE(Staff[Tenure])</f>
        <v>4.0366723744292239</v>
      </c>
    </row>
    <row r="6" spans="1:12" x14ac:dyDescent="0.3">
      <c r="A6" t="s">
        <v>55</v>
      </c>
      <c r="B6" t="s">
        <v>8</v>
      </c>
      <c r="C6" t="s">
        <v>56</v>
      </c>
      <c r="D6">
        <v>37</v>
      </c>
      <c r="E6" s="7">
        <v>44451</v>
      </c>
      <c r="F6" s="5">
        <v>118100</v>
      </c>
      <c r="G6" t="s">
        <v>16</v>
      </c>
      <c r="H6" t="s">
        <v>206</v>
      </c>
      <c r="I6" s="8">
        <f ca="1">(TODAY()-Staff[[#This Row],[Date Joined]])/365</f>
        <v>3.9972602739726026</v>
      </c>
      <c r="K6" s="21" t="s">
        <v>212</v>
      </c>
      <c r="L6" s="26">
        <f>(L7/L2)</f>
        <v>2.4343297101449275E-3</v>
      </c>
    </row>
    <row r="7" spans="1:12" x14ac:dyDescent="0.3">
      <c r="A7" t="s">
        <v>148</v>
      </c>
      <c r="B7" t="s">
        <v>8</v>
      </c>
      <c r="C7" t="s">
        <v>56</v>
      </c>
      <c r="D7">
        <v>37</v>
      </c>
      <c r="E7" s="7">
        <v>44389</v>
      </c>
      <c r="F7" s="5">
        <v>118100</v>
      </c>
      <c r="G7" t="s">
        <v>16</v>
      </c>
      <c r="H7" t="s">
        <v>208</v>
      </c>
      <c r="I7" s="8">
        <f ca="1">(TODAY()-Staff[[#This Row],[Date Joined]])/365</f>
        <v>4.1671232876712327</v>
      </c>
      <c r="K7" s="22" t="s">
        <v>217</v>
      </c>
      <c r="L7" s="23">
        <f>(COUNTIFS(NZ_Staff__2[Gender],"Female")/COUNTA(NZ_Staff__2[Name]))</f>
        <v>0.46739130434782611</v>
      </c>
    </row>
    <row r="8" spans="1:12" x14ac:dyDescent="0.3">
      <c r="A8" t="s">
        <v>40</v>
      </c>
      <c r="B8" t="s">
        <v>15</v>
      </c>
      <c r="C8" t="s">
        <v>9</v>
      </c>
      <c r="D8">
        <v>33</v>
      </c>
      <c r="E8" s="7">
        <v>44164</v>
      </c>
      <c r="F8" s="5">
        <v>115920</v>
      </c>
      <c r="G8" t="s">
        <v>16</v>
      </c>
      <c r="H8" t="s">
        <v>206</v>
      </c>
      <c r="I8" s="8">
        <f ca="1">(TODAY()-Staff[[#This Row],[Date Joined]])/365</f>
        <v>4.7835616438356166</v>
      </c>
      <c r="K8" s="19" t="s">
        <v>214</v>
      </c>
      <c r="L8" s="27">
        <f>MEDIAN(Staff[Salary])</f>
        <v>75000</v>
      </c>
    </row>
    <row r="9" spans="1:12" x14ac:dyDescent="0.3">
      <c r="A9" t="s">
        <v>134</v>
      </c>
      <c r="B9" t="s">
        <v>15</v>
      </c>
      <c r="C9" t="s">
        <v>9</v>
      </c>
      <c r="D9">
        <v>33</v>
      </c>
      <c r="E9" s="7">
        <v>44103</v>
      </c>
      <c r="F9" s="5">
        <v>115920</v>
      </c>
      <c r="G9" t="s">
        <v>16</v>
      </c>
      <c r="H9" t="s">
        <v>208</v>
      </c>
      <c r="I9" s="8">
        <f ca="1">(TODAY()-Staff[[#This Row],[Date Joined]])/365</f>
        <v>4.9506849315068493</v>
      </c>
      <c r="K9" s="19" t="s">
        <v>215</v>
      </c>
      <c r="L9" s="28">
        <f>MEDIAN(Staff[Age])</f>
        <v>30</v>
      </c>
    </row>
    <row r="10" spans="1:12" x14ac:dyDescent="0.3">
      <c r="A10" t="s">
        <v>49</v>
      </c>
      <c r="B10" t="s">
        <v>207</v>
      </c>
      <c r="C10" t="s">
        <v>21</v>
      </c>
      <c r="D10">
        <v>37</v>
      </c>
      <c r="E10" s="7">
        <v>44146</v>
      </c>
      <c r="F10" s="5">
        <v>115440</v>
      </c>
      <c r="G10" t="s">
        <v>24</v>
      </c>
      <c r="H10" t="s">
        <v>206</v>
      </c>
      <c r="I10" s="8">
        <f ca="1">(TODAY()-Staff[[#This Row],[Date Joined]])/365</f>
        <v>4.8328767123287673</v>
      </c>
    </row>
    <row r="11" spans="1:12" ht="15" thickBot="1" x14ac:dyDescent="0.35">
      <c r="A11" t="s">
        <v>49</v>
      </c>
      <c r="B11" t="s">
        <v>207</v>
      </c>
      <c r="C11" t="s">
        <v>21</v>
      </c>
      <c r="D11">
        <v>37</v>
      </c>
      <c r="E11" s="7">
        <v>44146</v>
      </c>
      <c r="F11" s="5">
        <v>115440</v>
      </c>
      <c r="G11" t="s">
        <v>24</v>
      </c>
      <c r="H11" t="s">
        <v>206</v>
      </c>
      <c r="I11" s="8">
        <f ca="1">(TODAY()-Staff[[#This Row],[Date Joined]])/365</f>
        <v>4.8328767123287673</v>
      </c>
    </row>
    <row r="12" spans="1:12" ht="15" thickBot="1" x14ac:dyDescent="0.35">
      <c r="A12" t="s">
        <v>142</v>
      </c>
      <c r="B12" t="s">
        <v>207</v>
      </c>
      <c r="C12" t="s">
        <v>21</v>
      </c>
      <c r="D12">
        <v>37</v>
      </c>
      <c r="E12" s="7">
        <v>44085</v>
      </c>
      <c r="F12" s="5">
        <v>115440</v>
      </c>
      <c r="G12" t="s">
        <v>24</v>
      </c>
      <c r="H12" t="s">
        <v>208</v>
      </c>
      <c r="I12" s="8">
        <f ca="1">(TODAY()-Staff[[#This Row],[Date Joined]])/365</f>
        <v>5</v>
      </c>
      <c r="K12" s="59" t="s">
        <v>219</v>
      </c>
      <c r="L12" s="60"/>
    </row>
    <row r="13" spans="1:12" x14ac:dyDescent="0.3">
      <c r="A13" t="s">
        <v>83</v>
      </c>
      <c r="B13" t="s">
        <v>8</v>
      </c>
      <c r="C13" t="s">
        <v>9</v>
      </c>
      <c r="D13">
        <v>36</v>
      </c>
      <c r="E13" s="7">
        <v>44085</v>
      </c>
      <c r="F13" s="5">
        <v>114890</v>
      </c>
      <c r="G13" t="s">
        <v>16</v>
      </c>
      <c r="H13" t="s">
        <v>206</v>
      </c>
      <c r="I13" s="8">
        <f ca="1">(TODAY()-Staff[[#This Row],[Date Joined]])/365</f>
        <v>5</v>
      </c>
      <c r="K13" s="16" t="s">
        <v>218</v>
      </c>
      <c r="L13" s="17" t="s">
        <v>49</v>
      </c>
    </row>
    <row r="14" spans="1:12" x14ac:dyDescent="0.3">
      <c r="A14" t="s">
        <v>175</v>
      </c>
      <c r="B14" t="s">
        <v>8</v>
      </c>
      <c r="C14" t="s">
        <v>9</v>
      </c>
      <c r="D14">
        <v>36</v>
      </c>
      <c r="E14" s="7">
        <v>44023</v>
      </c>
      <c r="F14" s="5">
        <v>114890</v>
      </c>
      <c r="G14" t="s">
        <v>16</v>
      </c>
      <c r="H14" t="s">
        <v>208</v>
      </c>
      <c r="I14" s="8">
        <f ca="1">(TODAY()-Staff[[#This Row],[Date Joined]])/365</f>
        <v>5.1698630136986301</v>
      </c>
      <c r="K14" s="12"/>
      <c r="L14" s="11"/>
    </row>
    <row r="15" spans="1:12" x14ac:dyDescent="0.3">
      <c r="A15" t="s">
        <v>17</v>
      </c>
      <c r="B15" t="s">
        <v>8</v>
      </c>
      <c r="C15" t="s">
        <v>12</v>
      </c>
      <c r="D15">
        <v>43</v>
      </c>
      <c r="E15" s="7">
        <v>45045</v>
      </c>
      <c r="F15" s="5">
        <v>114870</v>
      </c>
      <c r="G15" t="s">
        <v>16</v>
      </c>
      <c r="H15" t="s">
        <v>206</v>
      </c>
      <c r="I15" s="8">
        <f ca="1">(TODAY()-Staff[[#This Row],[Date Joined]])/365</f>
        <v>2.3698630136986303</v>
      </c>
      <c r="K15" s="18" t="s">
        <v>1</v>
      </c>
      <c r="L15" s="14" t="str" cm="1">
        <f t="array" aca="1" ref="L15:L22" ca="1">TRANSPOSE(_xlfn.XLOOKUP(L13,Staff[Name],Staff[[Gender]:[Tenure]],"---"))</f>
        <v>Other</v>
      </c>
    </row>
    <row r="16" spans="1:12" x14ac:dyDescent="0.3">
      <c r="A16" t="s">
        <v>114</v>
      </c>
      <c r="B16" t="s">
        <v>8</v>
      </c>
      <c r="C16" t="s">
        <v>12</v>
      </c>
      <c r="D16">
        <v>44</v>
      </c>
      <c r="E16" s="7">
        <v>44985</v>
      </c>
      <c r="F16" s="5">
        <v>114870</v>
      </c>
      <c r="G16" t="s">
        <v>16</v>
      </c>
      <c r="H16" t="s">
        <v>208</v>
      </c>
      <c r="I16" s="8">
        <f ca="1">(TODAY()-Staff[[#This Row],[Date Joined]])/365</f>
        <v>2.5342465753424657</v>
      </c>
      <c r="K16" s="13" t="s">
        <v>2</v>
      </c>
      <c r="L16" s="14" t="str">
        <f ca="1"/>
        <v>Finance</v>
      </c>
    </row>
    <row r="17" spans="1:12" x14ac:dyDescent="0.3">
      <c r="A17" t="s">
        <v>54</v>
      </c>
      <c r="B17" t="s">
        <v>8</v>
      </c>
      <c r="C17" t="s">
        <v>9</v>
      </c>
      <c r="D17">
        <v>30</v>
      </c>
      <c r="E17" s="7">
        <v>44850</v>
      </c>
      <c r="F17" s="5">
        <v>114180</v>
      </c>
      <c r="G17" t="s">
        <v>16</v>
      </c>
      <c r="H17" t="s">
        <v>206</v>
      </c>
      <c r="I17" s="8">
        <f ca="1">(TODAY()-Staff[[#This Row],[Date Joined]])/365</f>
        <v>2.904109589041096</v>
      </c>
      <c r="K17" s="13" t="s">
        <v>3</v>
      </c>
      <c r="L17" s="14">
        <f ca="1"/>
        <v>37</v>
      </c>
    </row>
    <row r="18" spans="1:12" x14ac:dyDescent="0.3">
      <c r="A18" t="s">
        <v>147</v>
      </c>
      <c r="B18" t="s">
        <v>8</v>
      </c>
      <c r="C18" t="s">
        <v>9</v>
      </c>
      <c r="D18">
        <v>30</v>
      </c>
      <c r="E18" s="7">
        <v>44789</v>
      </c>
      <c r="F18" s="5">
        <v>114180</v>
      </c>
      <c r="G18" t="s">
        <v>16</v>
      </c>
      <c r="H18" t="s">
        <v>208</v>
      </c>
      <c r="I18" s="8">
        <f ca="1">(TODAY()-Staff[[#This Row],[Date Joined]])/365</f>
        <v>3.0712328767123287</v>
      </c>
      <c r="K18" s="13" t="s">
        <v>4</v>
      </c>
      <c r="L18" s="37">
        <f ca="1"/>
        <v>44146</v>
      </c>
    </row>
    <row r="19" spans="1:12" x14ac:dyDescent="0.3">
      <c r="A19" t="s">
        <v>98</v>
      </c>
      <c r="B19" t="s">
        <v>15</v>
      </c>
      <c r="C19" t="s">
        <v>9</v>
      </c>
      <c r="D19">
        <v>27</v>
      </c>
      <c r="E19" s="7">
        <v>44609</v>
      </c>
      <c r="F19" s="5">
        <v>113280</v>
      </c>
      <c r="G19" t="s">
        <v>42</v>
      </c>
      <c r="H19" t="s">
        <v>206</v>
      </c>
      <c r="I19" s="8">
        <f ca="1">(TODAY()-Staff[[#This Row],[Date Joined]])/365</f>
        <v>3.5643835616438357</v>
      </c>
      <c r="K19" s="13" t="s">
        <v>5</v>
      </c>
      <c r="L19" s="38">
        <f ca="1"/>
        <v>115440</v>
      </c>
    </row>
    <row r="20" spans="1:12" x14ac:dyDescent="0.3">
      <c r="A20" t="s">
        <v>191</v>
      </c>
      <c r="B20" t="s">
        <v>15</v>
      </c>
      <c r="C20" t="s">
        <v>9</v>
      </c>
      <c r="D20">
        <v>27</v>
      </c>
      <c r="E20" s="7">
        <v>44547</v>
      </c>
      <c r="F20" s="5">
        <v>113280</v>
      </c>
      <c r="G20" t="s">
        <v>42</v>
      </c>
      <c r="H20" t="s">
        <v>208</v>
      </c>
      <c r="I20" s="8">
        <f ca="1">(TODAY()-Staff[[#This Row],[Date Joined]])/365</f>
        <v>3.7342465753424658</v>
      </c>
      <c r="K20" s="13" t="s">
        <v>6</v>
      </c>
      <c r="L20" s="14" t="str">
        <f ca="1"/>
        <v>Poor</v>
      </c>
    </row>
    <row r="21" spans="1:12" x14ac:dyDescent="0.3">
      <c r="A21" t="s">
        <v>58</v>
      </c>
      <c r="B21" t="s">
        <v>15</v>
      </c>
      <c r="C21" t="s">
        <v>19</v>
      </c>
      <c r="D21">
        <v>22</v>
      </c>
      <c r="E21" s="7">
        <v>44446</v>
      </c>
      <c r="F21" s="5">
        <v>112780</v>
      </c>
      <c r="G21" t="s">
        <v>13</v>
      </c>
      <c r="H21" t="s">
        <v>206</v>
      </c>
      <c r="I21" s="8">
        <f ca="1">(TODAY()-Staff[[#This Row],[Date Joined]])/365</f>
        <v>4.0109589041095894</v>
      </c>
      <c r="K21" s="13" t="s">
        <v>205</v>
      </c>
      <c r="L21" s="14" t="str">
        <f ca="1"/>
        <v>NZ</v>
      </c>
    </row>
    <row r="22" spans="1:12" ht="15" thickBot="1" x14ac:dyDescent="0.35">
      <c r="A22" t="s">
        <v>58</v>
      </c>
      <c r="B22" t="s">
        <v>15</v>
      </c>
      <c r="C22" t="s">
        <v>19</v>
      </c>
      <c r="D22">
        <v>22</v>
      </c>
      <c r="E22" s="7">
        <v>44446</v>
      </c>
      <c r="F22" s="5">
        <v>112780</v>
      </c>
      <c r="G22" t="s">
        <v>13</v>
      </c>
      <c r="H22" t="s">
        <v>206</v>
      </c>
      <c r="I22" s="8">
        <f ca="1">(TODAY()-Staff[[#This Row],[Date Joined]])/365</f>
        <v>4.0109589041095894</v>
      </c>
      <c r="K22" s="15" t="s">
        <v>216</v>
      </c>
      <c r="L22" s="39">
        <f ca="1"/>
        <v>4.8328767123287673</v>
      </c>
    </row>
    <row r="23" spans="1:12" x14ac:dyDescent="0.3">
      <c r="A23" t="s">
        <v>150</v>
      </c>
      <c r="B23" t="s">
        <v>15</v>
      </c>
      <c r="C23" t="s">
        <v>19</v>
      </c>
      <c r="D23">
        <v>22</v>
      </c>
      <c r="E23" s="7">
        <v>44384</v>
      </c>
      <c r="F23" s="5">
        <v>112780</v>
      </c>
      <c r="G23" t="s">
        <v>13</v>
      </c>
      <c r="H23" t="s">
        <v>208</v>
      </c>
      <c r="I23" s="8">
        <f ca="1">(TODAY()-Staff[[#This Row],[Date Joined]])/365</f>
        <v>4.1808219178082195</v>
      </c>
    </row>
    <row r="24" spans="1:12" x14ac:dyDescent="0.3">
      <c r="A24" t="s">
        <v>64</v>
      </c>
      <c r="B24" t="s">
        <v>15</v>
      </c>
      <c r="C24" t="s">
        <v>12</v>
      </c>
      <c r="D24">
        <v>20</v>
      </c>
      <c r="E24" s="7">
        <v>44183</v>
      </c>
      <c r="F24" s="5">
        <v>112650</v>
      </c>
      <c r="G24" t="s">
        <v>16</v>
      </c>
      <c r="H24" t="s">
        <v>206</v>
      </c>
      <c r="I24" s="8">
        <f ca="1">(TODAY()-Staff[[#This Row],[Date Joined]])/365</f>
        <v>4.7315068493150685</v>
      </c>
    </row>
    <row r="25" spans="1:12" x14ac:dyDescent="0.3">
      <c r="A25" t="s">
        <v>64</v>
      </c>
      <c r="B25" t="s">
        <v>15</v>
      </c>
      <c r="C25" t="s">
        <v>9</v>
      </c>
      <c r="D25">
        <v>34</v>
      </c>
      <c r="E25" s="7">
        <v>44703</v>
      </c>
      <c r="F25" s="5">
        <v>112650</v>
      </c>
      <c r="G25" t="s">
        <v>16</v>
      </c>
      <c r="H25" t="s">
        <v>206</v>
      </c>
      <c r="I25" s="8">
        <f ca="1">(TODAY()-Staff[[#This Row],[Date Joined]])/365</f>
        <v>3.3068493150684932</v>
      </c>
    </row>
    <row r="26" spans="1:12" x14ac:dyDescent="0.3">
      <c r="A26" t="s">
        <v>156</v>
      </c>
      <c r="B26" t="s">
        <v>15</v>
      </c>
      <c r="C26" t="s">
        <v>12</v>
      </c>
      <c r="D26">
        <v>20</v>
      </c>
      <c r="E26" s="7">
        <v>44122</v>
      </c>
      <c r="F26" s="5">
        <v>112650</v>
      </c>
      <c r="G26" t="s">
        <v>16</v>
      </c>
      <c r="H26" s="9" t="s">
        <v>208</v>
      </c>
      <c r="I26" s="8">
        <f ca="1">(TODAY()-Staff[[#This Row],[Date Joined]])/365</f>
        <v>4.8986301369863012</v>
      </c>
    </row>
    <row r="27" spans="1:12" x14ac:dyDescent="0.3">
      <c r="A27" t="s">
        <v>178</v>
      </c>
      <c r="B27" t="s">
        <v>15</v>
      </c>
      <c r="C27" t="s">
        <v>9</v>
      </c>
      <c r="D27">
        <v>34</v>
      </c>
      <c r="E27" s="7">
        <v>44642</v>
      </c>
      <c r="F27" s="5">
        <v>112650</v>
      </c>
      <c r="G27" t="s">
        <v>16</v>
      </c>
      <c r="H27" t="s">
        <v>208</v>
      </c>
      <c r="I27" s="8">
        <f ca="1">(TODAY()-Staff[[#This Row],[Date Joined]])/365</f>
        <v>3.473972602739726</v>
      </c>
    </row>
    <row r="28" spans="1:12" x14ac:dyDescent="0.3">
      <c r="A28" t="s">
        <v>81</v>
      </c>
      <c r="B28" t="s">
        <v>8</v>
      </c>
      <c r="C28" t="s">
        <v>9</v>
      </c>
      <c r="D28">
        <v>30</v>
      </c>
      <c r="E28" s="7">
        <v>44861</v>
      </c>
      <c r="F28" s="5">
        <v>112570</v>
      </c>
      <c r="G28" t="s">
        <v>16</v>
      </c>
      <c r="H28" t="s">
        <v>206</v>
      </c>
      <c r="I28" s="8">
        <f ca="1">(TODAY()-Staff[[#This Row],[Date Joined]])/365</f>
        <v>2.8739726027397259</v>
      </c>
    </row>
    <row r="29" spans="1:12" x14ac:dyDescent="0.3">
      <c r="A29" t="s">
        <v>81</v>
      </c>
      <c r="B29" t="s">
        <v>8</v>
      </c>
      <c r="C29" t="s">
        <v>9</v>
      </c>
      <c r="D29">
        <v>30</v>
      </c>
      <c r="E29" s="7">
        <v>44861</v>
      </c>
      <c r="F29" s="5">
        <v>112570</v>
      </c>
      <c r="G29" t="s">
        <v>16</v>
      </c>
      <c r="H29" t="s">
        <v>206</v>
      </c>
      <c r="I29" s="8">
        <f ca="1">(TODAY()-Staff[[#This Row],[Date Joined]])/365</f>
        <v>2.8739726027397259</v>
      </c>
    </row>
    <row r="30" spans="1:12" x14ac:dyDescent="0.3">
      <c r="A30" t="s">
        <v>173</v>
      </c>
      <c r="B30" t="s">
        <v>8</v>
      </c>
      <c r="C30" t="s">
        <v>9</v>
      </c>
      <c r="D30">
        <v>30</v>
      </c>
      <c r="E30" s="7">
        <v>44800</v>
      </c>
      <c r="F30" s="5">
        <v>112570</v>
      </c>
      <c r="G30" t="s">
        <v>16</v>
      </c>
      <c r="H30" t="s">
        <v>208</v>
      </c>
      <c r="I30" s="8">
        <f ca="1">(TODAY()-Staff[[#This Row],[Date Joined]])/365</f>
        <v>3.0410958904109591</v>
      </c>
    </row>
    <row r="31" spans="1:12" x14ac:dyDescent="0.3">
      <c r="A31" t="s">
        <v>87</v>
      </c>
      <c r="B31" t="s">
        <v>15</v>
      </c>
      <c r="C31" t="s">
        <v>12</v>
      </c>
      <c r="D31">
        <v>29</v>
      </c>
      <c r="E31" s="7">
        <v>44180</v>
      </c>
      <c r="F31" s="5">
        <v>112110</v>
      </c>
      <c r="G31" t="s">
        <v>24</v>
      </c>
      <c r="H31" t="s">
        <v>206</v>
      </c>
      <c r="I31" s="8">
        <f ca="1">(TODAY()-Staff[[#This Row],[Date Joined]])/365</f>
        <v>4.7397260273972606</v>
      </c>
    </row>
    <row r="32" spans="1:12" x14ac:dyDescent="0.3">
      <c r="A32" t="s">
        <v>180</v>
      </c>
      <c r="B32" t="s">
        <v>15</v>
      </c>
      <c r="C32" t="s">
        <v>12</v>
      </c>
      <c r="D32">
        <v>29</v>
      </c>
      <c r="E32" s="7">
        <v>44119</v>
      </c>
      <c r="F32" s="5">
        <v>112110</v>
      </c>
      <c r="G32" t="s">
        <v>24</v>
      </c>
      <c r="H32" t="s">
        <v>208</v>
      </c>
      <c r="I32" s="8">
        <f ca="1">(TODAY()-Staff[[#This Row],[Date Joined]])/365</f>
        <v>4.9068493150684933</v>
      </c>
    </row>
    <row r="33" spans="1:9" x14ac:dyDescent="0.3">
      <c r="A33" t="s">
        <v>34</v>
      </c>
      <c r="B33" t="s">
        <v>15</v>
      </c>
      <c r="C33" t="s">
        <v>9</v>
      </c>
      <c r="D33">
        <v>25</v>
      </c>
      <c r="E33" s="7">
        <v>44726</v>
      </c>
      <c r="F33" s="5">
        <v>109190</v>
      </c>
      <c r="G33" t="s">
        <v>13</v>
      </c>
      <c r="H33" t="s">
        <v>206</v>
      </c>
      <c r="I33" s="8">
        <f ca="1">(TODAY()-Staff[[#This Row],[Date Joined]])/365</f>
        <v>3.2438356164383562</v>
      </c>
    </row>
    <row r="34" spans="1:9" x14ac:dyDescent="0.3">
      <c r="A34" t="s">
        <v>128</v>
      </c>
      <c r="B34" t="s">
        <v>15</v>
      </c>
      <c r="C34" t="s">
        <v>9</v>
      </c>
      <c r="D34">
        <v>25</v>
      </c>
      <c r="E34" s="7">
        <v>44665</v>
      </c>
      <c r="F34" s="5">
        <v>109190</v>
      </c>
      <c r="G34" t="s">
        <v>13</v>
      </c>
      <c r="H34" t="s">
        <v>208</v>
      </c>
      <c r="I34" s="8">
        <f ca="1">(TODAY()-Staff[[#This Row],[Date Joined]])/365</f>
        <v>3.4109589041095889</v>
      </c>
    </row>
    <row r="35" spans="1:9" x14ac:dyDescent="0.3">
      <c r="A35" t="s">
        <v>33</v>
      </c>
      <c r="B35" t="s">
        <v>8</v>
      </c>
      <c r="C35" t="s">
        <v>19</v>
      </c>
      <c r="D35">
        <v>38</v>
      </c>
      <c r="E35" s="7">
        <v>44377</v>
      </c>
      <c r="F35" s="5">
        <v>109160</v>
      </c>
      <c r="G35" t="s">
        <v>10</v>
      </c>
      <c r="H35" t="s">
        <v>206</v>
      </c>
      <c r="I35" s="8">
        <f ca="1">(TODAY()-Staff[[#This Row],[Date Joined]])/365</f>
        <v>4.2</v>
      </c>
    </row>
    <row r="36" spans="1:9" x14ac:dyDescent="0.3">
      <c r="A36" t="s">
        <v>127</v>
      </c>
      <c r="B36" t="s">
        <v>8</v>
      </c>
      <c r="C36" t="s">
        <v>19</v>
      </c>
      <c r="D36">
        <v>38</v>
      </c>
      <c r="E36" s="7">
        <v>44316</v>
      </c>
      <c r="F36" s="5">
        <v>109160</v>
      </c>
      <c r="G36" t="s">
        <v>10</v>
      </c>
      <c r="H36" t="s">
        <v>208</v>
      </c>
      <c r="I36" s="8">
        <f ca="1">(TODAY()-Staff[[#This Row],[Date Joined]])/365</f>
        <v>4.3671232876712329</v>
      </c>
    </row>
    <row r="37" spans="1:9" x14ac:dyDescent="0.3">
      <c r="A37" t="s">
        <v>22</v>
      </c>
      <c r="B37" t="s">
        <v>15</v>
      </c>
      <c r="C37" t="s">
        <v>12</v>
      </c>
      <c r="D37">
        <v>20</v>
      </c>
      <c r="E37" s="7">
        <v>44459</v>
      </c>
      <c r="F37" s="5">
        <v>107700</v>
      </c>
      <c r="G37" t="s">
        <v>16</v>
      </c>
      <c r="H37" t="s">
        <v>206</v>
      </c>
      <c r="I37" s="8">
        <f ca="1">(TODAY()-Staff[[#This Row],[Date Joined]])/365</f>
        <v>3.9753424657534246</v>
      </c>
    </row>
    <row r="38" spans="1:9" x14ac:dyDescent="0.3">
      <c r="A38" t="s">
        <v>117</v>
      </c>
      <c r="B38" t="s">
        <v>15</v>
      </c>
      <c r="C38" t="s">
        <v>12</v>
      </c>
      <c r="D38">
        <v>20</v>
      </c>
      <c r="E38" s="7">
        <v>44397</v>
      </c>
      <c r="F38" s="5">
        <v>107700</v>
      </c>
      <c r="G38" t="s">
        <v>16</v>
      </c>
      <c r="H38" t="s">
        <v>208</v>
      </c>
      <c r="I38" s="8">
        <f ca="1">(TODAY()-Staff[[#This Row],[Date Joined]])/365</f>
        <v>4.1452054794520548</v>
      </c>
    </row>
    <row r="39" spans="1:9" x14ac:dyDescent="0.3">
      <c r="A39" t="s">
        <v>69</v>
      </c>
      <c r="B39" t="s">
        <v>15</v>
      </c>
      <c r="C39" t="s">
        <v>9</v>
      </c>
      <c r="D39">
        <v>23</v>
      </c>
      <c r="E39" s="7">
        <v>44440</v>
      </c>
      <c r="F39" s="5">
        <v>106460</v>
      </c>
      <c r="G39" t="s">
        <v>16</v>
      </c>
      <c r="H39" t="s">
        <v>206</v>
      </c>
      <c r="I39" s="8">
        <f ca="1">(TODAY()-Staff[[#This Row],[Date Joined]])/365</f>
        <v>4.0273972602739727</v>
      </c>
    </row>
    <row r="40" spans="1:9" x14ac:dyDescent="0.3">
      <c r="A40" t="s">
        <v>161</v>
      </c>
      <c r="B40" t="s">
        <v>15</v>
      </c>
      <c r="C40" t="s">
        <v>9</v>
      </c>
      <c r="D40">
        <v>23</v>
      </c>
      <c r="E40" s="7">
        <v>44378</v>
      </c>
      <c r="F40" s="5">
        <v>106460</v>
      </c>
      <c r="G40" t="s">
        <v>16</v>
      </c>
      <c r="H40" t="s">
        <v>208</v>
      </c>
      <c r="I40" s="8">
        <f ca="1">(TODAY()-Staff[[#This Row],[Date Joined]])/365</f>
        <v>4.1972602739726028</v>
      </c>
    </row>
    <row r="41" spans="1:9" x14ac:dyDescent="0.3">
      <c r="A41" t="s">
        <v>43</v>
      </c>
      <c r="B41" t="s">
        <v>8</v>
      </c>
      <c r="C41" t="s">
        <v>9</v>
      </c>
      <c r="D41">
        <v>28</v>
      </c>
      <c r="E41" s="7">
        <v>44486</v>
      </c>
      <c r="F41" s="5">
        <v>104770</v>
      </c>
      <c r="G41" t="s">
        <v>16</v>
      </c>
      <c r="H41" t="s">
        <v>206</v>
      </c>
      <c r="I41" s="8">
        <f ca="1">(TODAY()-Staff[[#This Row],[Date Joined]])/365</f>
        <v>3.9013698630136986</v>
      </c>
    </row>
    <row r="42" spans="1:9" x14ac:dyDescent="0.3">
      <c r="A42" t="s">
        <v>136</v>
      </c>
      <c r="B42" t="s">
        <v>8</v>
      </c>
      <c r="C42" t="s">
        <v>9</v>
      </c>
      <c r="D42">
        <v>28</v>
      </c>
      <c r="E42" s="7">
        <v>44425</v>
      </c>
      <c r="F42" s="5">
        <v>104770</v>
      </c>
      <c r="G42" t="s">
        <v>16</v>
      </c>
      <c r="H42" t="s">
        <v>208</v>
      </c>
      <c r="I42" s="8">
        <f ca="1">(TODAY()-Staff[[#This Row],[Date Joined]])/365</f>
        <v>4.0684931506849313</v>
      </c>
    </row>
    <row r="43" spans="1:9" x14ac:dyDescent="0.3">
      <c r="A43" t="s">
        <v>101</v>
      </c>
      <c r="B43" t="s">
        <v>8</v>
      </c>
      <c r="C43" t="s">
        <v>12</v>
      </c>
      <c r="D43">
        <v>40</v>
      </c>
      <c r="E43" s="7">
        <v>44381</v>
      </c>
      <c r="F43" s="5">
        <v>104410</v>
      </c>
      <c r="G43" t="s">
        <v>16</v>
      </c>
      <c r="H43" t="s">
        <v>206</v>
      </c>
      <c r="I43" s="8">
        <f ca="1">(TODAY()-Staff[[#This Row],[Date Joined]])/365</f>
        <v>4.1890410958904107</v>
      </c>
    </row>
    <row r="44" spans="1:9" x14ac:dyDescent="0.3">
      <c r="A44" t="s">
        <v>194</v>
      </c>
      <c r="B44" t="s">
        <v>8</v>
      </c>
      <c r="C44" t="s">
        <v>12</v>
      </c>
      <c r="D44">
        <v>40</v>
      </c>
      <c r="E44" s="7">
        <v>44320</v>
      </c>
      <c r="F44" s="5">
        <v>104410</v>
      </c>
      <c r="G44" t="s">
        <v>16</v>
      </c>
      <c r="H44" t="s">
        <v>208</v>
      </c>
      <c r="I44" s="8">
        <f ca="1">(TODAY()-Staff[[#This Row],[Date Joined]])/365</f>
        <v>4.3561643835616435</v>
      </c>
    </row>
    <row r="45" spans="1:9" x14ac:dyDescent="0.3">
      <c r="A45" t="s">
        <v>96</v>
      </c>
      <c r="B45" t="s">
        <v>8</v>
      </c>
      <c r="C45" t="s">
        <v>9</v>
      </c>
      <c r="D45">
        <v>28</v>
      </c>
      <c r="E45" s="7">
        <v>44649</v>
      </c>
      <c r="F45" s="5">
        <v>104120</v>
      </c>
      <c r="G45" t="s">
        <v>16</v>
      </c>
      <c r="H45" t="s">
        <v>206</v>
      </c>
      <c r="I45" s="8">
        <f ca="1">(TODAY()-Staff[[#This Row],[Date Joined]])/365</f>
        <v>3.4547945205479453</v>
      </c>
    </row>
    <row r="46" spans="1:9" x14ac:dyDescent="0.3">
      <c r="A46" t="s">
        <v>189</v>
      </c>
      <c r="B46" t="s">
        <v>8</v>
      </c>
      <c r="C46" t="s">
        <v>9</v>
      </c>
      <c r="D46">
        <v>28</v>
      </c>
      <c r="E46" s="7">
        <v>44590</v>
      </c>
      <c r="F46" s="5">
        <v>104120</v>
      </c>
      <c r="G46" t="s">
        <v>16</v>
      </c>
      <c r="H46" t="s">
        <v>208</v>
      </c>
      <c r="I46" s="8">
        <f ca="1">(TODAY()-Staff[[#This Row],[Date Joined]])/365</f>
        <v>3.6164383561643834</v>
      </c>
    </row>
    <row r="47" spans="1:9" x14ac:dyDescent="0.3">
      <c r="A47" t="s">
        <v>50</v>
      </c>
      <c r="B47" t="s">
        <v>15</v>
      </c>
      <c r="C47" t="s">
        <v>9</v>
      </c>
      <c r="D47">
        <v>31</v>
      </c>
      <c r="E47" s="7">
        <v>44724</v>
      </c>
      <c r="F47" s="5">
        <v>103550</v>
      </c>
      <c r="G47" t="s">
        <v>16</v>
      </c>
      <c r="H47" t="s">
        <v>206</v>
      </c>
      <c r="I47" s="8">
        <f ca="1">(TODAY()-Staff[[#This Row],[Date Joined]])/365</f>
        <v>3.2493150684931509</v>
      </c>
    </row>
    <row r="48" spans="1:9" x14ac:dyDescent="0.3">
      <c r="A48" t="s">
        <v>143</v>
      </c>
      <c r="B48" t="s">
        <v>15</v>
      </c>
      <c r="C48" t="s">
        <v>9</v>
      </c>
      <c r="D48">
        <v>31</v>
      </c>
      <c r="E48" s="7">
        <v>44663</v>
      </c>
      <c r="F48" s="5">
        <v>103550</v>
      </c>
      <c r="G48" t="s">
        <v>16</v>
      </c>
      <c r="H48" t="s">
        <v>208</v>
      </c>
      <c r="I48" s="8">
        <f ca="1">(TODAY()-Staff[[#This Row],[Date Joined]])/365</f>
        <v>3.4164383561643836</v>
      </c>
    </row>
    <row r="49" spans="1:9" x14ac:dyDescent="0.3">
      <c r="A49" t="s">
        <v>103</v>
      </c>
      <c r="B49" t="s">
        <v>15</v>
      </c>
      <c r="C49" t="s">
        <v>12</v>
      </c>
      <c r="D49">
        <v>24</v>
      </c>
      <c r="E49" s="7">
        <v>44686</v>
      </c>
      <c r="F49" s="5">
        <v>100420</v>
      </c>
      <c r="G49" t="s">
        <v>16</v>
      </c>
      <c r="H49" t="s">
        <v>206</v>
      </c>
      <c r="I49" s="8">
        <f ca="1">(TODAY()-Staff[[#This Row],[Date Joined]])/365</f>
        <v>3.3534246575342466</v>
      </c>
    </row>
    <row r="50" spans="1:9" x14ac:dyDescent="0.3">
      <c r="A50" t="s">
        <v>196</v>
      </c>
      <c r="B50" t="s">
        <v>15</v>
      </c>
      <c r="C50" t="s">
        <v>12</v>
      </c>
      <c r="D50">
        <v>24</v>
      </c>
      <c r="E50" s="7">
        <v>44625</v>
      </c>
      <c r="F50" s="5">
        <v>100420</v>
      </c>
      <c r="G50" t="s">
        <v>16</v>
      </c>
      <c r="H50" t="s">
        <v>208</v>
      </c>
      <c r="I50" s="8">
        <f ca="1">(TODAY()-Staff[[#This Row],[Date Joined]])/365</f>
        <v>3.5205479452054793</v>
      </c>
    </row>
    <row r="51" spans="1:9" x14ac:dyDescent="0.3">
      <c r="A51" t="s">
        <v>107</v>
      </c>
      <c r="B51" t="s">
        <v>8</v>
      </c>
      <c r="C51" t="s">
        <v>9</v>
      </c>
      <c r="D51">
        <v>28</v>
      </c>
      <c r="E51" s="7">
        <v>44630</v>
      </c>
      <c r="F51" s="5">
        <v>99970</v>
      </c>
      <c r="G51" t="s">
        <v>16</v>
      </c>
      <c r="H51" t="s">
        <v>206</v>
      </c>
      <c r="I51" s="8">
        <f ca="1">(TODAY()-Staff[[#This Row],[Date Joined]])/365</f>
        <v>3.506849315068493</v>
      </c>
    </row>
    <row r="52" spans="1:9" x14ac:dyDescent="0.3">
      <c r="A52" t="s">
        <v>200</v>
      </c>
      <c r="B52" t="s">
        <v>8</v>
      </c>
      <c r="C52" t="s">
        <v>9</v>
      </c>
      <c r="D52">
        <v>28</v>
      </c>
      <c r="E52" s="7">
        <v>44571</v>
      </c>
      <c r="F52" s="5">
        <v>99970</v>
      </c>
      <c r="G52" t="s">
        <v>16</v>
      </c>
      <c r="H52" t="s">
        <v>208</v>
      </c>
      <c r="I52" s="8">
        <f ca="1">(TODAY()-Staff[[#This Row],[Date Joined]])/365</f>
        <v>3.6684931506849314</v>
      </c>
    </row>
    <row r="53" spans="1:9" x14ac:dyDescent="0.3">
      <c r="A53" t="s">
        <v>105</v>
      </c>
      <c r="B53" t="s">
        <v>15</v>
      </c>
      <c r="C53" t="s">
        <v>9</v>
      </c>
      <c r="D53">
        <v>40</v>
      </c>
      <c r="E53" s="7">
        <v>44263</v>
      </c>
      <c r="F53" s="5">
        <v>99750</v>
      </c>
      <c r="G53" t="s">
        <v>16</v>
      </c>
      <c r="H53" t="s">
        <v>206</v>
      </c>
      <c r="I53" s="8">
        <f ca="1">(TODAY()-Staff[[#This Row],[Date Joined]])/365</f>
        <v>4.5123287671232877</v>
      </c>
    </row>
    <row r="54" spans="1:9" x14ac:dyDescent="0.3">
      <c r="A54" t="s">
        <v>198</v>
      </c>
      <c r="B54" t="s">
        <v>15</v>
      </c>
      <c r="C54" t="s">
        <v>9</v>
      </c>
      <c r="D54">
        <v>40</v>
      </c>
      <c r="E54" s="7">
        <v>44204</v>
      </c>
      <c r="F54" s="5">
        <v>99750</v>
      </c>
      <c r="G54" t="s">
        <v>16</v>
      </c>
      <c r="H54" t="s">
        <v>208</v>
      </c>
      <c r="I54" s="8">
        <f ca="1">(TODAY()-Staff[[#This Row],[Date Joined]])/365</f>
        <v>4.6739726027397257</v>
      </c>
    </row>
    <row r="55" spans="1:9" x14ac:dyDescent="0.3">
      <c r="A55" t="s">
        <v>85</v>
      </c>
      <c r="B55" t="s">
        <v>15</v>
      </c>
      <c r="C55" t="s">
        <v>21</v>
      </c>
      <c r="D55">
        <v>30</v>
      </c>
      <c r="E55" s="7">
        <v>44606</v>
      </c>
      <c r="F55" s="5">
        <v>96800</v>
      </c>
      <c r="G55" t="s">
        <v>16</v>
      </c>
      <c r="H55" t="s">
        <v>206</v>
      </c>
      <c r="I55" s="8">
        <f ca="1">(TODAY()-Staff[[#This Row],[Date Joined]])/365</f>
        <v>3.5726027397260274</v>
      </c>
    </row>
    <row r="56" spans="1:9" x14ac:dyDescent="0.3">
      <c r="A56" t="s">
        <v>177</v>
      </c>
      <c r="B56" t="s">
        <v>15</v>
      </c>
      <c r="C56" t="s">
        <v>21</v>
      </c>
      <c r="D56">
        <v>30</v>
      </c>
      <c r="E56" s="7">
        <v>44544</v>
      </c>
      <c r="F56" s="5">
        <v>96800</v>
      </c>
      <c r="G56" t="s">
        <v>16</v>
      </c>
      <c r="H56" t="s">
        <v>208</v>
      </c>
      <c r="I56" s="8">
        <f ca="1">(TODAY()-Staff[[#This Row],[Date Joined]])/365</f>
        <v>3.7424657534246575</v>
      </c>
    </row>
    <row r="57" spans="1:9" x14ac:dyDescent="0.3">
      <c r="A57" t="s">
        <v>71</v>
      </c>
      <c r="B57" t="s">
        <v>8</v>
      </c>
      <c r="C57" t="s">
        <v>12</v>
      </c>
      <c r="D57">
        <v>33</v>
      </c>
      <c r="E57" s="7">
        <v>44190</v>
      </c>
      <c r="F57" s="5">
        <v>96140</v>
      </c>
      <c r="G57" t="s">
        <v>16</v>
      </c>
      <c r="H57" t="s">
        <v>206</v>
      </c>
      <c r="I57" s="8">
        <f ca="1">(TODAY()-Staff[[#This Row],[Date Joined]])/365</f>
        <v>4.7123287671232879</v>
      </c>
    </row>
    <row r="58" spans="1:9" x14ac:dyDescent="0.3">
      <c r="A58" t="s">
        <v>163</v>
      </c>
      <c r="B58" t="s">
        <v>8</v>
      </c>
      <c r="C58" t="s">
        <v>12</v>
      </c>
      <c r="D58">
        <v>33</v>
      </c>
      <c r="E58" s="7">
        <v>44129</v>
      </c>
      <c r="F58" s="5">
        <v>96140</v>
      </c>
      <c r="G58" t="s">
        <v>16</v>
      </c>
      <c r="H58" t="s">
        <v>208</v>
      </c>
      <c r="I58" s="8">
        <f ca="1">(TODAY()-Staff[[#This Row],[Date Joined]])/365</f>
        <v>4.8794520547945206</v>
      </c>
    </row>
    <row r="59" spans="1:9" x14ac:dyDescent="0.3">
      <c r="A59" t="s">
        <v>77</v>
      </c>
      <c r="B59" t="s">
        <v>8</v>
      </c>
      <c r="C59" t="s">
        <v>19</v>
      </c>
      <c r="D59">
        <v>25</v>
      </c>
      <c r="E59" s="7">
        <v>44205</v>
      </c>
      <c r="F59" s="5">
        <v>92700</v>
      </c>
      <c r="G59" t="s">
        <v>16</v>
      </c>
      <c r="H59" t="s">
        <v>206</v>
      </c>
      <c r="I59" s="8">
        <f ca="1">(TODAY()-Staff[[#This Row],[Date Joined]])/365</f>
        <v>4.6712328767123283</v>
      </c>
    </row>
    <row r="60" spans="1:9" x14ac:dyDescent="0.3">
      <c r="A60" t="s">
        <v>169</v>
      </c>
      <c r="B60" t="s">
        <v>8</v>
      </c>
      <c r="C60" t="s">
        <v>19</v>
      </c>
      <c r="D60">
        <v>25</v>
      </c>
      <c r="E60" s="7">
        <v>44144</v>
      </c>
      <c r="F60" s="5">
        <v>92700</v>
      </c>
      <c r="G60" t="s">
        <v>16</v>
      </c>
      <c r="H60" t="s">
        <v>208</v>
      </c>
      <c r="I60" s="8">
        <f ca="1">(TODAY()-Staff[[#This Row],[Date Joined]])/365</f>
        <v>4.838356164383562</v>
      </c>
    </row>
    <row r="61" spans="1:9" x14ac:dyDescent="0.3">
      <c r="A61" t="s">
        <v>102</v>
      </c>
      <c r="B61" t="s">
        <v>8</v>
      </c>
      <c r="C61" t="s">
        <v>21</v>
      </c>
      <c r="D61">
        <v>34</v>
      </c>
      <c r="E61" s="7">
        <v>44445</v>
      </c>
      <c r="F61" s="5">
        <v>92450</v>
      </c>
      <c r="G61" t="s">
        <v>16</v>
      </c>
      <c r="H61" t="s">
        <v>206</v>
      </c>
      <c r="I61" s="8">
        <f ca="1">(TODAY()-Staff[[#This Row],[Date Joined]])/365</f>
        <v>4.0136986301369859</v>
      </c>
    </row>
    <row r="62" spans="1:9" x14ac:dyDescent="0.3">
      <c r="A62" t="s">
        <v>195</v>
      </c>
      <c r="B62" t="s">
        <v>8</v>
      </c>
      <c r="C62" t="s">
        <v>21</v>
      </c>
      <c r="D62">
        <v>34</v>
      </c>
      <c r="E62" s="7">
        <v>44383</v>
      </c>
      <c r="F62" s="5">
        <v>92450</v>
      </c>
      <c r="G62" t="s">
        <v>16</v>
      </c>
      <c r="H62" t="s">
        <v>208</v>
      </c>
      <c r="I62" s="8">
        <f ca="1">(TODAY()-Staff[[#This Row],[Date Joined]])/365</f>
        <v>4.183561643835616</v>
      </c>
    </row>
    <row r="63" spans="1:9" x14ac:dyDescent="0.3">
      <c r="A63" t="s">
        <v>68</v>
      </c>
      <c r="B63" t="s">
        <v>15</v>
      </c>
      <c r="C63" t="s">
        <v>21</v>
      </c>
      <c r="D63">
        <v>27</v>
      </c>
      <c r="E63" s="7">
        <v>44236</v>
      </c>
      <c r="F63" s="5">
        <v>91650</v>
      </c>
      <c r="G63" t="s">
        <v>13</v>
      </c>
      <c r="H63" t="s">
        <v>206</v>
      </c>
      <c r="I63" s="8">
        <f ca="1">(TODAY()-Staff[[#This Row],[Date Joined]])/365</f>
        <v>4.5863013698630137</v>
      </c>
    </row>
    <row r="64" spans="1:9" x14ac:dyDescent="0.3">
      <c r="A64" t="s">
        <v>160</v>
      </c>
      <c r="B64" t="s">
        <v>15</v>
      </c>
      <c r="C64" t="s">
        <v>21</v>
      </c>
      <c r="D64">
        <v>27</v>
      </c>
      <c r="E64" s="7">
        <v>44174</v>
      </c>
      <c r="F64" s="5">
        <v>91650</v>
      </c>
      <c r="G64" t="s">
        <v>13</v>
      </c>
      <c r="H64" t="s">
        <v>208</v>
      </c>
      <c r="I64" s="8">
        <f ca="1">(TODAY()-Staff[[#This Row],[Date Joined]])/365</f>
        <v>4.7561643835616438</v>
      </c>
    </row>
    <row r="65" spans="1:9" x14ac:dyDescent="0.3">
      <c r="A65" t="s">
        <v>52</v>
      </c>
      <c r="B65" t="s">
        <v>207</v>
      </c>
      <c r="C65" t="s">
        <v>12</v>
      </c>
      <c r="D65">
        <v>32</v>
      </c>
      <c r="E65" s="7">
        <v>44774</v>
      </c>
      <c r="F65" s="5">
        <v>91310</v>
      </c>
      <c r="G65" t="s">
        <v>16</v>
      </c>
      <c r="H65" t="s">
        <v>206</v>
      </c>
      <c r="I65" s="8">
        <f ca="1">(TODAY()-Staff[[#This Row],[Date Joined]])/365</f>
        <v>3.1123287671232878</v>
      </c>
    </row>
    <row r="66" spans="1:9" x14ac:dyDescent="0.3">
      <c r="A66" t="s">
        <v>145</v>
      </c>
      <c r="B66" t="s">
        <v>207</v>
      </c>
      <c r="C66" t="s">
        <v>12</v>
      </c>
      <c r="D66">
        <v>32</v>
      </c>
      <c r="E66" s="7">
        <v>44713</v>
      </c>
      <c r="F66" s="5">
        <v>91310</v>
      </c>
      <c r="G66" t="s">
        <v>16</v>
      </c>
      <c r="H66" t="s">
        <v>208</v>
      </c>
      <c r="I66" s="8">
        <f ca="1">(TODAY()-Staff[[#This Row],[Date Joined]])/365</f>
        <v>3.2794520547945205</v>
      </c>
    </row>
    <row r="67" spans="1:9" x14ac:dyDescent="0.3">
      <c r="A67" t="s">
        <v>11</v>
      </c>
      <c r="B67" t="s">
        <v>207</v>
      </c>
      <c r="C67" t="s">
        <v>12</v>
      </c>
      <c r="D67">
        <v>26</v>
      </c>
      <c r="E67" s="7">
        <v>44271</v>
      </c>
      <c r="F67" s="5">
        <v>90700</v>
      </c>
      <c r="G67" t="s">
        <v>13</v>
      </c>
      <c r="H67" t="s">
        <v>206</v>
      </c>
      <c r="I67" s="8">
        <f ca="1">(TODAY()-Staff[[#This Row],[Date Joined]])/365</f>
        <v>4.4904109589041097</v>
      </c>
    </row>
    <row r="68" spans="1:9" x14ac:dyDescent="0.3">
      <c r="A68" t="s">
        <v>112</v>
      </c>
      <c r="B68" t="s">
        <v>207</v>
      </c>
      <c r="C68" t="s">
        <v>12</v>
      </c>
      <c r="D68">
        <v>27</v>
      </c>
      <c r="E68" s="7">
        <v>44212</v>
      </c>
      <c r="F68" s="5">
        <v>90700</v>
      </c>
      <c r="G68" t="s">
        <v>13</v>
      </c>
      <c r="H68" t="s">
        <v>208</v>
      </c>
      <c r="I68" s="8">
        <f ca="1">(TODAY()-Staff[[#This Row],[Date Joined]])/365</f>
        <v>4.6520547945205477</v>
      </c>
    </row>
    <row r="69" spans="1:9" x14ac:dyDescent="0.3">
      <c r="A69" t="s">
        <v>23</v>
      </c>
      <c r="B69" t="s">
        <v>15</v>
      </c>
      <c r="C69" t="s">
        <v>12</v>
      </c>
      <c r="D69">
        <v>37</v>
      </c>
      <c r="E69" s="7">
        <v>44338</v>
      </c>
      <c r="F69" s="5">
        <v>88050</v>
      </c>
      <c r="G69" t="s">
        <v>24</v>
      </c>
      <c r="H69" t="s">
        <v>206</v>
      </c>
      <c r="I69" s="8">
        <f ca="1">(TODAY()-Staff[[#This Row],[Date Joined]])/365</f>
        <v>4.3068493150684928</v>
      </c>
    </row>
    <row r="70" spans="1:9" x14ac:dyDescent="0.3">
      <c r="A70" t="s">
        <v>118</v>
      </c>
      <c r="B70" t="s">
        <v>15</v>
      </c>
      <c r="C70" t="s">
        <v>12</v>
      </c>
      <c r="D70">
        <v>37</v>
      </c>
      <c r="E70" s="7">
        <v>44277</v>
      </c>
      <c r="F70" s="5">
        <v>88050</v>
      </c>
      <c r="G70" t="s">
        <v>24</v>
      </c>
      <c r="H70" t="s">
        <v>208</v>
      </c>
      <c r="I70" s="8">
        <f ca="1">(TODAY()-Staff[[#This Row],[Date Joined]])/365</f>
        <v>4.4739726027397264</v>
      </c>
    </row>
    <row r="71" spans="1:9" x14ac:dyDescent="0.3">
      <c r="A71" t="s">
        <v>74</v>
      </c>
      <c r="B71" t="s">
        <v>8</v>
      </c>
      <c r="C71" t="s">
        <v>12</v>
      </c>
      <c r="D71">
        <v>40</v>
      </c>
      <c r="E71" s="7">
        <v>44337</v>
      </c>
      <c r="F71" s="5">
        <v>87620</v>
      </c>
      <c r="G71" t="s">
        <v>16</v>
      </c>
      <c r="H71" t="s">
        <v>206</v>
      </c>
      <c r="I71" s="8">
        <f ca="1">(TODAY()-Staff[[#This Row],[Date Joined]])/365</f>
        <v>4.3095890410958901</v>
      </c>
    </row>
    <row r="72" spans="1:9" x14ac:dyDescent="0.3">
      <c r="A72" t="s">
        <v>166</v>
      </c>
      <c r="B72" t="s">
        <v>8</v>
      </c>
      <c r="C72" t="s">
        <v>12</v>
      </c>
      <c r="D72">
        <v>40</v>
      </c>
      <c r="E72" s="7">
        <v>44276</v>
      </c>
      <c r="F72" s="5">
        <v>87620</v>
      </c>
      <c r="G72" t="s">
        <v>16</v>
      </c>
      <c r="H72" t="s">
        <v>208</v>
      </c>
      <c r="I72" s="8">
        <f ca="1">(TODAY()-Staff[[#This Row],[Date Joined]])/365</f>
        <v>4.4767123287671229</v>
      </c>
    </row>
    <row r="73" spans="1:9" x14ac:dyDescent="0.3">
      <c r="A73" t="s">
        <v>88</v>
      </c>
      <c r="B73" t="s">
        <v>8</v>
      </c>
      <c r="C73" t="s">
        <v>21</v>
      </c>
      <c r="D73">
        <v>33</v>
      </c>
      <c r="E73" s="7">
        <v>44809</v>
      </c>
      <c r="F73" s="5">
        <v>86570</v>
      </c>
      <c r="G73" t="s">
        <v>16</v>
      </c>
      <c r="H73" t="s">
        <v>206</v>
      </c>
      <c r="I73" s="8">
        <f ca="1">(TODAY()-Staff[[#This Row],[Date Joined]])/365</f>
        <v>3.0164383561643837</v>
      </c>
    </row>
    <row r="74" spans="1:9" x14ac:dyDescent="0.3">
      <c r="A74" t="s">
        <v>181</v>
      </c>
      <c r="B74" t="s">
        <v>8</v>
      </c>
      <c r="C74" t="s">
        <v>21</v>
      </c>
      <c r="D74">
        <v>33</v>
      </c>
      <c r="E74" s="7">
        <v>44747</v>
      </c>
      <c r="F74" s="5">
        <v>86570</v>
      </c>
      <c r="G74" t="s">
        <v>16</v>
      </c>
      <c r="H74" t="s">
        <v>208</v>
      </c>
      <c r="I74" s="8">
        <f ca="1">(TODAY()-Staff[[#This Row],[Date Joined]])/365</f>
        <v>3.1863013698630138</v>
      </c>
    </row>
    <row r="75" spans="1:9" x14ac:dyDescent="0.3">
      <c r="A75" t="s">
        <v>28</v>
      </c>
      <c r="B75" t="s">
        <v>8</v>
      </c>
      <c r="C75" t="s">
        <v>21</v>
      </c>
      <c r="D75">
        <v>34</v>
      </c>
      <c r="E75" s="7">
        <v>44459</v>
      </c>
      <c r="F75" s="5">
        <v>85000</v>
      </c>
      <c r="G75" t="s">
        <v>16</v>
      </c>
      <c r="H75" t="s">
        <v>206</v>
      </c>
      <c r="I75" s="8">
        <f ca="1">(TODAY()-Staff[[#This Row],[Date Joined]])/365</f>
        <v>3.9753424657534246</v>
      </c>
    </row>
    <row r="76" spans="1:9" x14ac:dyDescent="0.3">
      <c r="A76" t="s">
        <v>122</v>
      </c>
      <c r="B76" t="s">
        <v>8</v>
      </c>
      <c r="C76" t="s">
        <v>21</v>
      </c>
      <c r="D76">
        <v>34</v>
      </c>
      <c r="E76" s="7">
        <v>44397</v>
      </c>
      <c r="F76" s="5">
        <v>85000</v>
      </c>
      <c r="G76" t="s">
        <v>16</v>
      </c>
      <c r="H76" t="s">
        <v>208</v>
      </c>
      <c r="I76" s="8">
        <f ca="1">(TODAY()-Staff[[#This Row],[Date Joined]])/365</f>
        <v>4.1452054794520548</v>
      </c>
    </row>
    <row r="77" spans="1:9" x14ac:dyDescent="0.3">
      <c r="A77" t="s">
        <v>92</v>
      </c>
      <c r="B77" t="s">
        <v>8</v>
      </c>
      <c r="C77" t="s">
        <v>12</v>
      </c>
      <c r="D77">
        <v>27</v>
      </c>
      <c r="E77" s="7">
        <v>44686</v>
      </c>
      <c r="F77" s="5">
        <v>83750</v>
      </c>
      <c r="G77" t="s">
        <v>16</v>
      </c>
      <c r="H77" t="s">
        <v>206</v>
      </c>
      <c r="I77" s="8">
        <f ca="1">(TODAY()-Staff[[#This Row],[Date Joined]])/365</f>
        <v>3.3534246575342466</v>
      </c>
    </row>
    <row r="78" spans="1:9" x14ac:dyDescent="0.3">
      <c r="A78" t="s">
        <v>185</v>
      </c>
      <c r="B78" t="s">
        <v>8</v>
      </c>
      <c r="C78" t="s">
        <v>12</v>
      </c>
      <c r="D78">
        <v>27</v>
      </c>
      <c r="E78" s="7">
        <v>44625</v>
      </c>
      <c r="F78" s="5">
        <v>83750</v>
      </c>
      <c r="G78" t="s">
        <v>16</v>
      </c>
      <c r="H78" t="s">
        <v>208</v>
      </c>
      <c r="I78" s="8">
        <f ca="1">(TODAY()-Staff[[#This Row],[Date Joined]])/365</f>
        <v>3.5205479452054793</v>
      </c>
    </row>
    <row r="79" spans="1:9" x14ac:dyDescent="0.3">
      <c r="A79" t="s">
        <v>39</v>
      </c>
      <c r="B79" t="s">
        <v>8</v>
      </c>
      <c r="C79" t="s">
        <v>12</v>
      </c>
      <c r="D79">
        <v>25</v>
      </c>
      <c r="E79" s="7">
        <v>44694</v>
      </c>
      <c r="F79" s="5">
        <v>80700</v>
      </c>
      <c r="G79" t="s">
        <v>13</v>
      </c>
      <c r="H79" t="s">
        <v>206</v>
      </c>
      <c r="I79" s="8">
        <f ca="1">(TODAY()-Staff[[#This Row],[Date Joined]])/365</f>
        <v>3.3315068493150686</v>
      </c>
    </row>
    <row r="80" spans="1:9" x14ac:dyDescent="0.3">
      <c r="A80" t="s">
        <v>133</v>
      </c>
      <c r="B80" t="s">
        <v>8</v>
      </c>
      <c r="C80" t="s">
        <v>12</v>
      </c>
      <c r="D80">
        <v>25</v>
      </c>
      <c r="E80" s="7">
        <v>44633</v>
      </c>
      <c r="F80" s="5">
        <v>80700</v>
      </c>
      <c r="G80" t="s">
        <v>13</v>
      </c>
      <c r="H80" t="s">
        <v>208</v>
      </c>
      <c r="I80" s="8">
        <f ca="1">(TODAY()-Staff[[#This Row],[Date Joined]])/365</f>
        <v>3.4986301369863013</v>
      </c>
    </row>
    <row r="81" spans="1:9" x14ac:dyDescent="0.3">
      <c r="A81" t="s">
        <v>104</v>
      </c>
      <c r="B81" t="s">
        <v>15</v>
      </c>
      <c r="C81" t="s">
        <v>9</v>
      </c>
      <c r="D81">
        <v>20</v>
      </c>
      <c r="E81" s="7">
        <v>44744</v>
      </c>
      <c r="F81" s="5">
        <v>79570</v>
      </c>
      <c r="G81" t="s">
        <v>16</v>
      </c>
      <c r="H81" t="s">
        <v>206</v>
      </c>
      <c r="I81" s="8">
        <f ca="1">(TODAY()-Staff[[#This Row],[Date Joined]])/365</f>
        <v>3.1945205479452055</v>
      </c>
    </row>
    <row r="82" spans="1:9" x14ac:dyDescent="0.3">
      <c r="A82" t="s">
        <v>197</v>
      </c>
      <c r="B82" t="s">
        <v>15</v>
      </c>
      <c r="C82" t="s">
        <v>9</v>
      </c>
      <c r="D82">
        <v>20</v>
      </c>
      <c r="E82" s="7">
        <v>44683</v>
      </c>
      <c r="F82" s="5">
        <v>79570</v>
      </c>
      <c r="G82" t="s">
        <v>16</v>
      </c>
      <c r="H82" t="s">
        <v>208</v>
      </c>
      <c r="I82" s="8">
        <f ca="1">(TODAY()-Staff[[#This Row],[Date Joined]])/365</f>
        <v>3.3616438356164382</v>
      </c>
    </row>
    <row r="83" spans="1:9" x14ac:dyDescent="0.3">
      <c r="A83" t="s">
        <v>48</v>
      </c>
      <c r="B83" t="s">
        <v>8</v>
      </c>
      <c r="C83" t="s">
        <v>19</v>
      </c>
      <c r="D83">
        <v>36</v>
      </c>
      <c r="E83" s="7">
        <v>44494</v>
      </c>
      <c r="F83" s="5">
        <v>78540</v>
      </c>
      <c r="G83" t="s">
        <v>16</v>
      </c>
      <c r="H83" t="s">
        <v>206</v>
      </c>
      <c r="I83" s="8">
        <f ca="1">(TODAY()-Staff[[#This Row],[Date Joined]])/365</f>
        <v>3.8794520547945206</v>
      </c>
    </row>
    <row r="84" spans="1:9" x14ac:dyDescent="0.3">
      <c r="A84" t="s">
        <v>141</v>
      </c>
      <c r="B84" t="s">
        <v>8</v>
      </c>
      <c r="C84" t="s">
        <v>19</v>
      </c>
      <c r="D84">
        <v>36</v>
      </c>
      <c r="E84" s="7">
        <v>44433</v>
      </c>
      <c r="F84" s="5">
        <v>78540</v>
      </c>
      <c r="G84" t="s">
        <v>16</v>
      </c>
      <c r="H84" t="s">
        <v>208</v>
      </c>
      <c r="I84" s="8">
        <f ca="1">(TODAY()-Staff[[#This Row],[Date Joined]])/365</f>
        <v>4.0465753424657533</v>
      </c>
    </row>
    <row r="85" spans="1:9" x14ac:dyDescent="0.3">
      <c r="A85" t="s">
        <v>72</v>
      </c>
      <c r="B85" t="s">
        <v>8</v>
      </c>
      <c r="C85" t="s">
        <v>9</v>
      </c>
      <c r="D85">
        <v>36</v>
      </c>
      <c r="E85" s="7">
        <v>44529</v>
      </c>
      <c r="F85" s="5">
        <v>78390</v>
      </c>
      <c r="G85" t="s">
        <v>16</v>
      </c>
      <c r="H85" t="s">
        <v>206</v>
      </c>
      <c r="I85" s="8">
        <f ca="1">(TODAY()-Staff[[#This Row],[Date Joined]])/365</f>
        <v>3.7835616438356166</v>
      </c>
    </row>
    <row r="86" spans="1:9" x14ac:dyDescent="0.3">
      <c r="A86" t="s">
        <v>164</v>
      </c>
      <c r="B86" t="s">
        <v>8</v>
      </c>
      <c r="C86" t="s">
        <v>9</v>
      </c>
      <c r="D86">
        <v>36</v>
      </c>
      <c r="E86" s="7">
        <v>44468</v>
      </c>
      <c r="F86" s="5">
        <v>78390</v>
      </c>
      <c r="G86" t="s">
        <v>16</v>
      </c>
      <c r="H86" t="s">
        <v>208</v>
      </c>
      <c r="I86" s="8">
        <f ca="1">(TODAY()-Staff[[#This Row],[Date Joined]])/365</f>
        <v>3.9506849315068493</v>
      </c>
    </row>
    <row r="87" spans="1:9" x14ac:dyDescent="0.3">
      <c r="A87" t="s">
        <v>62</v>
      </c>
      <c r="B87" t="s">
        <v>8</v>
      </c>
      <c r="C87" t="s">
        <v>9</v>
      </c>
      <c r="D87">
        <v>22</v>
      </c>
      <c r="E87" s="7">
        <v>44450</v>
      </c>
      <c r="F87" s="5">
        <v>76900</v>
      </c>
      <c r="G87" t="s">
        <v>13</v>
      </c>
      <c r="H87" t="s">
        <v>206</v>
      </c>
      <c r="I87" s="8">
        <f ca="1">(TODAY()-Staff[[#This Row],[Date Joined]])/365</f>
        <v>4</v>
      </c>
    </row>
    <row r="88" spans="1:9" x14ac:dyDescent="0.3">
      <c r="A88" t="s">
        <v>154</v>
      </c>
      <c r="B88" t="s">
        <v>8</v>
      </c>
      <c r="C88" t="s">
        <v>9</v>
      </c>
      <c r="D88">
        <v>22</v>
      </c>
      <c r="E88" s="7">
        <v>44388</v>
      </c>
      <c r="F88" s="5">
        <v>76900</v>
      </c>
      <c r="G88" t="s">
        <v>13</v>
      </c>
      <c r="H88" t="s">
        <v>208</v>
      </c>
      <c r="I88" s="8">
        <f ca="1">(TODAY()-Staff[[#This Row],[Date Joined]])/365</f>
        <v>4.1698630136986301</v>
      </c>
    </row>
    <row r="89" spans="1:9" x14ac:dyDescent="0.3">
      <c r="A89" t="s">
        <v>35</v>
      </c>
      <c r="B89" t="s">
        <v>8</v>
      </c>
      <c r="C89" t="s">
        <v>21</v>
      </c>
      <c r="D89">
        <v>28</v>
      </c>
      <c r="E89" s="7">
        <v>44185</v>
      </c>
      <c r="F89" s="5">
        <v>75970</v>
      </c>
      <c r="G89" t="s">
        <v>16</v>
      </c>
      <c r="H89" t="s">
        <v>206</v>
      </c>
      <c r="I89" s="8">
        <f ca="1">(TODAY()-Staff[[#This Row],[Date Joined]])/365</f>
        <v>4.7260273972602738</v>
      </c>
    </row>
    <row r="90" spans="1:9" x14ac:dyDescent="0.3">
      <c r="A90" t="s">
        <v>129</v>
      </c>
      <c r="B90" t="s">
        <v>8</v>
      </c>
      <c r="C90" t="s">
        <v>21</v>
      </c>
      <c r="D90">
        <v>28</v>
      </c>
      <c r="E90" s="7">
        <v>44124</v>
      </c>
      <c r="F90" s="5">
        <v>75970</v>
      </c>
      <c r="G90" t="s">
        <v>16</v>
      </c>
      <c r="H90" t="s">
        <v>208</v>
      </c>
      <c r="I90" s="8">
        <f ca="1">(TODAY()-Staff[[#This Row],[Date Joined]])/365</f>
        <v>4.8931506849315065</v>
      </c>
    </row>
    <row r="91" spans="1:9" x14ac:dyDescent="0.3">
      <c r="A91" t="s">
        <v>78</v>
      </c>
      <c r="B91" t="s">
        <v>15</v>
      </c>
      <c r="C91" t="s">
        <v>56</v>
      </c>
      <c r="D91">
        <v>21</v>
      </c>
      <c r="E91" s="7">
        <v>44242</v>
      </c>
      <c r="F91" s="5">
        <v>75880</v>
      </c>
      <c r="G91" t="s">
        <v>16</v>
      </c>
      <c r="H91" t="s">
        <v>206</v>
      </c>
      <c r="I91" s="8">
        <f ca="1">(TODAY()-Staff[[#This Row],[Date Joined]])/365</f>
        <v>4.5698630136986305</v>
      </c>
    </row>
    <row r="92" spans="1:9" x14ac:dyDescent="0.3">
      <c r="A92" t="s">
        <v>170</v>
      </c>
      <c r="B92" t="s">
        <v>15</v>
      </c>
      <c r="C92" t="s">
        <v>56</v>
      </c>
      <c r="D92">
        <v>21</v>
      </c>
      <c r="E92" s="7">
        <v>44180</v>
      </c>
      <c r="F92" s="5">
        <v>75880</v>
      </c>
      <c r="G92" t="s">
        <v>16</v>
      </c>
      <c r="H92" t="s">
        <v>208</v>
      </c>
      <c r="I92" s="8">
        <f ca="1">(TODAY()-Staff[[#This Row],[Date Joined]])/365</f>
        <v>4.7397260273972606</v>
      </c>
    </row>
    <row r="93" spans="1:9" x14ac:dyDescent="0.3">
      <c r="A93" t="s">
        <v>41</v>
      </c>
      <c r="B93" t="s">
        <v>8</v>
      </c>
      <c r="C93" t="s">
        <v>12</v>
      </c>
      <c r="D93">
        <v>33</v>
      </c>
      <c r="E93" s="7">
        <v>44374</v>
      </c>
      <c r="F93" s="5">
        <v>75480</v>
      </c>
      <c r="G93" t="s">
        <v>42</v>
      </c>
      <c r="H93" t="s">
        <v>206</v>
      </c>
      <c r="I93" s="8">
        <f ca="1">(TODAY()-Staff[[#This Row],[Date Joined]])/365</f>
        <v>4.2082191780821914</v>
      </c>
    </row>
    <row r="94" spans="1:9" x14ac:dyDescent="0.3">
      <c r="A94" t="s">
        <v>135</v>
      </c>
      <c r="B94" t="s">
        <v>8</v>
      </c>
      <c r="C94" t="s">
        <v>12</v>
      </c>
      <c r="D94">
        <v>33</v>
      </c>
      <c r="E94" s="7">
        <v>44313</v>
      </c>
      <c r="F94" s="5">
        <v>75480</v>
      </c>
      <c r="G94" t="s">
        <v>42</v>
      </c>
      <c r="H94" t="s">
        <v>208</v>
      </c>
      <c r="I94" s="8">
        <f ca="1">(TODAY()-Staff[[#This Row],[Date Joined]])/365</f>
        <v>4.375342465753425</v>
      </c>
    </row>
    <row r="95" spans="1:9" x14ac:dyDescent="0.3">
      <c r="A95" t="s">
        <v>95</v>
      </c>
      <c r="B95" t="s">
        <v>8</v>
      </c>
      <c r="C95" t="s">
        <v>12</v>
      </c>
      <c r="D95">
        <v>33</v>
      </c>
      <c r="E95" s="7">
        <v>44312</v>
      </c>
      <c r="F95" s="5">
        <v>75280</v>
      </c>
      <c r="G95" t="s">
        <v>16</v>
      </c>
      <c r="H95" t="s">
        <v>206</v>
      </c>
      <c r="I95" s="8">
        <f ca="1">(TODAY()-Staff[[#This Row],[Date Joined]])/365</f>
        <v>4.3780821917808215</v>
      </c>
    </row>
    <row r="96" spans="1:9" x14ac:dyDescent="0.3">
      <c r="A96" t="s">
        <v>188</v>
      </c>
      <c r="B96" t="s">
        <v>8</v>
      </c>
      <c r="C96" t="s">
        <v>12</v>
      </c>
      <c r="D96">
        <v>33</v>
      </c>
      <c r="E96" s="7">
        <v>44253</v>
      </c>
      <c r="F96" s="5">
        <v>75280</v>
      </c>
      <c r="G96" t="s">
        <v>16</v>
      </c>
      <c r="H96" t="s">
        <v>208</v>
      </c>
      <c r="I96" s="8">
        <f ca="1">(TODAY()-Staff[[#This Row],[Date Joined]])/365</f>
        <v>4.5397260273972604</v>
      </c>
    </row>
    <row r="97" spans="1:9" x14ac:dyDescent="0.3">
      <c r="A97" t="s">
        <v>7</v>
      </c>
      <c r="B97" t="s">
        <v>8</v>
      </c>
      <c r="C97" t="s">
        <v>9</v>
      </c>
      <c r="D97">
        <v>42</v>
      </c>
      <c r="E97" s="7">
        <v>44779</v>
      </c>
      <c r="F97" s="5">
        <v>75000</v>
      </c>
      <c r="G97" t="s">
        <v>10</v>
      </c>
      <c r="H97" t="s">
        <v>206</v>
      </c>
      <c r="I97" s="8">
        <f ca="1">(TODAY()-Staff[[#This Row],[Date Joined]])/365</f>
        <v>3.0986301369863014</v>
      </c>
    </row>
    <row r="98" spans="1:9" x14ac:dyDescent="0.3">
      <c r="A98" t="s">
        <v>111</v>
      </c>
      <c r="B98" t="s">
        <v>8</v>
      </c>
      <c r="C98" t="s">
        <v>9</v>
      </c>
      <c r="D98">
        <v>42</v>
      </c>
      <c r="E98" s="7">
        <v>44718</v>
      </c>
      <c r="F98" s="5">
        <v>75000</v>
      </c>
      <c r="G98" t="s">
        <v>10</v>
      </c>
      <c r="H98" t="s">
        <v>208</v>
      </c>
      <c r="I98" s="8">
        <f ca="1">(TODAY()-Staff[[#This Row],[Date Joined]])/365</f>
        <v>3.2657534246575342</v>
      </c>
    </row>
    <row r="99" spans="1:9" x14ac:dyDescent="0.3">
      <c r="A99" t="s">
        <v>18</v>
      </c>
      <c r="B99" t="s">
        <v>15</v>
      </c>
      <c r="C99" t="s">
        <v>19</v>
      </c>
      <c r="D99">
        <v>33</v>
      </c>
      <c r="E99" s="7">
        <v>44385</v>
      </c>
      <c r="F99" s="5">
        <v>74550</v>
      </c>
      <c r="G99" t="s">
        <v>16</v>
      </c>
      <c r="H99" t="s">
        <v>206</v>
      </c>
      <c r="I99" s="8">
        <f ca="1">(TODAY()-Staff[[#This Row],[Date Joined]])/365</f>
        <v>4.1780821917808222</v>
      </c>
    </row>
    <row r="100" spans="1:9" x14ac:dyDescent="0.3">
      <c r="A100" t="s">
        <v>115</v>
      </c>
      <c r="B100" t="s">
        <v>15</v>
      </c>
      <c r="C100" t="s">
        <v>19</v>
      </c>
      <c r="D100">
        <v>33</v>
      </c>
      <c r="E100" s="7">
        <v>44324</v>
      </c>
      <c r="F100" s="5">
        <v>74550</v>
      </c>
      <c r="G100" t="s">
        <v>16</v>
      </c>
      <c r="H100" t="s">
        <v>208</v>
      </c>
      <c r="I100" s="8">
        <f ca="1">(TODAY()-Staff[[#This Row],[Date Joined]])/365</f>
        <v>4.3452054794520549</v>
      </c>
    </row>
    <row r="101" spans="1:9" x14ac:dyDescent="0.3">
      <c r="A101" t="s">
        <v>94</v>
      </c>
      <c r="B101" t="s">
        <v>15</v>
      </c>
      <c r="C101" t="s">
        <v>21</v>
      </c>
      <c r="D101">
        <v>36</v>
      </c>
      <c r="E101" s="7">
        <v>44333</v>
      </c>
      <c r="F101" s="5">
        <v>71380</v>
      </c>
      <c r="G101" t="s">
        <v>16</v>
      </c>
      <c r="H101" t="s">
        <v>206</v>
      </c>
      <c r="I101" s="8">
        <f ca="1">(TODAY()-Staff[[#This Row],[Date Joined]])/365</f>
        <v>4.3205479452054796</v>
      </c>
    </row>
    <row r="102" spans="1:9" x14ac:dyDescent="0.3">
      <c r="A102" t="s">
        <v>187</v>
      </c>
      <c r="B102" t="s">
        <v>15</v>
      </c>
      <c r="C102" t="s">
        <v>21</v>
      </c>
      <c r="D102">
        <v>36</v>
      </c>
      <c r="E102" s="7">
        <v>44272</v>
      </c>
      <c r="F102" s="5">
        <v>71380</v>
      </c>
      <c r="G102" t="s">
        <v>16</v>
      </c>
      <c r="H102" t="s">
        <v>208</v>
      </c>
      <c r="I102" s="8">
        <f ca="1">(TODAY()-Staff[[#This Row],[Date Joined]])/365</f>
        <v>4.4876712328767123</v>
      </c>
    </row>
    <row r="103" spans="1:9" x14ac:dyDescent="0.3">
      <c r="A103" t="s">
        <v>70</v>
      </c>
      <c r="B103" t="s">
        <v>15</v>
      </c>
      <c r="C103" t="s">
        <v>9</v>
      </c>
      <c r="D103">
        <v>46</v>
      </c>
      <c r="E103" s="7">
        <v>44758</v>
      </c>
      <c r="F103" s="5">
        <v>70610</v>
      </c>
      <c r="G103" t="s">
        <v>16</v>
      </c>
      <c r="H103" t="s">
        <v>206</v>
      </c>
      <c r="I103" s="8">
        <f ca="1">(TODAY()-Staff[[#This Row],[Date Joined]])/365</f>
        <v>3.1561643835616437</v>
      </c>
    </row>
    <row r="104" spans="1:9" x14ac:dyDescent="0.3">
      <c r="A104" t="s">
        <v>70</v>
      </c>
      <c r="B104" t="s">
        <v>15</v>
      </c>
      <c r="C104" t="s">
        <v>9</v>
      </c>
      <c r="D104">
        <v>46</v>
      </c>
      <c r="E104" s="7">
        <v>44758</v>
      </c>
      <c r="F104" s="5">
        <v>70610</v>
      </c>
      <c r="G104" t="s">
        <v>16</v>
      </c>
      <c r="H104" t="s">
        <v>206</v>
      </c>
      <c r="I104" s="8">
        <f ca="1">(TODAY()-Staff[[#This Row],[Date Joined]])/365</f>
        <v>3.1561643835616437</v>
      </c>
    </row>
    <row r="105" spans="1:9" x14ac:dyDescent="0.3">
      <c r="A105" t="s">
        <v>162</v>
      </c>
      <c r="B105" t="s">
        <v>15</v>
      </c>
      <c r="C105" t="s">
        <v>9</v>
      </c>
      <c r="D105">
        <v>46</v>
      </c>
      <c r="E105" s="7">
        <v>44697</v>
      </c>
      <c r="F105" s="5">
        <v>70610</v>
      </c>
      <c r="G105" t="s">
        <v>16</v>
      </c>
      <c r="H105" t="s">
        <v>208</v>
      </c>
      <c r="I105" s="8">
        <f ca="1">(TODAY()-Staff[[#This Row],[Date Joined]])/365</f>
        <v>3.3232876712328765</v>
      </c>
    </row>
    <row r="106" spans="1:9" x14ac:dyDescent="0.3">
      <c r="A106" t="s">
        <v>90</v>
      </c>
      <c r="B106" t="s">
        <v>15</v>
      </c>
      <c r="C106" t="s">
        <v>21</v>
      </c>
      <c r="D106">
        <v>42</v>
      </c>
      <c r="E106" s="7">
        <v>44731</v>
      </c>
      <c r="F106" s="5">
        <v>70270</v>
      </c>
      <c r="G106" t="s">
        <v>24</v>
      </c>
      <c r="H106" t="s">
        <v>206</v>
      </c>
      <c r="I106" s="8">
        <f ca="1">(TODAY()-Staff[[#This Row],[Date Joined]])/365</f>
        <v>3.2301369863013698</v>
      </c>
    </row>
    <row r="107" spans="1:9" x14ac:dyDescent="0.3">
      <c r="A107" t="s">
        <v>183</v>
      </c>
      <c r="B107" t="s">
        <v>15</v>
      </c>
      <c r="C107" t="s">
        <v>21</v>
      </c>
      <c r="D107">
        <v>42</v>
      </c>
      <c r="E107" s="7">
        <v>44670</v>
      </c>
      <c r="F107" s="5">
        <v>70270</v>
      </c>
      <c r="G107" t="s">
        <v>24</v>
      </c>
      <c r="H107" t="s">
        <v>208</v>
      </c>
      <c r="I107" s="8">
        <f ca="1">(TODAY()-Staff[[#This Row],[Date Joined]])/365</f>
        <v>3.3972602739726026</v>
      </c>
    </row>
    <row r="108" spans="1:9" x14ac:dyDescent="0.3">
      <c r="A108" t="s">
        <v>67</v>
      </c>
      <c r="B108" t="s">
        <v>15</v>
      </c>
      <c r="C108" t="s">
        <v>12</v>
      </c>
      <c r="D108">
        <v>30</v>
      </c>
      <c r="E108" s="7">
        <v>44850</v>
      </c>
      <c r="F108" s="5">
        <v>69710</v>
      </c>
      <c r="G108" t="s">
        <v>16</v>
      </c>
      <c r="H108" t="s">
        <v>206</v>
      </c>
      <c r="I108" s="8">
        <f ca="1">(TODAY()-Staff[[#This Row],[Date Joined]])/365</f>
        <v>2.904109589041096</v>
      </c>
    </row>
    <row r="109" spans="1:9" x14ac:dyDescent="0.3">
      <c r="A109" t="s">
        <v>159</v>
      </c>
      <c r="B109" t="s">
        <v>15</v>
      </c>
      <c r="C109" t="s">
        <v>12</v>
      </c>
      <c r="D109">
        <v>30</v>
      </c>
      <c r="E109" s="7">
        <v>44789</v>
      </c>
      <c r="F109" s="5">
        <v>69710</v>
      </c>
      <c r="G109" t="s">
        <v>16</v>
      </c>
      <c r="H109" t="s">
        <v>208</v>
      </c>
      <c r="I109" s="8">
        <f ca="1">(TODAY()-Staff[[#This Row],[Date Joined]])/365</f>
        <v>3.0712328767123287</v>
      </c>
    </row>
    <row r="110" spans="1:9" x14ac:dyDescent="0.3">
      <c r="A110" t="s">
        <v>25</v>
      </c>
      <c r="B110" t="s">
        <v>15</v>
      </c>
      <c r="C110" t="s">
        <v>12</v>
      </c>
      <c r="D110">
        <v>30</v>
      </c>
      <c r="E110" s="7">
        <v>44273</v>
      </c>
      <c r="F110" s="5">
        <v>69120</v>
      </c>
      <c r="G110" t="s">
        <v>16</v>
      </c>
      <c r="H110" t="s">
        <v>206</v>
      </c>
      <c r="I110" s="8">
        <f ca="1">(TODAY()-Staff[[#This Row],[Date Joined]])/365</f>
        <v>4.484931506849315</v>
      </c>
    </row>
    <row r="111" spans="1:9" x14ac:dyDescent="0.3">
      <c r="A111" t="s">
        <v>119</v>
      </c>
      <c r="B111" t="s">
        <v>15</v>
      </c>
      <c r="C111" t="s">
        <v>12</v>
      </c>
      <c r="D111">
        <v>30</v>
      </c>
      <c r="E111" s="7">
        <v>44214</v>
      </c>
      <c r="F111" s="5">
        <v>69120</v>
      </c>
      <c r="G111" t="s">
        <v>16</v>
      </c>
      <c r="H111" t="s">
        <v>208</v>
      </c>
      <c r="I111" s="8">
        <f ca="1">(TODAY()-Staff[[#This Row],[Date Joined]])/365</f>
        <v>4.646575342465753</v>
      </c>
    </row>
    <row r="112" spans="1:9" x14ac:dyDescent="0.3">
      <c r="A112" t="s">
        <v>97</v>
      </c>
      <c r="B112" t="s">
        <v>15</v>
      </c>
      <c r="C112" t="s">
        <v>12</v>
      </c>
      <c r="D112">
        <v>37</v>
      </c>
      <c r="E112" s="7">
        <v>44701</v>
      </c>
      <c r="F112" s="5">
        <v>69070</v>
      </c>
      <c r="G112" t="s">
        <v>16</v>
      </c>
      <c r="H112" t="s">
        <v>206</v>
      </c>
      <c r="I112" s="8">
        <f ca="1">(TODAY()-Staff[[#This Row],[Date Joined]])/365</f>
        <v>3.3123287671232875</v>
      </c>
    </row>
    <row r="113" spans="1:9" x14ac:dyDescent="0.3">
      <c r="A113" t="s">
        <v>190</v>
      </c>
      <c r="B113" t="s">
        <v>15</v>
      </c>
      <c r="C113" t="s">
        <v>12</v>
      </c>
      <c r="D113">
        <v>37</v>
      </c>
      <c r="E113" s="7">
        <v>44640</v>
      </c>
      <c r="F113" s="5">
        <v>69070</v>
      </c>
      <c r="G113" t="s">
        <v>16</v>
      </c>
      <c r="H113" t="s">
        <v>208</v>
      </c>
      <c r="I113" s="8">
        <f ca="1">(TODAY()-Staff[[#This Row],[Date Joined]])/365</f>
        <v>3.4794520547945207</v>
      </c>
    </row>
    <row r="114" spans="1:9" x14ac:dyDescent="0.3">
      <c r="A114" t="s">
        <v>91</v>
      </c>
      <c r="B114" t="s">
        <v>8</v>
      </c>
      <c r="C114" t="s">
        <v>19</v>
      </c>
      <c r="D114">
        <v>20</v>
      </c>
      <c r="E114" s="7">
        <v>44537</v>
      </c>
      <c r="F114" s="5">
        <v>68900</v>
      </c>
      <c r="G114" t="s">
        <v>24</v>
      </c>
      <c r="H114" t="s">
        <v>206</v>
      </c>
      <c r="I114" s="8">
        <f ca="1">(TODAY()-Staff[[#This Row],[Date Joined]])/365</f>
        <v>3.7616438356164386</v>
      </c>
    </row>
    <row r="115" spans="1:9" x14ac:dyDescent="0.3">
      <c r="A115" t="s">
        <v>184</v>
      </c>
      <c r="B115" t="s">
        <v>8</v>
      </c>
      <c r="C115" t="s">
        <v>19</v>
      </c>
      <c r="D115">
        <v>20</v>
      </c>
      <c r="E115" s="7">
        <v>44476</v>
      </c>
      <c r="F115" s="5">
        <v>68900</v>
      </c>
      <c r="G115" t="s">
        <v>24</v>
      </c>
      <c r="H115" t="s">
        <v>208</v>
      </c>
      <c r="I115" s="8">
        <f ca="1">(TODAY()-Staff[[#This Row],[Date Joined]])/365</f>
        <v>3.9287671232876713</v>
      </c>
    </row>
    <row r="116" spans="1:9" x14ac:dyDescent="0.3">
      <c r="A116" t="s">
        <v>45</v>
      </c>
      <c r="B116" t="s">
        <v>15</v>
      </c>
      <c r="C116" t="s">
        <v>9</v>
      </c>
      <c r="D116">
        <v>30</v>
      </c>
      <c r="E116" s="7">
        <v>44701</v>
      </c>
      <c r="F116" s="5">
        <v>67950</v>
      </c>
      <c r="G116" t="s">
        <v>16</v>
      </c>
      <c r="H116" t="s">
        <v>206</v>
      </c>
      <c r="I116" s="8">
        <f ca="1">(TODAY()-Staff[[#This Row],[Date Joined]])/365</f>
        <v>3.3123287671232875</v>
      </c>
    </row>
    <row r="117" spans="1:9" x14ac:dyDescent="0.3">
      <c r="A117" t="s">
        <v>138</v>
      </c>
      <c r="B117" t="s">
        <v>15</v>
      </c>
      <c r="C117" t="s">
        <v>9</v>
      </c>
      <c r="D117">
        <v>30</v>
      </c>
      <c r="E117" s="7">
        <v>44640</v>
      </c>
      <c r="F117" s="5">
        <v>67950</v>
      </c>
      <c r="G117" t="s">
        <v>16</v>
      </c>
      <c r="H117" t="s">
        <v>208</v>
      </c>
      <c r="I117" s="8">
        <f ca="1">(TODAY()-Staff[[#This Row],[Date Joined]])/365</f>
        <v>3.4794520547945207</v>
      </c>
    </row>
    <row r="118" spans="1:9" x14ac:dyDescent="0.3">
      <c r="A118" t="s">
        <v>27</v>
      </c>
      <c r="B118" t="s">
        <v>8</v>
      </c>
      <c r="C118" t="s">
        <v>21</v>
      </c>
      <c r="D118">
        <v>30</v>
      </c>
      <c r="E118" s="7">
        <v>44389</v>
      </c>
      <c r="F118" s="5">
        <v>67910</v>
      </c>
      <c r="G118" t="s">
        <v>24</v>
      </c>
      <c r="H118" t="s">
        <v>206</v>
      </c>
      <c r="I118" s="8">
        <f ca="1">(TODAY()-Staff[[#This Row],[Date Joined]])/365</f>
        <v>4.1671232876712327</v>
      </c>
    </row>
    <row r="119" spans="1:9" x14ac:dyDescent="0.3">
      <c r="A119" t="s">
        <v>121</v>
      </c>
      <c r="B119" t="s">
        <v>8</v>
      </c>
      <c r="C119" t="s">
        <v>21</v>
      </c>
      <c r="D119">
        <v>30</v>
      </c>
      <c r="E119" s="7">
        <v>44328</v>
      </c>
      <c r="F119" s="5">
        <v>67910</v>
      </c>
      <c r="G119" t="s">
        <v>24</v>
      </c>
      <c r="H119" t="s">
        <v>208</v>
      </c>
      <c r="I119" s="8">
        <f ca="1">(TODAY()-Staff[[#This Row],[Date Joined]])/365</f>
        <v>4.3342465753424655</v>
      </c>
    </row>
    <row r="120" spans="1:9" x14ac:dyDescent="0.3">
      <c r="A120" t="s">
        <v>32</v>
      </c>
      <c r="B120" t="s">
        <v>8</v>
      </c>
      <c r="C120" t="s">
        <v>21</v>
      </c>
      <c r="D120">
        <v>21</v>
      </c>
      <c r="E120" s="7">
        <v>44317</v>
      </c>
      <c r="F120" s="5">
        <v>65920</v>
      </c>
      <c r="G120" t="s">
        <v>16</v>
      </c>
      <c r="H120" t="s">
        <v>206</v>
      </c>
      <c r="I120" s="8">
        <f ca="1">(TODAY()-Staff[[#This Row],[Date Joined]])/365</f>
        <v>4.3643835616438356</v>
      </c>
    </row>
    <row r="121" spans="1:9" x14ac:dyDescent="0.3">
      <c r="A121" t="s">
        <v>126</v>
      </c>
      <c r="B121" t="s">
        <v>8</v>
      </c>
      <c r="C121" t="s">
        <v>21</v>
      </c>
      <c r="D121">
        <v>21</v>
      </c>
      <c r="E121" s="7">
        <v>44256</v>
      </c>
      <c r="F121" s="5">
        <v>65920</v>
      </c>
      <c r="G121" t="s">
        <v>16</v>
      </c>
      <c r="H121" t="s">
        <v>208</v>
      </c>
      <c r="I121" s="8">
        <f ca="1">(TODAY()-Staff[[#This Row],[Date Joined]])/365</f>
        <v>4.5315068493150683</v>
      </c>
    </row>
    <row r="122" spans="1:9" x14ac:dyDescent="0.3">
      <c r="A122" t="s">
        <v>76</v>
      </c>
      <c r="B122" t="s">
        <v>15</v>
      </c>
      <c r="C122" t="s">
        <v>19</v>
      </c>
      <c r="D122">
        <v>25</v>
      </c>
      <c r="E122" s="7">
        <v>44383</v>
      </c>
      <c r="F122" s="5">
        <v>65700</v>
      </c>
      <c r="G122" t="s">
        <v>16</v>
      </c>
      <c r="H122" t="s">
        <v>206</v>
      </c>
      <c r="I122" s="8">
        <f ca="1">(TODAY()-Staff[[#This Row],[Date Joined]])/365</f>
        <v>4.183561643835616</v>
      </c>
    </row>
    <row r="123" spans="1:9" x14ac:dyDescent="0.3">
      <c r="A123" t="s">
        <v>168</v>
      </c>
      <c r="B123" t="s">
        <v>15</v>
      </c>
      <c r="C123" t="s">
        <v>19</v>
      </c>
      <c r="D123">
        <v>25</v>
      </c>
      <c r="E123" s="7">
        <v>44322</v>
      </c>
      <c r="F123" s="5">
        <v>65700</v>
      </c>
      <c r="G123" t="s">
        <v>16</v>
      </c>
      <c r="H123" t="s">
        <v>208</v>
      </c>
      <c r="I123" s="8">
        <f ca="1">(TODAY()-Staff[[#This Row],[Date Joined]])/365</f>
        <v>4.3506849315068497</v>
      </c>
    </row>
    <row r="124" spans="1:9" x14ac:dyDescent="0.3">
      <c r="A124" t="s">
        <v>93</v>
      </c>
      <c r="B124" t="s">
        <v>8</v>
      </c>
      <c r="C124" t="s">
        <v>21</v>
      </c>
      <c r="D124">
        <v>33</v>
      </c>
      <c r="E124" s="7">
        <v>44067</v>
      </c>
      <c r="F124" s="5">
        <v>65360</v>
      </c>
      <c r="G124" t="s">
        <v>16</v>
      </c>
      <c r="H124" t="s">
        <v>206</v>
      </c>
      <c r="I124" s="8">
        <f ca="1">(TODAY()-Staff[[#This Row],[Date Joined]])/365</f>
        <v>5.0493150684931507</v>
      </c>
    </row>
    <row r="125" spans="1:9" x14ac:dyDescent="0.3">
      <c r="A125" t="s">
        <v>186</v>
      </c>
      <c r="B125" t="s">
        <v>8</v>
      </c>
      <c r="C125" t="s">
        <v>21</v>
      </c>
      <c r="D125">
        <v>33</v>
      </c>
      <c r="E125" s="7">
        <v>44006</v>
      </c>
      <c r="F125" s="5">
        <v>65360</v>
      </c>
      <c r="G125" t="s">
        <v>16</v>
      </c>
      <c r="H125" t="s">
        <v>208</v>
      </c>
      <c r="I125" s="8">
        <f ca="1">(TODAY()-Staff[[#This Row],[Date Joined]])/365</f>
        <v>5.2164383561643834</v>
      </c>
    </row>
    <row r="126" spans="1:9" x14ac:dyDescent="0.3">
      <c r="A126" t="s">
        <v>20</v>
      </c>
      <c r="B126" t="s">
        <v>207</v>
      </c>
      <c r="C126" t="s">
        <v>21</v>
      </c>
      <c r="D126">
        <v>30</v>
      </c>
      <c r="E126" s="7">
        <v>44597</v>
      </c>
      <c r="F126" s="5">
        <v>64000</v>
      </c>
      <c r="G126" t="s">
        <v>16</v>
      </c>
      <c r="H126" t="s">
        <v>206</v>
      </c>
      <c r="I126" s="8">
        <f ca="1">(TODAY()-Staff[[#This Row],[Date Joined]])/365</f>
        <v>3.5972602739726027</v>
      </c>
    </row>
    <row r="127" spans="1:9" x14ac:dyDescent="0.3">
      <c r="A127" t="s">
        <v>116</v>
      </c>
      <c r="B127" t="s">
        <v>207</v>
      </c>
      <c r="C127" t="s">
        <v>21</v>
      </c>
      <c r="D127">
        <v>30</v>
      </c>
      <c r="E127" s="7">
        <v>44535</v>
      </c>
      <c r="F127" s="5">
        <v>64000</v>
      </c>
      <c r="G127" t="s">
        <v>16</v>
      </c>
      <c r="H127" t="s">
        <v>208</v>
      </c>
      <c r="I127" s="8">
        <f ca="1">(TODAY()-Staff[[#This Row],[Date Joined]])/365</f>
        <v>3.7671232876712328</v>
      </c>
    </row>
    <row r="128" spans="1:9" x14ac:dyDescent="0.3">
      <c r="A128" t="s">
        <v>61</v>
      </c>
      <c r="B128" t="s">
        <v>8</v>
      </c>
      <c r="C128" t="s">
        <v>12</v>
      </c>
      <c r="D128">
        <v>24</v>
      </c>
      <c r="E128" s="7">
        <v>44148</v>
      </c>
      <c r="F128" s="5">
        <v>62780</v>
      </c>
      <c r="G128" t="s">
        <v>16</v>
      </c>
      <c r="H128" t="s">
        <v>206</v>
      </c>
      <c r="I128" s="8">
        <f ca="1">(TODAY()-Staff[[#This Row],[Date Joined]])/365</f>
        <v>4.8273972602739725</v>
      </c>
    </row>
    <row r="129" spans="1:9" x14ac:dyDescent="0.3">
      <c r="A129" t="s">
        <v>61</v>
      </c>
      <c r="B129" t="s">
        <v>8</v>
      </c>
      <c r="C129" t="s">
        <v>12</v>
      </c>
      <c r="D129">
        <v>24</v>
      </c>
      <c r="E129" s="7">
        <v>44148</v>
      </c>
      <c r="F129" s="5">
        <v>62780</v>
      </c>
      <c r="G129" t="s">
        <v>16</v>
      </c>
      <c r="H129" t="s">
        <v>206</v>
      </c>
      <c r="I129" s="8">
        <f ca="1">(TODAY()-Staff[[#This Row],[Date Joined]])/365</f>
        <v>4.8273972602739725</v>
      </c>
    </row>
    <row r="130" spans="1:9" x14ac:dyDescent="0.3">
      <c r="A130" t="s">
        <v>153</v>
      </c>
      <c r="B130" t="s">
        <v>8</v>
      </c>
      <c r="C130" t="s">
        <v>12</v>
      </c>
      <c r="D130">
        <v>24</v>
      </c>
      <c r="E130" s="7">
        <v>44087</v>
      </c>
      <c r="F130" s="5">
        <v>62780</v>
      </c>
      <c r="G130" t="s">
        <v>16</v>
      </c>
      <c r="H130" t="s">
        <v>208</v>
      </c>
      <c r="I130" s="8">
        <f ca="1">(TODAY()-Staff[[#This Row],[Date Joined]])/365</f>
        <v>4.9945205479452053</v>
      </c>
    </row>
    <row r="131" spans="1:9" x14ac:dyDescent="0.3">
      <c r="A131" t="s">
        <v>37</v>
      </c>
      <c r="B131" t="s">
        <v>15</v>
      </c>
      <c r="C131" t="s">
        <v>9</v>
      </c>
      <c r="D131">
        <v>30</v>
      </c>
      <c r="E131" s="7">
        <v>44666</v>
      </c>
      <c r="F131" s="5">
        <v>60570</v>
      </c>
      <c r="G131" t="s">
        <v>16</v>
      </c>
      <c r="H131" t="s">
        <v>206</v>
      </c>
      <c r="I131" s="8">
        <f ca="1">(TODAY()-Staff[[#This Row],[Date Joined]])/365</f>
        <v>3.408219178082192</v>
      </c>
    </row>
    <row r="132" spans="1:9" x14ac:dyDescent="0.3">
      <c r="A132" t="s">
        <v>131</v>
      </c>
      <c r="B132" t="s">
        <v>15</v>
      </c>
      <c r="C132" t="s">
        <v>9</v>
      </c>
      <c r="D132">
        <v>30</v>
      </c>
      <c r="E132" s="7">
        <v>44607</v>
      </c>
      <c r="F132" s="5">
        <v>60570</v>
      </c>
      <c r="G132" t="s">
        <v>16</v>
      </c>
      <c r="H132" t="s">
        <v>208</v>
      </c>
      <c r="I132" s="8">
        <f ca="1">(TODAY()-Staff[[#This Row],[Date Joined]])/365</f>
        <v>3.56986301369863</v>
      </c>
    </row>
    <row r="133" spans="1:9" x14ac:dyDescent="0.3">
      <c r="A133" t="s">
        <v>38</v>
      </c>
      <c r="B133" t="s">
        <v>8</v>
      </c>
      <c r="C133" t="s">
        <v>21</v>
      </c>
      <c r="D133">
        <v>34</v>
      </c>
      <c r="E133" s="7">
        <v>44612</v>
      </c>
      <c r="F133" s="5">
        <v>60130</v>
      </c>
      <c r="G133" t="s">
        <v>16</v>
      </c>
      <c r="H133" t="s">
        <v>206</v>
      </c>
      <c r="I133" s="8">
        <f ca="1">(TODAY()-Staff[[#This Row],[Date Joined]])/365</f>
        <v>3.5561643835616437</v>
      </c>
    </row>
    <row r="134" spans="1:9" x14ac:dyDescent="0.3">
      <c r="A134" t="s">
        <v>132</v>
      </c>
      <c r="B134" t="s">
        <v>8</v>
      </c>
      <c r="C134" t="s">
        <v>21</v>
      </c>
      <c r="D134">
        <v>34</v>
      </c>
      <c r="E134" s="7">
        <v>44550</v>
      </c>
      <c r="F134" s="5">
        <v>60130</v>
      </c>
      <c r="G134" t="s">
        <v>16</v>
      </c>
      <c r="H134" t="s">
        <v>208</v>
      </c>
      <c r="I134" s="8">
        <f ca="1">(TODAY()-Staff[[#This Row],[Date Joined]])/365</f>
        <v>3.7260273972602738</v>
      </c>
    </row>
    <row r="135" spans="1:9" x14ac:dyDescent="0.3">
      <c r="A135" t="s">
        <v>79</v>
      </c>
      <c r="B135" t="s">
        <v>15</v>
      </c>
      <c r="C135" t="s">
        <v>21</v>
      </c>
      <c r="D135">
        <v>33</v>
      </c>
      <c r="E135" s="7">
        <v>44243</v>
      </c>
      <c r="F135" s="5">
        <v>59430</v>
      </c>
      <c r="G135" t="s">
        <v>16</v>
      </c>
      <c r="H135" t="s">
        <v>206</v>
      </c>
      <c r="I135" s="8">
        <f ca="1">(TODAY()-Staff[[#This Row],[Date Joined]])/365</f>
        <v>4.5671232876712331</v>
      </c>
    </row>
    <row r="136" spans="1:9" x14ac:dyDescent="0.3">
      <c r="A136" t="s">
        <v>171</v>
      </c>
      <c r="B136" t="s">
        <v>15</v>
      </c>
      <c r="C136" t="s">
        <v>21</v>
      </c>
      <c r="D136">
        <v>33</v>
      </c>
      <c r="E136" s="7">
        <v>44181</v>
      </c>
      <c r="F136" s="5">
        <v>59430</v>
      </c>
      <c r="G136" t="s">
        <v>16</v>
      </c>
      <c r="H136" t="s">
        <v>208</v>
      </c>
      <c r="I136" s="8">
        <f ca="1">(TODAY()-Staff[[#This Row],[Date Joined]])/365</f>
        <v>4.7369863013698632</v>
      </c>
    </row>
    <row r="137" spans="1:9" x14ac:dyDescent="0.3">
      <c r="A137" t="s">
        <v>100</v>
      </c>
      <c r="B137" t="s">
        <v>15</v>
      </c>
      <c r="C137" t="s">
        <v>9</v>
      </c>
      <c r="D137">
        <v>19</v>
      </c>
      <c r="E137" s="7">
        <v>44277</v>
      </c>
      <c r="F137" s="5">
        <v>58960</v>
      </c>
      <c r="G137" t="s">
        <v>16</v>
      </c>
      <c r="H137" t="s">
        <v>206</v>
      </c>
      <c r="I137" s="8">
        <f ca="1">(TODAY()-Staff[[#This Row],[Date Joined]])/365</f>
        <v>4.4739726027397264</v>
      </c>
    </row>
    <row r="138" spans="1:9" x14ac:dyDescent="0.3">
      <c r="A138" t="s">
        <v>193</v>
      </c>
      <c r="B138" t="s">
        <v>15</v>
      </c>
      <c r="C138" t="s">
        <v>9</v>
      </c>
      <c r="D138">
        <v>19</v>
      </c>
      <c r="E138" s="7">
        <v>44218</v>
      </c>
      <c r="F138" s="5">
        <v>58960</v>
      </c>
      <c r="G138" t="s">
        <v>16</v>
      </c>
      <c r="H138" t="s">
        <v>208</v>
      </c>
      <c r="I138" s="8">
        <f ca="1">(TODAY()-Staff[[#This Row],[Date Joined]])/365</f>
        <v>4.6356164383561644</v>
      </c>
    </row>
    <row r="139" spans="1:9" x14ac:dyDescent="0.3">
      <c r="A139" t="s">
        <v>36</v>
      </c>
      <c r="B139" t="s">
        <v>8</v>
      </c>
      <c r="C139" t="s">
        <v>21</v>
      </c>
      <c r="D139">
        <v>34</v>
      </c>
      <c r="E139" s="7">
        <v>44653</v>
      </c>
      <c r="F139" s="5">
        <v>58940</v>
      </c>
      <c r="G139" t="s">
        <v>16</v>
      </c>
      <c r="H139" t="s">
        <v>206</v>
      </c>
      <c r="I139" s="8">
        <f ca="1">(TODAY()-Staff[[#This Row],[Date Joined]])/365</f>
        <v>3.4438356164383563</v>
      </c>
    </row>
    <row r="140" spans="1:9" x14ac:dyDescent="0.3">
      <c r="A140" t="s">
        <v>130</v>
      </c>
      <c r="B140" t="s">
        <v>8</v>
      </c>
      <c r="C140" t="s">
        <v>21</v>
      </c>
      <c r="D140">
        <v>34</v>
      </c>
      <c r="E140" s="7">
        <v>44594</v>
      </c>
      <c r="F140" s="5">
        <v>58940</v>
      </c>
      <c r="G140" t="s">
        <v>16</v>
      </c>
      <c r="H140" t="s">
        <v>208</v>
      </c>
      <c r="I140" s="8">
        <f ca="1">(TODAY()-Staff[[#This Row],[Date Joined]])/365</f>
        <v>3.6054794520547944</v>
      </c>
    </row>
    <row r="141" spans="1:9" x14ac:dyDescent="0.3">
      <c r="A141" t="s">
        <v>26</v>
      </c>
      <c r="B141" t="s">
        <v>8</v>
      </c>
      <c r="C141" t="s">
        <v>12</v>
      </c>
      <c r="D141">
        <v>31</v>
      </c>
      <c r="E141" s="7">
        <v>44663</v>
      </c>
      <c r="F141" s="5">
        <v>58100</v>
      </c>
      <c r="G141" t="s">
        <v>16</v>
      </c>
      <c r="H141" t="s">
        <v>206</v>
      </c>
      <c r="I141" s="8">
        <f ca="1">(TODAY()-Staff[[#This Row],[Date Joined]])/365</f>
        <v>3.4164383561643836</v>
      </c>
    </row>
    <row r="142" spans="1:9" x14ac:dyDescent="0.3">
      <c r="A142" t="s">
        <v>120</v>
      </c>
      <c r="B142" t="s">
        <v>8</v>
      </c>
      <c r="C142" t="s">
        <v>12</v>
      </c>
      <c r="D142">
        <v>31</v>
      </c>
      <c r="E142" s="7">
        <v>44604</v>
      </c>
      <c r="F142" s="5">
        <v>58100</v>
      </c>
      <c r="G142" t="s">
        <v>16</v>
      </c>
      <c r="H142" t="s">
        <v>208</v>
      </c>
      <c r="I142" s="8">
        <f ca="1">(TODAY()-Staff[[#This Row],[Date Joined]])/365</f>
        <v>3.5780821917808221</v>
      </c>
    </row>
    <row r="143" spans="1:9" x14ac:dyDescent="0.3">
      <c r="A143" t="s">
        <v>31</v>
      </c>
      <c r="B143" t="s">
        <v>15</v>
      </c>
      <c r="C143" t="s">
        <v>9</v>
      </c>
      <c r="D143">
        <v>21</v>
      </c>
      <c r="E143" s="7">
        <v>44762</v>
      </c>
      <c r="F143" s="5">
        <v>57090</v>
      </c>
      <c r="G143" t="s">
        <v>16</v>
      </c>
      <c r="H143" t="s">
        <v>206</v>
      </c>
      <c r="I143" s="8">
        <f ca="1">(TODAY()-Staff[[#This Row],[Date Joined]])/365</f>
        <v>3.1452054794520548</v>
      </c>
    </row>
    <row r="144" spans="1:9" x14ac:dyDescent="0.3">
      <c r="A144" t="s">
        <v>125</v>
      </c>
      <c r="B144" t="s">
        <v>15</v>
      </c>
      <c r="C144" t="s">
        <v>9</v>
      </c>
      <c r="D144">
        <v>21</v>
      </c>
      <c r="E144" s="7">
        <v>44701</v>
      </c>
      <c r="F144" s="5">
        <v>57090</v>
      </c>
      <c r="G144" t="s">
        <v>16</v>
      </c>
      <c r="H144" t="s">
        <v>208</v>
      </c>
      <c r="I144" s="8">
        <f ca="1">(TODAY()-Staff[[#This Row],[Date Joined]])/365</f>
        <v>3.3123287671232875</v>
      </c>
    </row>
    <row r="145" spans="1:9" x14ac:dyDescent="0.3">
      <c r="A145" t="s">
        <v>109</v>
      </c>
      <c r="B145" t="s">
        <v>8</v>
      </c>
      <c r="C145" t="s">
        <v>19</v>
      </c>
      <c r="D145">
        <v>38</v>
      </c>
      <c r="E145" s="7">
        <v>44329</v>
      </c>
      <c r="F145" s="5">
        <v>56870</v>
      </c>
      <c r="G145" t="s">
        <v>13</v>
      </c>
      <c r="H145" t="s">
        <v>206</v>
      </c>
      <c r="I145" s="8">
        <f ca="1">(TODAY()-Staff[[#This Row],[Date Joined]])/365</f>
        <v>4.3315068493150681</v>
      </c>
    </row>
    <row r="146" spans="1:9" x14ac:dyDescent="0.3">
      <c r="A146" t="s">
        <v>202</v>
      </c>
      <c r="B146" t="s">
        <v>8</v>
      </c>
      <c r="C146" t="s">
        <v>19</v>
      </c>
      <c r="D146">
        <v>38</v>
      </c>
      <c r="E146" s="7">
        <v>44268</v>
      </c>
      <c r="F146" s="5">
        <v>56870</v>
      </c>
      <c r="G146" t="s">
        <v>13</v>
      </c>
      <c r="H146" t="s">
        <v>208</v>
      </c>
      <c r="I146" s="8">
        <f ca="1">(TODAY()-Staff[[#This Row],[Date Joined]])/365</f>
        <v>4.4986301369863018</v>
      </c>
    </row>
    <row r="147" spans="1:9" x14ac:dyDescent="0.3">
      <c r="A147" t="s">
        <v>89</v>
      </c>
      <c r="B147" t="s">
        <v>15</v>
      </c>
      <c r="C147" t="s">
        <v>19</v>
      </c>
      <c r="D147">
        <v>27</v>
      </c>
      <c r="E147" s="7">
        <v>44134</v>
      </c>
      <c r="F147" s="5">
        <v>54970</v>
      </c>
      <c r="G147" t="s">
        <v>16</v>
      </c>
      <c r="H147" t="s">
        <v>206</v>
      </c>
      <c r="I147" s="8">
        <f ca="1">(TODAY()-Staff[[#This Row],[Date Joined]])/365</f>
        <v>4.8657534246575347</v>
      </c>
    </row>
    <row r="148" spans="1:9" x14ac:dyDescent="0.3">
      <c r="A148" t="s">
        <v>182</v>
      </c>
      <c r="B148" t="s">
        <v>15</v>
      </c>
      <c r="C148" t="s">
        <v>19</v>
      </c>
      <c r="D148">
        <v>27</v>
      </c>
      <c r="E148" s="7">
        <v>44073</v>
      </c>
      <c r="F148" s="5">
        <v>54970</v>
      </c>
      <c r="G148" t="s">
        <v>16</v>
      </c>
      <c r="H148" t="s">
        <v>208</v>
      </c>
      <c r="I148" s="8">
        <f ca="1">(TODAY()-Staff[[#This Row],[Date Joined]])/365</f>
        <v>5.0328767123287674</v>
      </c>
    </row>
    <row r="149" spans="1:9" x14ac:dyDescent="0.3">
      <c r="A149" t="s">
        <v>82</v>
      </c>
      <c r="B149" t="s">
        <v>15</v>
      </c>
      <c r="C149" t="s">
        <v>12</v>
      </c>
      <c r="D149">
        <v>33</v>
      </c>
      <c r="E149" s="7">
        <v>44509</v>
      </c>
      <c r="F149" s="5">
        <v>53870</v>
      </c>
      <c r="G149" t="s">
        <v>16</v>
      </c>
      <c r="H149" t="s">
        <v>206</v>
      </c>
      <c r="I149" s="8">
        <f ca="1">(TODAY()-Staff[[#This Row],[Date Joined]])/365</f>
        <v>3.8383561643835615</v>
      </c>
    </row>
    <row r="150" spans="1:9" x14ac:dyDescent="0.3">
      <c r="A150" t="s">
        <v>174</v>
      </c>
      <c r="B150" t="s">
        <v>15</v>
      </c>
      <c r="C150" t="s">
        <v>12</v>
      </c>
      <c r="D150">
        <v>33</v>
      </c>
      <c r="E150" s="7">
        <v>44448</v>
      </c>
      <c r="F150" s="5">
        <v>53870</v>
      </c>
      <c r="G150" t="s">
        <v>16</v>
      </c>
      <c r="H150" t="s">
        <v>208</v>
      </c>
      <c r="I150" s="8">
        <f ca="1">(TODAY()-Staff[[#This Row],[Date Joined]])/365</f>
        <v>4.0054794520547947</v>
      </c>
    </row>
    <row r="151" spans="1:9" x14ac:dyDescent="0.3">
      <c r="A151" t="s">
        <v>65</v>
      </c>
      <c r="B151" t="s">
        <v>15</v>
      </c>
      <c r="C151" t="s">
        <v>19</v>
      </c>
      <c r="D151">
        <v>32</v>
      </c>
      <c r="E151" s="7">
        <v>44465</v>
      </c>
      <c r="F151" s="5">
        <v>53540</v>
      </c>
      <c r="G151" t="s">
        <v>16</v>
      </c>
      <c r="H151" t="s">
        <v>206</v>
      </c>
      <c r="I151" s="8">
        <f ca="1">(TODAY()-Staff[[#This Row],[Date Joined]])/365</f>
        <v>3.9589041095890409</v>
      </c>
    </row>
    <row r="152" spans="1:9" x14ac:dyDescent="0.3">
      <c r="A152" t="s">
        <v>46</v>
      </c>
      <c r="B152" t="s">
        <v>15</v>
      </c>
      <c r="C152" t="s">
        <v>9</v>
      </c>
      <c r="D152">
        <v>26</v>
      </c>
      <c r="E152" s="7">
        <v>44411</v>
      </c>
      <c r="F152" s="5">
        <v>53540</v>
      </c>
      <c r="G152" t="s">
        <v>16</v>
      </c>
      <c r="H152" t="s">
        <v>206</v>
      </c>
      <c r="I152" s="8">
        <f ca="1">(TODAY()-Staff[[#This Row],[Date Joined]])/365</f>
        <v>4.1068493150684935</v>
      </c>
    </row>
    <row r="153" spans="1:9" x14ac:dyDescent="0.3">
      <c r="A153" t="s">
        <v>65</v>
      </c>
      <c r="B153" t="s">
        <v>15</v>
      </c>
      <c r="C153" t="s">
        <v>19</v>
      </c>
      <c r="D153">
        <v>32</v>
      </c>
      <c r="E153" s="7">
        <v>44465</v>
      </c>
      <c r="F153" s="5">
        <v>53540</v>
      </c>
      <c r="G153" t="s">
        <v>16</v>
      </c>
      <c r="H153" t="s">
        <v>206</v>
      </c>
      <c r="I153" s="8">
        <f ca="1">(TODAY()-Staff[[#This Row],[Date Joined]])/365</f>
        <v>3.9589041095890409</v>
      </c>
    </row>
    <row r="154" spans="1:9" x14ac:dyDescent="0.3">
      <c r="A154" t="s">
        <v>157</v>
      </c>
      <c r="B154" t="s">
        <v>15</v>
      </c>
      <c r="C154" t="s">
        <v>19</v>
      </c>
      <c r="D154">
        <v>32</v>
      </c>
      <c r="E154" s="7">
        <v>44403</v>
      </c>
      <c r="F154" s="5">
        <v>53540</v>
      </c>
      <c r="G154" t="s">
        <v>16</v>
      </c>
      <c r="H154" t="s">
        <v>208</v>
      </c>
      <c r="I154" s="8">
        <f ca="1">(TODAY()-Staff[[#This Row],[Date Joined]])/365</f>
        <v>4.1287671232876715</v>
      </c>
    </row>
    <row r="155" spans="1:9" x14ac:dyDescent="0.3">
      <c r="A155" t="s">
        <v>139</v>
      </c>
      <c r="B155" t="s">
        <v>15</v>
      </c>
      <c r="C155" t="s">
        <v>9</v>
      </c>
      <c r="D155">
        <v>26</v>
      </c>
      <c r="E155" s="7">
        <v>44350</v>
      </c>
      <c r="F155" s="5">
        <v>53540</v>
      </c>
      <c r="G155" t="s">
        <v>16</v>
      </c>
      <c r="H155" t="s">
        <v>208</v>
      </c>
      <c r="I155" s="8">
        <f ca="1">(TODAY()-Staff[[#This Row],[Date Joined]])/365</f>
        <v>4.2739726027397262</v>
      </c>
    </row>
    <row r="156" spans="1:9" x14ac:dyDescent="0.3">
      <c r="A156" t="s">
        <v>75</v>
      </c>
      <c r="B156" t="s">
        <v>8</v>
      </c>
      <c r="C156" t="s">
        <v>19</v>
      </c>
      <c r="D156">
        <v>28</v>
      </c>
      <c r="E156" s="7">
        <v>44357</v>
      </c>
      <c r="F156" s="5">
        <v>53240</v>
      </c>
      <c r="G156" t="s">
        <v>16</v>
      </c>
      <c r="H156" t="s">
        <v>206</v>
      </c>
      <c r="I156" s="8">
        <f ca="1">(TODAY()-Staff[[#This Row],[Date Joined]])/365</f>
        <v>4.2547945205479456</v>
      </c>
    </row>
    <row r="157" spans="1:9" x14ac:dyDescent="0.3">
      <c r="A157" t="s">
        <v>75</v>
      </c>
      <c r="B157" t="s">
        <v>8</v>
      </c>
      <c r="C157" t="s">
        <v>19</v>
      </c>
      <c r="D157">
        <v>28</v>
      </c>
      <c r="E157" s="7">
        <v>44357</v>
      </c>
      <c r="F157" s="5">
        <v>53240</v>
      </c>
      <c r="G157" t="s">
        <v>16</v>
      </c>
      <c r="H157" t="s">
        <v>206</v>
      </c>
      <c r="I157" s="8">
        <f ca="1">(TODAY()-Staff[[#This Row],[Date Joined]])/365</f>
        <v>4.2547945205479456</v>
      </c>
    </row>
    <row r="158" spans="1:9" x14ac:dyDescent="0.3">
      <c r="A158" t="s">
        <v>167</v>
      </c>
      <c r="B158" t="s">
        <v>8</v>
      </c>
      <c r="C158" t="s">
        <v>19</v>
      </c>
      <c r="D158">
        <v>28</v>
      </c>
      <c r="E158" s="7">
        <v>44296</v>
      </c>
      <c r="F158" s="5">
        <v>53240</v>
      </c>
      <c r="G158" t="s">
        <v>16</v>
      </c>
      <c r="H158" t="s">
        <v>208</v>
      </c>
      <c r="I158" s="8">
        <f ca="1">(TODAY()-Staff[[#This Row],[Date Joined]])/365</f>
        <v>4.4219178082191783</v>
      </c>
    </row>
    <row r="159" spans="1:9" x14ac:dyDescent="0.3">
      <c r="A159" t="s">
        <v>63</v>
      </c>
      <c r="B159" t="s">
        <v>15</v>
      </c>
      <c r="C159" t="s">
        <v>21</v>
      </c>
      <c r="D159">
        <v>24</v>
      </c>
      <c r="E159" s="7">
        <v>44436</v>
      </c>
      <c r="F159" s="5">
        <v>52610</v>
      </c>
      <c r="G159" t="s">
        <v>24</v>
      </c>
      <c r="H159" t="s">
        <v>206</v>
      </c>
      <c r="I159" s="8">
        <f ca="1">(TODAY()-Staff[[#This Row],[Date Joined]])/365</f>
        <v>4.0383561643835613</v>
      </c>
    </row>
    <row r="160" spans="1:9" x14ac:dyDescent="0.3">
      <c r="A160" t="s">
        <v>155</v>
      </c>
      <c r="B160" t="s">
        <v>15</v>
      </c>
      <c r="C160" t="s">
        <v>21</v>
      </c>
      <c r="D160">
        <v>24</v>
      </c>
      <c r="E160" s="7">
        <v>44375</v>
      </c>
      <c r="F160" s="5">
        <v>52610</v>
      </c>
      <c r="G160" t="s">
        <v>24</v>
      </c>
      <c r="H160" t="s">
        <v>208</v>
      </c>
      <c r="I160" s="8">
        <f ca="1">(TODAY()-Staff[[#This Row],[Date Joined]])/365</f>
        <v>4.2054794520547949</v>
      </c>
    </row>
    <row r="161" spans="1:9" x14ac:dyDescent="0.3">
      <c r="A161" t="s">
        <v>73</v>
      </c>
      <c r="B161" t="s">
        <v>8</v>
      </c>
      <c r="C161" t="s">
        <v>19</v>
      </c>
      <c r="D161">
        <v>34</v>
      </c>
      <c r="E161" s="7">
        <v>44721</v>
      </c>
      <c r="F161" s="5">
        <v>49630</v>
      </c>
      <c r="G161" t="s">
        <v>24</v>
      </c>
      <c r="H161" t="s">
        <v>206</v>
      </c>
      <c r="I161" s="8">
        <f ca="1">(TODAY()-Staff[[#This Row],[Date Joined]])/365</f>
        <v>3.2575342465753425</v>
      </c>
    </row>
    <row r="162" spans="1:9" x14ac:dyDescent="0.3">
      <c r="A162" t="s">
        <v>165</v>
      </c>
      <c r="B162" t="s">
        <v>8</v>
      </c>
      <c r="C162" t="s">
        <v>19</v>
      </c>
      <c r="D162">
        <v>34</v>
      </c>
      <c r="E162" s="7">
        <v>44660</v>
      </c>
      <c r="F162" s="5">
        <v>49630</v>
      </c>
      <c r="G162" t="s">
        <v>24</v>
      </c>
      <c r="H162" t="s">
        <v>208</v>
      </c>
      <c r="I162" s="8">
        <f ca="1">(TODAY()-Staff[[#This Row],[Date Joined]])/365</f>
        <v>3.4246575342465753</v>
      </c>
    </row>
    <row r="163" spans="1:9" x14ac:dyDescent="0.3">
      <c r="A163" t="s">
        <v>53</v>
      </c>
      <c r="B163" t="s">
        <v>15</v>
      </c>
      <c r="C163" t="s">
        <v>21</v>
      </c>
      <c r="D163">
        <v>27</v>
      </c>
      <c r="E163" s="7">
        <v>44567</v>
      </c>
      <c r="F163" s="5">
        <v>48980</v>
      </c>
      <c r="G163" t="s">
        <v>16</v>
      </c>
      <c r="H163" t="s">
        <v>206</v>
      </c>
      <c r="I163" s="8">
        <f ca="1">(TODAY()-Staff[[#This Row],[Date Joined]])/365</f>
        <v>3.6794520547945204</v>
      </c>
    </row>
    <row r="164" spans="1:9" x14ac:dyDescent="0.3">
      <c r="A164" t="s">
        <v>146</v>
      </c>
      <c r="B164" t="s">
        <v>15</v>
      </c>
      <c r="C164" t="s">
        <v>21</v>
      </c>
      <c r="D164">
        <v>27</v>
      </c>
      <c r="E164" s="7">
        <v>44506</v>
      </c>
      <c r="F164" s="5">
        <v>48980</v>
      </c>
      <c r="G164" t="s">
        <v>16</v>
      </c>
      <c r="H164" t="s">
        <v>208</v>
      </c>
      <c r="I164" s="8">
        <f ca="1">(TODAY()-Staff[[#This Row],[Date Joined]])/365</f>
        <v>3.8465753424657536</v>
      </c>
    </row>
    <row r="165" spans="1:9" x14ac:dyDescent="0.3">
      <c r="A165" t="s">
        <v>14</v>
      </c>
      <c r="B165" t="s">
        <v>15</v>
      </c>
      <c r="C165" t="s">
        <v>12</v>
      </c>
      <c r="D165">
        <v>31</v>
      </c>
      <c r="E165" s="7">
        <v>44511</v>
      </c>
      <c r="F165" s="5">
        <v>48950</v>
      </c>
      <c r="G165" t="s">
        <v>16</v>
      </c>
      <c r="H165" t="s">
        <v>206</v>
      </c>
      <c r="I165" s="8">
        <f ca="1">(TODAY()-Staff[[#This Row],[Date Joined]])/365</f>
        <v>3.8328767123287673</v>
      </c>
    </row>
    <row r="166" spans="1:9" x14ac:dyDescent="0.3">
      <c r="A166" t="s">
        <v>113</v>
      </c>
      <c r="B166" t="s">
        <v>15</v>
      </c>
      <c r="C166" t="s">
        <v>12</v>
      </c>
      <c r="D166">
        <v>31</v>
      </c>
      <c r="E166" s="7">
        <v>44450</v>
      </c>
      <c r="F166" s="5">
        <v>48950</v>
      </c>
      <c r="G166" t="s">
        <v>16</v>
      </c>
      <c r="H166" t="s">
        <v>208</v>
      </c>
      <c r="I166" s="8">
        <f ca="1">(TODAY()-Staff[[#This Row],[Date Joined]])/365</f>
        <v>4</v>
      </c>
    </row>
    <row r="167" spans="1:9" x14ac:dyDescent="0.3">
      <c r="A167" t="s">
        <v>51</v>
      </c>
      <c r="B167" t="s">
        <v>15</v>
      </c>
      <c r="C167" t="s">
        <v>9</v>
      </c>
      <c r="D167">
        <v>33</v>
      </c>
      <c r="E167" s="7">
        <v>44701</v>
      </c>
      <c r="F167" s="5">
        <v>48530</v>
      </c>
      <c r="G167" t="s">
        <v>13</v>
      </c>
      <c r="H167" t="s">
        <v>206</v>
      </c>
      <c r="I167" s="8">
        <f ca="1">(TODAY()-Staff[[#This Row],[Date Joined]])/365</f>
        <v>3.3123287671232875</v>
      </c>
    </row>
    <row r="168" spans="1:9" x14ac:dyDescent="0.3">
      <c r="A168" t="s">
        <v>51</v>
      </c>
      <c r="B168" t="s">
        <v>15</v>
      </c>
      <c r="C168" t="s">
        <v>9</v>
      </c>
      <c r="D168">
        <v>33</v>
      </c>
      <c r="E168" s="7">
        <v>44701</v>
      </c>
      <c r="F168" s="5">
        <v>48530</v>
      </c>
      <c r="G168" t="s">
        <v>13</v>
      </c>
      <c r="H168" t="s">
        <v>206</v>
      </c>
      <c r="I168" s="8">
        <f ca="1">(TODAY()-Staff[[#This Row],[Date Joined]])/365</f>
        <v>3.3123287671232875</v>
      </c>
    </row>
    <row r="169" spans="1:9" x14ac:dyDescent="0.3">
      <c r="A169" t="s">
        <v>144</v>
      </c>
      <c r="B169" t="s">
        <v>15</v>
      </c>
      <c r="C169" t="s">
        <v>9</v>
      </c>
      <c r="D169">
        <v>33</v>
      </c>
      <c r="E169" s="7">
        <v>44640</v>
      </c>
      <c r="F169" s="5">
        <v>48530</v>
      </c>
      <c r="G169" t="s">
        <v>13</v>
      </c>
      <c r="H169" t="s">
        <v>208</v>
      </c>
      <c r="I169" s="8">
        <f ca="1">(TODAY()-Staff[[#This Row],[Date Joined]])/365</f>
        <v>3.4794520547945207</v>
      </c>
    </row>
    <row r="170" spans="1:9" x14ac:dyDescent="0.3">
      <c r="A170" t="s">
        <v>29</v>
      </c>
      <c r="B170" t="s">
        <v>15</v>
      </c>
      <c r="C170" t="s">
        <v>21</v>
      </c>
      <c r="D170">
        <v>28</v>
      </c>
      <c r="E170" s="7">
        <v>44041</v>
      </c>
      <c r="F170" s="5">
        <v>48170</v>
      </c>
      <c r="G170" t="s">
        <v>13</v>
      </c>
      <c r="H170" t="s">
        <v>206</v>
      </c>
      <c r="I170" s="8">
        <f ca="1">(TODAY()-Staff[[#This Row],[Date Joined]])/365</f>
        <v>5.1205479452054794</v>
      </c>
    </row>
    <row r="171" spans="1:9" x14ac:dyDescent="0.3">
      <c r="A171" t="s">
        <v>123</v>
      </c>
      <c r="B171" t="s">
        <v>15</v>
      </c>
      <c r="C171" t="s">
        <v>21</v>
      </c>
      <c r="D171">
        <v>28</v>
      </c>
      <c r="E171" s="7">
        <v>43980</v>
      </c>
      <c r="F171" s="5">
        <v>48170</v>
      </c>
      <c r="G171" t="s">
        <v>13</v>
      </c>
      <c r="H171" t="s">
        <v>208</v>
      </c>
      <c r="I171" s="8">
        <f ca="1">(TODAY()-Staff[[#This Row],[Date Joined]])/365</f>
        <v>5.2876712328767121</v>
      </c>
    </row>
    <row r="172" spans="1:9" x14ac:dyDescent="0.3">
      <c r="A172" t="s">
        <v>59</v>
      </c>
      <c r="B172" t="s">
        <v>15</v>
      </c>
      <c r="C172" t="s">
        <v>9</v>
      </c>
      <c r="D172">
        <v>26</v>
      </c>
      <c r="E172" s="7">
        <v>44225</v>
      </c>
      <c r="F172" s="5">
        <v>47360</v>
      </c>
      <c r="G172" t="s">
        <v>16</v>
      </c>
      <c r="H172" t="s">
        <v>206</v>
      </c>
      <c r="I172" s="8">
        <f ca="1">(TODAY()-Staff[[#This Row],[Date Joined]])/365</f>
        <v>4.6164383561643838</v>
      </c>
    </row>
    <row r="173" spans="1:9" x14ac:dyDescent="0.3">
      <c r="A173" t="s">
        <v>151</v>
      </c>
      <c r="B173" t="s">
        <v>15</v>
      </c>
      <c r="C173" t="s">
        <v>9</v>
      </c>
      <c r="D173">
        <v>26</v>
      </c>
      <c r="E173" s="7">
        <v>44164</v>
      </c>
      <c r="F173" s="5">
        <v>47360</v>
      </c>
      <c r="G173" t="s">
        <v>16</v>
      </c>
      <c r="H173" t="s">
        <v>208</v>
      </c>
      <c r="I173" s="8">
        <f ca="1">(TODAY()-Staff[[#This Row],[Date Joined]])/365</f>
        <v>4.7835616438356166</v>
      </c>
    </row>
    <row r="174" spans="1:9" x14ac:dyDescent="0.3">
      <c r="A174" t="s">
        <v>108</v>
      </c>
      <c r="B174" t="s">
        <v>8</v>
      </c>
      <c r="C174" t="s">
        <v>56</v>
      </c>
      <c r="D174">
        <v>32</v>
      </c>
      <c r="E174" s="7">
        <v>44400</v>
      </c>
      <c r="F174" s="5">
        <v>45510</v>
      </c>
      <c r="G174" t="s">
        <v>16</v>
      </c>
      <c r="H174" t="s">
        <v>206</v>
      </c>
      <c r="I174" s="8">
        <f ca="1">(TODAY()-Staff[[#This Row],[Date Joined]])/365</f>
        <v>4.1369863013698627</v>
      </c>
    </row>
    <row r="175" spans="1:9" x14ac:dyDescent="0.3">
      <c r="A175" t="s">
        <v>201</v>
      </c>
      <c r="B175" t="s">
        <v>8</v>
      </c>
      <c r="C175" t="s">
        <v>56</v>
      </c>
      <c r="D175">
        <v>32</v>
      </c>
      <c r="E175" s="7">
        <v>44339</v>
      </c>
      <c r="F175" s="5">
        <v>45510</v>
      </c>
      <c r="G175" t="s">
        <v>16</v>
      </c>
      <c r="H175" t="s">
        <v>208</v>
      </c>
      <c r="I175" s="8">
        <f ca="1">(TODAY()-Staff[[#This Row],[Date Joined]])/365</f>
        <v>4.3041095890410963</v>
      </c>
    </row>
    <row r="176" spans="1:9" x14ac:dyDescent="0.3">
      <c r="A176" t="s">
        <v>84</v>
      </c>
      <c r="B176" t="s">
        <v>8</v>
      </c>
      <c r="C176" t="s">
        <v>12</v>
      </c>
      <c r="D176">
        <v>32</v>
      </c>
      <c r="E176" s="7">
        <v>44354</v>
      </c>
      <c r="F176" s="5">
        <v>43840</v>
      </c>
      <c r="G176" t="s">
        <v>13</v>
      </c>
      <c r="H176" t="s">
        <v>206</v>
      </c>
      <c r="I176" s="8">
        <f ca="1">(TODAY()-Staff[[#This Row],[Date Joined]])/365</f>
        <v>4.2630136986301368</v>
      </c>
    </row>
    <row r="177" spans="1:9" x14ac:dyDescent="0.3">
      <c r="A177" t="s">
        <v>176</v>
      </c>
      <c r="B177" t="s">
        <v>8</v>
      </c>
      <c r="C177" t="s">
        <v>12</v>
      </c>
      <c r="D177">
        <v>32</v>
      </c>
      <c r="E177" s="7">
        <v>44293</v>
      </c>
      <c r="F177" s="5">
        <v>43840</v>
      </c>
      <c r="G177" t="s">
        <v>13</v>
      </c>
      <c r="H177" t="s">
        <v>208</v>
      </c>
      <c r="I177" s="8">
        <f ca="1">(TODAY()-Staff[[#This Row],[Date Joined]])/365</f>
        <v>4.4301369863013695</v>
      </c>
    </row>
    <row r="178" spans="1:9" x14ac:dyDescent="0.3">
      <c r="A178" t="s">
        <v>80</v>
      </c>
      <c r="B178" t="s">
        <v>15</v>
      </c>
      <c r="C178" t="s">
        <v>19</v>
      </c>
      <c r="D178">
        <v>28</v>
      </c>
      <c r="E178" s="7">
        <v>44820</v>
      </c>
      <c r="F178" s="5">
        <v>43510</v>
      </c>
      <c r="G178" t="s">
        <v>42</v>
      </c>
      <c r="H178" t="s">
        <v>206</v>
      </c>
      <c r="I178" s="8">
        <f ca="1">(TODAY()-Staff[[#This Row],[Date Joined]])/365</f>
        <v>2.9863013698630136</v>
      </c>
    </row>
    <row r="179" spans="1:9" x14ac:dyDescent="0.3">
      <c r="A179" t="s">
        <v>172</v>
      </c>
      <c r="B179" t="s">
        <v>15</v>
      </c>
      <c r="C179" t="s">
        <v>19</v>
      </c>
      <c r="D179">
        <v>28</v>
      </c>
      <c r="E179" s="7">
        <v>44758</v>
      </c>
      <c r="F179" s="5">
        <v>43510</v>
      </c>
      <c r="G179" t="s">
        <v>42</v>
      </c>
      <c r="H179" t="s">
        <v>208</v>
      </c>
      <c r="I179" s="8">
        <f ca="1">(TODAY()-Staff[[#This Row],[Date Joined]])/365</f>
        <v>3.1561643835616437</v>
      </c>
    </row>
    <row r="180" spans="1:9" x14ac:dyDescent="0.3">
      <c r="A180" t="s">
        <v>30</v>
      </c>
      <c r="B180" t="s">
        <v>8</v>
      </c>
      <c r="C180" t="s">
        <v>12</v>
      </c>
      <c r="D180">
        <v>31</v>
      </c>
      <c r="E180" s="7">
        <v>44145</v>
      </c>
      <c r="F180" s="5">
        <v>41980</v>
      </c>
      <c r="G180" t="s">
        <v>16</v>
      </c>
      <c r="H180" t="s">
        <v>206</v>
      </c>
      <c r="I180" s="8">
        <f ca="1">(TODAY()-Staff[[#This Row],[Date Joined]])/365</f>
        <v>4.8356164383561646</v>
      </c>
    </row>
    <row r="181" spans="1:9" x14ac:dyDescent="0.3">
      <c r="A181" t="s">
        <v>124</v>
      </c>
      <c r="B181" t="s">
        <v>8</v>
      </c>
      <c r="C181" t="s">
        <v>12</v>
      </c>
      <c r="D181">
        <v>31</v>
      </c>
      <c r="E181" s="7">
        <v>44084</v>
      </c>
      <c r="F181" s="5">
        <v>41980</v>
      </c>
      <c r="G181" t="s">
        <v>16</v>
      </c>
      <c r="H181" t="s">
        <v>208</v>
      </c>
      <c r="I181" s="8">
        <f ca="1">(TODAY()-Staff[[#This Row],[Date Joined]])/365</f>
        <v>5.0027397260273974</v>
      </c>
    </row>
    <row r="182" spans="1:9" x14ac:dyDescent="0.3">
      <c r="A182" t="s">
        <v>66</v>
      </c>
      <c r="B182" t="s">
        <v>8</v>
      </c>
      <c r="C182" t="s">
        <v>9</v>
      </c>
      <c r="D182">
        <v>32</v>
      </c>
      <c r="E182" s="7">
        <v>44611</v>
      </c>
      <c r="F182" s="5">
        <v>41570</v>
      </c>
      <c r="G182" t="s">
        <v>16</v>
      </c>
      <c r="H182" t="s">
        <v>206</v>
      </c>
      <c r="I182" s="8">
        <f ca="1">(TODAY()-Staff[[#This Row],[Date Joined]])/365</f>
        <v>3.558904109589041</v>
      </c>
    </row>
    <row r="183" spans="1:9" x14ac:dyDescent="0.3">
      <c r="A183" t="s">
        <v>158</v>
      </c>
      <c r="B183" t="s">
        <v>8</v>
      </c>
      <c r="C183" t="s">
        <v>9</v>
      </c>
      <c r="D183">
        <v>32</v>
      </c>
      <c r="E183" s="7">
        <v>44549</v>
      </c>
      <c r="F183" s="5">
        <v>41570</v>
      </c>
      <c r="G183" t="s">
        <v>16</v>
      </c>
      <c r="H183" t="s">
        <v>208</v>
      </c>
      <c r="I183" s="8">
        <f ca="1">(TODAY()-Staff[[#This Row],[Date Joined]])/365</f>
        <v>3.7287671232876711</v>
      </c>
    </row>
    <row r="184" spans="1:9" x14ac:dyDescent="0.3">
      <c r="A184" t="s">
        <v>57</v>
      </c>
      <c r="B184" t="s">
        <v>15</v>
      </c>
      <c r="C184" t="s">
        <v>9</v>
      </c>
      <c r="D184">
        <v>35</v>
      </c>
      <c r="E184" s="7">
        <v>44727</v>
      </c>
      <c r="F184" s="5">
        <v>40400</v>
      </c>
      <c r="G184" t="s">
        <v>16</v>
      </c>
      <c r="H184" t="s">
        <v>206</v>
      </c>
      <c r="I184" s="8">
        <f ca="1">(TODAY()-Staff[[#This Row],[Date Joined]])/365</f>
        <v>3.2410958904109588</v>
      </c>
    </row>
    <row r="185" spans="1:9" x14ac:dyDescent="0.3">
      <c r="A185" t="s">
        <v>149</v>
      </c>
      <c r="B185" t="s">
        <v>15</v>
      </c>
      <c r="C185" t="s">
        <v>9</v>
      </c>
      <c r="D185">
        <v>35</v>
      </c>
      <c r="E185" s="7">
        <v>44666</v>
      </c>
      <c r="F185" s="5">
        <v>40400</v>
      </c>
      <c r="G185" t="s">
        <v>16</v>
      </c>
      <c r="H185" t="s">
        <v>208</v>
      </c>
      <c r="I185" s="8">
        <f ca="1">(TODAY()-Staff[[#This Row],[Date Joined]])/365</f>
        <v>3.408219178082192</v>
      </c>
    </row>
    <row r="186" spans="1:9" x14ac:dyDescent="0.3">
      <c r="A186" t="s">
        <v>47</v>
      </c>
      <c r="B186" t="s">
        <v>15</v>
      </c>
      <c r="C186" t="s">
        <v>9</v>
      </c>
      <c r="D186">
        <v>21</v>
      </c>
      <c r="E186" s="7">
        <v>44104</v>
      </c>
      <c r="F186" s="5">
        <v>37920</v>
      </c>
      <c r="G186" t="s">
        <v>16</v>
      </c>
      <c r="H186" t="s">
        <v>206</v>
      </c>
      <c r="I186" s="8">
        <f ca="1">(TODAY()-Staff[[#This Row],[Date Joined]])/365</f>
        <v>4.9479452054794519</v>
      </c>
    </row>
    <row r="187" spans="1:9" x14ac:dyDescent="0.3">
      <c r="A187" t="s">
        <v>140</v>
      </c>
      <c r="B187" t="s">
        <v>15</v>
      </c>
      <c r="C187" t="s">
        <v>9</v>
      </c>
      <c r="D187">
        <v>21</v>
      </c>
      <c r="E187" s="7">
        <v>44042</v>
      </c>
      <c r="F187" s="5">
        <v>37920</v>
      </c>
      <c r="G187" t="s">
        <v>16</v>
      </c>
      <c r="H187" t="s">
        <v>208</v>
      </c>
      <c r="I187" s="8">
        <f ca="1">(TODAY()-Staff[[#This Row],[Date Joined]])/365</f>
        <v>5.117808219178082</v>
      </c>
    </row>
    <row r="188" spans="1:9" x14ac:dyDescent="0.3">
      <c r="A188" t="s">
        <v>99</v>
      </c>
      <c r="B188" t="s">
        <v>15</v>
      </c>
      <c r="C188" t="s">
        <v>19</v>
      </c>
      <c r="D188">
        <v>43</v>
      </c>
      <c r="E188" s="7">
        <v>44620</v>
      </c>
      <c r="F188" s="5">
        <v>36040</v>
      </c>
      <c r="G188" t="s">
        <v>16</v>
      </c>
      <c r="H188" t="s">
        <v>206</v>
      </c>
      <c r="I188" s="8">
        <f ca="1">(TODAY()-Staff[[#This Row],[Date Joined]])/365</f>
        <v>3.5342465753424657</v>
      </c>
    </row>
    <row r="189" spans="1:9" x14ac:dyDescent="0.3">
      <c r="A189" t="s">
        <v>192</v>
      </c>
      <c r="B189" t="s">
        <v>15</v>
      </c>
      <c r="C189" t="s">
        <v>19</v>
      </c>
      <c r="D189">
        <v>43</v>
      </c>
      <c r="E189" s="7">
        <v>44558</v>
      </c>
      <c r="F189" s="5">
        <v>36040</v>
      </c>
      <c r="G189" t="s">
        <v>16</v>
      </c>
      <c r="H189" t="s">
        <v>208</v>
      </c>
      <c r="I189" s="8">
        <f ca="1">(TODAY()-Staff[[#This Row],[Date Joined]])/365</f>
        <v>3.7041095890410958</v>
      </c>
    </row>
    <row r="190" spans="1:9" x14ac:dyDescent="0.3">
      <c r="A190" t="s">
        <v>44</v>
      </c>
      <c r="B190" t="s">
        <v>8</v>
      </c>
      <c r="C190" t="s">
        <v>12</v>
      </c>
      <c r="D190">
        <v>29</v>
      </c>
      <c r="E190" s="7">
        <v>44023</v>
      </c>
      <c r="F190" s="5">
        <v>34980</v>
      </c>
      <c r="G190" t="s">
        <v>16</v>
      </c>
      <c r="H190" t="s">
        <v>206</v>
      </c>
      <c r="I190" s="8">
        <f ca="1">(TODAY()-Staff[[#This Row],[Date Joined]])/365</f>
        <v>5.1698630136986301</v>
      </c>
    </row>
    <row r="191" spans="1:9" x14ac:dyDescent="0.3">
      <c r="A191" t="s">
        <v>137</v>
      </c>
      <c r="B191" t="s">
        <v>8</v>
      </c>
      <c r="C191" t="s">
        <v>12</v>
      </c>
      <c r="D191">
        <v>29</v>
      </c>
      <c r="E191" s="7">
        <v>43962</v>
      </c>
      <c r="F191" s="5">
        <v>34980</v>
      </c>
      <c r="G191" t="s">
        <v>16</v>
      </c>
      <c r="H191" t="s">
        <v>208</v>
      </c>
      <c r="I191" s="8">
        <f ca="1">(TODAY()-Staff[[#This Row],[Date Joined]])/365</f>
        <v>5.3369863013698629</v>
      </c>
    </row>
    <row r="192" spans="1:9" x14ac:dyDescent="0.3">
      <c r="A192" t="s">
        <v>86</v>
      </c>
      <c r="B192" t="s">
        <v>8</v>
      </c>
      <c r="C192" t="s">
        <v>12</v>
      </c>
      <c r="D192">
        <v>21</v>
      </c>
      <c r="E192" s="7">
        <v>44678</v>
      </c>
      <c r="F192" s="5">
        <v>33920</v>
      </c>
      <c r="G192" t="s">
        <v>16</v>
      </c>
      <c r="H192" t="s">
        <v>206</v>
      </c>
      <c r="I192" s="8">
        <f ca="1">(TODAY()-Staff[[#This Row],[Date Joined]])/365</f>
        <v>3.3753424657534246</v>
      </c>
    </row>
    <row r="193" spans="1:9" x14ac:dyDescent="0.3">
      <c r="A193" t="s">
        <v>179</v>
      </c>
      <c r="B193" t="s">
        <v>8</v>
      </c>
      <c r="C193" t="s">
        <v>12</v>
      </c>
      <c r="D193">
        <v>21</v>
      </c>
      <c r="E193" s="7">
        <v>44619</v>
      </c>
      <c r="F193" s="5">
        <v>33920</v>
      </c>
      <c r="G193" t="s">
        <v>16</v>
      </c>
      <c r="H193" t="s">
        <v>208</v>
      </c>
      <c r="I193" s="8">
        <f ca="1">(TODAY()-Staff[[#This Row],[Date Joined]])/365</f>
        <v>3.536986301369863</v>
      </c>
    </row>
  </sheetData>
  <mergeCells count="1">
    <mergeCell ref="K12:L12"/>
  </mergeCells>
  <conditionalFormatting sqref="F2:F193">
    <cfRule type="colorScale" priority="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E594-0CFB-4213-87F7-B23379A7CECC}">
  <sheetPr>
    <tabColor theme="9" tint="-0.249977111117893"/>
  </sheetPr>
  <dimension ref="B2:M94"/>
  <sheetViews>
    <sheetView showGridLines="0" workbookViewId="0">
      <selection activeCell="K23" sqref="K23"/>
    </sheetView>
  </sheetViews>
  <sheetFormatPr defaultRowHeight="14.4" x14ac:dyDescent="0.3"/>
  <cols>
    <col min="2" max="2" width="19.6640625" bestFit="1" customWidth="1"/>
    <col min="3" max="3" width="9.33203125" bestFit="1" customWidth="1"/>
    <col min="4" max="4" width="13.33203125" bestFit="1" customWidth="1"/>
    <col min="5" max="5" width="6.44140625" bestFit="1" customWidth="1"/>
    <col min="6" max="6" width="13" bestFit="1" customWidth="1"/>
    <col min="7" max="7" width="14.5546875" customWidth="1"/>
    <col min="8" max="8" width="13.109375" bestFit="1" customWidth="1"/>
    <col min="9" max="9" width="17.77734375" bestFit="1" customWidth="1"/>
    <col min="10" max="10" width="14.5546875" bestFit="1" customWidth="1"/>
    <col min="11" max="11" width="12.5546875" bestFit="1" customWidth="1"/>
    <col min="12" max="12" width="10.21875" bestFit="1" customWidth="1"/>
  </cols>
  <sheetData>
    <row r="2" spans="2:13" x14ac:dyDescent="0.3">
      <c r="B2" t="s">
        <v>0</v>
      </c>
      <c r="C2" t="s">
        <v>1</v>
      </c>
      <c r="D2" t="s">
        <v>2</v>
      </c>
      <c r="E2" t="s">
        <v>3</v>
      </c>
      <c r="F2" t="s">
        <v>4</v>
      </c>
      <c r="G2" t="s">
        <v>5</v>
      </c>
      <c r="H2" t="s">
        <v>6</v>
      </c>
      <c r="I2" t="s">
        <v>216</v>
      </c>
      <c r="K2" s="46" t="s">
        <v>232</v>
      </c>
      <c r="L2" s="46" t="s">
        <v>233</v>
      </c>
      <c r="M2" s="46" t="s">
        <v>234</v>
      </c>
    </row>
    <row r="3" spans="2:13" x14ac:dyDescent="0.3">
      <c r="B3" t="s">
        <v>58</v>
      </c>
      <c r="C3" t="s">
        <v>15</v>
      </c>
      <c r="D3" t="s">
        <v>19</v>
      </c>
      <c r="E3">
        <v>22</v>
      </c>
      <c r="F3" s="7">
        <v>44446</v>
      </c>
      <c r="G3" s="5">
        <v>112780</v>
      </c>
      <c r="H3" t="s">
        <v>13</v>
      </c>
      <c r="I3" s="49">
        <f ca="1">DATEDIF(NZ_Staff__2[[#This Row],[Date Joined]], TODAY(), "Y")</f>
        <v>4</v>
      </c>
      <c r="K3" s="47">
        <f>COUNTIF(NZ_Staff__2[Gender],"Male")</f>
        <v>45</v>
      </c>
      <c r="L3" s="47">
        <f>COUNTIF(NZ_Staff__2[Gender],"Female")</f>
        <v>43</v>
      </c>
      <c r="M3" s="47">
        <f>COUNTIF(NZ_Staff__2[Gender],"Other")</f>
        <v>4</v>
      </c>
    </row>
    <row r="4" spans="2:13" x14ac:dyDescent="0.3">
      <c r="B4" t="s">
        <v>70</v>
      </c>
      <c r="C4" t="s">
        <v>15</v>
      </c>
      <c r="D4" t="s">
        <v>9</v>
      </c>
      <c r="E4">
        <v>46</v>
      </c>
      <c r="F4" s="7">
        <v>44758</v>
      </c>
      <c r="G4" s="5">
        <v>70610</v>
      </c>
      <c r="H4" t="s">
        <v>16</v>
      </c>
      <c r="I4" s="49">
        <f ca="1">DATEDIF(NZ_Staff__2[[#This Row],[Date Joined]], TODAY(), "Y")</f>
        <v>3</v>
      </c>
    </row>
    <row r="5" spans="2:13" x14ac:dyDescent="0.3">
      <c r="B5" t="s">
        <v>75</v>
      </c>
      <c r="C5" t="s">
        <v>8</v>
      </c>
      <c r="D5" t="s">
        <v>19</v>
      </c>
      <c r="E5">
        <v>28</v>
      </c>
      <c r="F5" s="7">
        <v>44357</v>
      </c>
      <c r="G5" s="5">
        <v>53240</v>
      </c>
      <c r="H5" t="s">
        <v>16</v>
      </c>
      <c r="I5" s="49">
        <f ca="1">DATEDIF(NZ_Staff__2[[#This Row],[Date Joined]], TODAY(), "Y")</f>
        <v>4</v>
      </c>
    </row>
    <row r="6" spans="2:13" x14ac:dyDescent="0.3">
      <c r="B6" t="s">
        <v>49</v>
      </c>
      <c r="C6" t="s">
        <v>207</v>
      </c>
      <c r="D6" t="s">
        <v>21</v>
      </c>
      <c r="E6">
        <v>37</v>
      </c>
      <c r="F6" s="7">
        <v>44146</v>
      </c>
      <c r="G6" s="5">
        <v>115440</v>
      </c>
      <c r="H6" t="s">
        <v>24</v>
      </c>
      <c r="I6" s="49">
        <f ca="1">DATEDIF(NZ_Staff__2[[#This Row],[Date Joined]], TODAY(), "Y")</f>
        <v>4</v>
      </c>
    </row>
    <row r="7" spans="2:13" x14ac:dyDescent="0.3">
      <c r="B7" t="s">
        <v>65</v>
      </c>
      <c r="C7" t="s">
        <v>15</v>
      </c>
      <c r="D7" t="s">
        <v>19</v>
      </c>
      <c r="E7">
        <v>32</v>
      </c>
      <c r="F7" s="7">
        <v>44465</v>
      </c>
      <c r="G7" s="5">
        <v>53540</v>
      </c>
      <c r="H7" t="s">
        <v>16</v>
      </c>
      <c r="I7" s="49">
        <f ca="1">DATEDIF(NZ_Staff__2[[#This Row],[Date Joined]], TODAY(), "Y")</f>
        <v>3</v>
      </c>
    </row>
    <row r="8" spans="2:13" x14ac:dyDescent="0.3">
      <c r="B8" t="s">
        <v>81</v>
      </c>
      <c r="C8" t="s">
        <v>8</v>
      </c>
      <c r="D8" t="s">
        <v>9</v>
      </c>
      <c r="E8">
        <v>30</v>
      </c>
      <c r="F8" s="7">
        <v>44861</v>
      </c>
      <c r="G8" s="5">
        <v>112570</v>
      </c>
      <c r="H8" t="s">
        <v>16</v>
      </c>
      <c r="I8" s="49">
        <f ca="1">DATEDIF(NZ_Staff__2[[#This Row],[Date Joined]], TODAY(), "Y")</f>
        <v>2</v>
      </c>
    </row>
    <row r="9" spans="2:13" x14ac:dyDescent="0.3">
      <c r="B9" t="s">
        <v>51</v>
      </c>
      <c r="C9" t="s">
        <v>15</v>
      </c>
      <c r="D9" t="s">
        <v>9</v>
      </c>
      <c r="E9">
        <v>33</v>
      </c>
      <c r="F9" s="7">
        <v>44701</v>
      </c>
      <c r="G9" s="5">
        <v>48530</v>
      </c>
      <c r="H9" t="s">
        <v>13</v>
      </c>
      <c r="I9" s="49">
        <f ca="1">DATEDIF(NZ_Staff__2[[#This Row],[Date Joined]], TODAY(), "Y")</f>
        <v>3</v>
      </c>
    </row>
    <row r="10" spans="2:13" x14ac:dyDescent="0.3">
      <c r="B10" t="s">
        <v>61</v>
      </c>
      <c r="C10" t="s">
        <v>8</v>
      </c>
      <c r="D10" t="s">
        <v>12</v>
      </c>
      <c r="E10">
        <v>24</v>
      </c>
      <c r="F10" s="7">
        <v>44148</v>
      </c>
      <c r="G10" s="5">
        <v>62780</v>
      </c>
      <c r="H10" t="s">
        <v>16</v>
      </c>
      <c r="I10" s="49">
        <f ca="1">DATEDIF(NZ_Staff__2[[#This Row],[Date Joined]], TODAY(), "Y")</f>
        <v>4</v>
      </c>
    </row>
    <row r="11" spans="2:13" x14ac:dyDescent="0.3">
      <c r="B11" t="s">
        <v>82</v>
      </c>
      <c r="C11" t="s">
        <v>15</v>
      </c>
      <c r="D11" t="s">
        <v>12</v>
      </c>
      <c r="E11">
        <v>33</v>
      </c>
      <c r="F11" s="7">
        <v>44509</v>
      </c>
      <c r="G11" s="5">
        <v>53870</v>
      </c>
      <c r="H11" t="s">
        <v>16</v>
      </c>
      <c r="I11" s="49">
        <f ca="1">DATEDIF(NZ_Staff__2[[#This Row],[Date Joined]], TODAY(), "Y")</f>
        <v>3</v>
      </c>
    </row>
    <row r="12" spans="2:13" x14ac:dyDescent="0.3">
      <c r="B12" t="s">
        <v>60</v>
      </c>
      <c r="C12" t="s">
        <v>8</v>
      </c>
      <c r="D12" t="s">
        <v>56</v>
      </c>
      <c r="E12">
        <v>27</v>
      </c>
      <c r="F12" s="7">
        <v>44122</v>
      </c>
      <c r="G12" s="5">
        <v>119110</v>
      </c>
      <c r="H12" t="s">
        <v>16</v>
      </c>
      <c r="I12" s="49">
        <f ca="1">DATEDIF(NZ_Staff__2[[#This Row],[Date Joined]], TODAY(), "Y")</f>
        <v>4</v>
      </c>
    </row>
    <row r="13" spans="2:13" x14ac:dyDescent="0.3">
      <c r="B13" t="s">
        <v>87</v>
      </c>
      <c r="C13" t="s">
        <v>15</v>
      </c>
      <c r="D13" t="s">
        <v>12</v>
      </c>
      <c r="E13">
        <v>29</v>
      </c>
      <c r="F13" s="7">
        <v>44180</v>
      </c>
      <c r="G13" s="5">
        <v>112110</v>
      </c>
      <c r="H13" t="s">
        <v>24</v>
      </c>
      <c r="I13" s="49">
        <f ca="1">DATEDIF(NZ_Staff__2[[#This Row],[Date Joined]], TODAY(), "Y")</f>
        <v>4</v>
      </c>
    </row>
    <row r="14" spans="2:13" x14ac:dyDescent="0.3">
      <c r="B14" t="s">
        <v>76</v>
      </c>
      <c r="C14" t="s">
        <v>15</v>
      </c>
      <c r="D14" t="s">
        <v>19</v>
      </c>
      <c r="E14">
        <v>25</v>
      </c>
      <c r="F14" s="7">
        <v>44383</v>
      </c>
      <c r="G14" s="5">
        <v>65700</v>
      </c>
      <c r="H14" t="s">
        <v>16</v>
      </c>
      <c r="I14" s="49">
        <f ca="1">DATEDIF(NZ_Staff__2[[#This Row],[Date Joined]], TODAY(), "Y")</f>
        <v>4</v>
      </c>
    </row>
    <row r="15" spans="2:13" x14ac:dyDescent="0.3">
      <c r="B15" t="s">
        <v>97</v>
      </c>
      <c r="C15" t="s">
        <v>15</v>
      </c>
      <c r="D15" t="s">
        <v>12</v>
      </c>
      <c r="E15">
        <v>37</v>
      </c>
      <c r="F15" s="7">
        <v>44701</v>
      </c>
      <c r="G15" s="5">
        <v>69070</v>
      </c>
      <c r="H15" t="s">
        <v>16</v>
      </c>
      <c r="I15" s="49">
        <f ca="1">DATEDIF(NZ_Staff__2[[#This Row],[Date Joined]], TODAY(), "Y")</f>
        <v>3</v>
      </c>
    </row>
    <row r="16" spans="2:13" x14ac:dyDescent="0.3">
      <c r="B16" t="s">
        <v>22</v>
      </c>
      <c r="C16" t="s">
        <v>15</v>
      </c>
      <c r="D16" t="s">
        <v>12</v>
      </c>
      <c r="E16">
        <v>20</v>
      </c>
      <c r="F16" s="7">
        <v>44459</v>
      </c>
      <c r="G16" s="5">
        <v>107700</v>
      </c>
      <c r="H16" t="s">
        <v>16</v>
      </c>
      <c r="I16" s="49">
        <f ca="1">DATEDIF(NZ_Staff__2[[#This Row],[Date Joined]], TODAY(), "Y")</f>
        <v>3</v>
      </c>
    </row>
    <row r="17" spans="2:12" x14ac:dyDescent="0.3">
      <c r="B17" t="s">
        <v>84</v>
      </c>
      <c r="C17" t="s">
        <v>8</v>
      </c>
      <c r="D17" t="s">
        <v>12</v>
      </c>
      <c r="E17">
        <v>32</v>
      </c>
      <c r="F17" s="7">
        <v>44354</v>
      </c>
      <c r="G17" s="5">
        <v>43840</v>
      </c>
      <c r="H17" t="s">
        <v>13</v>
      </c>
      <c r="I17" s="49">
        <f ca="1">DATEDIF(NZ_Staff__2[[#This Row],[Date Joined]], TODAY(), "Y")</f>
        <v>4</v>
      </c>
    </row>
    <row r="18" spans="2:12" x14ac:dyDescent="0.3">
      <c r="B18" t="s">
        <v>105</v>
      </c>
      <c r="C18" t="s">
        <v>15</v>
      </c>
      <c r="D18" t="s">
        <v>9</v>
      </c>
      <c r="E18">
        <v>40</v>
      </c>
      <c r="F18" s="7">
        <v>44263</v>
      </c>
      <c r="G18" s="5">
        <v>99750</v>
      </c>
      <c r="H18" t="s">
        <v>16</v>
      </c>
      <c r="I18" s="49">
        <f ca="1">DATEDIF(NZ_Staff__2[[#This Row],[Date Joined]], TODAY(), "Y")</f>
        <v>4</v>
      </c>
    </row>
    <row r="19" spans="2:12" x14ac:dyDescent="0.3">
      <c r="B19" t="s">
        <v>47</v>
      </c>
      <c r="C19" t="s">
        <v>15</v>
      </c>
      <c r="D19" t="s">
        <v>9</v>
      </c>
      <c r="E19">
        <v>21</v>
      </c>
      <c r="F19" s="7">
        <v>44104</v>
      </c>
      <c r="G19" s="5">
        <v>37920</v>
      </c>
      <c r="H19" t="s">
        <v>16</v>
      </c>
      <c r="I19" s="49">
        <f ca="1">DATEDIF(NZ_Staff__2[[#This Row],[Date Joined]], TODAY(), "Y")</f>
        <v>4</v>
      </c>
    </row>
    <row r="20" spans="2:12" x14ac:dyDescent="0.3">
      <c r="B20" t="s">
        <v>31</v>
      </c>
      <c r="C20" t="s">
        <v>15</v>
      </c>
      <c r="D20" t="s">
        <v>9</v>
      </c>
      <c r="E20">
        <v>21</v>
      </c>
      <c r="F20" s="7">
        <v>44762</v>
      </c>
      <c r="G20" s="5">
        <v>57090</v>
      </c>
      <c r="H20" t="s">
        <v>16</v>
      </c>
      <c r="I20" s="49">
        <f ca="1">DATEDIF(NZ_Staff__2[[#This Row],[Date Joined]], TODAY(), "Y")</f>
        <v>3</v>
      </c>
    </row>
    <row r="21" spans="2:12" x14ac:dyDescent="0.3">
      <c r="B21" t="s">
        <v>30</v>
      </c>
      <c r="C21" t="s">
        <v>8</v>
      </c>
      <c r="D21" t="s">
        <v>12</v>
      </c>
      <c r="E21">
        <v>31</v>
      </c>
      <c r="F21" s="7">
        <v>44145</v>
      </c>
      <c r="G21" s="5">
        <v>41980</v>
      </c>
      <c r="H21" t="s">
        <v>16</v>
      </c>
      <c r="I21" s="49">
        <f ca="1">DATEDIF(NZ_Staff__2[[#This Row],[Date Joined]], TODAY(), "Y")</f>
        <v>4</v>
      </c>
    </row>
    <row r="22" spans="2:12" x14ac:dyDescent="0.3">
      <c r="B22" t="s">
        <v>78</v>
      </c>
      <c r="C22" t="s">
        <v>15</v>
      </c>
      <c r="D22" t="s">
        <v>56</v>
      </c>
      <c r="E22">
        <v>21</v>
      </c>
      <c r="F22" s="7">
        <v>44242</v>
      </c>
      <c r="G22" s="5">
        <v>75880</v>
      </c>
      <c r="H22" t="s">
        <v>16</v>
      </c>
      <c r="I22" s="49">
        <f ca="1">DATEDIF(NZ_Staff__2[[#This Row],[Date Joined]], TODAY(), "Y")</f>
        <v>4</v>
      </c>
    </row>
    <row r="23" spans="2:12" x14ac:dyDescent="0.3">
      <c r="B23" t="s">
        <v>36</v>
      </c>
      <c r="C23" t="s">
        <v>8</v>
      </c>
      <c r="D23" t="s">
        <v>21</v>
      </c>
      <c r="E23">
        <v>34</v>
      </c>
      <c r="F23" s="7">
        <v>44653</v>
      </c>
      <c r="G23" s="5">
        <v>58940</v>
      </c>
      <c r="H23" t="s">
        <v>16</v>
      </c>
      <c r="I23" s="49">
        <f ca="1">DATEDIF(NZ_Staff__2[[#This Row],[Date Joined]], TODAY(), "Y")</f>
        <v>3</v>
      </c>
      <c r="K23" s="32" t="s">
        <v>238</v>
      </c>
      <c r="L23" t="s">
        <v>230</v>
      </c>
    </row>
    <row r="24" spans="2:12" x14ac:dyDescent="0.3">
      <c r="B24" t="s">
        <v>27</v>
      </c>
      <c r="C24" t="s">
        <v>8</v>
      </c>
      <c r="D24" t="s">
        <v>21</v>
      </c>
      <c r="E24">
        <v>30</v>
      </c>
      <c r="F24" s="7">
        <v>44389</v>
      </c>
      <c r="G24" s="5">
        <v>67910</v>
      </c>
      <c r="H24" t="s">
        <v>24</v>
      </c>
      <c r="I24" s="49">
        <f ca="1">DATEDIF(NZ_Staff__2[[#This Row],[Date Joined]], TODAY(), "Y")</f>
        <v>4</v>
      </c>
      <c r="K24" s="48" t="s">
        <v>21</v>
      </c>
      <c r="L24">
        <v>19</v>
      </c>
    </row>
    <row r="25" spans="2:12" x14ac:dyDescent="0.3">
      <c r="B25" t="s">
        <v>26</v>
      </c>
      <c r="C25" t="s">
        <v>8</v>
      </c>
      <c r="D25" t="s">
        <v>12</v>
      </c>
      <c r="E25">
        <v>31</v>
      </c>
      <c r="F25" s="7">
        <v>44663</v>
      </c>
      <c r="G25" s="5">
        <v>58100</v>
      </c>
      <c r="H25" t="s">
        <v>16</v>
      </c>
      <c r="I25" s="49">
        <f ca="1">DATEDIF(NZ_Staff__2[[#This Row],[Date Joined]], TODAY(), "Y")</f>
        <v>3</v>
      </c>
      <c r="K25" s="48" t="s">
        <v>56</v>
      </c>
      <c r="L25">
        <v>4</v>
      </c>
    </row>
    <row r="26" spans="2:12" x14ac:dyDescent="0.3">
      <c r="B26" t="s">
        <v>53</v>
      </c>
      <c r="C26" t="s">
        <v>15</v>
      </c>
      <c r="D26" t="s">
        <v>21</v>
      </c>
      <c r="E26">
        <v>27</v>
      </c>
      <c r="F26" s="7">
        <v>44567</v>
      </c>
      <c r="G26" s="5">
        <v>48980</v>
      </c>
      <c r="H26" t="s">
        <v>16</v>
      </c>
      <c r="I26" s="49">
        <f ca="1">DATEDIF(NZ_Staff__2[[#This Row],[Date Joined]], TODAY(), "Y")</f>
        <v>3</v>
      </c>
      <c r="K26" s="48" t="s">
        <v>9</v>
      </c>
      <c r="L26">
        <v>28</v>
      </c>
    </row>
    <row r="27" spans="2:12" x14ac:dyDescent="0.3">
      <c r="B27" t="s">
        <v>20</v>
      </c>
      <c r="C27" t="s">
        <v>207</v>
      </c>
      <c r="D27" t="s">
        <v>21</v>
      </c>
      <c r="E27">
        <v>30</v>
      </c>
      <c r="F27" s="7">
        <v>44597</v>
      </c>
      <c r="G27" s="5">
        <v>64000</v>
      </c>
      <c r="H27" t="s">
        <v>16</v>
      </c>
      <c r="I27" s="49">
        <f ca="1">DATEDIF(NZ_Staff__2[[#This Row],[Date Joined]], TODAY(), "Y")</f>
        <v>3</v>
      </c>
      <c r="K27" s="48" t="s">
        <v>19</v>
      </c>
      <c r="L27">
        <v>14</v>
      </c>
    </row>
    <row r="28" spans="2:12" x14ac:dyDescent="0.3">
      <c r="B28" t="s">
        <v>7</v>
      </c>
      <c r="C28" t="s">
        <v>8</v>
      </c>
      <c r="D28" t="s">
        <v>9</v>
      </c>
      <c r="E28">
        <v>42</v>
      </c>
      <c r="F28" s="7">
        <v>44779</v>
      </c>
      <c r="G28" s="5">
        <v>75000</v>
      </c>
      <c r="H28" t="s">
        <v>10</v>
      </c>
      <c r="I28" s="49">
        <f ca="1">DATEDIF(NZ_Staff__2[[#This Row],[Date Joined]], TODAY(), "Y")</f>
        <v>3</v>
      </c>
      <c r="K28" s="48" t="s">
        <v>12</v>
      </c>
      <c r="L28">
        <v>27</v>
      </c>
    </row>
    <row r="29" spans="2:12" x14ac:dyDescent="0.3">
      <c r="B29" t="s">
        <v>74</v>
      </c>
      <c r="C29" t="s">
        <v>8</v>
      </c>
      <c r="D29" t="s">
        <v>12</v>
      </c>
      <c r="E29">
        <v>40</v>
      </c>
      <c r="F29" s="7">
        <v>44337</v>
      </c>
      <c r="G29" s="5">
        <v>87620</v>
      </c>
      <c r="H29" t="s">
        <v>16</v>
      </c>
      <c r="I29" s="49">
        <f ca="1">DATEDIF(NZ_Staff__2[[#This Row],[Date Joined]], TODAY(), "Y")</f>
        <v>4</v>
      </c>
      <c r="K29" s="48" t="s">
        <v>222</v>
      </c>
      <c r="L29">
        <v>92</v>
      </c>
    </row>
    <row r="30" spans="2:12" x14ac:dyDescent="0.3">
      <c r="B30" t="s">
        <v>44</v>
      </c>
      <c r="C30" t="s">
        <v>8</v>
      </c>
      <c r="D30" t="s">
        <v>12</v>
      </c>
      <c r="E30">
        <v>29</v>
      </c>
      <c r="F30" s="7">
        <v>44023</v>
      </c>
      <c r="G30" s="5">
        <v>34980</v>
      </c>
      <c r="H30" t="s">
        <v>16</v>
      </c>
      <c r="I30" s="49">
        <f ca="1">DATEDIF(NZ_Staff__2[[#This Row],[Date Joined]], TODAY(), "Y")</f>
        <v>5</v>
      </c>
    </row>
    <row r="31" spans="2:12" x14ac:dyDescent="0.3">
      <c r="B31" t="s">
        <v>35</v>
      </c>
      <c r="C31" t="s">
        <v>8</v>
      </c>
      <c r="D31" t="s">
        <v>21</v>
      </c>
      <c r="E31">
        <v>28</v>
      </c>
      <c r="F31" s="7">
        <v>44185</v>
      </c>
      <c r="G31" s="5">
        <v>75970</v>
      </c>
      <c r="H31" t="s">
        <v>16</v>
      </c>
      <c r="I31" s="49">
        <f ca="1">DATEDIF(NZ_Staff__2[[#This Row],[Date Joined]], TODAY(), "Y")</f>
        <v>4</v>
      </c>
    </row>
    <row r="32" spans="2:12" x14ac:dyDescent="0.3">
      <c r="B32" t="s">
        <v>38</v>
      </c>
      <c r="C32" t="s">
        <v>8</v>
      </c>
      <c r="D32" t="s">
        <v>21</v>
      </c>
      <c r="E32">
        <v>34</v>
      </c>
      <c r="F32" s="7">
        <v>44612</v>
      </c>
      <c r="G32" s="5">
        <v>60130</v>
      </c>
      <c r="H32" t="s">
        <v>16</v>
      </c>
      <c r="I32" s="49">
        <f ca="1">DATEDIF(NZ_Staff__2[[#This Row],[Date Joined]], TODAY(), "Y")</f>
        <v>3</v>
      </c>
    </row>
    <row r="33" spans="2:9" x14ac:dyDescent="0.3">
      <c r="B33" t="s">
        <v>41</v>
      </c>
      <c r="C33" t="s">
        <v>8</v>
      </c>
      <c r="D33" t="s">
        <v>12</v>
      </c>
      <c r="E33">
        <v>33</v>
      </c>
      <c r="F33" s="7">
        <v>44374</v>
      </c>
      <c r="G33" s="5">
        <v>75480</v>
      </c>
      <c r="H33" t="s">
        <v>42</v>
      </c>
      <c r="I33" s="49">
        <f ca="1">DATEDIF(NZ_Staff__2[[#This Row],[Date Joined]], TODAY(), "Y")</f>
        <v>4</v>
      </c>
    </row>
    <row r="34" spans="2:9" x14ac:dyDescent="0.3">
      <c r="B34" t="s">
        <v>40</v>
      </c>
      <c r="C34" t="s">
        <v>15</v>
      </c>
      <c r="D34" t="s">
        <v>9</v>
      </c>
      <c r="E34">
        <v>33</v>
      </c>
      <c r="F34" s="7">
        <v>44164</v>
      </c>
      <c r="G34" s="5">
        <v>115920</v>
      </c>
      <c r="H34" t="s">
        <v>16</v>
      </c>
      <c r="I34" s="49">
        <f ca="1">DATEDIF(NZ_Staff__2[[#This Row],[Date Joined]], TODAY(), "Y")</f>
        <v>4</v>
      </c>
    </row>
    <row r="35" spans="2:9" x14ac:dyDescent="0.3">
      <c r="B35" t="s">
        <v>48</v>
      </c>
      <c r="C35" t="s">
        <v>8</v>
      </c>
      <c r="D35" t="s">
        <v>19</v>
      </c>
      <c r="E35">
        <v>36</v>
      </c>
      <c r="F35" s="7">
        <v>44494</v>
      </c>
      <c r="G35" s="5">
        <v>78540</v>
      </c>
      <c r="H35" t="s">
        <v>16</v>
      </c>
      <c r="I35" s="49">
        <f ca="1">DATEDIF(NZ_Staff__2[[#This Row],[Date Joined]], TODAY(), "Y")</f>
        <v>3</v>
      </c>
    </row>
    <row r="36" spans="2:9" x14ac:dyDescent="0.3">
      <c r="B36" t="s">
        <v>34</v>
      </c>
      <c r="C36" t="s">
        <v>15</v>
      </c>
      <c r="D36" t="s">
        <v>9</v>
      </c>
      <c r="E36">
        <v>25</v>
      </c>
      <c r="F36" s="7">
        <v>44726</v>
      </c>
      <c r="G36" s="5">
        <v>109190</v>
      </c>
      <c r="H36" t="s">
        <v>13</v>
      </c>
      <c r="I36" s="49">
        <f ca="1">DATEDIF(NZ_Staff__2[[#This Row],[Date Joined]], TODAY(), "Y")</f>
        <v>3</v>
      </c>
    </row>
    <row r="37" spans="2:9" x14ac:dyDescent="0.3">
      <c r="B37" t="s">
        <v>73</v>
      </c>
      <c r="C37" t="s">
        <v>8</v>
      </c>
      <c r="D37" t="s">
        <v>19</v>
      </c>
      <c r="E37">
        <v>34</v>
      </c>
      <c r="F37" s="7">
        <v>44721</v>
      </c>
      <c r="G37" s="5">
        <v>49630</v>
      </c>
      <c r="H37" t="s">
        <v>24</v>
      </c>
      <c r="I37" s="49">
        <f ca="1">DATEDIF(NZ_Staff__2[[#This Row],[Date Joined]], TODAY(), "Y")</f>
        <v>3</v>
      </c>
    </row>
    <row r="38" spans="2:9" x14ac:dyDescent="0.3">
      <c r="B38" t="s">
        <v>107</v>
      </c>
      <c r="C38" t="s">
        <v>8</v>
      </c>
      <c r="D38" t="s">
        <v>9</v>
      </c>
      <c r="E38">
        <v>28</v>
      </c>
      <c r="F38" s="7">
        <v>44630</v>
      </c>
      <c r="G38" s="5">
        <v>99970</v>
      </c>
      <c r="H38" t="s">
        <v>16</v>
      </c>
      <c r="I38" s="49">
        <f ca="1">DATEDIF(NZ_Staff__2[[#This Row],[Date Joined]], TODAY(), "Y")</f>
        <v>3</v>
      </c>
    </row>
    <row r="39" spans="2:9" x14ac:dyDescent="0.3">
      <c r="B39" t="s">
        <v>71</v>
      </c>
      <c r="C39" t="s">
        <v>8</v>
      </c>
      <c r="D39" t="s">
        <v>12</v>
      </c>
      <c r="E39">
        <v>33</v>
      </c>
      <c r="F39" s="7">
        <v>44190</v>
      </c>
      <c r="G39" s="5">
        <v>96140</v>
      </c>
      <c r="H39" t="s">
        <v>16</v>
      </c>
      <c r="I39" s="49">
        <f ca="1">DATEDIF(NZ_Staff__2[[#This Row],[Date Joined]], TODAY(), "Y")</f>
        <v>4</v>
      </c>
    </row>
    <row r="40" spans="2:9" x14ac:dyDescent="0.3">
      <c r="B40" t="s">
        <v>50</v>
      </c>
      <c r="C40" t="s">
        <v>15</v>
      </c>
      <c r="D40" t="s">
        <v>9</v>
      </c>
      <c r="E40">
        <v>31</v>
      </c>
      <c r="F40" s="7">
        <v>44724</v>
      </c>
      <c r="G40" s="5">
        <v>103550</v>
      </c>
      <c r="H40" t="s">
        <v>16</v>
      </c>
      <c r="I40" s="49">
        <f ca="1">DATEDIF(NZ_Staff__2[[#This Row],[Date Joined]], TODAY(), "Y")</f>
        <v>3</v>
      </c>
    </row>
    <row r="41" spans="2:9" x14ac:dyDescent="0.3">
      <c r="B41" t="s">
        <v>14</v>
      </c>
      <c r="C41" t="s">
        <v>15</v>
      </c>
      <c r="D41" t="s">
        <v>12</v>
      </c>
      <c r="E41">
        <v>31</v>
      </c>
      <c r="F41" s="7">
        <v>44511</v>
      </c>
      <c r="G41" s="5">
        <v>48950</v>
      </c>
      <c r="H41" t="s">
        <v>16</v>
      </c>
      <c r="I41" s="49">
        <f ca="1">DATEDIF(NZ_Staff__2[[#This Row],[Date Joined]], TODAY(), "Y")</f>
        <v>3</v>
      </c>
    </row>
    <row r="42" spans="2:9" x14ac:dyDescent="0.3">
      <c r="B42" t="s">
        <v>63</v>
      </c>
      <c r="C42" t="s">
        <v>15</v>
      </c>
      <c r="D42" t="s">
        <v>21</v>
      </c>
      <c r="E42">
        <v>24</v>
      </c>
      <c r="F42" s="7">
        <v>44436</v>
      </c>
      <c r="G42" s="5">
        <v>52610</v>
      </c>
      <c r="H42" t="s">
        <v>24</v>
      </c>
      <c r="I42" s="49">
        <f ca="1">DATEDIF(NZ_Staff__2[[#This Row],[Date Joined]], TODAY(), "Y")</f>
        <v>4</v>
      </c>
    </row>
    <row r="43" spans="2:9" x14ac:dyDescent="0.3">
      <c r="B43" t="s">
        <v>72</v>
      </c>
      <c r="C43" t="s">
        <v>8</v>
      </c>
      <c r="D43" t="s">
        <v>9</v>
      </c>
      <c r="E43">
        <v>36</v>
      </c>
      <c r="F43" s="7">
        <v>44529</v>
      </c>
      <c r="G43" s="5">
        <v>78390</v>
      </c>
      <c r="H43" t="s">
        <v>16</v>
      </c>
      <c r="I43" s="49">
        <f ca="1">DATEDIF(NZ_Staff__2[[#This Row],[Date Joined]], TODAY(), "Y")</f>
        <v>3</v>
      </c>
    </row>
    <row r="44" spans="2:9" x14ac:dyDescent="0.3">
      <c r="B44" t="s">
        <v>88</v>
      </c>
      <c r="C44" t="s">
        <v>8</v>
      </c>
      <c r="D44" t="s">
        <v>21</v>
      </c>
      <c r="E44">
        <v>33</v>
      </c>
      <c r="F44" s="7">
        <v>44809</v>
      </c>
      <c r="G44" s="5">
        <v>86570</v>
      </c>
      <c r="H44" t="s">
        <v>16</v>
      </c>
      <c r="I44" s="49">
        <f ca="1">DATEDIF(NZ_Staff__2[[#This Row],[Date Joined]], TODAY(), "Y")</f>
        <v>3</v>
      </c>
    </row>
    <row r="45" spans="2:9" x14ac:dyDescent="0.3">
      <c r="B45" t="s">
        <v>92</v>
      </c>
      <c r="C45" t="s">
        <v>8</v>
      </c>
      <c r="D45" t="s">
        <v>12</v>
      </c>
      <c r="E45">
        <v>27</v>
      </c>
      <c r="F45" s="7">
        <v>44686</v>
      </c>
      <c r="G45" s="5">
        <v>83750</v>
      </c>
      <c r="H45" t="s">
        <v>16</v>
      </c>
      <c r="I45" s="49">
        <f ca="1">DATEDIF(NZ_Staff__2[[#This Row],[Date Joined]], TODAY(), "Y")</f>
        <v>3</v>
      </c>
    </row>
    <row r="46" spans="2:9" x14ac:dyDescent="0.3">
      <c r="B46" t="s">
        <v>102</v>
      </c>
      <c r="C46" t="s">
        <v>8</v>
      </c>
      <c r="D46" t="s">
        <v>21</v>
      </c>
      <c r="E46">
        <v>34</v>
      </c>
      <c r="F46" s="7">
        <v>44445</v>
      </c>
      <c r="G46" s="5">
        <v>92450</v>
      </c>
      <c r="H46" t="s">
        <v>16</v>
      </c>
      <c r="I46" s="49">
        <f ca="1">DATEDIF(NZ_Staff__2[[#This Row],[Date Joined]], TODAY(), "Y")</f>
        <v>4</v>
      </c>
    </row>
    <row r="47" spans="2:9" x14ac:dyDescent="0.3">
      <c r="B47" t="s">
        <v>64</v>
      </c>
      <c r="C47" t="s">
        <v>15</v>
      </c>
      <c r="D47" t="s">
        <v>12</v>
      </c>
      <c r="E47">
        <v>20</v>
      </c>
      <c r="F47" s="7">
        <v>44183</v>
      </c>
      <c r="G47" s="5">
        <v>112650</v>
      </c>
      <c r="H47" t="s">
        <v>16</v>
      </c>
      <c r="I47" s="49">
        <f ca="1">DATEDIF(NZ_Staff__2[[#This Row],[Date Joined]], TODAY(), "Y")</f>
        <v>4</v>
      </c>
    </row>
    <row r="48" spans="2:9" x14ac:dyDescent="0.3">
      <c r="B48" t="s">
        <v>104</v>
      </c>
      <c r="C48" t="s">
        <v>15</v>
      </c>
      <c r="D48" t="s">
        <v>9</v>
      </c>
      <c r="E48">
        <v>20</v>
      </c>
      <c r="F48" s="7">
        <v>44744</v>
      </c>
      <c r="G48" s="5">
        <v>79570</v>
      </c>
      <c r="H48" t="s">
        <v>16</v>
      </c>
      <c r="I48" s="49">
        <f ca="1">DATEDIF(NZ_Staff__2[[#This Row],[Date Joined]], TODAY(), "Y")</f>
        <v>3</v>
      </c>
    </row>
    <row r="49" spans="2:9" x14ac:dyDescent="0.3">
      <c r="B49" t="s">
        <v>91</v>
      </c>
      <c r="C49" t="s">
        <v>8</v>
      </c>
      <c r="D49" t="s">
        <v>19</v>
      </c>
      <c r="E49">
        <v>20</v>
      </c>
      <c r="F49" s="7">
        <v>44537</v>
      </c>
      <c r="G49" s="5">
        <v>68900</v>
      </c>
      <c r="H49" t="s">
        <v>24</v>
      </c>
      <c r="I49" s="49">
        <f ca="1">DATEDIF(NZ_Staff__2[[#This Row],[Date Joined]], TODAY(), "Y")</f>
        <v>3</v>
      </c>
    </row>
    <row r="50" spans="2:9" x14ac:dyDescent="0.3">
      <c r="B50" t="s">
        <v>39</v>
      </c>
      <c r="C50" t="s">
        <v>8</v>
      </c>
      <c r="D50" t="s">
        <v>12</v>
      </c>
      <c r="E50">
        <v>25</v>
      </c>
      <c r="F50" s="7">
        <v>44694</v>
      </c>
      <c r="G50" s="5">
        <v>80700</v>
      </c>
      <c r="H50" t="s">
        <v>13</v>
      </c>
      <c r="I50" s="49">
        <f ca="1">DATEDIF(NZ_Staff__2[[#This Row],[Date Joined]], TODAY(), "Y")</f>
        <v>3</v>
      </c>
    </row>
    <row r="51" spans="2:9" x14ac:dyDescent="0.3">
      <c r="B51" t="s">
        <v>100</v>
      </c>
      <c r="C51" t="s">
        <v>15</v>
      </c>
      <c r="D51" t="s">
        <v>9</v>
      </c>
      <c r="E51">
        <v>19</v>
      </c>
      <c r="F51" s="7">
        <v>44277</v>
      </c>
      <c r="G51" s="5">
        <v>58960</v>
      </c>
      <c r="H51" t="s">
        <v>16</v>
      </c>
      <c r="I51" s="49">
        <f ca="1">DATEDIF(NZ_Staff__2[[#This Row],[Date Joined]], TODAY(), "Y")</f>
        <v>4</v>
      </c>
    </row>
    <row r="52" spans="2:9" x14ac:dyDescent="0.3">
      <c r="B52" t="s">
        <v>106</v>
      </c>
      <c r="C52" t="s">
        <v>15</v>
      </c>
      <c r="D52" t="s">
        <v>12</v>
      </c>
      <c r="E52">
        <v>36</v>
      </c>
      <c r="F52" s="7">
        <v>44019</v>
      </c>
      <c r="G52" s="5">
        <v>118840</v>
      </c>
      <c r="H52" t="s">
        <v>16</v>
      </c>
      <c r="I52" s="49">
        <f ca="1">DATEDIF(NZ_Staff__2[[#This Row],[Date Joined]], TODAY(), "Y")</f>
        <v>5</v>
      </c>
    </row>
    <row r="53" spans="2:9" x14ac:dyDescent="0.3">
      <c r="B53" t="s">
        <v>29</v>
      </c>
      <c r="C53" t="s">
        <v>15</v>
      </c>
      <c r="D53" t="s">
        <v>21</v>
      </c>
      <c r="E53">
        <v>28</v>
      </c>
      <c r="F53" s="7">
        <v>44041</v>
      </c>
      <c r="G53" s="5">
        <v>48170</v>
      </c>
      <c r="H53" t="s">
        <v>13</v>
      </c>
      <c r="I53" s="49">
        <f ca="1">DATEDIF(NZ_Staff__2[[#This Row],[Date Joined]], TODAY(), "Y")</f>
        <v>5</v>
      </c>
    </row>
    <row r="54" spans="2:9" x14ac:dyDescent="0.3">
      <c r="B54" t="s">
        <v>108</v>
      </c>
      <c r="C54" t="s">
        <v>8</v>
      </c>
      <c r="D54" t="s">
        <v>56</v>
      </c>
      <c r="E54">
        <v>32</v>
      </c>
      <c r="F54" s="7">
        <v>44400</v>
      </c>
      <c r="G54" s="5">
        <v>45510</v>
      </c>
      <c r="H54" t="s">
        <v>16</v>
      </c>
      <c r="I54" s="49">
        <f ca="1">DATEDIF(NZ_Staff__2[[#This Row],[Date Joined]], TODAY(), "Y")</f>
        <v>4</v>
      </c>
    </row>
    <row r="55" spans="2:9" x14ac:dyDescent="0.3">
      <c r="B55" t="s">
        <v>64</v>
      </c>
      <c r="C55" t="s">
        <v>15</v>
      </c>
      <c r="D55" t="s">
        <v>9</v>
      </c>
      <c r="E55">
        <v>34</v>
      </c>
      <c r="F55" s="7">
        <v>44703</v>
      </c>
      <c r="G55" s="5">
        <v>112650</v>
      </c>
      <c r="H55" t="s">
        <v>16</v>
      </c>
      <c r="I55" s="49">
        <f ca="1">DATEDIF(NZ_Staff__2[[#This Row],[Date Joined]], TODAY(), "Y")</f>
        <v>3</v>
      </c>
    </row>
    <row r="56" spans="2:9" x14ac:dyDescent="0.3">
      <c r="B56" t="s">
        <v>83</v>
      </c>
      <c r="C56" t="s">
        <v>8</v>
      </c>
      <c r="D56" t="s">
        <v>9</v>
      </c>
      <c r="E56">
        <v>36</v>
      </c>
      <c r="F56" s="7">
        <v>44085</v>
      </c>
      <c r="G56" s="5">
        <v>114890</v>
      </c>
      <c r="H56" t="s">
        <v>16</v>
      </c>
      <c r="I56" s="49">
        <f ca="1">DATEDIF(NZ_Staff__2[[#This Row],[Date Joined]], TODAY(), "Y")</f>
        <v>4</v>
      </c>
    </row>
    <row r="57" spans="2:9" x14ac:dyDescent="0.3">
      <c r="B57" t="s">
        <v>67</v>
      </c>
      <c r="C57" t="s">
        <v>15</v>
      </c>
      <c r="D57" t="s">
        <v>12</v>
      </c>
      <c r="E57">
        <v>30</v>
      </c>
      <c r="F57" s="7">
        <v>44850</v>
      </c>
      <c r="G57" s="5">
        <v>69710</v>
      </c>
      <c r="H57" t="s">
        <v>16</v>
      </c>
      <c r="I57" s="49">
        <f ca="1">DATEDIF(NZ_Staff__2[[#This Row],[Date Joined]], TODAY(), "Y")</f>
        <v>2</v>
      </c>
    </row>
    <row r="58" spans="2:9" x14ac:dyDescent="0.3">
      <c r="B58" t="s">
        <v>94</v>
      </c>
      <c r="C58" t="s">
        <v>15</v>
      </c>
      <c r="D58" t="s">
        <v>21</v>
      </c>
      <c r="E58">
        <v>36</v>
      </c>
      <c r="F58" s="7">
        <v>44333</v>
      </c>
      <c r="G58" s="5">
        <v>71380</v>
      </c>
      <c r="H58" t="s">
        <v>16</v>
      </c>
      <c r="I58" s="49">
        <f ca="1">DATEDIF(NZ_Staff__2[[#This Row],[Date Joined]], TODAY(), "Y")</f>
        <v>4</v>
      </c>
    </row>
    <row r="59" spans="2:9" x14ac:dyDescent="0.3">
      <c r="B59" t="s">
        <v>33</v>
      </c>
      <c r="C59" t="s">
        <v>8</v>
      </c>
      <c r="D59" t="s">
        <v>19</v>
      </c>
      <c r="E59">
        <v>38</v>
      </c>
      <c r="F59" s="7">
        <v>44377</v>
      </c>
      <c r="G59" s="5">
        <v>109160</v>
      </c>
      <c r="H59" t="s">
        <v>10</v>
      </c>
      <c r="I59" s="49">
        <f ca="1">DATEDIF(NZ_Staff__2[[#This Row],[Date Joined]], TODAY(), "Y")</f>
        <v>4</v>
      </c>
    </row>
    <row r="60" spans="2:9" x14ac:dyDescent="0.3">
      <c r="B60" t="s">
        <v>98</v>
      </c>
      <c r="C60" t="s">
        <v>15</v>
      </c>
      <c r="D60" t="s">
        <v>9</v>
      </c>
      <c r="E60">
        <v>27</v>
      </c>
      <c r="F60" s="7">
        <v>44609</v>
      </c>
      <c r="G60" s="5">
        <v>113280</v>
      </c>
      <c r="H60" t="s">
        <v>42</v>
      </c>
      <c r="I60" s="49">
        <f ca="1">DATEDIF(NZ_Staff__2[[#This Row],[Date Joined]], TODAY(), "Y")</f>
        <v>3</v>
      </c>
    </row>
    <row r="61" spans="2:9" x14ac:dyDescent="0.3">
      <c r="B61" t="s">
        <v>25</v>
      </c>
      <c r="C61" t="s">
        <v>15</v>
      </c>
      <c r="D61" t="s">
        <v>12</v>
      </c>
      <c r="E61">
        <v>30</v>
      </c>
      <c r="F61" s="7">
        <v>44273</v>
      </c>
      <c r="G61" s="5">
        <v>69120</v>
      </c>
      <c r="H61" t="s">
        <v>16</v>
      </c>
      <c r="I61" s="49">
        <f ca="1">DATEDIF(NZ_Staff__2[[#This Row],[Date Joined]], TODAY(), "Y")</f>
        <v>4</v>
      </c>
    </row>
    <row r="62" spans="2:9" x14ac:dyDescent="0.3">
      <c r="B62" t="s">
        <v>55</v>
      </c>
      <c r="C62" t="s">
        <v>8</v>
      </c>
      <c r="D62" t="s">
        <v>56</v>
      </c>
      <c r="E62">
        <v>37</v>
      </c>
      <c r="F62" s="7">
        <v>44451</v>
      </c>
      <c r="G62" s="5">
        <v>118100</v>
      </c>
      <c r="H62" t="s">
        <v>16</v>
      </c>
      <c r="I62" s="49">
        <f ca="1">DATEDIF(NZ_Staff__2[[#This Row],[Date Joined]], TODAY(), "Y")</f>
        <v>3</v>
      </c>
    </row>
    <row r="63" spans="2:9" x14ac:dyDescent="0.3">
      <c r="B63" t="s">
        <v>62</v>
      </c>
      <c r="C63" t="s">
        <v>8</v>
      </c>
      <c r="D63" t="s">
        <v>9</v>
      </c>
      <c r="E63">
        <v>22</v>
      </c>
      <c r="F63" s="7">
        <v>44450</v>
      </c>
      <c r="G63" s="5">
        <v>76900</v>
      </c>
      <c r="H63" t="s">
        <v>13</v>
      </c>
      <c r="I63" s="49">
        <f ca="1">DATEDIF(NZ_Staff__2[[#This Row],[Date Joined]], TODAY(), "Y")</f>
        <v>3</v>
      </c>
    </row>
    <row r="64" spans="2:9" x14ac:dyDescent="0.3">
      <c r="B64" t="s">
        <v>17</v>
      </c>
      <c r="C64" t="s">
        <v>8</v>
      </c>
      <c r="D64" t="s">
        <v>12</v>
      </c>
      <c r="E64">
        <v>43</v>
      </c>
      <c r="F64" s="7">
        <v>45045</v>
      </c>
      <c r="G64" s="5">
        <v>114870</v>
      </c>
      <c r="H64" t="s">
        <v>16</v>
      </c>
      <c r="I64" s="49">
        <f ca="1">DATEDIF(NZ_Staff__2[[#This Row],[Date Joined]], TODAY(), "Y")</f>
        <v>2</v>
      </c>
    </row>
    <row r="65" spans="2:9" x14ac:dyDescent="0.3">
      <c r="B65" t="s">
        <v>52</v>
      </c>
      <c r="C65" t="s">
        <v>207</v>
      </c>
      <c r="D65" t="s">
        <v>12</v>
      </c>
      <c r="E65">
        <v>32</v>
      </c>
      <c r="F65" s="7">
        <v>44774</v>
      </c>
      <c r="G65" s="5">
        <v>91310</v>
      </c>
      <c r="H65" t="s">
        <v>16</v>
      </c>
      <c r="I65" s="49">
        <f ca="1">DATEDIF(NZ_Staff__2[[#This Row],[Date Joined]], TODAY(), "Y")</f>
        <v>3</v>
      </c>
    </row>
    <row r="66" spans="2:9" x14ac:dyDescent="0.3">
      <c r="B66" t="s">
        <v>43</v>
      </c>
      <c r="C66" t="s">
        <v>8</v>
      </c>
      <c r="D66" t="s">
        <v>9</v>
      </c>
      <c r="E66">
        <v>28</v>
      </c>
      <c r="F66" s="7">
        <v>44486</v>
      </c>
      <c r="G66" s="5">
        <v>104770</v>
      </c>
      <c r="H66" t="s">
        <v>16</v>
      </c>
      <c r="I66" s="49">
        <f ca="1">DATEDIF(NZ_Staff__2[[#This Row],[Date Joined]], TODAY(), "Y")</f>
        <v>3</v>
      </c>
    </row>
    <row r="67" spans="2:9" x14ac:dyDescent="0.3">
      <c r="B67" t="s">
        <v>89</v>
      </c>
      <c r="C67" t="s">
        <v>15</v>
      </c>
      <c r="D67" t="s">
        <v>19</v>
      </c>
      <c r="E67">
        <v>27</v>
      </c>
      <c r="F67" s="7">
        <v>44134</v>
      </c>
      <c r="G67" s="5">
        <v>54970</v>
      </c>
      <c r="H67" t="s">
        <v>16</v>
      </c>
      <c r="I67" s="49">
        <f ca="1">DATEDIF(NZ_Staff__2[[#This Row],[Date Joined]], TODAY(), "Y")</f>
        <v>4</v>
      </c>
    </row>
    <row r="68" spans="2:9" x14ac:dyDescent="0.3">
      <c r="B68" t="s">
        <v>11</v>
      </c>
      <c r="C68" t="s">
        <v>207</v>
      </c>
      <c r="D68" t="s">
        <v>12</v>
      </c>
      <c r="E68">
        <v>26</v>
      </c>
      <c r="F68" s="7">
        <v>44271</v>
      </c>
      <c r="G68" s="5">
        <v>90700</v>
      </c>
      <c r="H68" t="s">
        <v>13</v>
      </c>
      <c r="I68" s="49">
        <f ca="1">DATEDIF(NZ_Staff__2[[#This Row],[Date Joined]], TODAY(), "Y")</f>
        <v>4</v>
      </c>
    </row>
    <row r="69" spans="2:9" x14ac:dyDescent="0.3">
      <c r="B69" t="s">
        <v>109</v>
      </c>
      <c r="C69" t="s">
        <v>8</v>
      </c>
      <c r="D69" t="s">
        <v>19</v>
      </c>
      <c r="E69">
        <v>38</v>
      </c>
      <c r="F69" s="7">
        <v>44329</v>
      </c>
      <c r="G69" s="5">
        <v>56870</v>
      </c>
      <c r="H69" t="s">
        <v>13</v>
      </c>
      <c r="I69" s="49">
        <f ca="1">DATEDIF(NZ_Staff__2[[#This Row],[Date Joined]], TODAY(), "Y")</f>
        <v>4</v>
      </c>
    </row>
    <row r="70" spans="2:9" x14ac:dyDescent="0.3">
      <c r="B70" t="s">
        <v>77</v>
      </c>
      <c r="C70" t="s">
        <v>8</v>
      </c>
      <c r="D70" t="s">
        <v>19</v>
      </c>
      <c r="E70">
        <v>25</v>
      </c>
      <c r="F70" s="7">
        <v>44205</v>
      </c>
      <c r="G70" s="5">
        <v>92700</v>
      </c>
      <c r="H70" t="s">
        <v>16</v>
      </c>
      <c r="I70" s="49">
        <f ca="1">DATEDIF(NZ_Staff__2[[#This Row],[Date Joined]], TODAY(), "Y")</f>
        <v>4</v>
      </c>
    </row>
    <row r="71" spans="2:9" x14ac:dyDescent="0.3">
      <c r="B71" t="s">
        <v>32</v>
      </c>
      <c r="C71" t="s">
        <v>8</v>
      </c>
      <c r="D71" t="s">
        <v>21</v>
      </c>
      <c r="E71">
        <v>21</v>
      </c>
      <c r="F71" s="7">
        <v>44317</v>
      </c>
      <c r="G71" s="5">
        <v>65920</v>
      </c>
      <c r="H71" t="s">
        <v>16</v>
      </c>
      <c r="I71" s="49">
        <f ca="1">DATEDIF(NZ_Staff__2[[#This Row],[Date Joined]], TODAY(), "Y")</f>
        <v>4</v>
      </c>
    </row>
    <row r="72" spans="2:9" x14ac:dyDescent="0.3">
      <c r="B72" t="s">
        <v>59</v>
      </c>
      <c r="C72" t="s">
        <v>15</v>
      </c>
      <c r="D72" t="s">
        <v>9</v>
      </c>
      <c r="E72">
        <v>26</v>
      </c>
      <c r="F72" s="7">
        <v>44225</v>
      </c>
      <c r="G72" s="5">
        <v>47360</v>
      </c>
      <c r="H72" t="s">
        <v>16</v>
      </c>
      <c r="I72" s="49">
        <f ca="1">DATEDIF(NZ_Staff__2[[#This Row],[Date Joined]], TODAY(), "Y")</f>
        <v>4</v>
      </c>
    </row>
    <row r="73" spans="2:9" x14ac:dyDescent="0.3">
      <c r="B73" t="s">
        <v>37</v>
      </c>
      <c r="C73" t="s">
        <v>15</v>
      </c>
      <c r="D73" t="s">
        <v>9</v>
      </c>
      <c r="E73">
        <v>30</v>
      </c>
      <c r="F73" s="7">
        <v>44666</v>
      </c>
      <c r="G73" s="5">
        <v>60570</v>
      </c>
      <c r="H73" t="s">
        <v>16</v>
      </c>
      <c r="I73" s="49">
        <f ca="1">DATEDIF(NZ_Staff__2[[#This Row],[Date Joined]], TODAY(), "Y")</f>
        <v>3</v>
      </c>
    </row>
    <row r="74" spans="2:9" x14ac:dyDescent="0.3">
      <c r="B74" t="s">
        <v>96</v>
      </c>
      <c r="C74" t="s">
        <v>8</v>
      </c>
      <c r="D74" t="s">
        <v>9</v>
      </c>
      <c r="E74">
        <v>28</v>
      </c>
      <c r="F74" s="7">
        <v>44649</v>
      </c>
      <c r="G74" s="5">
        <v>104120</v>
      </c>
      <c r="H74" t="s">
        <v>16</v>
      </c>
      <c r="I74" s="49">
        <f ca="1">DATEDIF(NZ_Staff__2[[#This Row],[Date Joined]], TODAY(), "Y")</f>
        <v>3</v>
      </c>
    </row>
    <row r="75" spans="2:9" x14ac:dyDescent="0.3">
      <c r="B75" t="s">
        <v>23</v>
      </c>
      <c r="C75" t="s">
        <v>15</v>
      </c>
      <c r="D75" t="s">
        <v>12</v>
      </c>
      <c r="E75">
        <v>37</v>
      </c>
      <c r="F75" s="7">
        <v>44338</v>
      </c>
      <c r="G75" s="5">
        <v>88050</v>
      </c>
      <c r="H75" t="s">
        <v>24</v>
      </c>
      <c r="I75" s="49">
        <f ca="1">DATEDIF(NZ_Staff__2[[#This Row],[Date Joined]], TODAY(), "Y")</f>
        <v>4</v>
      </c>
    </row>
    <row r="76" spans="2:9" x14ac:dyDescent="0.3">
      <c r="B76" t="s">
        <v>103</v>
      </c>
      <c r="C76" t="s">
        <v>15</v>
      </c>
      <c r="D76" t="s">
        <v>12</v>
      </c>
      <c r="E76">
        <v>24</v>
      </c>
      <c r="F76" s="7">
        <v>44686</v>
      </c>
      <c r="G76" s="5">
        <v>100420</v>
      </c>
      <c r="H76" t="s">
        <v>16</v>
      </c>
      <c r="I76" s="49">
        <f ca="1">DATEDIF(NZ_Staff__2[[#This Row],[Date Joined]], TODAY(), "Y")</f>
        <v>3</v>
      </c>
    </row>
    <row r="77" spans="2:9" x14ac:dyDescent="0.3">
      <c r="B77" t="s">
        <v>54</v>
      </c>
      <c r="C77" t="s">
        <v>8</v>
      </c>
      <c r="D77" t="s">
        <v>9</v>
      </c>
      <c r="E77">
        <v>30</v>
      </c>
      <c r="F77" s="7">
        <v>44850</v>
      </c>
      <c r="G77" s="5">
        <v>114180</v>
      </c>
      <c r="H77" t="s">
        <v>16</v>
      </c>
      <c r="I77" s="49">
        <f ca="1">DATEDIF(NZ_Staff__2[[#This Row],[Date Joined]], TODAY(), "Y")</f>
        <v>2</v>
      </c>
    </row>
    <row r="78" spans="2:9" x14ac:dyDescent="0.3">
      <c r="B78" t="s">
        <v>86</v>
      </c>
      <c r="C78" t="s">
        <v>8</v>
      </c>
      <c r="D78" t="s">
        <v>12</v>
      </c>
      <c r="E78">
        <v>21</v>
      </c>
      <c r="F78" s="7">
        <v>44678</v>
      </c>
      <c r="G78" s="5">
        <v>33920</v>
      </c>
      <c r="H78" t="s">
        <v>16</v>
      </c>
      <c r="I78" s="49">
        <f ca="1">DATEDIF(NZ_Staff__2[[#This Row],[Date Joined]], TODAY(), "Y")</f>
        <v>3</v>
      </c>
    </row>
    <row r="79" spans="2:9" x14ac:dyDescent="0.3">
      <c r="B79" t="s">
        <v>69</v>
      </c>
      <c r="C79" t="s">
        <v>15</v>
      </c>
      <c r="D79" t="s">
        <v>9</v>
      </c>
      <c r="E79">
        <v>23</v>
      </c>
      <c r="F79" s="7">
        <v>44440</v>
      </c>
      <c r="G79" s="5">
        <v>106460</v>
      </c>
      <c r="H79" t="s">
        <v>16</v>
      </c>
      <c r="I79" s="49">
        <f ca="1">DATEDIF(NZ_Staff__2[[#This Row],[Date Joined]], TODAY(), "Y")</f>
        <v>4</v>
      </c>
    </row>
    <row r="80" spans="2:9" x14ac:dyDescent="0.3">
      <c r="B80" t="s">
        <v>57</v>
      </c>
      <c r="C80" t="s">
        <v>15</v>
      </c>
      <c r="D80" t="s">
        <v>9</v>
      </c>
      <c r="E80">
        <v>35</v>
      </c>
      <c r="F80" s="7">
        <v>44727</v>
      </c>
      <c r="G80" s="5">
        <v>40400</v>
      </c>
      <c r="H80" t="s">
        <v>16</v>
      </c>
      <c r="I80" s="49">
        <f ca="1">DATEDIF(NZ_Staff__2[[#This Row],[Date Joined]], TODAY(), "Y")</f>
        <v>3</v>
      </c>
    </row>
    <row r="81" spans="2:9" x14ac:dyDescent="0.3">
      <c r="B81" t="s">
        <v>68</v>
      </c>
      <c r="C81" t="s">
        <v>15</v>
      </c>
      <c r="D81" t="s">
        <v>21</v>
      </c>
      <c r="E81">
        <v>27</v>
      </c>
      <c r="F81" s="7">
        <v>44236</v>
      </c>
      <c r="G81" s="5">
        <v>91650</v>
      </c>
      <c r="H81" t="s">
        <v>13</v>
      </c>
      <c r="I81" s="49">
        <f ca="1">DATEDIF(NZ_Staff__2[[#This Row],[Date Joined]], TODAY(), "Y")</f>
        <v>4</v>
      </c>
    </row>
    <row r="82" spans="2:9" x14ac:dyDescent="0.3">
      <c r="B82" t="s">
        <v>99</v>
      </c>
      <c r="C82" t="s">
        <v>15</v>
      </c>
      <c r="D82" t="s">
        <v>19</v>
      </c>
      <c r="E82">
        <v>43</v>
      </c>
      <c r="F82" s="7">
        <v>44620</v>
      </c>
      <c r="G82" s="5">
        <v>36040</v>
      </c>
      <c r="H82" t="s">
        <v>16</v>
      </c>
      <c r="I82" s="49">
        <f ca="1">DATEDIF(NZ_Staff__2[[#This Row],[Date Joined]], TODAY(), "Y")</f>
        <v>3</v>
      </c>
    </row>
    <row r="83" spans="2:9" x14ac:dyDescent="0.3">
      <c r="B83" t="s">
        <v>101</v>
      </c>
      <c r="C83" t="s">
        <v>8</v>
      </c>
      <c r="D83" t="s">
        <v>12</v>
      </c>
      <c r="E83">
        <v>40</v>
      </c>
      <c r="F83" s="7">
        <v>44381</v>
      </c>
      <c r="G83" s="5">
        <v>104410</v>
      </c>
      <c r="H83" t="s">
        <v>16</v>
      </c>
      <c r="I83" s="49">
        <f ca="1">DATEDIF(NZ_Staff__2[[#This Row],[Date Joined]], TODAY(), "Y")</f>
        <v>4</v>
      </c>
    </row>
    <row r="84" spans="2:9" x14ac:dyDescent="0.3">
      <c r="B84" t="s">
        <v>85</v>
      </c>
      <c r="C84" t="s">
        <v>15</v>
      </c>
      <c r="D84" t="s">
        <v>21</v>
      </c>
      <c r="E84">
        <v>30</v>
      </c>
      <c r="F84" s="7">
        <v>44606</v>
      </c>
      <c r="G84" s="5">
        <v>96800</v>
      </c>
      <c r="H84" t="s">
        <v>16</v>
      </c>
      <c r="I84" s="49">
        <f ca="1">DATEDIF(NZ_Staff__2[[#This Row],[Date Joined]], TODAY(), "Y")</f>
        <v>3</v>
      </c>
    </row>
    <row r="85" spans="2:9" x14ac:dyDescent="0.3">
      <c r="B85" t="s">
        <v>28</v>
      </c>
      <c r="C85" t="s">
        <v>8</v>
      </c>
      <c r="D85" t="s">
        <v>21</v>
      </c>
      <c r="E85">
        <v>34</v>
      </c>
      <c r="F85" s="7">
        <v>44459</v>
      </c>
      <c r="G85" s="5">
        <v>85000</v>
      </c>
      <c r="H85" t="s">
        <v>16</v>
      </c>
      <c r="I85" s="49">
        <f ca="1">DATEDIF(NZ_Staff__2[[#This Row],[Date Joined]], TODAY(), "Y")</f>
        <v>3</v>
      </c>
    </row>
    <row r="86" spans="2:9" x14ac:dyDescent="0.3">
      <c r="B86" t="s">
        <v>80</v>
      </c>
      <c r="C86" t="s">
        <v>15</v>
      </c>
      <c r="D86" t="s">
        <v>19</v>
      </c>
      <c r="E86">
        <v>28</v>
      </c>
      <c r="F86" s="7">
        <v>44820</v>
      </c>
      <c r="G86" s="5">
        <v>43510</v>
      </c>
      <c r="H86" t="s">
        <v>42</v>
      </c>
      <c r="I86" s="49">
        <f ca="1">DATEDIF(NZ_Staff__2[[#This Row],[Date Joined]], TODAY(), "Y")</f>
        <v>2</v>
      </c>
    </row>
    <row r="87" spans="2:9" x14ac:dyDescent="0.3">
      <c r="B87" t="s">
        <v>79</v>
      </c>
      <c r="C87" t="s">
        <v>15</v>
      </c>
      <c r="D87" t="s">
        <v>21</v>
      </c>
      <c r="E87">
        <v>33</v>
      </c>
      <c r="F87" s="7">
        <v>44243</v>
      </c>
      <c r="G87" s="5">
        <v>59430</v>
      </c>
      <c r="H87" t="s">
        <v>16</v>
      </c>
      <c r="I87" s="49">
        <f ca="1">DATEDIF(NZ_Staff__2[[#This Row],[Date Joined]], TODAY(), "Y")</f>
        <v>4</v>
      </c>
    </row>
    <row r="88" spans="2:9" x14ac:dyDescent="0.3">
      <c r="B88" t="s">
        <v>93</v>
      </c>
      <c r="C88" t="s">
        <v>8</v>
      </c>
      <c r="D88" t="s">
        <v>21</v>
      </c>
      <c r="E88">
        <v>33</v>
      </c>
      <c r="F88" s="7">
        <v>44067</v>
      </c>
      <c r="G88" s="5">
        <v>65360</v>
      </c>
      <c r="H88" t="s">
        <v>16</v>
      </c>
      <c r="I88" s="49">
        <f ca="1">DATEDIF(NZ_Staff__2[[#This Row],[Date Joined]], TODAY(), "Y")</f>
        <v>5</v>
      </c>
    </row>
    <row r="89" spans="2:9" x14ac:dyDescent="0.3">
      <c r="B89" t="s">
        <v>66</v>
      </c>
      <c r="C89" t="s">
        <v>8</v>
      </c>
      <c r="D89" t="s">
        <v>9</v>
      </c>
      <c r="E89">
        <v>32</v>
      </c>
      <c r="F89" s="7">
        <v>44611</v>
      </c>
      <c r="G89" s="5">
        <v>41570</v>
      </c>
      <c r="H89" t="s">
        <v>16</v>
      </c>
      <c r="I89" s="49">
        <f ca="1">DATEDIF(NZ_Staff__2[[#This Row],[Date Joined]], TODAY(), "Y")</f>
        <v>3</v>
      </c>
    </row>
    <row r="90" spans="2:9" x14ac:dyDescent="0.3">
      <c r="B90" t="s">
        <v>95</v>
      </c>
      <c r="C90" t="s">
        <v>8</v>
      </c>
      <c r="D90" t="s">
        <v>12</v>
      </c>
      <c r="E90">
        <v>33</v>
      </c>
      <c r="F90" s="7">
        <v>44312</v>
      </c>
      <c r="G90" s="5">
        <v>75280</v>
      </c>
      <c r="H90" t="s">
        <v>16</v>
      </c>
      <c r="I90" s="49">
        <f ca="1">DATEDIF(NZ_Staff__2[[#This Row],[Date Joined]], TODAY(), "Y")</f>
        <v>4</v>
      </c>
    </row>
    <row r="91" spans="2:9" x14ac:dyDescent="0.3">
      <c r="B91" t="s">
        <v>18</v>
      </c>
      <c r="C91" t="s">
        <v>15</v>
      </c>
      <c r="D91" t="s">
        <v>19</v>
      </c>
      <c r="E91">
        <v>33</v>
      </c>
      <c r="F91" s="7">
        <v>44385</v>
      </c>
      <c r="G91" s="5">
        <v>74550</v>
      </c>
      <c r="H91" t="s">
        <v>16</v>
      </c>
      <c r="I91" s="49">
        <f ca="1">DATEDIF(NZ_Staff__2[[#This Row],[Date Joined]], TODAY(), "Y")</f>
        <v>4</v>
      </c>
    </row>
    <row r="92" spans="2:9" x14ac:dyDescent="0.3">
      <c r="B92" t="s">
        <v>45</v>
      </c>
      <c r="C92" t="s">
        <v>15</v>
      </c>
      <c r="D92" t="s">
        <v>9</v>
      </c>
      <c r="E92">
        <v>30</v>
      </c>
      <c r="F92" s="7">
        <v>44701</v>
      </c>
      <c r="G92" s="5">
        <v>67950</v>
      </c>
      <c r="H92" t="s">
        <v>16</v>
      </c>
      <c r="I92" s="49">
        <f ca="1">DATEDIF(NZ_Staff__2[[#This Row],[Date Joined]], TODAY(), "Y")</f>
        <v>3</v>
      </c>
    </row>
    <row r="93" spans="2:9" x14ac:dyDescent="0.3">
      <c r="B93" t="s">
        <v>90</v>
      </c>
      <c r="C93" t="s">
        <v>15</v>
      </c>
      <c r="D93" t="s">
        <v>21</v>
      </c>
      <c r="E93">
        <v>42</v>
      </c>
      <c r="F93" s="7">
        <v>44731</v>
      </c>
      <c r="G93" s="5">
        <v>70270</v>
      </c>
      <c r="H93" t="s">
        <v>24</v>
      </c>
      <c r="I93" s="49">
        <f ca="1">DATEDIF(NZ_Staff__2[[#This Row],[Date Joined]], TODAY(), "Y")</f>
        <v>3</v>
      </c>
    </row>
    <row r="94" spans="2:9" x14ac:dyDescent="0.3">
      <c r="B94" t="s">
        <v>46</v>
      </c>
      <c r="C94" t="s">
        <v>15</v>
      </c>
      <c r="D94" t="s">
        <v>9</v>
      </c>
      <c r="E94">
        <v>26</v>
      </c>
      <c r="F94" s="7">
        <v>44411</v>
      </c>
      <c r="G94" s="5">
        <v>53540</v>
      </c>
      <c r="H94" t="s">
        <v>16</v>
      </c>
      <c r="I94" s="49">
        <f ca="1">DATEDIF(NZ_Staff__2[[#This Row],[Date Joined]], TODAY(), "Y")</f>
        <v>4</v>
      </c>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tabColor rgb="FFFFFF00"/>
  </sheetPr>
  <dimension ref="B2:N94"/>
  <sheetViews>
    <sheetView showGridLines="0" topLeftCell="B1" workbookViewId="0">
      <selection activeCell="A20" sqref="A20"/>
    </sheetView>
  </sheetViews>
  <sheetFormatPr defaultRowHeight="14.4" x14ac:dyDescent="0.3"/>
  <cols>
    <col min="2" max="2" width="7" bestFit="1" customWidth="1"/>
    <col min="3" max="3" width="27.21875" bestFit="1" customWidth="1"/>
    <col min="4" max="4" width="9.33203125" bestFit="1" customWidth="1"/>
    <col min="5" max="5" width="6.44140625" bestFit="1" customWidth="1"/>
    <col min="6" max="6" width="13.109375" bestFit="1" customWidth="1"/>
    <col min="7" max="7" width="13" bestFit="1" customWidth="1"/>
    <col min="8" max="8" width="13.33203125" bestFit="1" customWidth="1"/>
    <col min="9" max="9" width="12.5546875" bestFit="1" customWidth="1"/>
    <col min="11" max="12" width="14.5546875" bestFit="1" customWidth="1"/>
    <col min="13" max="13" width="16.33203125" bestFit="1" customWidth="1"/>
    <col min="14" max="14" width="15.109375" bestFit="1" customWidth="1"/>
  </cols>
  <sheetData>
    <row r="2" spans="2:14" x14ac:dyDescent="0.3">
      <c r="B2" t="s">
        <v>204</v>
      </c>
      <c r="C2" t="s">
        <v>0</v>
      </c>
      <c r="D2" t="s">
        <v>1</v>
      </c>
      <c r="E2" t="s">
        <v>3</v>
      </c>
      <c r="F2" t="s">
        <v>6</v>
      </c>
      <c r="G2" t="s">
        <v>4</v>
      </c>
      <c r="H2" t="s">
        <v>2</v>
      </c>
      <c r="I2" s="6" t="s">
        <v>5</v>
      </c>
      <c r="J2" s="6" t="s">
        <v>216</v>
      </c>
      <c r="L2" s="46" t="s">
        <v>232</v>
      </c>
      <c r="M2" s="46" t="s">
        <v>233</v>
      </c>
      <c r="N2" s="46" t="s">
        <v>234</v>
      </c>
    </row>
    <row r="3" spans="2:14" x14ac:dyDescent="0.3">
      <c r="B3">
        <v>1</v>
      </c>
      <c r="C3" t="s">
        <v>156</v>
      </c>
      <c r="D3" t="s">
        <v>15</v>
      </c>
      <c r="E3">
        <v>20</v>
      </c>
      <c r="F3" t="s">
        <v>16</v>
      </c>
      <c r="G3" s="4">
        <v>44122</v>
      </c>
      <c r="H3" t="s">
        <v>12</v>
      </c>
      <c r="I3" s="5">
        <v>112650</v>
      </c>
      <c r="J3" s="49">
        <f ca="1">DATEDIF(IND[[#This Row],[Date Joined]], TODAY(), "Y")</f>
        <v>4</v>
      </c>
      <c r="L3" s="47">
        <f>COUNTIF(IND[Gender],"Male")</f>
        <v>45</v>
      </c>
      <c r="M3" s="47">
        <f>COUNTIF(IND[Gender],"Female")</f>
        <v>43</v>
      </c>
      <c r="N3" s="47">
        <f>COUNTIF(IND[Gender],"Other")</f>
        <v>4</v>
      </c>
    </row>
    <row r="4" spans="2:14" x14ac:dyDescent="0.3">
      <c r="B4">
        <v>2</v>
      </c>
      <c r="C4" t="s">
        <v>176</v>
      </c>
      <c r="D4" t="s">
        <v>8</v>
      </c>
      <c r="E4">
        <v>32</v>
      </c>
      <c r="F4" t="s">
        <v>13</v>
      </c>
      <c r="G4" s="4">
        <v>44293</v>
      </c>
      <c r="H4" t="s">
        <v>12</v>
      </c>
      <c r="I4" s="5">
        <v>43840</v>
      </c>
      <c r="J4" s="49">
        <f ca="1">DATEDIF(IND[[#This Row],[Date Joined]], TODAY(), "Y")</f>
        <v>4</v>
      </c>
    </row>
    <row r="5" spans="2:14" x14ac:dyDescent="0.3">
      <c r="B5">
        <v>3</v>
      </c>
      <c r="C5" t="s">
        <v>143</v>
      </c>
      <c r="D5" t="s">
        <v>15</v>
      </c>
      <c r="E5">
        <v>31</v>
      </c>
      <c r="F5" t="s">
        <v>16</v>
      </c>
      <c r="G5" s="4">
        <v>44663</v>
      </c>
      <c r="H5" t="s">
        <v>9</v>
      </c>
      <c r="I5" s="5">
        <v>103550</v>
      </c>
      <c r="J5" s="49">
        <f ca="1">DATEDIF(IND[[#This Row],[Date Joined]], TODAY(), "Y")</f>
        <v>3</v>
      </c>
    </row>
    <row r="6" spans="2:14" x14ac:dyDescent="0.3">
      <c r="B6">
        <v>4</v>
      </c>
      <c r="C6" t="s">
        <v>201</v>
      </c>
      <c r="D6" t="s">
        <v>8</v>
      </c>
      <c r="E6">
        <v>32</v>
      </c>
      <c r="F6" t="s">
        <v>16</v>
      </c>
      <c r="G6" s="4">
        <v>44339</v>
      </c>
      <c r="H6" t="s">
        <v>56</v>
      </c>
      <c r="I6" s="5">
        <v>45510</v>
      </c>
      <c r="J6" s="49">
        <f ca="1">DATEDIF(IND[[#This Row],[Date Joined]], TODAY(), "Y")</f>
        <v>4</v>
      </c>
    </row>
    <row r="7" spans="2:14" x14ac:dyDescent="0.3">
      <c r="B7">
        <v>5</v>
      </c>
      <c r="C7" t="s">
        <v>142</v>
      </c>
      <c r="D7" t="s">
        <v>207</v>
      </c>
      <c r="E7">
        <v>37</v>
      </c>
      <c r="F7" t="s">
        <v>24</v>
      </c>
      <c r="G7" s="4">
        <v>44085</v>
      </c>
      <c r="H7" t="s">
        <v>21</v>
      </c>
      <c r="I7" s="5">
        <v>115440</v>
      </c>
      <c r="J7" s="49">
        <f ca="1">DATEDIF(IND[[#This Row],[Date Joined]], TODAY(), "Y")</f>
        <v>4</v>
      </c>
    </row>
    <row r="8" spans="2:14" x14ac:dyDescent="0.3">
      <c r="B8">
        <v>6</v>
      </c>
      <c r="C8" t="s">
        <v>202</v>
      </c>
      <c r="D8" t="s">
        <v>8</v>
      </c>
      <c r="E8">
        <v>38</v>
      </c>
      <c r="F8" t="s">
        <v>13</v>
      </c>
      <c r="G8" s="4">
        <v>44268</v>
      </c>
      <c r="H8" t="s">
        <v>19</v>
      </c>
      <c r="I8" s="5">
        <v>56870</v>
      </c>
      <c r="J8" s="49">
        <f ca="1">DATEDIF(IND[[#This Row],[Date Joined]], TODAY(), "Y")</f>
        <v>4</v>
      </c>
    </row>
    <row r="9" spans="2:14" x14ac:dyDescent="0.3">
      <c r="B9">
        <v>7</v>
      </c>
      <c r="C9" t="s">
        <v>169</v>
      </c>
      <c r="D9" t="s">
        <v>8</v>
      </c>
      <c r="E9">
        <v>25</v>
      </c>
      <c r="F9" t="s">
        <v>16</v>
      </c>
      <c r="G9" s="4">
        <v>44144</v>
      </c>
      <c r="H9" t="s">
        <v>19</v>
      </c>
      <c r="I9" s="5">
        <v>92700</v>
      </c>
      <c r="J9" s="49">
        <f ca="1">DATEDIF(IND[[#This Row],[Date Joined]], TODAY(), "Y")</f>
        <v>4</v>
      </c>
    </row>
    <row r="10" spans="2:14" x14ac:dyDescent="0.3">
      <c r="B10">
        <v>8</v>
      </c>
      <c r="C10" t="s">
        <v>145</v>
      </c>
      <c r="D10" t="s">
        <v>207</v>
      </c>
      <c r="E10">
        <v>32</v>
      </c>
      <c r="F10" t="s">
        <v>16</v>
      </c>
      <c r="G10" s="4">
        <v>44713</v>
      </c>
      <c r="H10" t="s">
        <v>12</v>
      </c>
      <c r="I10" s="5">
        <v>91310</v>
      </c>
      <c r="J10" s="49">
        <f ca="1">DATEDIF(IND[[#This Row],[Date Joined]], TODAY(), "Y")</f>
        <v>3</v>
      </c>
    </row>
    <row r="11" spans="2:14" x14ac:dyDescent="0.3">
      <c r="B11">
        <v>9</v>
      </c>
      <c r="C11" t="s">
        <v>115</v>
      </c>
      <c r="D11" t="s">
        <v>15</v>
      </c>
      <c r="E11">
        <v>33</v>
      </c>
      <c r="F11" t="s">
        <v>16</v>
      </c>
      <c r="G11" s="4">
        <v>44324</v>
      </c>
      <c r="H11" t="s">
        <v>19</v>
      </c>
      <c r="I11" s="5">
        <v>74550</v>
      </c>
      <c r="J11" s="49">
        <f ca="1">DATEDIF(IND[[#This Row],[Date Joined]], TODAY(), "Y")</f>
        <v>4</v>
      </c>
    </row>
    <row r="12" spans="2:14" x14ac:dyDescent="0.3">
      <c r="B12">
        <v>10</v>
      </c>
      <c r="C12" t="s">
        <v>128</v>
      </c>
      <c r="D12" t="s">
        <v>15</v>
      </c>
      <c r="E12">
        <v>25</v>
      </c>
      <c r="F12" t="s">
        <v>13</v>
      </c>
      <c r="G12" s="4">
        <v>44665</v>
      </c>
      <c r="H12" t="s">
        <v>9</v>
      </c>
      <c r="I12" s="5">
        <v>109190</v>
      </c>
      <c r="J12" s="49">
        <f ca="1">DATEDIF(IND[[#This Row],[Date Joined]], TODAY(), "Y")</f>
        <v>3</v>
      </c>
    </row>
    <row r="13" spans="2:14" x14ac:dyDescent="0.3">
      <c r="B13">
        <v>11</v>
      </c>
      <c r="C13" t="s">
        <v>194</v>
      </c>
      <c r="D13" t="s">
        <v>8</v>
      </c>
      <c r="E13">
        <v>40</v>
      </c>
      <c r="F13" t="s">
        <v>16</v>
      </c>
      <c r="G13" s="4">
        <v>44320</v>
      </c>
      <c r="H13" t="s">
        <v>12</v>
      </c>
      <c r="I13" s="5">
        <v>104410</v>
      </c>
      <c r="J13" s="49">
        <f ca="1">DATEDIF(IND[[#This Row],[Date Joined]], TODAY(), "Y")</f>
        <v>4</v>
      </c>
    </row>
    <row r="14" spans="2:14" x14ac:dyDescent="0.3">
      <c r="B14">
        <v>12</v>
      </c>
      <c r="C14" t="s">
        <v>177</v>
      </c>
      <c r="D14" t="s">
        <v>15</v>
      </c>
      <c r="E14">
        <v>30</v>
      </c>
      <c r="F14" t="s">
        <v>16</v>
      </c>
      <c r="G14" s="4">
        <v>44544</v>
      </c>
      <c r="H14" t="s">
        <v>21</v>
      </c>
      <c r="I14" s="5">
        <v>96800</v>
      </c>
      <c r="J14" s="49">
        <f ca="1">DATEDIF(IND[[#This Row],[Date Joined]], TODAY(), "Y")</f>
        <v>3</v>
      </c>
    </row>
    <row r="15" spans="2:14" x14ac:dyDescent="0.3">
      <c r="B15">
        <v>13</v>
      </c>
      <c r="C15" t="s">
        <v>123</v>
      </c>
      <c r="D15" t="s">
        <v>15</v>
      </c>
      <c r="E15">
        <v>28</v>
      </c>
      <c r="F15" t="s">
        <v>13</v>
      </c>
      <c r="G15" s="4">
        <v>43980</v>
      </c>
      <c r="H15" t="s">
        <v>21</v>
      </c>
      <c r="I15" s="5">
        <v>48170</v>
      </c>
      <c r="J15" s="49">
        <f ca="1">DATEDIF(IND[[#This Row],[Date Joined]], TODAY(), "Y")</f>
        <v>5</v>
      </c>
    </row>
    <row r="16" spans="2:14" x14ac:dyDescent="0.3">
      <c r="B16">
        <v>14</v>
      </c>
      <c r="C16" t="s">
        <v>140</v>
      </c>
      <c r="D16" t="s">
        <v>15</v>
      </c>
      <c r="E16">
        <v>21</v>
      </c>
      <c r="F16" t="s">
        <v>16</v>
      </c>
      <c r="G16" s="4">
        <v>44042</v>
      </c>
      <c r="H16" t="s">
        <v>9</v>
      </c>
      <c r="I16" s="5">
        <v>37920</v>
      </c>
      <c r="J16" s="49">
        <f ca="1">DATEDIF(IND[[#This Row],[Date Joined]], TODAY(), "Y")</f>
        <v>5</v>
      </c>
    </row>
    <row r="17" spans="2:13" x14ac:dyDescent="0.3">
      <c r="B17">
        <v>15</v>
      </c>
      <c r="C17" t="s">
        <v>178</v>
      </c>
      <c r="D17" t="s">
        <v>15</v>
      </c>
      <c r="E17">
        <v>34</v>
      </c>
      <c r="F17" t="s">
        <v>16</v>
      </c>
      <c r="G17" s="4">
        <v>44642</v>
      </c>
      <c r="H17" t="s">
        <v>9</v>
      </c>
      <c r="I17" s="5">
        <v>112650</v>
      </c>
      <c r="J17" s="49">
        <f ca="1">DATEDIF(IND[[#This Row],[Date Joined]], TODAY(), "Y")</f>
        <v>3</v>
      </c>
    </row>
    <row r="18" spans="2:13" x14ac:dyDescent="0.3">
      <c r="B18">
        <v>16</v>
      </c>
      <c r="C18" t="s">
        <v>165</v>
      </c>
      <c r="D18" t="s">
        <v>8</v>
      </c>
      <c r="E18">
        <v>34</v>
      </c>
      <c r="F18" t="s">
        <v>24</v>
      </c>
      <c r="G18" s="4">
        <v>44660</v>
      </c>
      <c r="H18" t="s">
        <v>19</v>
      </c>
      <c r="I18" s="5">
        <v>49630</v>
      </c>
      <c r="J18" s="49">
        <f ca="1">DATEDIF(IND[[#This Row],[Date Joined]], TODAY(), "Y")</f>
        <v>3</v>
      </c>
    </row>
    <row r="19" spans="2:13" x14ac:dyDescent="0.3">
      <c r="B19">
        <v>17</v>
      </c>
      <c r="C19" t="s">
        <v>199</v>
      </c>
      <c r="D19" t="s">
        <v>15</v>
      </c>
      <c r="E19">
        <v>36</v>
      </c>
      <c r="F19" t="s">
        <v>16</v>
      </c>
      <c r="G19" s="4">
        <v>43958</v>
      </c>
      <c r="H19" t="s">
        <v>12</v>
      </c>
      <c r="I19" s="5">
        <v>118840</v>
      </c>
      <c r="J19" s="49">
        <f ca="1">DATEDIF(IND[[#This Row],[Date Joined]], TODAY(), "Y")</f>
        <v>5</v>
      </c>
    </row>
    <row r="20" spans="2:13" x14ac:dyDescent="0.3">
      <c r="B20">
        <v>18</v>
      </c>
      <c r="C20" t="s">
        <v>159</v>
      </c>
      <c r="D20" t="s">
        <v>15</v>
      </c>
      <c r="E20">
        <v>30</v>
      </c>
      <c r="F20" t="s">
        <v>16</v>
      </c>
      <c r="G20" s="4">
        <v>44789</v>
      </c>
      <c r="H20" t="s">
        <v>12</v>
      </c>
      <c r="I20" s="5">
        <v>69710</v>
      </c>
      <c r="J20" s="49">
        <f ca="1">DATEDIF(IND[[#This Row],[Date Joined]], TODAY(), "Y")</f>
        <v>3</v>
      </c>
    </row>
    <row r="21" spans="2:13" x14ac:dyDescent="0.3">
      <c r="B21">
        <v>19</v>
      </c>
      <c r="C21" t="s">
        <v>197</v>
      </c>
      <c r="D21" t="s">
        <v>15</v>
      </c>
      <c r="E21">
        <v>20</v>
      </c>
      <c r="F21" t="s">
        <v>16</v>
      </c>
      <c r="G21" s="4">
        <v>44683</v>
      </c>
      <c r="H21" t="s">
        <v>9</v>
      </c>
      <c r="I21" s="5">
        <v>79570</v>
      </c>
      <c r="J21" s="49">
        <f ca="1">DATEDIF(IND[[#This Row],[Date Joined]], TODAY(), "Y")</f>
        <v>3</v>
      </c>
    </row>
    <row r="22" spans="2:13" x14ac:dyDescent="0.3">
      <c r="B22">
        <v>20</v>
      </c>
      <c r="C22" t="s">
        <v>154</v>
      </c>
      <c r="D22" t="s">
        <v>8</v>
      </c>
      <c r="E22">
        <v>22</v>
      </c>
      <c r="F22" t="s">
        <v>13</v>
      </c>
      <c r="G22" s="4">
        <v>44388</v>
      </c>
      <c r="H22" t="s">
        <v>9</v>
      </c>
      <c r="I22" s="5">
        <v>76900</v>
      </c>
      <c r="J22" s="49">
        <f ca="1">DATEDIF(IND[[#This Row],[Date Joined]], TODAY(), "Y")</f>
        <v>4</v>
      </c>
      <c r="L22" s="32" t="s">
        <v>238</v>
      </c>
      <c r="M22" t="s">
        <v>230</v>
      </c>
    </row>
    <row r="23" spans="2:13" x14ac:dyDescent="0.3">
      <c r="B23">
        <v>21</v>
      </c>
      <c r="C23" t="s">
        <v>182</v>
      </c>
      <c r="D23" t="s">
        <v>15</v>
      </c>
      <c r="E23">
        <v>27</v>
      </c>
      <c r="F23" t="s">
        <v>16</v>
      </c>
      <c r="G23" s="4">
        <v>44073</v>
      </c>
      <c r="H23" t="s">
        <v>19</v>
      </c>
      <c r="I23" s="5">
        <v>54970</v>
      </c>
      <c r="J23" s="49">
        <f ca="1">DATEDIF(IND[[#This Row],[Date Joined]], TODAY(), "Y")</f>
        <v>5</v>
      </c>
      <c r="L23" s="48" t="s">
        <v>21</v>
      </c>
      <c r="M23">
        <v>19</v>
      </c>
    </row>
    <row r="24" spans="2:13" x14ac:dyDescent="0.3">
      <c r="B24">
        <v>22</v>
      </c>
      <c r="C24" t="s">
        <v>118</v>
      </c>
      <c r="D24" t="s">
        <v>15</v>
      </c>
      <c r="E24">
        <v>37</v>
      </c>
      <c r="F24" t="s">
        <v>24</v>
      </c>
      <c r="G24" s="4">
        <v>44277</v>
      </c>
      <c r="H24" t="s">
        <v>12</v>
      </c>
      <c r="I24" s="5">
        <v>88050</v>
      </c>
      <c r="J24" s="49">
        <f ca="1">DATEDIF(IND[[#This Row],[Date Joined]], TODAY(), "Y")</f>
        <v>4</v>
      </c>
      <c r="L24" s="48" t="s">
        <v>56</v>
      </c>
      <c r="M24">
        <v>4</v>
      </c>
    </row>
    <row r="25" spans="2:13" x14ac:dyDescent="0.3">
      <c r="B25">
        <v>23</v>
      </c>
      <c r="C25" t="s">
        <v>192</v>
      </c>
      <c r="D25" t="s">
        <v>15</v>
      </c>
      <c r="E25">
        <v>43</v>
      </c>
      <c r="F25" t="s">
        <v>16</v>
      </c>
      <c r="G25" s="4">
        <v>44558</v>
      </c>
      <c r="H25" t="s">
        <v>19</v>
      </c>
      <c r="I25" s="5">
        <v>36040</v>
      </c>
      <c r="J25" s="49">
        <f ca="1">DATEDIF(IND[[#This Row],[Date Joined]], TODAY(), "Y")</f>
        <v>3</v>
      </c>
      <c r="L25" s="48" t="s">
        <v>9</v>
      </c>
      <c r="M25">
        <v>28</v>
      </c>
    </row>
    <row r="26" spans="2:13" x14ac:dyDescent="0.3">
      <c r="B26">
        <v>24</v>
      </c>
      <c r="C26" t="s">
        <v>111</v>
      </c>
      <c r="D26" t="s">
        <v>8</v>
      </c>
      <c r="E26">
        <v>42</v>
      </c>
      <c r="F26" t="s">
        <v>10</v>
      </c>
      <c r="G26" s="4">
        <v>44718</v>
      </c>
      <c r="H26" t="s">
        <v>9</v>
      </c>
      <c r="I26" s="5">
        <v>75000</v>
      </c>
      <c r="J26" s="49">
        <f ca="1">DATEDIF(IND[[#This Row],[Date Joined]], TODAY(), "Y")</f>
        <v>3</v>
      </c>
      <c r="L26" s="48" t="s">
        <v>19</v>
      </c>
      <c r="M26">
        <v>14</v>
      </c>
    </row>
    <row r="27" spans="2:13" x14ac:dyDescent="0.3">
      <c r="B27">
        <v>25</v>
      </c>
      <c r="C27" t="s">
        <v>149</v>
      </c>
      <c r="D27" t="s">
        <v>15</v>
      </c>
      <c r="E27">
        <v>35</v>
      </c>
      <c r="F27" t="s">
        <v>16</v>
      </c>
      <c r="G27" s="4">
        <v>44666</v>
      </c>
      <c r="H27" t="s">
        <v>9</v>
      </c>
      <c r="I27" s="5">
        <v>40400</v>
      </c>
      <c r="J27" s="49">
        <f ca="1">DATEDIF(IND[[#This Row],[Date Joined]], TODAY(), "Y")</f>
        <v>3</v>
      </c>
      <c r="L27" s="48" t="s">
        <v>12</v>
      </c>
      <c r="M27">
        <v>27</v>
      </c>
    </row>
    <row r="28" spans="2:13" x14ac:dyDescent="0.3">
      <c r="B28">
        <v>26</v>
      </c>
      <c r="C28" t="s">
        <v>196</v>
      </c>
      <c r="D28" t="s">
        <v>15</v>
      </c>
      <c r="E28">
        <v>24</v>
      </c>
      <c r="F28" t="s">
        <v>16</v>
      </c>
      <c r="G28" s="4">
        <v>44625</v>
      </c>
      <c r="H28" t="s">
        <v>12</v>
      </c>
      <c r="I28" s="5">
        <v>100420</v>
      </c>
      <c r="J28" s="49">
        <f ca="1">DATEDIF(IND[[#This Row],[Date Joined]], TODAY(), "Y")</f>
        <v>3</v>
      </c>
      <c r="L28" s="48" t="s">
        <v>222</v>
      </c>
      <c r="M28">
        <v>92</v>
      </c>
    </row>
    <row r="29" spans="2:13" x14ac:dyDescent="0.3">
      <c r="B29">
        <v>27</v>
      </c>
      <c r="C29" t="s">
        <v>120</v>
      </c>
      <c r="D29" t="s">
        <v>8</v>
      </c>
      <c r="E29">
        <v>31</v>
      </c>
      <c r="F29" t="s">
        <v>16</v>
      </c>
      <c r="G29" s="4">
        <v>44604</v>
      </c>
      <c r="H29" t="s">
        <v>12</v>
      </c>
      <c r="I29" s="5">
        <v>58100</v>
      </c>
      <c r="J29" s="49">
        <f ca="1">DATEDIF(IND[[#This Row],[Date Joined]], TODAY(), "Y")</f>
        <v>3</v>
      </c>
    </row>
    <row r="30" spans="2:13" x14ac:dyDescent="0.3">
      <c r="B30">
        <v>28</v>
      </c>
      <c r="C30" t="s">
        <v>114</v>
      </c>
      <c r="D30" t="s">
        <v>8</v>
      </c>
      <c r="E30">
        <v>44</v>
      </c>
      <c r="F30" t="s">
        <v>16</v>
      </c>
      <c r="G30" s="4">
        <v>44985</v>
      </c>
      <c r="H30" t="s">
        <v>12</v>
      </c>
      <c r="I30" s="5">
        <v>114870</v>
      </c>
      <c r="J30" s="49">
        <f ca="1">DATEDIF(IND[[#This Row],[Date Joined]], TODAY(), "Y")</f>
        <v>2</v>
      </c>
    </row>
    <row r="31" spans="2:13" x14ac:dyDescent="0.3">
      <c r="B31">
        <v>29</v>
      </c>
      <c r="C31" t="s">
        <v>158</v>
      </c>
      <c r="D31" t="s">
        <v>8</v>
      </c>
      <c r="E31">
        <v>32</v>
      </c>
      <c r="F31" t="s">
        <v>16</v>
      </c>
      <c r="G31" s="4">
        <v>44549</v>
      </c>
      <c r="H31" t="s">
        <v>9</v>
      </c>
      <c r="I31" s="5">
        <v>41570</v>
      </c>
      <c r="J31" s="49">
        <f ca="1">DATEDIF(IND[[#This Row],[Date Joined]], TODAY(), "Y")</f>
        <v>3</v>
      </c>
    </row>
    <row r="32" spans="2:13" x14ac:dyDescent="0.3">
      <c r="B32">
        <v>30</v>
      </c>
      <c r="C32" t="s">
        <v>173</v>
      </c>
      <c r="D32" t="s">
        <v>8</v>
      </c>
      <c r="E32">
        <v>30</v>
      </c>
      <c r="F32" t="s">
        <v>16</v>
      </c>
      <c r="G32" s="4">
        <v>44800</v>
      </c>
      <c r="H32" t="s">
        <v>9</v>
      </c>
      <c r="I32" s="5">
        <v>112570</v>
      </c>
      <c r="J32" s="49">
        <f ca="1">DATEDIF(IND[[#This Row],[Date Joined]], TODAY(), "Y")</f>
        <v>3</v>
      </c>
    </row>
    <row r="33" spans="2:10" x14ac:dyDescent="0.3">
      <c r="B33">
        <v>31</v>
      </c>
      <c r="C33" t="s">
        <v>151</v>
      </c>
      <c r="D33" t="s">
        <v>15</v>
      </c>
      <c r="E33">
        <v>26</v>
      </c>
      <c r="F33" t="s">
        <v>16</v>
      </c>
      <c r="G33" s="4">
        <v>44164</v>
      </c>
      <c r="H33" t="s">
        <v>9</v>
      </c>
      <c r="I33" s="5">
        <v>47360</v>
      </c>
      <c r="J33" s="49">
        <f ca="1">DATEDIF(IND[[#This Row],[Date Joined]], TODAY(), "Y")</f>
        <v>4</v>
      </c>
    </row>
    <row r="34" spans="2:10" x14ac:dyDescent="0.3">
      <c r="B34">
        <v>32</v>
      </c>
      <c r="C34" t="s">
        <v>126</v>
      </c>
      <c r="D34" t="s">
        <v>8</v>
      </c>
      <c r="E34">
        <v>21</v>
      </c>
      <c r="F34" t="s">
        <v>16</v>
      </c>
      <c r="G34" s="4">
        <v>44256</v>
      </c>
      <c r="H34" t="s">
        <v>21</v>
      </c>
      <c r="I34" s="5">
        <v>65920</v>
      </c>
      <c r="J34" s="49">
        <f ca="1">DATEDIF(IND[[#This Row],[Date Joined]], TODAY(), "Y")</f>
        <v>4</v>
      </c>
    </row>
    <row r="35" spans="2:10" x14ac:dyDescent="0.3">
      <c r="B35">
        <v>33</v>
      </c>
      <c r="C35" t="s">
        <v>200</v>
      </c>
      <c r="D35" t="s">
        <v>8</v>
      </c>
      <c r="E35">
        <v>28</v>
      </c>
      <c r="F35" t="s">
        <v>16</v>
      </c>
      <c r="G35" s="4">
        <v>44571</v>
      </c>
      <c r="H35" t="s">
        <v>9</v>
      </c>
      <c r="I35" s="5">
        <v>99970</v>
      </c>
      <c r="J35" s="49">
        <f ca="1">DATEDIF(IND[[#This Row],[Date Joined]], TODAY(), "Y")</f>
        <v>3</v>
      </c>
    </row>
    <row r="36" spans="2:10" x14ac:dyDescent="0.3">
      <c r="B36">
        <v>34</v>
      </c>
      <c r="C36" t="s">
        <v>133</v>
      </c>
      <c r="D36" t="s">
        <v>8</v>
      </c>
      <c r="E36">
        <v>25</v>
      </c>
      <c r="F36" t="s">
        <v>13</v>
      </c>
      <c r="G36" s="4">
        <v>44633</v>
      </c>
      <c r="H36" t="s">
        <v>12</v>
      </c>
      <c r="I36" s="5">
        <v>80700</v>
      </c>
      <c r="J36" s="49">
        <f ca="1">DATEDIF(IND[[#This Row],[Date Joined]], TODAY(), "Y")</f>
        <v>3</v>
      </c>
    </row>
    <row r="37" spans="2:10" x14ac:dyDescent="0.3">
      <c r="B37">
        <v>35</v>
      </c>
      <c r="C37" t="s">
        <v>155</v>
      </c>
      <c r="D37" t="s">
        <v>15</v>
      </c>
      <c r="E37">
        <v>24</v>
      </c>
      <c r="F37" t="s">
        <v>24</v>
      </c>
      <c r="G37" s="4">
        <v>44375</v>
      </c>
      <c r="H37" t="s">
        <v>21</v>
      </c>
      <c r="I37" s="5">
        <v>52610</v>
      </c>
      <c r="J37" s="49">
        <f ca="1">DATEDIF(IND[[#This Row],[Date Joined]], TODAY(), "Y")</f>
        <v>4</v>
      </c>
    </row>
    <row r="38" spans="2:10" x14ac:dyDescent="0.3">
      <c r="B38">
        <v>36</v>
      </c>
      <c r="C38" t="s">
        <v>180</v>
      </c>
      <c r="D38" t="s">
        <v>15</v>
      </c>
      <c r="E38">
        <v>29</v>
      </c>
      <c r="F38" t="s">
        <v>24</v>
      </c>
      <c r="G38" s="4">
        <v>44119</v>
      </c>
      <c r="H38" t="s">
        <v>12</v>
      </c>
      <c r="I38" s="5">
        <v>112110</v>
      </c>
      <c r="J38" s="49">
        <f ca="1">DATEDIF(IND[[#This Row],[Date Joined]], TODAY(), "Y")</f>
        <v>4</v>
      </c>
    </row>
    <row r="39" spans="2:10" x14ac:dyDescent="0.3">
      <c r="B39">
        <v>37</v>
      </c>
      <c r="C39" t="s">
        <v>152</v>
      </c>
      <c r="D39" t="s">
        <v>8</v>
      </c>
      <c r="E39">
        <v>27</v>
      </c>
      <c r="F39" t="s">
        <v>16</v>
      </c>
      <c r="G39" s="4">
        <v>44061</v>
      </c>
      <c r="H39" t="s">
        <v>56</v>
      </c>
      <c r="I39" s="5">
        <v>119110</v>
      </c>
      <c r="J39" s="49">
        <f ca="1">DATEDIF(IND[[#This Row],[Date Joined]], TODAY(), "Y")</f>
        <v>5</v>
      </c>
    </row>
    <row r="40" spans="2:10" x14ac:dyDescent="0.3">
      <c r="B40">
        <v>38</v>
      </c>
      <c r="C40" t="s">
        <v>150</v>
      </c>
      <c r="D40" t="s">
        <v>15</v>
      </c>
      <c r="E40">
        <v>22</v>
      </c>
      <c r="F40" t="s">
        <v>13</v>
      </c>
      <c r="G40" s="4">
        <v>44384</v>
      </c>
      <c r="H40" t="s">
        <v>19</v>
      </c>
      <c r="I40" s="5">
        <v>112780</v>
      </c>
      <c r="J40" s="49">
        <f ca="1">DATEDIF(IND[[#This Row],[Date Joined]], TODAY(), "Y")</f>
        <v>4</v>
      </c>
    </row>
    <row r="41" spans="2:10" x14ac:dyDescent="0.3">
      <c r="B41">
        <v>39</v>
      </c>
      <c r="C41" t="s">
        <v>175</v>
      </c>
      <c r="D41" t="s">
        <v>8</v>
      </c>
      <c r="E41">
        <v>36</v>
      </c>
      <c r="F41" t="s">
        <v>16</v>
      </c>
      <c r="G41" s="4">
        <v>44023</v>
      </c>
      <c r="H41" t="s">
        <v>9</v>
      </c>
      <c r="I41" s="5">
        <v>114890</v>
      </c>
      <c r="J41" s="49">
        <f ca="1">DATEDIF(IND[[#This Row],[Date Joined]], TODAY(), "Y")</f>
        <v>5</v>
      </c>
    </row>
    <row r="42" spans="2:10" x14ac:dyDescent="0.3">
      <c r="B42">
        <v>40</v>
      </c>
      <c r="C42" t="s">
        <v>146</v>
      </c>
      <c r="D42" t="s">
        <v>15</v>
      </c>
      <c r="E42">
        <v>27</v>
      </c>
      <c r="F42" t="s">
        <v>16</v>
      </c>
      <c r="G42" s="4">
        <v>44506</v>
      </c>
      <c r="H42" t="s">
        <v>21</v>
      </c>
      <c r="I42" s="5">
        <v>48980</v>
      </c>
      <c r="J42" s="49">
        <f ca="1">DATEDIF(IND[[#This Row],[Date Joined]], TODAY(), "Y")</f>
        <v>3</v>
      </c>
    </row>
    <row r="43" spans="2:10" x14ac:dyDescent="0.3">
      <c r="B43">
        <v>41</v>
      </c>
      <c r="C43" t="s">
        <v>170</v>
      </c>
      <c r="D43" t="s">
        <v>15</v>
      </c>
      <c r="E43">
        <v>21</v>
      </c>
      <c r="F43" t="s">
        <v>16</v>
      </c>
      <c r="G43" s="4">
        <v>44180</v>
      </c>
      <c r="H43" t="s">
        <v>56</v>
      </c>
      <c r="I43" s="5">
        <v>75880</v>
      </c>
      <c r="J43" s="49">
        <f ca="1">DATEDIF(IND[[#This Row],[Date Joined]], TODAY(), "Y")</f>
        <v>4</v>
      </c>
    </row>
    <row r="44" spans="2:10" x14ac:dyDescent="0.3">
      <c r="B44">
        <v>42</v>
      </c>
      <c r="C44" t="s">
        <v>167</v>
      </c>
      <c r="D44" t="s">
        <v>8</v>
      </c>
      <c r="E44">
        <v>28</v>
      </c>
      <c r="F44" t="s">
        <v>16</v>
      </c>
      <c r="G44" s="4">
        <v>44296</v>
      </c>
      <c r="H44" t="s">
        <v>19</v>
      </c>
      <c r="I44" s="5">
        <v>53240</v>
      </c>
      <c r="J44" s="49">
        <f ca="1">DATEDIF(IND[[#This Row],[Date Joined]], TODAY(), "Y")</f>
        <v>4</v>
      </c>
    </row>
    <row r="45" spans="2:10" x14ac:dyDescent="0.3">
      <c r="B45">
        <v>43</v>
      </c>
      <c r="C45" t="s">
        <v>122</v>
      </c>
      <c r="D45" t="s">
        <v>8</v>
      </c>
      <c r="E45">
        <v>34</v>
      </c>
      <c r="F45" t="s">
        <v>16</v>
      </c>
      <c r="G45" s="4">
        <v>44397</v>
      </c>
      <c r="H45" t="s">
        <v>21</v>
      </c>
      <c r="I45" s="5">
        <v>85000</v>
      </c>
      <c r="J45" s="49">
        <f ca="1">DATEDIF(IND[[#This Row],[Date Joined]], TODAY(), "Y")</f>
        <v>4</v>
      </c>
    </row>
    <row r="46" spans="2:10" x14ac:dyDescent="0.3">
      <c r="B46">
        <v>44</v>
      </c>
      <c r="C46" t="s">
        <v>179</v>
      </c>
      <c r="D46" t="s">
        <v>8</v>
      </c>
      <c r="E46">
        <v>21</v>
      </c>
      <c r="F46" t="s">
        <v>16</v>
      </c>
      <c r="G46" s="4">
        <v>44619</v>
      </c>
      <c r="H46" t="s">
        <v>12</v>
      </c>
      <c r="I46" s="5">
        <v>33920</v>
      </c>
      <c r="J46" s="49">
        <f ca="1">DATEDIF(IND[[#This Row],[Date Joined]], TODAY(), "Y")</f>
        <v>3</v>
      </c>
    </row>
    <row r="47" spans="2:10" x14ac:dyDescent="0.3">
      <c r="B47">
        <v>45</v>
      </c>
      <c r="C47" t="s">
        <v>188</v>
      </c>
      <c r="D47" t="s">
        <v>8</v>
      </c>
      <c r="E47">
        <v>33</v>
      </c>
      <c r="F47" t="s">
        <v>16</v>
      </c>
      <c r="G47" s="4">
        <v>44253</v>
      </c>
      <c r="H47" t="s">
        <v>12</v>
      </c>
      <c r="I47" s="5">
        <v>75280</v>
      </c>
      <c r="J47" s="49">
        <f ca="1">DATEDIF(IND[[#This Row],[Date Joined]], TODAY(), "Y")</f>
        <v>4</v>
      </c>
    </row>
    <row r="48" spans="2:10" x14ac:dyDescent="0.3">
      <c r="B48">
        <v>46</v>
      </c>
      <c r="C48" t="s">
        <v>130</v>
      </c>
      <c r="D48" t="s">
        <v>8</v>
      </c>
      <c r="E48">
        <v>34</v>
      </c>
      <c r="F48" t="s">
        <v>16</v>
      </c>
      <c r="G48" s="4">
        <v>44594</v>
      </c>
      <c r="H48" t="s">
        <v>21</v>
      </c>
      <c r="I48" s="5">
        <v>58940</v>
      </c>
      <c r="J48" s="49">
        <f ca="1">DATEDIF(IND[[#This Row],[Date Joined]], TODAY(), "Y")</f>
        <v>3</v>
      </c>
    </row>
    <row r="49" spans="2:10" x14ac:dyDescent="0.3">
      <c r="B49">
        <v>47</v>
      </c>
      <c r="C49" t="s">
        <v>136</v>
      </c>
      <c r="D49" t="s">
        <v>8</v>
      </c>
      <c r="E49">
        <v>28</v>
      </c>
      <c r="F49" t="s">
        <v>16</v>
      </c>
      <c r="G49" s="4">
        <v>44425</v>
      </c>
      <c r="H49" t="s">
        <v>9</v>
      </c>
      <c r="I49" s="5">
        <v>104770</v>
      </c>
      <c r="J49" s="49">
        <f ca="1">DATEDIF(IND[[#This Row],[Date Joined]], TODAY(), "Y")</f>
        <v>4</v>
      </c>
    </row>
    <row r="50" spans="2:10" x14ac:dyDescent="0.3">
      <c r="B50">
        <v>48</v>
      </c>
      <c r="C50" t="s">
        <v>125</v>
      </c>
      <c r="D50" t="s">
        <v>15</v>
      </c>
      <c r="E50">
        <v>21</v>
      </c>
      <c r="F50" t="s">
        <v>16</v>
      </c>
      <c r="G50" s="4">
        <v>44701</v>
      </c>
      <c r="H50" t="s">
        <v>9</v>
      </c>
      <c r="I50" s="5">
        <v>57090</v>
      </c>
      <c r="J50" s="49">
        <f ca="1">DATEDIF(IND[[#This Row],[Date Joined]], TODAY(), "Y")</f>
        <v>3</v>
      </c>
    </row>
    <row r="51" spans="2:10" x14ac:dyDescent="0.3">
      <c r="B51">
        <v>49</v>
      </c>
      <c r="C51" t="s">
        <v>160</v>
      </c>
      <c r="D51" t="s">
        <v>15</v>
      </c>
      <c r="E51">
        <v>27</v>
      </c>
      <c r="F51" t="s">
        <v>13</v>
      </c>
      <c r="G51" s="4">
        <v>44174</v>
      </c>
      <c r="H51" t="s">
        <v>21</v>
      </c>
      <c r="I51" s="5">
        <v>91650</v>
      </c>
      <c r="J51" s="49">
        <f ca="1">DATEDIF(IND[[#This Row],[Date Joined]], TODAY(), "Y")</f>
        <v>4</v>
      </c>
    </row>
    <row r="52" spans="2:10" x14ac:dyDescent="0.3">
      <c r="B52">
        <v>50</v>
      </c>
      <c r="C52" t="s">
        <v>183</v>
      </c>
      <c r="D52" t="s">
        <v>15</v>
      </c>
      <c r="E52">
        <v>42</v>
      </c>
      <c r="F52" t="s">
        <v>24</v>
      </c>
      <c r="G52" s="4">
        <v>44670</v>
      </c>
      <c r="H52" t="s">
        <v>21</v>
      </c>
      <c r="I52" s="5">
        <v>70270</v>
      </c>
      <c r="J52" s="49">
        <f ca="1">DATEDIF(IND[[#This Row],[Date Joined]], TODAY(), "Y")</f>
        <v>3</v>
      </c>
    </row>
    <row r="53" spans="2:10" x14ac:dyDescent="0.3">
      <c r="B53">
        <v>51</v>
      </c>
      <c r="C53" t="s">
        <v>129</v>
      </c>
      <c r="D53" t="s">
        <v>8</v>
      </c>
      <c r="E53">
        <v>28</v>
      </c>
      <c r="F53" t="s">
        <v>16</v>
      </c>
      <c r="G53" s="4">
        <v>44124</v>
      </c>
      <c r="H53" t="s">
        <v>21</v>
      </c>
      <c r="I53" s="5">
        <v>75970</v>
      </c>
      <c r="J53" s="49">
        <f ca="1">DATEDIF(IND[[#This Row],[Date Joined]], TODAY(), "Y")</f>
        <v>4</v>
      </c>
    </row>
    <row r="54" spans="2:10" x14ac:dyDescent="0.3">
      <c r="B54">
        <v>52</v>
      </c>
      <c r="C54" t="s">
        <v>112</v>
      </c>
      <c r="D54" t="s">
        <v>207</v>
      </c>
      <c r="E54">
        <v>27</v>
      </c>
      <c r="F54" t="s">
        <v>13</v>
      </c>
      <c r="G54" s="4">
        <v>44212</v>
      </c>
      <c r="H54" t="s">
        <v>12</v>
      </c>
      <c r="I54" s="5">
        <v>90700</v>
      </c>
      <c r="J54" s="49">
        <f ca="1">DATEDIF(IND[[#This Row],[Date Joined]], TODAY(), "Y")</f>
        <v>4</v>
      </c>
    </row>
    <row r="55" spans="2:10" x14ac:dyDescent="0.3">
      <c r="B55">
        <v>53</v>
      </c>
      <c r="C55" t="s">
        <v>131</v>
      </c>
      <c r="D55" t="s">
        <v>15</v>
      </c>
      <c r="E55">
        <v>30</v>
      </c>
      <c r="F55" t="s">
        <v>16</v>
      </c>
      <c r="G55" s="4">
        <v>44607</v>
      </c>
      <c r="H55" t="s">
        <v>9</v>
      </c>
      <c r="I55" s="5">
        <v>60570</v>
      </c>
      <c r="J55" s="49">
        <f ca="1">DATEDIF(IND[[#This Row],[Date Joined]], TODAY(), "Y")</f>
        <v>3</v>
      </c>
    </row>
    <row r="56" spans="2:10" x14ac:dyDescent="0.3">
      <c r="B56">
        <v>54</v>
      </c>
      <c r="C56" t="s">
        <v>134</v>
      </c>
      <c r="D56" t="s">
        <v>15</v>
      </c>
      <c r="E56">
        <v>33</v>
      </c>
      <c r="F56" t="s">
        <v>16</v>
      </c>
      <c r="G56" s="4">
        <v>44103</v>
      </c>
      <c r="H56" t="s">
        <v>9</v>
      </c>
      <c r="I56" s="5">
        <v>115920</v>
      </c>
      <c r="J56" s="49">
        <f ca="1">DATEDIF(IND[[#This Row],[Date Joined]], TODAY(), "Y")</f>
        <v>4</v>
      </c>
    </row>
    <row r="57" spans="2:10" x14ac:dyDescent="0.3">
      <c r="B57">
        <v>55</v>
      </c>
      <c r="C57" t="s">
        <v>186</v>
      </c>
      <c r="D57" t="s">
        <v>8</v>
      </c>
      <c r="E57">
        <v>33</v>
      </c>
      <c r="F57" t="s">
        <v>16</v>
      </c>
      <c r="G57" s="4">
        <v>44006</v>
      </c>
      <c r="H57" t="s">
        <v>21</v>
      </c>
      <c r="I57" s="5">
        <v>65360</v>
      </c>
      <c r="J57" s="49">
        <f ca="1">DATEDIF(IND[[#This Row],[Date Joined]], TODAY(), "Y")</f>
        <v>5</v>
      </c>
    </row>
    <row r="58" spans="2:10" x14ac:dyDescent="0.3">
      <c r="B58">
        <v>56</v>
      </c>
      <c r="C58" t="s">
        <v>116</v>
      </c>
      <c r="D58" t="s">
        <v>207</v>
      </c>
      <c r="E58">
        <v>30</v>
      </c>
      <c r="F58" t="s">
        <v>16</v>
      </c>
      <c r="G58" s="4">
        <v>44535</v>
      </c>
      <c r="H58" t="s">
        <v>21</v>
      </c>
      <c r="I58" s="5">
        <v>64000</v>
      </c>
      <c r="J58" s="49">
        <f ca="1">DATEDIF(IND[[#This Row],[Date Joined]], TODAY(), "Y")</f>
        <v>3</v>
      </c>
    </row>
    <row r="59" spans="2:10" x14ac:dyDescent="0.3">
      <c r="B59">
        <v>57</v>
      </c>
      <c r="C59" t="s">
        <v>195</v>
      </c>
      <c r="D59" t="s">
        <v>8</v>
      </c>
      <c r="E59">
        <v>34</v>
      </c>
      <c r="F59" t="s">
        <v>16</v>
      </c>
      <c r="G59" s="4">
        <v>44383</v>
      </c>
      <c r="H59" t="s">
        <v>21</v>
      </c>
      <c r="I59" s="5">
        <v>92450</v>
      </c>
      <c r="J59" s="49">
        <f ca="1">DATEDIF(IND[[#This Row],[Date Joined]], TODAY(), "Y")</f>
        <v>4</v>
      </c>
    </row>
    <row r="60" spans="2:10" x14ac:dyDescent="0.3">
      <c r="B60">
        <v>58</v>
      </c>
      <c r="C60" t="s">
        <v>113</v>
      </c>
      <c r="D60" t="s">
        <v>15</v>
      </c>
      <c r="E60">
        <v>31</v>
      </c>
      <c r="F60" t="s">
        <v>16</v>
      </c>
      <c r="G60" s="4">
        <v>44450</v>
      </c>
      <c r="H60" t="s">
        <v>12</v>
      </c>
      <c r="I60" s="5">
        <v>48950</v>
      </c>
      <c r="J60" s="49">
        <f ca="1">DATEDIF(IND[[#This Row],[Date Joined]], TODAY(), "Y")</f>
        <v>3</v>
      </c>
    </row>
    <row r="61" spans="2:10" x14ac:dyDescent="0.3">
      <c r="B61">
        <v>59</v>
      </c>
      <c r="C61" t="s">
        <v>185</v>
      </c>
      <c r="D61" t="s">
        <v>8</v>
      </c>
      <c r="E61">
        <v>27</v>
      </c>
      <c r="F61" t="s">
        <v>16</v>
      </c>
      <c r="G61" s="4">
        <v>44625</v>
      </c>
      <c r="H61" t="s">
        <v>12</v>
      </c>
      <c r="I61" s="5">
        <v>83750</v>
      </c>
      <c r="J61" s="49">
        <f ca="1">DATEDIF(IND[[#This Row],[Date Joined]], TODAY(), "Y")</f>
        <v>3</v>
      </c>
    </row>
    <row r="62" spans="2:10" x14ac:dyDescent="0.3">
      <c r="B62">
        <v>60</v>
      </c>
      <c r="C62" t="s">
        <v>166</v>
      </c>
      <c r="D62" t="s">
        <v>8</v>
      </c>
      <c r="E62">
        <v>40</v>
      </c>
      <c r="F62" t="s">
        <v>16</v>
      </c>
      <c r="G62" s="4">
        <v>44276</v>
      </c>
      <c r="H62" t="s">
        <v>12</v>
      </c>
      <c r="I62" s="5">
        <v>87620</v>
      </c>
      <c r="J62" s="49">
        <f ca="1">DATEDIF(IND[[#This Row],[Date Joined]], TODAY(), "Y")</f>
        <v>4</v>
      </c>
    </row>
    <row r="63" spans="2:10" x14ac:dyDescent="0.3">
      <c r="B63">
        <v>61</v>
      </c>
      <c r="C63" t="s">
        <v>184</v>
      </c>
      <c r="D63" t="s">
        <v>8</v>
      </c>
      <c r="E63">
        <v>20</v>
      </c>
      <c r="F63" t="s">
        <v>24</v>
      </c>
      <c r="G63" s="4">
        <v>44476</v>
      </c>
      <c r="H63" t="s">
        <v>19</v>
      </c>
      <c r="I63" s="5">
        <v>68900</v>
      </c>
      <c r="J63" s="49">
        <f ca="1">DATEDIF(IND[[#This Row],[Date Joined]], TODAY(), "Y")</f>
        <v>3</v>
      </c>
    </row>
    <row r="64" spans="2:10" x14ac:dyDescent="0.3">
      <c r="B64">
        <v>62</v>
      </c>
      <c r="C64" t="s">
        <v>157</v>
      </c>
      <c r="D64" t="s">
        <v>15</v>
      </c>
      <c r="E64">
        <v>32</v>
      </c>
      <c r="F64" t="s">
        <v>16</v>
      </c>
      <c r="G64" s="4">
        <v>44403</v>
      </c>
      <c r="H64" t="s">
        <v>19</v>
      </c>
      <c r="I64" s="5">
        <v>53540</v>
      </c>
      <c r="J64" s="49">
        <f ca="1">DATEDIF(IND[[#This Row],[Date Joined]], TODAY(), "Y")</f>
        <v>4</v>
      </c>
    </row>
    <row r="65" spans="2:10" x14ac:dyDescent="0.3">
      <c r="B65">
        <v>63</v>
      </c>
      <c r="C65" t="s">
        <v>172</v>
      </c>
      <c r="D65" t="s">
        <v>15</v>
      </c>
      <c r="E65">
        <v>28</v>
      </c>
      <c r="F65" t="s">
        <v>42</v>
      </c>
      <c r="G65" s="4">
        <v>44758</v>
      </c>
      <c r="H65" t="s">
        <v>19</v>
      </c>
      <c r="I65" s="5">
        <v>43510</v>
      </c>
      <c r="J65" s="49">
        <f ca="1">DATEDIF(IND[[#This Row],[Date Joined]], TODAY(), "Y")</f>
        <v>3</v>
      </c>
    </row>
    <row r="66" spans="2:10" x14ac:dyDescent="0.3">
      <c r="B66">
        <v>64</v>
      </c>
      <c r="C66" t="s">
        <v>127</v>
      </c>
      <c r="D66" t="s">
        <v>8</v>
      </c>
      <c r="E66">
        <v>38</v>
      </c>
      <c r="F66" t="s">
        <v>10</v>
      </c>
      <c r="G66" s="4">
        <v>44316</v>
      </c>
      <c r="H66" t="s">
        <v>19</v>
      </c>
      <c r="I66" s="5">
        <v>109160</v>
      </c>
      <c r="J66" s="49">
        <f ca="1">DATEDIF(IND[[#This Row],[Date Joined]], TODAY(), "Y")</f>
        <v>4</v>
      </c>
    </row>
    <row r="67" spans="2:10" x14ac:dyDescent="0.3">
      <c r="B67">
        <v>65</v>
      </c>
      <c r="C67" t="s">
        <v>198</v>
      </c>
      <c r="D67" t="s">
        <v>15</v>
      </c>
      <c r="E67">
        <v>40</v>
      </c>
      <c r="F67" t="s">
        <v>16</v>
      </c>
      <c r="G67" s="4">
        <v>44204</v>
      </c>
      <c r="H67" t="s">
        <v>9</v>
      </c>
      <c r="I67" s="5">
        <v>99750</v>
      </c>
      <c r="J67" s="49">
        <f ca="1">DATEDIF(IND[[#This Row],[Date Joined]], TODAY(), "Y")</f>
        <v>4</v>
      </c>
    </row>
    <row r="68" spans="2:10" x14ac:dyDescent="0.3">
      <c r="B68">
        <v>66</v>
      </c>
      <c r="C68" t="s">
        <v>124</v>
      </c>
      <c r="D68" t="s">
        <v>8</v>
      </c>
      <c r="E68">
        <v>31</v>
      </c>
      <c r="F68" t="s">
        <v>16</v>
      </c>
      <c r="G68" s="4">
        <v>44084</v>
      </c>
      <c r="H68" t="s">
        <v>12</v>
      </c>
      <c r="I68" s="5">
        <v>41980</v>
      </c>
      <c r="J68" s="49">
        <f ca="1">DATEDIF(IND[[#This Row],[Date Joined]], TODAY(), "Y")</f>
        <v>5</v>
      </c>
    </row>
    <row r="69" spans="2:10" x14ac:dyDescent="0.3">
      <c r="B69">
        <v>67</v>
      </c>
      <c r="C69" t="s">
        <v>187</v>
      </c>
      <c r="D69" t="s">
        <v>15</v>
      </c>
      <c r="E69">
        <v>36</v>
      </c>
      <c r="F69" t="s">
        <v>16</v>
      </c>
      <c r="G69" s="4">
        <v>44272</v>
      </c>
      <c r="H69" t="s">
        <v>21</v>
      </c>
      <c r="I69" s="5">
        <v>71380</v>
      </c>
      <c r="J69" s="49">
        <f ca="1">DATEDIF(IND[[#This Row],[Date Joined]], TODAY(), "Y")</f>
        <v>4</v>
      </c>
    </row>
    <row r="70" spans="2:10" x14ac:dyDescent="0.3">
      <c r="B70">
        <v>68</v>
      </c>
      <c r="C70" t="s">
        <v>191</v>
      </c>
      <c r="D70" t="s">
        <v>15</v>
      </c>
      <c r="E70">
        <v>27</v>
      </c>
      <c r="F70" t="s">
        <v>42</v>
      </c>
      <c r="G70" s="4">
        <v>44547</v>
      </c>
      <c r="H70" t="s">
        <v>9</v>
      </c>
      <c r="I70" s="5">
        <v>113280</v>
      </c>
      <c r="J70" s="49">
        <f ca="1">DATEDIF(IND[[#This Row],[Date Joined]], TODAY(), "Y")</f>
        <v>3</v>
      </c>
    </row>
    <row r="71" spans="2:10" x14ac:dyDescent="0.3">
      <c r="B71">
        <v>69</v>
      </c>
      <c r="C71" t="s">
        <v>181</v>
      </c>
      <c r="D71" t="s">
        <v>8</v>
      </c>
      <c r="E71">
        <v>33</v>
      </c>
      <c r="F71" t="s">
        <v>16</v>
      </c>
      <c r="G71" s="4">
        <v>44747</v>
      </c>
      <c r="H71" t="s">
        <v>21</v>
      </c>
      <c r="I71" s="5">
        <v>86570</v>
      </c>
      <c r="J71" s="49">
        <f ca="1">DATEDIF(IND[[#This Row],[Date Joined]], TODAY(), "Y")</f>
        <v>3</v>
      </c>
    </row>
    <row r="72" spans="2:10" x14ac:dyDescent="0.3">
      <c r="B72">
        <v>70</v>
      </c>
      <c r="C72" t="s">
        <v>139</v>
      </c>
      <c r="D72" t="s">
        <v>15</v>
      </c>
      <c r="E72">
        <v>26</v>
      </c>
      <c r="F72" t="s">
        <v>16</v>
      </c>
      <c r="G72" s="4">
        <v>44350</v>
      </c>
      <c r="H72" t="s">
        <v>9</v>
      </c>
      <c r="I72" s="5">
        <v>53540</v>
      </c>
      <c r="J72" s="49">
        <f ca="1">DATEDIF(IND[[#This Row],[Date Joined]], TODAY(), "Y")</f>
        <v>4</v>
      </c>
    </row>
    <row r="73" spans="2:10" x14ac:dyDescent="0.3">
      <c r="B73">
        <v>71</v>
      </c>
      <c r="C73" t="s">
        <v>190</v>
      </c>
      <c r="D73" t="s">
        <v>15</v>
      </c>
      <c r="E73">
        <v>37</v>
      </c>
      <c r="F73" t="s">
        <v>16</v>
      </c>
      <c r="G73" s="4">
        <v>44640</v>
      </c>
      <c r="H73" t="s">
        <v>12</v>
      </c>
      <c r="I73" s="5">
        <v>69070</v>
      </c>
      <c r="J73" s="49">
        <f ca="1">DATEDIF(IND[[#This Row],[Date Joined]], TODAY(), "Y")</f>
        <v>3</v>
      </c>
    </row>
    <row r="74" spans="2:10" x14ac:dyDescent="0.3">
      <c r="B74">
        <v>72</v>
      </c>
      <c r="C74" t="s">
        <v>121</v>
      </c>
      <c r="D74" t="s">
        <v>8</v>
      </c>
      <c r="E74">
        <v>30</v>
      </c>
      <c r="F74" t="s">
        <v>24</v>
      </c>
      <c r="G74" s="4">
        <v>44328</v>
      </c>
      <c r="H74" t="s">
        <v>21</v>
      </c>
      <c r="I74" s="5">
        <v>67910</v>
      </c>
      <c r="J74" s="49">
        <f ca="1">DATEDIF(IND[[#This Row],[Date Joined]], TODAY(), "Y")</f>
        <v>4</v>
      </c>
    </row>
    <row r="75" spans="2:10" x14ac:dyDescent="0.3">
      <c r="B75">
        <v>73</v>
      </c>
      <c r="C75" t="s">
        <v>119</v>
      </c>
      <c r="D75" t="s">
        <v>15</v>
      </c>
      <c r="E75">
        <v>30</v>
      </c>
      <c r="F75" t="s">
        <v>16</v>
      </c>
      <c r="G75" s="4">
        <v>44214</v>
      </c>
      <c r="H75" t="s">
        <v>12</v>
      </c>
      <c r="I75" s="5">
        <v>69120</v>
      </c>
      <c r="J75" s="49">
        <f ca="1">DATEDIF(IND[[#This Row],[Date Joined]], TODAY(), "Y")</f>
        <v>4</v>
      </c>
    </row>
    <row r="76" spans="2:10" x14ac:dyDescent="0.3">
      <c r="B76">
        <v>74</v>
      </c>
      <c r="C76" t="s">
        <v>132</v>
      </c>
      <c r="D76" t="s">
        <v>8</v>
      </c>
      <c r="E76">
        <v>34</v>
      </c>
      <c r="F76" t="s">
        <v>16</v>
      </c>
      <c r="G76" s="4">
        <v>44550</v>
      </c>
      <c r="H76" t="s">
        <v>21</v>
      </c>
      <c r="I76" s="5">
        <v>60130</v>
      </c>
      <c r="J76" s="49">
        <f ca="1">DATEDIF(IND[[#This Row],[Date Joined]], TODAY(), "Y")</f>
        <v>3</v>
      </c>
    </row>
    <row r="77" spans="2:10" x14ac:dyDescent="0.3">
      <c r="B77">
        <v>75</v>
      </c>
      <c r="C77" t="s">
        <v>161</v>
      </c>
      <c r="D77" t="s">
        <v>15</v>
      </c>
      <c r="E77">
        <v>23</v>
      </c>
      <c r="F77" t="s">
        <v>16</v>
      </c>
      <c r="G77" s="4">
        <v>44378</v>
      </c>
      <c r="H77" t="s">
        <v>9</v>
      </c>
      <c r="I77" s="5">
        <v>106460</v>
      </c>
      <c r="J77" s="49">
        <f ca="1">DATEDIF(IND[[#This Row],[Date Joined]], TODAY(), "Y")</f>
        <v>4</v>
      </c>
    </row>
    <row r="78" spans="2:10" x14ac:dyDescent="0.3">
      <c r="B78">
        <v>76</v>
      </c>
      <c r="C78" t="s">
        <v>148</v>
      </c>
      <c r="D78" t="s">
        <v>8</v>
      </c>
      <c r="E78">
        <v>37</v>
      </c>
      <c r="F78" t="s">
        <v>16</v>
      </c>
      <c r="G78" s="4">
        <v>44389</v>
      </c>
      <c r="H78" t="s">
        <v>56</v>
      </c>
      <c r="I78" s="5">
        <v>118100</v>
      </c>
      <c r="J78" s="49">
        <f ca="1">DATEDIF(IND[[#This Row],[Date Joined]], TODAY(), "Y")</f>
        <v>4</v>
      </c>
    </row>
    <row r="79" spans="2:10" x14ac:dyDescent="0.3">
      <c r="B79">
        <v>77</v>
      </c>
      <c r="C79" t="s">
        <v>164</v>
      </c>
      <c r="D79" t="s">
        <v>8</v>
      </c>
      <c r="E79">
        <v>36</v>
      </c>
      <c r="F79" t="s">
        <v>16</v>
      </c>
      <c r="G79" s="4">
        <v>44468</v>
      </c>
      <c r="H79" t="s">
        <v>9</v>
      </c>
      <c r="I79" s="5">
        <v>78390</v>
      </c>
      <c r="J79" s="49">
        <f ca="1">DATEDIF(IND[[#This Row],[Date Joined]], TODAY(), "Y")</f>
        <v>3</v>
      </c>
    </row>
    <row r="80" spans="2:10" x14ac:dyDescent="0.3">
      <c r="B80">
        <v>78</v>
      </c>
      <c r="C80" t="s">
        <v>147</v>
      </c>
      <c r="D80" t="s">
        <v>8</v>
      </c>
      <c r="E80">
        <v>30</v>
      </c>
      <c r="F80" t="s">
        <v>16</v>
      </c>
      <c r="G80" s="4">
        <v>44789</v>
      </c>
      <c r="H80" t="s">
        <v>9</v>
      </c>
      <c r="I80" s="5">
        <v>114180</v>
      </c>
      <c r="J80" s="49">
        <f ca="1">DATEDIF(IND[[#This Row],[Date Joined]], TODAY(), "Y")</f>
        <v>3</v>
      </c>
    </row>
    <row r="81" spans="2:10" x14ac:dyDescent="0.3">
      <c r="B81">
        <v>79</v>
      </c>
      <c r="C81" t="s">
        <v>189</v>
      </c>
      <c r="D81" t="s">
        <v>8</v>
      </c>
      <c r="E81">
        <v>28</v>
      </c>
      <c r="F81" t="s">
        <v>16</v>
      </c>
      <c r="G81" s="4">
        <v>44590</v>
      </c>
      <c r="H81" t="s">
        <v>9</v>
      </c>
      <c r="I81" s="5">
        <v>104120</v>
      </c>
      <c r="J81" s="49">
        <f ca="1">DATEDIF(IND[[#This Row],[Date Joined]], TODAY(), "Y")</f>
        <v>3</v>
      </c>
    </row>
    <row r="82" spans="2:10" x14ac:dyDescent="0.3">
      <c r="B82">
        <v>80</v>
      </c>
      <c r="C82" t="s">
        <v>138</v>
      </c>
      <c r="D82" t="s">
        <v>15</v>
      </c>
      <c r="E82">
        <v>30</v>
      </c>
      <c r="F82" t="s">
        <v>16</v>
      </c>
      <c r="G82" s="4">
        <v>44640</v>
      </c>
      <c r="H82" t="s">
        <v>9</v>
      </c>
      <c r="I82" s="5">
        <v>67950</v>
      </c>
      <c r="J82" s="49">
        <f ca="1">DATEDIF(IND[[#This Row],[Date Joined]], TODAY(), "Y")</f>
        <v>3</v>
      </c>
    </row>
    <row r="83" spans="2:10" x14ac:dyDescent="0.3">
      <c r="B83">
        <v>81</v>
      </c>
      <c r="C83" t="s">
        <v>137</v>
      </c>
      <c r="D83" t="s">
        <v>8</v>
      </c>
      <c r="E83">
        <v>29</v>
      </c>
      <c r="F83" t="s">
        <v>16</v>
      </c>
      <c r="G83" s="4">
        <v>43962</v>
      </c>
      <c r="H83" t="s">
        <v>12</v>
      </c>
      <c r="I83" s="5">
        <v>34980</v>
      </c>
      <c r="J83" s="49">
        <f ca="1">DATEDIF(IND[[#This Row],[Date Joined]], TODAY(), "Y")</f>
        <v>5</v>
      </c>
    </row>
    <row r="84" spans="2:10" x14ac:dyDescent="0.3">
      <c r="B84">
        <v>82</v>
      </c>
      <c r="C84" t="s">
        <v>153</v>
      </c>
      <c r="D84" t="s">
        <v>8</v>
      </c>
      <c r="E84">
        <v>24</v>
      </c>
      <c r="F84" t="s">
        <v>16</v>
      </c>
      <c r="G84" s="4">
        <v>44087</v>
      </c>
      <c r="H84" t="s">
        <v>12</v>
      </c>
      <c r="I84" s="5">
        <v>62780</v>
      </c>
      <c r="J84" s="49">
        <f ca="1">DATEDIF(IND[[#This Row],[Date Joined]], TODAY(), "Y")</f>
        <v>4</v>
      </c>
    </row>
    <row r="85" spans="2:10" x14ac:dyDescent="0.3">
      <c r="B85">
        <v>83</v>
      </c>
      <c r="C85" t="s">
        <v>117</v>
      </c>
      <c r="D85" t="s">
        <v>15</v>
      </c>
      <c r="E85">
        <v>20</v>
      </c>
      <c r="F85" t="s">
        <v>16</v>
      </c>
      <c r="G85" s="4">
        <v>44397</v>
      </c>
      <c r="H85" t="s">
        <v>12</v>
      </c>
      <c r="I85" s="5">
        <v>107700</v>
      </c>
      <c r="J85" s="49">
        <f ca="1">DATEDIF(IND[[#This Row],[Date Joined]], TODAY(), "Y")</f>
        <v>4</v>
      </c>
    </row>
    <row r="86" spans="2:10" x14ac:dyDescent="0.3">
      <c r="B86">
        <v>84</v>
      </c>
      <c r="C86" t="s">
        <v>168</v>
      </c>
      <c r="D86" t="s">
        <v>15</v>
      </c>
      <c r="E86">
        <v>25</v>
      </c>
      <c r="F86" t="s">
        <v>16</v>
      </c>
      <c r="G86" s="4">
        <v>44322</v>
      </c>
      <c r="H86" t="s">
        <v>19</v>
      </c>
      <c r="I86" s="5">
        <v>65700</v>
      </c>
      <c r="J86" s="49">
        <f ca="1">DATEDIF(IND[[#This Row],[Date Joined]], TODAY(), "Y")</f>
        <v>4</v>
      </c>
    </row>
    <row r="87" spans="2:10" x14ac:dyDescent="0.3">
      <c r="B87">
        <v>85</v>
      </c>
      <c r="C87" t="s">
        <v>135</v>
      </c>
      <c r="D87" t="s">
        <v>8</v>
      </c>
      <c r="E87">
        <v>33</v>
      </c>
      <c r="F87" t="s">
        <v>42</v>
      </c>
      <c r="G87" s="4">
        <v>44313</v>
      </c>
      <c r="H87" t="s">
        <v>12</v>
      </c>
      <c r="I87" s="5">
        <v>75480</v>
      </c>
      <c r="J87" s="49">
        <f ca="1">DATEDIF(IND[[#This Row],[Date Joined]], TODAY(), "Y")</f>
        <v>4</v>
      </c>
    </row>
    <row r="88" spans="2:10" x14ac:dyDescent="0.3">
      <c r="B88">
        <v>86</v>
      </c>
      <c r="C88" t="s">
        <v>174</v>
      </c>
      <c r="D88" t="s">
        <v>15</v>
      </c>
      <c r="E88">
        <v>33</v>
      </c>
      <c r="F88" t="s">
        <v>16</v>
      </c>
      <c r="G88" s="4">
        <v>44448</v>
      </c>
      <c r="H88" t="s">
        <v>12</v>
      </c>
      <c r="I88" s="5">
        <v>53870</v>
      </c>
      <c r="J88" s="49">
        <f ca="1">DATEDIF(IND[[#This Row],[Date Joined]], TODAY(), "Y")</f>
        <v>4</v>
      </c>
    </row>
    <row r="89" spans="2:10" x14ac:dyDescent="0.3">
      <c r="B89">
        <v>87</v>
      </c>
      <c r="C89" t="s">
        <v>141</v>
      </c>
      <c r="D89" t="s">
        <v>8</v>
      </c>
      <c r="E89">
        <v>36</v>
      </c>
      <c r="F89" t="s">
        <v>16</v>
      </c>
      <c r="G89" s="4">
        <v>44433</v>
      </c>
      <c r="H89" t="s">
        <v>19</v>
      </c>
      <c r="I89" s="5">
        <v>78540</v>
      </c>
      <c r="J89" s="49">
        <f ca="1">DATEDIF(IND[[#This Row],[Date Joined]], TODAY(), "Y")</f>
        <v>4</v>
      </c>
    </row>
    <row r="90" spans="2:10" x14ac:dyDescent="0.3">
      <c r="B90">
        <v>88</v>
      </c>
      <c r="C90" t="s">
        <v>193</v>
      </c>
      <c r="D90" t="s">
        <v>15</v>
      </c>
      <c r="E90">
        <v>19</v>
      </c>
      <c r="F90" t="s">
        <v>16</v>
      </c>
      <c r="G90" s="4">
        <v>44218</v>
      </c>
      <c r="H90" t="s">
        <v>9</v>
      </c>
      <c r="I90" s="5">
        <v>58960</v>
      </c>
      <c r="J90" s="49">
        <f ca="1">DATEDIF(IND[[#This Row],[Date Joined]], TODAY(), "Y")</f>
        <v>4</v>
      </c>
    </row>
    <row r="91" spans="2:10" x14ac:dyDescent="0.3">
      <c r="B91">
        <v>89</v>
      </c>
      <c r="C91" t="s">
        <v>162</v>
      </c>
      <c r="D91" t="s">
        <v>15</v>
      </c>
      <c r="E91">
        <v>46</v>
      </c>
      <c r="F91" t="s">
        <v>16</v>
      </c>
      <c r="G91" s="4">
        <v>44697</v>
      </c>
      <c r="H91" t="s">
        <v>9</v>
      </c>
      <c r="I91" s="5">
        <v>70610</v>
      </c>
      <c r="J91" s="49">
        <f ca="1">DATEDIF(IND[[#This Row],[Date Joined]], TODAY(), "Y")</f>
        <v>3</v>
      </c>
    </row>
    <row r="92" spans="2:10" x14ac:dyDescent="0.3">
      <c r="B92">
        <v>90</v>
      </c>
      <c r="C92" t="s">
        <v>171</v>
      </c>
      <c r="D92" t="s">
        <v>15</v>
      </c>
      <c r="E92">
        <v>33</v>
      </c>
      <c r="F92" t="s">
        <v>16</v>
      </c>
      <c r="G92" s="4">
        <v>44181</v>
      </c>
      <c r="H92" t="s">
        <v>21</v>
      </c>
      <c r="I92" s="5">
        <v>59430</v>
      </c>
      <c r="J92" s="49">
        <f ca="1">DATEDIF(IND[[#This Row],[Date Joined]], TODAY(), "Y")</f>
        <v>4</v>
      </c>
    </row>
    <row r="93" spans="2:10" x14ac:dyDescent="0.3">
      <c r="B93">
        <v>91</v>
      </c>
      <c r="C93" t="s">
        <v>144</v>
      </c>
      <c r="D93" t="s">
        <v>15</v>
      </c>
      <c r="E93">
        <v>33</v>
      </c>
      <c r="F93" t="s">
        <v>13</v>
      </c>
      <c r="G93" s="4">
        <v>44640</v>
      </c>
      <c r="H93" t="s">
        <v>9</v>
      </c>
      <c r="I93" s="5">
        <v>48530</v>
      </c>
      <c r="J93" s="49">
        <f ca="1">DATEDIF(IND[[#This Row],[Date Joined]], TODAY(), "Y")</f>
        <v>3</v>
      </c>
    </row>
    <row r="94" spans="2:10" x14ac:dyDescent="0.3">
      <c r="B94">
        <v>92</v>
      </c>
      <c r="C94" t="s">
        <v>163</v>
      </c>
      <c r="D94" t="s">
        <v>8</v>
      </c>
      <c r="E94">
        <v>33</v>
      </c>
      <c r="F94" t="s">
        <v>16</v>
      </c>
      <c r="G94" s="4">
        <v>44129</v>
      </c>
      <c r="H94" t="s">
        <v>12</v>
      </c>
      <c r="I94" s="5">
        <v>96140</v>
      </c>
      <c r="J94" s="49">
        <f ca="1">DATEDIF(IND[[#This Row],[Date Joined]], TODAY(), "Y")</f>
        <v>4</v>
      </c>
    </row>
  </sheetData>
  <phoneticPr fontId="2" type="noConversion"/>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8ED7E-5A6A-4FA5-BD1A-E5B4AB2A6C0B}">
  <sheetPr>
    <tabColor theme="0" tint="-0.249977111117893"/>
  </sheetPr>
  <dimension ref="B2:K75"/>
  <sheetViews>
    <sheetView showGridLines="0" showRowColHeaders="0" workbookViewId="0">
      <selection activeCell="D4" sqref="D4"/>
    </sheetView>
  </sheetViews>
  <sheetFormatPr defaultRowHeight="14.4" x14ac:dyDescent="0.3"/>
  <cols>
    <col min="3" max="3" width="27.21875" bestFit="1" customWidth="1"/>
    <col min="4" max="4" width="13.21875" customWidth="1"/>
    <col min="5" max="5" width="14.88671875" customWidth="1"/>
    <col min="7" max="7" width="16" bestFit="1" customWidth="1"/>
    <col min="8" max="8" width="15.5546875" bestFit="1" customWidth="1"/>
    <col min="9" max="10" width="10" bestFit="1" customWidth="1"/>
    <col min="11" max="11" width="10.77734375" bestFit="1" customWidth="1"/>
    <col min="12" max="12" width="15.5546875" bestFit="1" customWidth="1"/>
    <col min="13" max="14" width="18.6640625" bestFit="1" customWidth="1"/>
    <col min="15" max="27" width="3" bestFit="1" customWidth="1"/>
    <col min="28" max="28" width="7.21875" bestFit="1" customWidth="1"/>
    <col min="29" max="50" width="3" bestFit="1" customWidth="1"/>
    <col min="51" max="51" width="7.77734375" bestFit="1" customWidth="1"/>
    <col min="52" max="55" width="3" bestFit="1" customWidth="1"/>
    <col min="56" max="56" width="10.77734375" bestFit="1" customWidth="1"/>
  </cols>
  <sheetData>
    <row r="2" spans="2:11" x14ac:dyDescent="0.3">
      <c r="B2" s="29" t="s">
        <v>220</v>
      </c>
    </row>
    <row r="3" spans="2:11" x14ac:dyDescent="0.3">
      <c r="B3" s="8"/>
      <c r="C3" s="30" t="s">
        <v>221</v>
      </c>
      <c r="D3" s="31" t="s">
        <v>239</v>
      </c>
      <c r="H3" s="32" t="s">
        <v>223</v>
      </c>
    </row>
    <row r="4" spans="2:11" x14ac:dyDescent="0.3">
      <c r="G4" s="32" t="s">
        <v>224</v>
      </c>
      <c r="H4" t="s">
        <v>8</v>
      </c>
      <c r="I4" t="s">
        <v>15</v>
      </c>
      <c r="J4" t="s">
        <v>207</v>
      </c>
      <c r="K4" t="s">
        <v>222</v>
      </c>
    </row>
    <row r="5" spans="2:11" x14ac:dyDescent="0.3">
      <c r="C5" s="30" t="s">
        <v>0</v>
      </c>
      <c r="D5" s="30" t="s">
        <v>1</v>
      </c>
      <c r="E5" s="30" t="s">
        <v>5</v>
      </c>
      <c r="G5" s="33" t="s">
        <v>227</v>
      </c>
      <c r="H5" s="64">
        <v>89</v>
      </c>
      <c r="I5" s="64">
        <v>93</v>
      </c>
      <c r="J5" s="64">
        <v>10</v>
      </c>
      <c r="K5" s="64">
        <v>192</v>
      </c>
    </row>
    <row r="6" spans="2:11" x14ac:dyDescent="0.3">
      <c r="C6" t="str" cm="1">
        <f t="array" aca="1" ref="C6:E60" ca="1">IFERROR(INDEX(_xlfn._xlws.SORT(_xlfn._xlws.FILTER(Staff[],Staff[Department]=D3,"--"),6,-1),_xlfn.SEQUENCE(ROWS(_xlfn._xlws.SORT(_xlfn._xlws.FILTER(Staff[],Staff[Department]=D3,"--"),6,-1))),{1,2,6}),"---")</f>
        <v>Tawnya Tickel</v>
      </c>
      <c r="D6" t="str">
        <f ca="1"/>
        <v>Male</v>
      </c>
      <c r="E6" s="5">
        <f ca="1"/>
        <v>118840</v>
      </c>
      <c r="G6" s="33" t="s">
        <v>213</v>
      </c>
      <c r="H6" s="34">
        <v>31.269662921348313</v>
      </c>
      <c r="I6" s="34">
        <v>29.70967741935484</v>
      </c>
      <c r="J6" s="34">
        <v>30.8</v>
      </c>
      <c r="K6" s="34">
        <v>30.489583333333332</v>
      </c>
    </row>
    <row r="7" spans="2:11" x14ac:dyDescent="0.3">
      <c r="C7" t="str">
        <f ca="1"/>
        <v>Heer Pennathur</v>
      </c>
      <c r="D7" t="str">
        <f ca="1"/>
        <v>Male</v>
      </c>
      <c r="E7" s="5">
        <f ca="1"/>
        <v>118840</v>
      </c>
      <c r="G7" s="33" t="s">
        <v>225</v>
      </c>
      <c r="H7" s="35">
        <v>78213.820224719108</v>
      </c>
      <c r="I7" s="35">
        <v>74762.473118279566</v>
      </c>
      <c r="J7" s="35">
        <v>95099</v>
      </c>
      <c r="K7" s="35">
        <v>77421.510416666672</v>
      </c>
    </row>
    <row r="8" spans="2:11" x14ac:dyDescent="0.3">
      <c r="C8" t="str">
        <f ca="1"/>
        <v>Wilone O'Kielt</v>
      </c>
      <c r="D8" t="str">
        <f ca="1"/>
        <v>Female</v>
      </c>
      <c r="E8" s="5">
        <f ca="1"/>
        <v>114870</v>
      </c>
      <c r="G8" s="33" t="s">
        <v>226</v>
      </c>
      <c r="H8" s="36">
        <v>4.0386947822071733</v>
      </c>
      <c r="I8" s="36">
        <v>3.9961113566062765</v>
      </c>
      <c r="J8" s="36">
        <v>4.2380821917808209</v>
      </c>
      <c r="K8" s="36">
        <v>4.0284531963470327</v>
      </c>
    </row>
    <row r="9" spans="2:11" x14ac:dyDescent="0.3">
      <c r="C9" t="str">
        <f ca="1"/>
        <v>Ramnath Ravuri</v>
      </c>
      <c r="D9" t="str">
        <f ca="1"/>
        <v>Female</v>
      </c>
      <c r="E9" s="5">
        <f ca="1"/>
        <v>114870</v>
      </c>
    </row>
    <row r="10" spans="2:11" x14ac:dyDescent="0.3">
      <c r="C10" t="str">
        <f ca="1"/>
        <v>Mollie Hanway</v>
      </c>
      <c r="D10" t="str">
        <f ca="1"/>
        <v>Male</v>
      </c>
      <c r="E10" s="5">
        <f ca="1"/>
        <v>112650</v>
      </c>
    </row>
    <row r="11" spans="2:11" x14ac:dyDescent="0.3">
      <c r="C11" t="str">
        <f ca="1"/>
        <v>Deepali Charan</v>
      </c>
      <c r="D11" t="str">
        <f ca="1"/>
        <v>Male</v>
      </c>
      <c r="E11" s="5">
        <f ca="1"/>
        <v>112650</v>
      </c>
    </row>
    <row r="12" spans="2:11" x14ac:dyDescent="0.3">
      <c r="C12" t="str">
        <f ca="1"/>
        <v>Bev Lashley</v>
      </c>
      <c r="D12" t="str">
        <f ca="1"/>
        <v>Male</v>
      </c>
      <c r="E12" s="5">
        <f ca="1"/>
        <v>112110</v>
      </c>
    </row>
    <row r="13" spans="2:11" x14ac:dyDescent="0.3">
      <c r="C13" t="str">
        <f ca="1"/>
        <v>Narois Motiwala</v>
      </c>
      <c r="D13" t="str">
        <f ca="1"/>
        <v>Male</v>
      </c>
      <c r="E13" s="5">
        <f ca="1"/>
        <v>112110</v>
      </c>
    </row>
    <row r="14" spans="2:11" x14ac:dyDescent="0.3">
      <c r="C14" t="str">
        <f ca="1"/>
        <v>Kaine Padly</v>
      </c>
      <c r="D14" t="str">
        <f ca="1"/>
        <v>Male</v>
      </c>
      <c r="E14" s="5">
        <f ca="1"/>
        <v>107700</v>
      </c>
    </row>
    <row r="15" spans="2:11" x14ac:dyDescent="0.3">
      <c r="C15" t="str">
        <f ca="1"/>
        <v>Hridaynath Tendulkar</v>
      </c>
      <c r="D15" t="str">
        <f ca="1"/>
        <v>Male</v>
      </c>
      <c r="E15" s="5">
        <f ca="1"/>
        <v>107700</v>
      </c>
    </row>
    <row r="16" spans="2:11" x14ac:dyDescent="0.3">
      <c r="C16" t="str">
        <f ca="1"/>
        <v>Caro Chappel</v>
      </c>
      <c r="D16" t="str">
        <f ca="1"/>
        <v>Female</v>
      </c>
      <c r="E16" s="5">
        <f ca="1"/>
        <v>104410</v>
      </c>
    </row>
    <row r="17" spans="3:5" x14ac:dyDescent="0.3">
      <c r="C17" t="str">
        <f ca="1"/>
        <v>Manjusri Ruchi</v>
      </c>
      <c r="D17" t="str">
        <f ca="1"/>
        <v>Female</v>
      </c>
      <c r="E17" s="5">
        <f ca="1"/>
        <v>104410</v>
      </c>
    </row>
    <row r="18" spans="3:5" x14ac:dyDescent="0.3">
      <c r="C18" t="str">
        <f ca="1"/>
        <v>Collin Jagson</v>
      </c>
      <c r="D18" t="str">
        <f ca="1"/>
        <v>Male</v>
      </c>
      <c r="E18" s="5">
        <f ca="1"/>
        <v>100420</v>
      </c>
    </row>
    <row r="19" spans="3:5" x14ac:dyDescent="0.3">
      <c r="C19" t="str">
        <f ca="1"/>
        <v>Amlankusum Rajabhushan</v>
      </c>
      <c r="D19" t="str">
        <f ca="1"/>
        <v>Male</v>
      </c>
      <c r="E19" s="5">
        <f ca="1"/>
        <v>100420</v>
      </c>
    </row>
    <row r="20" spans="3:5" x14ac:dyDescent="0.3">
      <c r="C20" t="str">
        <f ca="1"/>
        <v>Torrance Collier</v>
      </c>
      <c r="D20" t="str">
        <f ca="1"/>
        <v>Female</v>
      </c>
      <c r="E20" s="5">
        <f ca="1"/>
        <v>96140</v>
      </c>
    </row>
    <row r="21" spans="3:5" x14ac:dyDescent="0.3">
      <c r="C21" t="str">
        <f ca="1"/>
        <v>Sukhdev Nageshwar</v>
      </c>
      <c r="D21" t="str">
        <f ca="1"/>
        <v>Female</v>
      </c>
      <c r="E21" s="5">
        <f ca="1"/>
        <v>96140</v>
      </c>
    </row>
    <row r="22" spans="3:5" x14ac:dyDescent="0.3">
      <c r="C22" t="str">
        <f ca="1"/>
        <v>Madge McCloughen</v>
      </c>
      <c r="D22" t="str">
        <f ca="1"/>
        <v>Other</v>
      </c>
      <c r="E22" s="5">
        <f ca="1"/>
        <v>91310</v>
      </c>
    </row>
    <row r="23" spans="3:5" x14ac:dyDescent="0.3">
      <c r="C23" t="str">
        <f ca="1"/>
        <v>Rukma Vinita</v>
      </c>
      <c r="D23" t="str">
        <f ca="1"/>
        <v>Other</v>
      </c>
      <c r="E23" s="5">
        <f ca="1"/>
        <v>91310</v>
      </c>
    </row>
    <row r="24" spans="3:5" x14ac:dyDescent="0.3">
      <c r="C24" t="str">
        <f ca="1"/>
        <v>Dennison Crosswaite</v>
      </c>
      <c r="D24" t="str">
        <f ca="1"/>
        <v>Other</v>
      </c>
      <c r="E24" s="5">
        <f ca="1"/>
        <v>90700</v>
      </c>
    </row>
    <row r="25" spans="3:5" x14ac:dyDescent="0.3">
      <c r="C25" t="str">
        <f ca="1"/>
        <v>Karuna Pashupathy</v>
      </c>
      <c r="D25" t="str">
        <f ca="1"/>
        <v>Other</v>
      </c>
      <c r="E25" s="5">
        <f ca="1"/>
        <v>90700</v>
      </c>
    </row>
    <row r="26" spans="3:5" x14ac:dyDescent="0.3">
      <c r="C26" t="str">
        <f ca="1"/>
        <v>Ches Bonnell</v>
      </c>
      <c r="D26" t="str">
        <f ca="1"/>
        <v>Male</v>
      </c>
      <c r="E26" s="5">
        <f ca="1"/>
        <v>88050</v>
      </c>
    </row>
    <row r="27" spans="3:5" x14ac:dyDescent="0.3">
      <c r="C27" t="str">
        <f ca="1"/>
        <v>Gangadutt Ragha</v>
      </c>
      <c r="D27" t="str">
        <f ca="1"/>
        <v>Male</v>
      </c>
      <c r="E27" s="5">
        <f ca="1"/>
        <v>88050</v>
      </c>
    </row>
    <row r="28" spans="3:5" x14ac:dyDescent="0.3">
      <c r="C28" t="str">
        <f ca="1"/>
        <v>Merrilee Plenty</v>
      </c>
      <c r="D28" t="str">
        <f ca="1"/>
        <v>Female</v>
      </c>
      <c r="E28" s="5">
        <f ca="1"/>
        <v>87620</v>
      </c>
    </row>
    <row r="29" spans="3:5" x14ac:dyDescent="0.3">
      <c r="C29" t="str">
        <f ca="1"/>
        <v>Godavari Veena</v>
      </c>
      <c r="D29" t="str">
        <f ca="1"/>
        <v>Female</v>
      </c>
      <c r="E29" s="5">
        <f ca="1"/>
        <v>87620</v>
      </c>
    </row>
    <row r="30" spans="3:5" x14ac:dyDescent="0.3">
      <c r="C30" t="str">
        <f ca="1"/>
        <v>Agnes Collicott</v>
      </c>
      <c r="D30" t="str">
        <f ca="1"/>
        <v>Female</v>
      </c>
      <c r="E30" s="5">
        <f ca="1"/>
        <v>83750</v>
      </c>
    </row>
    <row r="31" spans="3:5" x14ac:dyDescent="0.3">
      <c r="C31" t="str">
        <f ca="1"/>
        <v>Kunja Prashanta Vibha</v>
      </c>
      <c r="D31" t="str">
        <f ca="1"/>
        <v>Female</v>
      </c>
      <c r="E31" s="5">
        <f ca="1"/>
        <v>83750</v>
      </c>
    </row>
    <row r="32" spans="3:5" x14ac:dyDescent="0.3">
      <c r="C32" t="str">
        <f ca="1"/>
        <v>Van Tuxwell</v>
      </c>
      <c r="D32" t="str">
        <f ca="1"/>
        <v>Female</v>
      </c>
      <c r="E32" s="5">
        <f ca="1"/>
        <v>80700</v>
      </c>
    </row>
    <row r="33" spans="3:5" x14ac:dyDescent="0.3">
      <c r="C33" t="str">
        <f ca="1"/>
        <v>Bhuvan Pals</v>
      </c>
      <c r="D33" t="str">
        <f ca="1"/>
        <v>Female</v>
      </c>
      <c r="E33" s="5">
        <f ca="1"/>
        <v>80700</v>
      </c>
    </row>
    <row r="34" spans="3:5" x14ac:dyDescent="0.3">
      <c r="C34" t="str">
        <f ca="1"/>
        <v>Camilla Castle</v>
      </c>
      <c r="D34" t="str">
        <f ca="1"/>
        <v>Female</v>
      </c>
      <c r="E34" s="5">
        <f ca="1"/>
        <v>75480</v>
      </c>
    </row>
    <row r="35" spans="3:5" x14ac:dyDescent="0.3">
      <c r="C35" t="str">
        <f ca="1"/>
        <v>Ayog Chakrabarti</v>
      </c>
      <c r="D35" t="str">
        <f ca="1"/>
        <v>Female</v>
      </c>
      <c r="E35" s="5">
        <f ca="1"/>
        <v>75480</v>
      </c>
    </row>
    <row r="36" spans="3:5" x14ac:dyDescent="0.3">
      <c r="C36" t="str">
        <f ca="1"/>
        <v>Elia Cockton</v>
      </c>
      <c r="D36" t="str">
        <f ca="1"/>
        <v>Female</v>
      </c>
      <c r="E36" s="5">
        <f ca="1"/>
        <v>75280</v>
      </c>
    </row>
    <row r="37" spans="3:5" x14ac:dyDescent="0.3">
      <c r="C37" t="str">
        <f ca="1"/>
        <v>Hemavati Muthiah</v>
      </c>
      <c r="D37" t="str">
        <f ca="1"/>
        <v>Female</v>
      </c>
      <c r="E37" s="5">
        <f ca="1"/>
        <v>75280</v>
      </c>
    </row>
    <row r="38" spans="3:5" x14ac:dyDescent="0.3">
      <c r="C38" t="str">
        <f ca="1"/>
        <v>Myer McCory</v>
      </c>
      <c r="D38" t="str">
        <f ca="1"/>
        <v>Male</v>
      </c>
      <c r="E38" s="5">
        <f ca="1"/>
        <v>69710</v>
      </c>
    </row>
    <row r="39" spans="3:5" x14ac:dyDescent="0.3">
      <c r="C39" t="str">
        <f ca="1"/>
        <v>Shekhar Eswara</v>
      </c>
      <c r="D39" t="str">
        <f ca="1"/>
        <v>Male</v>
      </c>
      <c r="E39" s="5">
        <f ca="1"/>
        <v>69710</v>
      </c>
    </row>
    <row r="40" spans="3:5" x14ac:dyDescent="0.3">
      <c r="C40" t="str">
        <f ca="1"/>
        <v>Andria Kimpton</v>
      </c>
      <c r="D40" t="str">
        <f ca="1"/>
        <v>Male</v>
      </c>
      <c r="E40" s="5">
        <f ca="1"/>
        <v>69120</v>
      </c>
    </row>
    <row r="41" spans="3:5" x14ac:dyDescent="0.3">
      <c r="C41" t="str">
        <f ca="1"/>
        <v>Rameshwari Chikodi</v>
      </c>
      <c r="D41" t="str">
        <f ca="1"/>
        <v>Male</v>
      </c>
      <c r="E41" s="5">
        <f ca="1"/>
        <v>69120</v>
      </c>
    </row>
    <row r="42" spans="3:5" x14ac:dyDescent="0.3">
      <c r="C42" t="str">
        <f ca="1"/>
        <v>Murry Dryburgh</v>
      </c>
      <c r="D42" t="str">
        <f ca="1"/>
        <v>Male</v>
      </c>
      <c r="E42" s="5">
        <f ca="1"/>
        <v>69070</v>
      </c>
    </row>
    <row r="43" spans="3:5" x14ac:dyDescent="0.3">
      <c r="C43" t="str">
        <f ca="1"/>
        <v>Jaishree Atasi Yavatkar</v>
      </c>
      <c r="D43" t="str">
        <f ca="1"/>
        <v>Male</v>
      </c>
      <c r="E43" s="5">
        <f ca="1"/>
        <v>69070</v>
      </c>
    </row>
    <row r="44" spans="3:5" x14ac:dyDescent="0.3">
      <c r="C44" t="str">
        <f ca="1"/>
        <v>Vic Radolf</v>
      </c>
      <c r="D44" t="str">
        <f ca="1"/>
        <v>Female</v>
      </c>
      <c r="E44" s="5">
        <f ca="1"/>
        <v>62780</v>
      </c>
    </row>
    <row r="45" spans="3:5" x14ac:dyDescent="0.3">
      <c r="C45" t="str">
        <f ca="1"/>
        <v>Vic Radolf</v>
      </c>
      <c r="D45" t="str">
        <f ca="1"/>
        <v>Female</v>
      </c>
      <c r="E45" s="5">
        <f ca="1"/>
        <v>62780</v>
      </c>
    </row>
    <row r="46" spans="3:5" x14ac:dyDescent="0.3">
      <c r="C46" t="str">
        <f ca="1"/>
        <v>Fullara Sushanti Mokate</v>
      </c>
      <c r="D46" t="str">
        <f ca="1"/>
        <v>Female</v>
      </c>
      <c r="E46" s="5">
        <f ca="1"/>
        <v>62780</v>
      </c>
    </row>
    <row r="47" spans="3:5" x14ac:dyDescent="0.3">
      <c r="C47" t="str">
        <f ca="1"/>
        <v>Brien Boise</v>
      </c>
      <c r="D47" t="str">
        <f ca="1"/>
        <v>Female</v>
      </c>
      <c r="E47" s="5">
        <f ca="1"/>
        <v>58100</v>
      </c>
    </row>
    <row r="48" spans="3:5" x14ac:dyDescent="0.3">
      <c r="C48" t="str">
        <f ca="1"/>
        <v>Pratigya Rema</v>
      </c>
      <c r="D48" t="str">
        <f ca="1"/>
        <v>Female</v>
      </c>
      <c r="E48" s="5">
        <f ca="1"/>
        <v>58100</v>
      </c>
    </row>
    <row r="49" spans="3:5" x14ac:dyDescent="0.3">
      <c r="C49" t="str">
        <f ca="1"/>
        <v>William Reeveley</v>
      </c>
      <c r="D49" t="str">
        <f ca="1"/>
        <v>Male</v>
      </c>
      <c r="E49" s="5">
        <f ca="1"/>
        <v>53870</v>
      </c>
    </row>
    <row r="50" spans="3:5" x14ac:dyDescent="0.3">
      <c r="C50" t="str">
        <f ca="1"/>
        <v>Pragya Nilufar</v>
      </c>
      <c r="D50" t="str">
        <f ca="1"/>
        <v>Male</v>
      </c>
      <c r="E50" s="5">
        <f ca="1"/>
        <v>53870</v>
      </c>
    </row>
    <row r="51" spans="3:5" x14ac:dyDescent="0.3">
      <c r="C51" t="str">
        <f ca="1"/>
        <v>Gunar Cockshoot</v>
      </c>
      <c r="D51" t="str">
        <f ca="1"/>
        <v>Male</v>
      </c>
      <c r="E51" s="5">
        <f ca="1"/>
        <v>48950</v>
      </c>
    </row>
    <row r="52" spans="3:5" x14ac:dyDescent="0.3">
      <c r="C52" t="str">
        <f ca="1"/>
        <v>Amal Nimesh</v>
      </c>
      <c r="D52" t="str">
        <f ca="1"/>
        <v>Male</v>
      </c>
      <c r="E52" s="5">
        <f ca="1"/>
        <v>48950</v>
      </c>
    </row>
    <row r="53" spans="3:5" x14ac:dyDescent="0.3">
      <c r="C53" t="str">
        <f ca="1"/>
        <v>Kassi Jonson</v>
      </c>
      <c r="D53" t="str">
        <f ca="1"/>
        <v>Female</v>
      </c>
      <c r="E53" s="5">
        <f ca="1"/>
        <v>43840</v>
      </c>
    </row>
    <row r="54" spans="3:5" x14ac:dyDescent="0.3">
      <c r="C54" t="str">
        <f ca="1"/>
        <v>Yagna Sujeev</v>
      </c>
      <c r="D54" t="str">
        <f ca="1"/>
        <v>Female</v>
      </c>
      <c r="E54" s="5">
        <f ca="1"/>
        <v>43840</v>
      </c>
    </row>
    <row r="55" spans="3:5" x14ac:dyDescent="0.3">
      <c r="C55" t="str">
        <f ca="1"/>
        <v>Dotty Strutley</v>
      </c>
      <c r="D55" t="str">
        <f ca="1"/>
        <v>Female</v>
      </c>
      <c r="E55" s="5">
        <f ca="1"/>
        <v>41980</v>
      </c>
    </row>
    <row r="56" spans="3:5" x14ac:dyDescent="0.3">
      <c r="C56" t="str">
        <f ca="1"/>
        <v>Jagajeet Viraj</v>
      </c>
      <c r="D56" t="str">
        <f ca="1"/>
        <v>Female</v>
      </c>
      <c r="E56" s="5">
        <f ca="1"/>
        <v>41980</v>
      </c>
    </row>
    <row r="57" spans="3:5" x14ac:dyDescent="0.3">
      <c r="C57" t="str">
        <f ca="1"/>
        <v>Niall Selesnick</v>
      </c>
      <c r="D57" t="str">
        <f ca="1"/>
        <v>Female</v>
      </c>
      <c r="E57" s="5">
        <f ca="1"/>
        <v>34980</v>
      </c>
    </row>
    <row r="58" spans="3:5" x14ac:dyDescent="0.3">
      <c r="C58" t="str">
        <f ca="1"/>
        <v>Suchira Bhanupriya Tapti</v>
      </c>
      <c r="D58" t="str">
        <f ca="1"/>
        <v>Female</v>
      </c>
      <c r="E58" s="5">
        <f ca="1"/>
        <v>34980</v>
      </c>
    </row>
    <row r="59" spans="3:5" x14ac:dyDescent="0.3">
      <c r="C59" t="str">
        <f ca="1"/>
        <v>Gretchen Callow</v>
      </c>
      <c r="D59" t="str">
        <f ca="1"/>
        <v>Female</v>
      </c>
      <c r="E59" s="5">
        <f ca="1"/>
        <v>33920</v>
      </c>
    </row>
    <row r="60" spans="3:5" x14ac:dyDescent="0.3">
      <c r="C60" t="str">
        <f ca="1"/>
        <v>Shubhra Potla</v>
      </c>
      <c r="D60" t="str">
        <f ca="1"/>
        <v>Female</v>
      </c>
      <c r="E60" s="5">
        <f ca="1"/>
        <v>33920</v>
      </c>
    </row>
    <row r="61" spans="3:5" x14ac:dyDescent="0.3">
      <c r="E61" s="5"/>
    </row>
    <row r="62" spans="3:5" x14ac:dyDescent="0.3">
      <c r="E62" s="5"/>
    </row>
    <row r="63" spans="3:5" x14ac:dyDescent="0.3">
      <c r="E63" s="5"/>
    </row>
    <row r="64" spans="3: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sheetData>
  <conditionalFormatting sqref="C6:E80">
    <cfRule type="expression" dxfId="25" priority="1">
      <formula>NOT(ISBLANK(C6))</formula>
    </cfRule>
  </conditionalFormatting>
  <pageMargins left="0.7" right="0.7" top="0.75" bottom="0.75" header="0.3" footer="0.3"/>
  <ignoredErrors>
    <ignoredError sqref="B2" numberStoredAsText="1"/>
  </ignoredErrors>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F804-4371-4F91-AC88-4BCEBB0C9F6A}">
  <sheetPr>
    <tabColor theme="8"/>
  </sheetPr>
  <dimension ref="B2:D8"/>
  <sheetViews>
    <sheetView showGridLines="0" topLeftCell="B1" workbookViewId="0">
      <selection activeCell="H27" sqref="H27"/>
    </sheetView>
  </sheetViews>
  <sheetFormatPr defaultRowHeight="14.4" x14ac:dyDescent="0.3"/>
  <cols>
    <col min="1" max="1" width="6.77734375" customWidth="1"/>
    <col min="2" max="2" width="15.44140625" customWidth="1"/>
    <col min="3" max="3" width="16.109375" customWidth="1"/>
    <col min="4" max="4" width="21" customWidth="1"/>
  </cols>
  <sheetData>
    <row r="2" spans="2:4" x14ac:dyDescent="0.3">
      <c r="B2" s="61" t="s">
        <v>235</v>
      </c>
      <c r="C2" s="61"/>
      <c r="D2" s="61"/>
    </row>
    <row r="3" spans="2:4" ht="27.6" customHeight="1" x14ac:dyDescent="0.3">
      <c r="B3" s="32" t="s">
        <v>228</v>
      </c>
      <c r="C3" t="s">
        <v>227</v>
      </c>
      <c r="D3" t="s">
        <v>210</v>
      </c>
    </row>
    <row r="4" spans="2:4" x14ac:dyDescent="0.3">
      <c r="B4" s="33" t="s">
        <v>10</v>
      </c>
      <c r="C4">
        <v>4</v>
      </c>
      <c r="D4" s="41">
        <v>92080</v>
      </c>
    </row>
    <row r="5" spans="2:4" x14ac:dyDescent="0.3">
      <c r="B5" s="33" t="s">
        <v>13</v>
      </c>
      <c r="C5">
        <v>22</v>
      </c>
      <c r="D5" s="40">
        <v>76362.272727272721</v>
      </c>
    </row>
    <row r="6" spans="2:4" x14ac:dyDescent="0.3">
      <c r="B6" s="33" t="s">
        <v>16</v>
      </c>
      <c r="C6">
        <v>143</v>
      </c>
      <c r="D6" s="40">
        <v>76830.909090909088</v>
      </c>
    </row>
    <row r="7" spans="2:4" x14ac:dyDescent="0.3">
      <c r="B7" s="33" t="s">
        <v>24</v>
      </c>
      <c r="C7">
        <v>17</v>
      </c>
      <c r="D7" s="40">
        <v>80310.588235294112</v>
      </c>
    </row>
    <row r="8" spans="2:4" x14ac:dyDescent="0.3">
      <c r="B8" s="33" t="s">
        <v>42</v>
      </c>
      <c r="C8">
        <v>6</v>
      </c>
      <c r="D8" s="40">
        <v>77423.333333333328</v>
      </c>
    </row>
  </sheetData>
  <mergeCells count="1">
    <mergeCell ref="B2:D2"/>
  </mergeCells>
  <conditionalFormatting pivot="1" sqref="D4:D8">
    <cfRule type="dataBar" priority="3">
      <dataBar>
        <cfvo type="min"/>
        <cfvo type="max"/>
        <color rgb="FF638EC6"/>
      </dataBar>
      <extLst>
        <ext xmlns:x14="http://schemas.microsoft.com/office/spreadsheetml/2009/9/main" uri="{B025F937-C7B1-47D3-B67F-A62EFF666E3E}">
          <x14:id>{86B43DAF-D662-4592-A6BA-5A79F5978ABF}</x14:id>
        </ext>
      </extLst>
    </cfRule>
  </conditionalFormatting>
  <conditionalFormatting pivot="1" sqref="C4:C8">
    <cfRule type="dataBar" priority="2">
      <dataBar>
        <cfvo type="min"/>
        <cfvo type="max"/>
        <color rgb="FF638EC6"/>
      </dataBar>
      <extLst>
        <ext xmlns:x14="http://schemas.microsoft.com/office/spreadsheetml/2009/9/main" uri="{B025F937-C7B1-47D3-B67F-A62EFF666E3E}">
          <x14:id>{FB47747A-2D66-4A43-A7A9-272FA90CCB46}</x14:id>
        </ext>
      </extLst>
    </cfRule>
  </conditionalFormatting>
  <conditionalFormatting pivot="1" sqref="D4:D8">
    <cfRule type="dataBar" priority="1">
      <dataBar>
        <cfvo type="min"/>
        <cfvo type="max"/>
        <color theme="4" tint="0.39997558519241921"/>
      </dataBar>
      <extLst>
        <ext xmlns:x14="http://schemas.microsoft.com/office/spreadsheetml/2009/9/main" uri="{B025F937-C7B1-47D3-B67F-A62EFF666E3E}">
          <x14:id>{2196490E-0CF5-4B9F-AF57-4A7E1DF835B7}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6B43DAF-D662-4592-A6BA-5A79F5978ABF}">
            <x14:dataBar minLength="0" maxLength="100" gradient="0">
              <x14:cfvo type="autoMin"/>
              <x14:cfvo type="autoMax"/>
              <x14:negativeFillColor rgb="FFFF0000"/>
              <x14:axisColor rgb="FF000000"/>
            </x14:dataBar>
          </x14:cfRule>
          <xm:sqref>D4:D8</xm:sqref>
        </x14:conditionalFormatting>
        <x14:conditionalFormatting xmlns:xm="http://schemas.microsoft.com/office/excel/2006/main" pivot="1">
          <x14:cfRule type="dataBar" id="{FB47747A-2D66-4A43-A7A9-272FA90CCB46}">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pivot="1">
          <x14:cfRule type="dataBar" id="{2196490E-0CF5-4B9F-AF57-4A7E1DF835B7}">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6DC5-54F7-496B-BE5C-D233B2F0983E}">
  <sheetPr>
    <tabColor theme="9"/>
  </sheetPr>
  <dimension ref="B2:D38"/>
  <sheetViews>
    <sheetView showGridLines="0" workbookViewId="0">
      <selection activeCell="K23" sqref="K23"/>
    </sheetView>
  </sheetViews>
  <sheetFormatPr defaultRowHeight="14.4" x14ac:dyDescent="0.3"/>
  <cols>
    <col min="2" max="2" width="8.6640625" customWidth="1"/>
    <col min="3" max="3" width="12.109375" customWidth="1"/>
    <col min="4" max="4" width="14.5546875" customWidth="1"/>
  </cols>
  <sheetData>
    <row r="2" spans="2:4" x14ac:dyDescent="0.3">
      <c r="B2" s="44" t="s">
        <v>229</v>
      </c>
      <c r="C2" s="44" t="s">
        <v>230</v>
      </c>
      <c r="D2" s="45" t="s">
        <v>231</v>
      </c>
    </row>
    <row r="3" spans="2:4" x14ac:dyDescent="0.3">
      <c r="B3" s="42">
        <v>43952</v>
      </c>
      <c r="C3">
        <f>COUNTIFS(Staff[Date Joined],"&gt;="&amp;'Employee Trend'!B3,Staff[Date Joined],"&lt;="&amp;EOMONTH(B3,0))</f>
        <v>3</v>
      </c>
      <c r="D3" s="43">
        <f>SUM($C$3:C3)</f>
        <v>3</v>
      </c>
    </row>
    <row r="4" spans="2:4" x14ac:dyDescent="0.3">
      <c r="B4" s="42">
        <v>43983</v>
      </c>
      <c r="C4">
        <f>COUNTIFS(Staff[Date Joined],"&gt;="&amp;'Employee Trend'!B4,Staff[Date Joined],"&lt;="&amp;EOMONTH(B4,0))</f>
        <v>1</v>
      </c>
      <c r="D4" s="43">
        <f>SUM($C$3:C4)</f>
        <v>4</v>
      </c>
    </row>
    <row r="5" spans="2:4" x14ac:dyDescent="0.3">
      <c r="B5" s="42">
        <v>44013</v>
      </c>
      <c r="C5">
        <f>COUNTIFS(Staff[Date Joined],"&gt;="&amp;'Employee Trend'!B5,Staff[Date Joined],"&lt;="&amp;EOMONTH(B5,0))</f>
        <v>5</v>
      </c>
      <c r="D5" s="43">
        <f>SUM($C$3:C5)</f>
        <v>9</v>
      </c>
    </row>
    <row r="6" spans="2:4" x14ac:dyDescent="0.3">
      <c r="B6" s="42">
        <v>44044</v>
      </c>
      <c r="C6">
        <f>COUNTIFS(Staff[Date Joined],"&gt;="&amp;'Employee Trend'!B6,Staff[Date Joined],"&lt;="&amp;EOMONTH(B6,0))</f>
        <v>3</v>
      </c>
      <c r="D6" s="43">
        <f>SUM($C$3:C6)</f>
        <v>12</v>
      </c>
    </row>
    <row r="7" spans="2:4" x14ac:dyDescent="0.3">
      <c r="B7" s="42">
        <v>44075</v>
      </c>
      <c r="C7">
        <f>COUNTIFS(Staff[Date Joined],"&gt;="&amp;'Employee Trend'!B7,Staff[Date Joined],"&lt;="&amp;EOMONTH(B7,0))</f>
        <v>6</v>
      </c>
      <c r="D7" s="43">
        <f>SUM($C$3:C7)</f>
        <v>18</v>
      </c>
    </row>
    <row r="8" spans="2:4" x14ac:dyDescent="0.3">
      <c r="B8" s="42">
        <v>44105</v>
      </c>
      <c r="C8">
        <f>COUNTIFS(Staff[Date Joined],"&gt;="&amp;'Employee Trend'!B8,Staff[Date Joined],"&lt;="&amp;EOMONTH(B8,0))</f>
        <v>6</v>
      </c>
      <c r="D8" s="43">
        <f>SUM($C$3:C8)</f>
        <v>24</v>
      </c>
    </row>
    <row r="9" spans="2:4" x14ac:dyDescent="0.3">
      <c r="B9" s="42">
        <v>44136</v>
      </c>
      <c r="C9">
        <f>COUNTIFS(Staff[Date Joined],"&gt;="&amp;'Employee Trend'!B9,Staff[Date Joined],"&lt;="&amp;EOMONTH(B9,0))</f>
        <v>8</v>
      </c>
      <c r="D9" s="43">
        <f>SUM($C$3:C9)</f>
        <v>32</v>
      </c>
    </row>
    <row r="10" spans="2:4" x14ac:dyDescent="0.3">
      <c r="B10" s="42">
        <v>44166</v>
      </c>
      <c r="C10">
        <f>COUNTIFS(Staff[Date Joined],"&gt;="&amp;'Employee Trend'!B10,Staff[Date Joined],"&lt;="&amp;EOMONTH(B10,0))</f>
        <v>7</v>
      </c>
      <c r="D10" s="43">
        <f>SUM($C$3:C10)</f>
        <v>39</v>
      </c>
    </row>
    <row r="11" spans="2:4" x14ac:dyDescent="0.3">
      <c r="B11" s="42">
        <v>44197</v>
      </c>
      <c r="C11">
        <f>COUNTIFS(Staff[Date Joined],"&gt;="&amp;'Employee Trend'!B11,Staff[Date Joined],"&lt;="&amp;EOMONTH(B11,0))</f>
        <v>6</v>
      </c>
      <c r="D11" s="43">
        <f>SUM($C$3:C11)</f>
        <v>45</v>
      </c>
    </row>
    <row r="12" spans="2:4" x14ac:dyDescent="0.3">
      <c r="B12" s="42">
        <v>44228</v>
      </c>
      <c r="C12">
        <f>COUNTIFS(Staff[Date Joined],"&gt;="&amp;'Employee Trend'!B12,Staff[Date Joined],"&lt;="&amp;EOMONTH(B12,0))</f>
        <v>4</v>
      </c>
      <c r="D12" s="43">
        <f>SUM($C$3:C12)</f>
        <v>49</v>
      </c>
    </row>
    <row r="13" spans="2:4" x14ac:dyDescent="0.3">
      <c r="B13" s="42">
        <v>44256</v>
      </c>
      <c r="C13">
        <f>COUNTIFS(Staff[Date Joined],"&gt;="&amp;'Employee Trend'!B13,Staff[Date Joined],"&lt;="&amp;EOMONTH(B13,0))</f>
        <v>9</v>
      </c>
      <c r="D13" s="43">
        <f>SUM($C$3:C13)</f>
        <v>58</v>
      </c>
    </row>
    <row r="14" spans="2:4" x14ac:dyDescent="0.3">
      <c r="B14" s="42">
        <v>44287</v>
      </c>
      <c r="C14">
        <f>COUNTIFS(Staff[Date Joined],"&gt;="&amp;'Employee Trend'!B14,Staff[Date Joined],"&lt;="&amp;EOMONTH(B14,0))</f>
        <v>5</v>
      </c>
      <c r="D14" s="43">
        <f>SUM($C$3:C14)</f>
        <v>63</v>
      </c>
    </row>
    <row r="15" spans="2:4" x14ac:dyDescent="0.3">
      <c r="B15" s="42">
        <v>44317</v>
      </c>
      <c r="C15">
        <f>COUNTIFS(Staff[Date Joined],"&gt;="&amp;'Employee Trend'!B15,Staff[Date Joined],"&lt;="&amp;EOMONTH(B15,0))</f>
        <v>10</v>
      </c>
      <c r="D15" s="43">
        <f>SUM($C$3:C15)</f>
        <v>73</v>
      </c>
    </row>
    <row r="16" spans="2:4" x14ac:dyDescent="0.3">
      <c r="B16" s="42">
        <v>44348</v>
      </c>
      <c r="C16">
        <f>COUNTIFS(Staff[Date Joined],"&gt;="&amp;'Employee Trend'!B16,Staff[Date Joined],"&lt;="&amp;EOMONTH(B16,0))</f>
        <v>7</v>
      </c>
      <c r="D16" s="43">
        <f>SUM($C$3:C16)</f>
        <v>80</v>
      </c>
    </row>
    <row r="17" spans="2:4" x14ac:dyDescent="0.3">
      <c r="B17" s="42">
        <v>44378</v>
      </c>
      <c r="C17">
        <f>COUNTIFS(Staff[Date Joined],"&gt;="&amp;'Employee Trend'!B17,Staff[Date Joined],"&lt;="&amp;EOMONTH(B17,0))</f>
        <v>13</v>
      </c>
      <c r="D17" s="43">
        <f>SUM($C$3:C17)</f>
        <v>93</v>
      </c>
    </row>
    <row r="18" spans="2:4" x14ac:dyDescent="0.3">
      <c r="B18" s="42">
        <v>44409</v>
      </c>
      <c r="C18">
        <f>COUNTIFS(Staff[Date Joined],"&gt;="&amp;'Employee Trend'!B18,Staff[Date Joined],"&lt;="&amp;EOMONTH(B18,0))</f>
        <v>4</v>
      </c>
      <c r="D18" s="43">
        <f>SUM($C$3:C18)</f>
        <v>97</v>
      </c>
    </row>
    <row r="19" spans="2:4" x14ac:dyDescent="0.3">
      <c r="B19" s="42">
        <v>44440</v>
      </c>
      <c r="C19">
        <f>COUNTIFS(Staff[Date Joined],"&gt;="&amp;'Employee Trend'!B19,Staff[Date Joined],"&lt;="&amp;EOMONTH(B19,0))</f>
        <v>13</v>
      </c>
      <c r="D19" s="43">
        <f>SUM($C$3:C19)</f>
        <v>110</v>
      </c>
    </row>
    <row r="20" spans="2:4" x14ac:dyDescent="0.3">
      <c r="B20" s="42">
        <v>44470</v>
      </c>
      <c r="C20">
        <f>COUNTIFS(Staff[Date Joined],"&gt;="&amp;'Employee Trend'!B20,Staff[Date Joined],"&lt;="&amp;EOMONTH(B20,0))</f>
        <v>3</v>
      </c>
      <c r="D20" s="43">
        <f>SUM($C$3:C20)</f>
        <v>113</v>
      </c>
    </row>
    <row r="21" spans="2:4" x14ac:dyDescent="0.3">
      <c r="B21" s="42">
        <v>44501</v>
      </c>
      <c r="C21">
        <f>COUNTIFS(Staff[Date Joined],"&gt;="&amp;'Employee Trend'!B21,Staff[Date Joined],"&lt;="&amp;EOMONTH(B21,0))</f>
        <v>4</v>
      </c>
      <c r="D21" s="43">
        <f>SUM($C$3:C21)</f>
        <v>117</v>
      </c>
    </row>
    <row r="22" spans="2:4" x14ac:dyDescent="0.3">
      <c r="B22" s="42">
        <v>44531</v>
      </c>
      <c r="C22">
        <f>COUNTIFS(Staff[Date Joined],"&gt;="&amp;'Employee Trend'!B22,Staff[Date Joined],"&lt;="&amp;EOMONTH(B22,0))</f>
        <v>7</v>
      </c>
      <c r="D22" s="43">
        <f>SUM($C$3:C22)</f>
        <v>124</v>
      </c>
    </row>
    <row r="23" spans="2:4" x14ac:dyDescent="0.3">
      <c r="B23" s="42">
        <v>44562</v>
      </c>
      <c r="C23">
        <f>COUNTIFS(Staff[Date Joined],"&gt;="&amp;'Employee Trend'!B23,Staff[Date Joined],"&lt;="&amp;EOMONTH(B23,0))</f>
        <v>3</v>
      </c>
      <c r="D23" s="43">
        <f>SUM($C$3:C23)</f>
        <v>127</v>
      </c>
    </row>
    <row r="24" spans="2:4" x14ac:dyDescent="0.3">
      <c r="B24" s="42">
        <v>44593</v>
      </c>
      <c r="C24">
        <f>COUNTIFS(Staff[Date Joined],"&gt;="&amp;'Employee Trend'!B24,Staff[Date Joined],"&lt;="&amp;EOMONTH(B24,0))</f>
        <v>10</v>
      </c>
      <c r="D24" s="43">
        <f>SUM($C$3:C24)</f>
        <v>137</v>
      </c>
    </row>
    <row r="25" spans="2:4" x14ac:dyDescent="0.3">
      <c r="B25" s="42">
        <v>44621</v>
      </c>
      <c r="C25">
        <f>COUNTIFS(Staff[Date Joined],"&gt;="&amp;'Employee Trend'!B25,Staff[Date Joined],"&lt;="&amp;EOMONTH(B25,0))</f>
        <v>9</v>
      </c>
      <c r="D25" s="43">
        <f>SUM($C$3:C25)</f>
        <v>146</v>
      </c>
    </row>
    <row r="26" spans="2:4" x14ac:dyDescent="0.3">
      <c r="B26" s="42">
        <v>44652</v>
      </c>
      <c r="C26">
        <f>COUNTIFS(Staff[Date Joined],"&gt;="&amp;'Employee Trend'!B26,Staff[Date Joined],"&lt;="&amp;EOMONTH(B26,0))</f>
        <v>9</v>
      </c>
      <c r="D26" s="43">
        <f>SUM($C$3:C26)</f>
        <v>155</v>
      </c>
    </row>
    <row r="27" spans="2:4" x14ac:dyDescent="0.3">
      <c r="B27" s="42">
        <v>44682</v>
      </c>
      <c r="C27">
        <f>COUNTIFS(Staff[Date Joined],"&gt;="&amp;'Employee Trend'!B27,Staff[Date Joined],"&lt;="&amp;EOMONTH(B27,0))</f>
        <v>11</v>
      </c>
      <c r="D27" s="43">
        <f>SUM($C$3:C27)</f>
        <v>166</v>
      </c>
    </row>
    <row r="28" spans="2:4" x14ac:dyDescent="0.3">
      <c r="B28" s="42">
        <v>44713</v>
      </c>
      <c r="C28">
        <f>COUNTIFS(Staff[Date Joined],"&gt;="&amp;'Employee Trend'!B28,Staff[Date Joined],"&lt;="&amp;EOMONTH(B28,0))</f>
        <v>7</v>
      </c>
      <c r="D28" s="43">
        <f>SUM($C$3:C28)</f>
        <v>173</v>
      </c>
    </row>
    <row r="29" spans="2:4" x14ac:dyDescent="0.3">
      <c r="B29" s="42">
        <v>44743</v>
      </c>
      <c r="C29">
        <f>COUNTIFS(Staff[Date Joined],"&gt;="&amp;'Employee Trend'!B29,Staff[Date Joined],"&lt;="&amp;EOMONTH(B29,0))</f>
        <v>6</v>
      </c>
      <c r="D29" s="43">
        <f>SUM($C$3:C29)</f>
        <v>179</v>
      </c>
    </row>
    <row r="30" spans="2:4" x14ac:dyDescent="0.3">
      <c r="B30" s="42">
        <v>44774</v>
      </c>
      <c r="C30">
        <f>COUNTIFS(Staff[Date Joined],"&gt;="&amp;'Employee Trend'!B30,Staff[Date Joined],"&lt;="&amp;EOMONTH(B30,0))</f>
        <v>5</v>
      </c>
      <c r="D30" s="43">
        <f>SUM($C$3:C30)</f>
        <v>184</v>
      </c>
    </row>
    <row r="31" spans="2:4" x14ac:dyDescent="0.3">
      <c r="B31" s="42">
        <v>44805</v>
      </c>
      <c r="C31">
        <f>COUNTIFS(Staff[Date Joined],"&gt;="&amp;'Employee Trend'!B31,Staff[Date Joined],"&lt;="&amp;EOMONTH(B31,0))</f>
        <v>2</v>
      </c>
      <c r="D31" s="43">
        <f>SUM($C$3:C31)</f>
        <v>186</v>
      </c>
    </row>
    <row r="32" spans="2:4" x14ac:dyDescent="0.3">
      <c r="B32" s="42">
        <v>44835</v>
      </c>
      <c r="C32">
        <f>COUNTIFS(Staff[Date Joined],"&gt;="&amp;'Employee Trend'!B32,Staff[Date Joined],"&lt;="&amp;EOMONTH(B32,0))</f>
        <v>4</v>
      </c>
      <c r="D32" s="43">
        <f>SUM($C$3:C32)</f>
        <v>190</v>
      </c>
    </row>
    <row r="33" spans="2:4" x14ac:dyDescent="0.3">
      <c r="B33" s="42">
        <v>44866</v>
      </c>
      <c r="C33">
        <f>COUNTIFS(Staff[Date Joined],"&gt;="&amp;'Employee Trend'!B33,Staff[Date Joined],"&lt;="&amp;EOMONTH(B33,0))</f>
        <v>0</v>
      </c>
      <c r="D33" s="43">
        <f>SUM($C$3:C33)</f>
        <v>190</v>
      </c>
    </row>
    <row r="34" spans="2:4" x14ac:dyDescent="0.3">
      <c r="B34" s="42">
        <v>44896</v>
      </c>
      <c r="C34">
        <f>COUNTIFS(Staff[Date Joined],"&gt;="&amp;'Employee Trend'!B34,Staff[Date Joined],"&lt;="&amp;EOMONTH(B34,0))</f>
        <v>0</v>
      </c>
      <c r="D34" s="43">
        <f>SUM($C$3:C34)</f>
        <v>190</v>
      </c>
    </row>
    <row r="35" spans="2:4" x14ac:dyDescent="0.3">
      <c r="B35" s="42">
        <v>44927</v>
      </c>
      <c r="C35">
        <f>COUNTIFS(Staff[Date Joined],"&gt;="&amp;'Employee Trend'!B35,Staff[Date Joined],"&lt;="&amp;EOMONTH(B35,0))</f>
        <v>0</v>
      </c>
      <c r="D35" s="43">
        <f>SUM($C$3:C35)</f>
        <v>190</v>
      </c>
    </row>
    <row r="36" spans="2:4" x14ac:dyDescent="0.3">
      <c r="B36" s="42">
        <v>44958</v>
      </c>
      <c r="C36">
        <f>COUNTIFS(Staff[Date Joined],"&gt;="&amp;'Employee Trend'!B36,Staff[Date Joined],"&lt;="&amp;EOMONTH(B36,0))</f>
        <v>1</v>
      </c>
      <c r="D36" s="43">
        <f>SUM($C$3:C36)</f>
        <v>191</v>
      </c>
    </row>
    <row r="37" spans="2:4" x14ac:dyDescent="0.3">
      <c r="B37" s="42">
        <v>44986</v>
      </c>
      <c r="C37">
        <f>COUNTIFS(Staff[Date Joined],"&gt;="&amp;'Employee Trend'!B37,Staff[Date Joined],"&lt;="&amp;EOMONTH(B37,0))</f>
        <v>0</v>
      </c>
      <c r="D37" s="43">
        <f>SUM($C$3:C37)</f>
        <v>191</v>
      </c>
    </row>
    <row r="38" spans="2:4" x14ac:dyDescent="0.3">
      <c r="B38" s="42">
        <v>45017</v>
      </c>
      <c r="C38">
        <f>COUNTIFS(Staff[Date Joined],"&gt;="&amp;'Employee Trend'!B38,Staff[Date Joined],"&lt;="&amp;EOMONTH(B38,0))</f>
        <v>1</v>
      </c>
      <c r="D38" s="43">
        <f>SUM($C$3:C38)</f>
        <v>192</v>
      </c>
    </row>
  </sheetData>
  <conditionalFormatting sqref="C3:C38">
    <cfRule type="colorScale" priority="1">
      <colorScale>
        <cfvo type="min"/>
        <cfvo type="max"/>
        <color rgb="FFFCFCFF"/>
        <color rgb="FF63BE7B"/>
      </colorScale>
    </cfRule>
  </conditionalFormatting>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BFDE0-5DF2-4E19-8FB6-8B6E2D110BDF}">
  <dimension ref="B2:R10"/>
  <sheetViews>
    <sheetView showGridLines="0" showRowColHeaders="0" zoomScale="69" zoomScaleNormal="69" workbookViewId="0">
      <selection activeCell="U37" sqref="U37"/>
    </sheetView>
  </sheetViews>
  <sheetFormatPr defaultRowHeight="14.4" x14ac:dyDescent="0.3"/>
  <cols>
    <col min="2" max="2" width="14.77734375" customWidth="1"/>
    <col min="4" max="4" width="16.88671875" customWidth="1"/>
    <col min="6" max="6" width="14.77734375" customWidth="1"/>
    <col min="8" max="8" width="14.77734375" customWidth="1"/>
    <col min="12" max="12" width="14.77734375" customWidth="1"/>
    <col min="14" max="14" width="16.5546875" customWidth="1"/>
    <col min="16" max="16" width="14.77734375" customWidth="1"/>
    <col min="18" max="18" width="14.77734375" customWidth="1"/>
  </cols>
  <sheetData>
    <row r="2" spans="2:18" ht="30" customHeight="1" x14ac:dyDescent="0.8">
      <c r="B2" s="62" t="s">
        <v>236</v>
      </c>
      <c r="C2" s="62"/>
      <c r="D2" s="62"/>
      <c r="E2" s="62"/>
      <c r="F2" s="62"/>
      <c r="G2" s="62"/>
      <c r="H2" s="62"/>
      <c r="L2" s="63" t="s">
        <v>237</v>
      </c>
      <c r="M2" s="63"/>
      <c r="N2" s="63"/>
      <c r="O2" s="63"/>
      <c r="P2" s="63"/>
      <c r="Q2" s="63"/>
      <c r="R2" s="63"/>
    </row>
    <row r="4" spans="2:18" ht="90" customHeight="1" x14ac:dyDescent="0.3">
      <c r="B4" s="52">
        <f>COUNTA(NZ_Staff__2[Name])</f>
        <v>92</v>
      </c>
      <c r="D4" s="53">
        <f>AVERAGE(NZ_Staff__2[Salary])</f>
        <v>77366.521739130432</v>
      </c>
      <c r="F4" s="54">
        <f>(COUNTIF(NZ_Staff__2[Gender],"Female")/COUNTA(NZ_Staff__2[Name]))</f>
        <v>0.46739130434782611</v>
      </c>
      <c r="H4" s="56">
        <f ca="1">AVERAGE(NZ_Staff__2[Tenure])</f>
        <v>3.4782608695652173</v>
      </c>
      <c r="L4" s="57">
        <f>COUNTA(IND[Name])</f>
        <v>92</v>
      </c>
      <c r="N4" s="50">
        <f>AVERAGE(IND[Salary])</f>
        <v>77366.521739130432</v>
      </c>
      <c r="P4" s="55">
        <f>(COUNTIF(IND[Gender],"Female")/COUNTA(NZ_Staff__2[Name]))</f>
        <v>0.46739130434782611</v>
      </c>
      <c r="R4" s="58">
        <f ca="1">AVERAGE(IND[Tenure])</f>
        <v>3.6630434782608696</v>
      </c>
    </row>
    <row r="10" spans="2:18" ht="16.8" x14ac:dyDescent="0.4">
      <c r="I10" s="51"/>
    </row>
  </sheetData>
  <mergeCells count="2">
    <mergeCell ref="B2:H2"/>
    <mergeCell ref="L2:R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70F135-0360-4AE3-A544-1B8C8D53BA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Staff</vt:lpstr>
      <vt:lpstr>NZ Staff</vt:lpstr>
      <vt:lpstr>IND Staff</vt:lpstr>
      <vt:lpstr>Advance Tools</vt:lpstr>
      <vt:lpstr>Salary Spread</vt:lpstr>
      <vt:lpstr>Employee Trend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Devansh Mishra</cp:lastModifiedBy>
  <dcterms:created xsi:type="dcterms:W3CDTF">2021-03-14T20:21:32Z</dcterms:created>
  <dcterms:modified xsi:type="dcterms:W3CDTF">2025-09-10T12:43:54Z</dcterms:modified>
</cp:coreProperties>
</file>