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ipster\Documents\working Directory\adipster workspace\Hotel Management\"/>
    </mc:Choice>
  </mc:AlternateContent>
  <xr:revisionPtr revIDLastSave="0" documentId="8_{C299CA56-9862-41B1-AF3D-15173D420461}" xr6:coauthVersionLast="40" xr6:coauthVersionMax="40" xr10:uidLastSave="{00000000-0000-0000-0000-000000000000}"/>
  <bookViews>
    <workbookView xWindow="0" yWindow="0" windowWidth="23040" windowHeight="10548" xr2:uid="{00000000-000D-0000-FFFF-FFFF00000000}"/>
  </bookViews>
  <sheets>
    <sheet name="Forecast Exercise" sheetId="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aaa1" localSheetId="0">#REF!</definedName>
    <definedName name="__aaa1">#REF!</definedName>
    <definedName name="_aaa3" localSheetId="0">#REF!</definedName>
    <definedName name="_aaa3">#REF!</definedName>
    <definedName name="_aaa4" localSheetId="0">#REF!</definedName>
    <definedName name="_aaa4">#REF!</definedName>
    <definedName name="_aaa5" localSheetId="0">#REF!</definedName>
    <definedName name="_aaa5">#REF!</definedName>
    <definedName name="_aaa6" localSheetId="0">#REF!</definedName>
    <definedName name="_aaa6">#REF!</definedName>
    <definedName name="_bbb1" localSheetId="0">#REF!</definedName>
    <definedName name="_bbb1">#REF!</definedName>
    <definedName name="_bbb3" localSheetId="0">#REF!</definedName>
    <definedName name="_bbb3">#REF!</definedName>
    <definedName name="_bbb4" localSheetId="0">#REF!</definedName>
    <definedName name="_bbb4">#REF!</definedName>
    <definedName name="_bbb5" localSheetId="0">#REF!</definedName>
    <definedName name="_bbb5">#REF!</definedName>
    <definedName name="_bbb6" localSheetId="0">#REF!</definedName>
    <definedName name="_bbb6">#REF!</definedName>
    <definedName name="aaa" localSheetId="0">#REF!</definedName>
    <definedName name="aaa">#REF!</definedName>
    <definedName name="aaa0" localSheetId="0">#REF!</definedName>
    <definedName name="aaa0">#REF!</definedName>
    <definedName name="aaaaa1" localSheetId="0">#REF!</definedName>
    <definedName name="aaaaa1">#REF!</definedName>
    <definedName name="aaaaa3" localSheetId="0">#REF!</definedName>
    <definedName name="aaaaa3">#REF!</definedName>
    <definedName name="aaac" localSheetId="0">#REF!</definedName>
    <definedName name="aaac">#REF!</definedName>
    <definedName name="aaad" localSheetId="0">#REF!</definedName>
    <definedName name="aaad">#REF!</definedName>
    <definedName name="aaax" localSheetId="0">'[1]Incremental P&amp;L-Cashflow'!$G$75:$R$75</definedName>
    <definedName name="aaax">'[2]Incremental P&amp;L-Cashflow'!#REF!</definedName>
    <definedName name="bbb" localSheetId="0">#REF!</definedName>
    <definedName name="bbb">#REF!</definedName>
    <definedName name="bbb0" localSheetId="0">#REF!</definedName>
    <definedName name="bbb0">#REF!</definedName>
    <definedName name="bbbc" localSheetId="0">#REF!</definedName>
    <definedName name="bbbc">#REF!</definedName>
    <definedName name="bbbd" localSheetId="0">#REF!</definedName>
    <definedName name="bbbd">#REF!</definedName>
    <definedName name="bbbx" localSheetId="0">'[1]Incremental P&amp;L-Cashflow'!$G$76:$R$76</definedName>
    <definedName name="bbbx">'[2]Incremental P&amp;L-Cashflow'!#REF!</definedName>
    <definedName name="CapRate" localSheetId="0">'[1]Revenue Assuption'!$D$7</definedName>
    <definedName name="CapRate">'[2]Revenue Assuption'!$D$7</definedName>
    <definedName name="cc" localSheetId="0">#REF!</definedName>
    <definedName name="cc">#REF!</definedName>
    <definedName name="cum_cashflow" localSheetId="0">#REF!</definedName>
    <definedName name="cum_cashflow">#REF!</definedName>
    <definedName name="debt_r">[3]Basicdata1!$G$26</definedName>
    <definedName name="debt_repayment">[3]Basicdata1!$G$28</definedName>
    <definedName name="discount_rate">[3]Basicdata1!$F$27</definedName>
    <definedName name="GROWTHRATE" localSheetId="0">'[1]Revenue Assuption'!$D$6</definedName>
    <definedName name="GROWTHRATE">'[2]Revenue Assuption'!$D$6</definedName>
    <definedName name="INF" localSheetId="0">'[1]Revenue Assuption'!#REF!</definedName>
    <definedName name="INF">'[2]Revenue Assuption'!#REF!</definedName>
    <definedName name="INFLATION" localSheetId="0">'[1]Revenue Assuption'!$D$5</definedName>
    <definedName name="INFLATION">'[2]Revenue Assuption'!$D$5</definedName>
    <definedName name="next_yr_cflow" localSheetId="0">#REF!</definedName>
    <definedName name="next_yr_cflow">#REF!</definedName>
    <definedName name="payback_1" localSheetId="0">#REF!</definedName>
    <definedName name="payback_1">#REF!</definedName>
    <definedName name="PVC" localSheetId="0">#REF!</definedName>
    <definedName name="PVC">#REF!</definedName>
    <definedName name="roomcount">'[1]Revenue Assuption'!$D$65</definedName>
    <definedName name="SNAPSHOT_TOTAL_ROOMS">[4]CONFIG!$B$2</definedName>
    <definedName name="Table" localSheetId="0">#REF!</definedName>
    <definedName name="Table">#REF!</definedName>
    <definedName name="tot" localSheetId="0">#REF!</definedName>
    <definedName name="tot">#REF!</definedName>
    <definedName name="TOTAL_ROOMS">[5]Tabelle2!$B$1</definedName>
    <definedName name="year_payback" localSheetId="0">#REF!</definedName>
    <definedName name="year_payback">#REF!</definedName>
    <definedName name="yyy" localSheetId="0">#REF!</definedName>
    <definedName name="yyy">#REF!</definedName>
    <definedName name="yyy0" localSheetId="0">#REF!</definedName>
    <definedName name="yyy0">#REF!</definedName>
    <definedName name="yyy1" localSheetId="0">#REF!</definedName>
    <definedName name="yyy1">#REF!</definedName>
    <definedName name="yyy3" localSheetId="0">#REF!</definedName>
    <definedName name="yyy3">#REF!</definedName>
    <definedName name="yyy4" localSheetId="0">#REF!</definedName>
    <definedName name="yyy4">#REF!</definedName>
    <definedName name="yyy5" localSheetId="0">#REF!</definedName>
    <definedName name="yyy5">#REF!</definedName>
    <definedName name="yyy6" localSheetId="0">#REF!</definedName>
    <definedName name="yyy6">#REF!</definedName>
    <definedName name="yyyc" localSheetId="0">#REF!</definedName>
    <definedName name="yyyc">#REF!</definedName>
    <definedName name="yyyd" localSheetId="0">#REF!</definedName>
    <definedName name="yyyd">#REF!</definedName>
    <definedName name="yyyx" localSheetId="0">'[1]Incremental P&amp;L-Cashflow'!$G$74:$R$74</definedName>
    <definedName name="yyyx">'[2]Incremental P&amp;L-Cashflow'!#REF!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9" i="2" l="1"/>
  <c r="AT42" i="2"/>
  <c r="AT25" i="2"/>
  <c r="AT26" i="2"/>
  <c r="AT27" i="2"/>
  <c r="AT28" i="2"/>
  <c r="AF29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L51" i="2"/>
  <c r="AL50" i="2"/>
  <c r="AL49" i="2"/>
  <c r="AL44" i="2"/>
  <c r="AL43" i="2"/>
  <c r="AL42" i="2"/>
  <c r="AL37" i="2"/>
  <c r="AL36" i="2"/>
  <c r="AL35" i="2"/>
  <c r="AL30" i="2"/>
  <c r="AL29" i="2"/>
  <c r="AL28" i="2"/>
  <c r="AF51" i="2"/>
  <c r="AF50" i="2"/>
  <c r="AF49" i="2"/>
  <c r="AF48" i="2"/>
  <c r="AF47" i="2"/>
  <c r="AF46" i="2"/>
  <c r="AF45" i="2"/>
  <c r="AF44" i="2"/>
  <c r="AF43" i="2"/>
  <c r="AF42" i="2"/>
  <c r="AF41" i="2"/>
  <c r="AF38" i="2"/>
  <c r="AF37" i="2"/>
  <c r="AF36" i="2"/>
  <c r="AF35" i="2"/>
  <c r="AF34" i="2"/>
  <c r="AF33" i="2"/>
  <c r="AF32" i="2"/>
  <c r="AF31" i="2"/>
  <c r="AF30" i="2"/>
  <c r="AF28" i="2"/>
  <c r="AF27" i="2"/>
  <c r="AF26" i="2"/>
  <c r="AF25" i="2"/>
  <c r="Z54" i="2"/>
  <c r="Z53" i="2"/>
  <c r="Z52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N54" i="2"/>
  <c r="N53" i="2"/>
  <c r="N52" i="2"/>
  <c r="N51" i="2"/>
  <c r="N48" i="2"/>
  <c r="N47" i="2"/>
  <c r="N46" i="2"/>
  <c r="N45" i="2"/>
  <c r="N44" i="2"/>
  <c r="N41" i="2"/>
  <c r="N40" i="2"/>
  <c r="N39" i="2"/>
  <c r="N38" i="2"/>
  <c r="N34" i="2"/>
  <c r="N33" i="2"/>
  <c r="N32" i="2"/>
  <c r="N31" i="2"/>
  <c r="N30" i="2"/>
  <c r="N29" i="2"/>
  <c r="N28" i="2"/>
  <c r="N27" i="2"/>
  <c r="N26" i="2"/>
  <c r="N25" i="2"/>
  <c r="AL55" i="2"/>
  <c r="AH55" i="2"/>
  <c r="AG55" i="2"/>
  <c r="AB55" i="2"/>
  <c r="AA55" i="2"/>
  <c r="V55" i="2"/>
  <c r="T55" i="2"/>
  <c r="P55" i="2"/>
  <c r="O55" i="2"/>
  <c r="J55" i="2"/>
  <c r="I55" i="2"/>
  <c r="AR54" i="2"/>
  <c r="AS54" i="2"/>
  <c r="AQ54" i="2"/>
  <c r="AO54" i="2"/>
  <c r="AN54" i="2"/>
  <c r="AP54" i="2"/>
  <c r="AI54" i="2"/>
  <c r="AC54" i="2"/>
  <c r="W54" i="2"/>
  <c r="AU54" i="2"/>
  <c r="Q54" i="2"/>
  <c r="K54" i="2"/>
  <c r="AR53" i="2"/>
  <c r="AQ53" i="2"/>
  <c r="AO53" i="2"/>
  <c r="AN53" i="2"/>
  <c r="AI53" i="2"/>
  <c r="AC53" i="2"/>
  <c r="W53" i="2"/>
  <c r="Q53" i="2"/>
  <c r="K53" i="2"/>
  <c r="AR52" i="2"/>
  <c r="AQ52" i="2"/>
  <c r="AO52" i="2"/>
  <c r="AN52" i="2"/>
  <c r="AI52" i="2"/>
  <c r="AC52" i="2"/>
  <c r="W52" i="2"/>
  <c r="Q52" i="2"/>
  <c r="K52" i="2"/>
  <c r="AR51" i="2"/>
  <c r="AS51" i="2"/>
  <c r="AQ51" i="2"/>
  <c r="AO51" i="2"/>
  <c r="AN51" i="2"/>
  <c r="AI51" i="2"/>
  <c r="AC51" i="2"/>
  <c r="W51" i="2"/>
  <c r="Q51" i="2"/>
  <c r="K51" i="2"/>
  <c r="AR50" i="2"/>
  <c r="AS50" i="2"/>
  <c r="AQ50" i="2"/>
  <c r="AO50" i="2"/>
  <c r="AN50" i="2"/>
  <c r="AI50" i="2"/>
  <c r="AC50" i="2"/>
  <c r="W50" i="2"/>
  <c r="Q50" i="2"/>
  <c r="K50" i="2"/>
  <c r="AR49" i="2"/>
  <c r="AQ49" i="2"/>
  <c r="AO49" i="2"/>
  <c r="AN49" i="2"/>
  <c r="AI49" i="2"/>
  <c r="AU49" i="2"/>
  <c r="AC49" i="2"/>
  <c r="W49" i="2"/>
  <c r="Q49" i="2"/>
  <c r="K49" i="2"/>
  <c r="AR48" i="2"/>
  <c r="AQ48" i="2"/>
  <c r="AO48" i="2"/>
  <c r="AN48" i="2"/>
  <c r="AI48" i="2"/>
  <c r="AC48" i="2"/>
  <c r="W48" i="2"/>
  <c r="Q48" i="2"/>
  <c r="K48" i="2"/>
  <c r="AR47" i="2"/>
  <c r="AS47" i="2"/>
  <c r="AQ47" i="2"/>
  <c r="AO47" i="2"/>
  <c r="AN47" i="2"/>
  <c r="AI47" i="2"/>
  <c r="AC47" i="2"/>
  <c r="W47" i="2"/>
  <c r="Q47" i="2"/>
  <c r="K47" i="2"/>
  <c r="AU46" i="2"/>
  <c r="AR46" i="2"/>
  <c r="AS46" i="2"/>
  <c r="AQ46" i="2"/>
  <c r="AO46" i="2"/>
  <c r="AN46" i="2"/>
  <c r="AI46" i="2"/>
  <c r="AC46" i="2"/>
  <c r="W46" i="2"/>
  <c r="Q46" i="2"/>
  <c r="K46" i="2"/>
  <c r="AR45" i="2"/>
  <c r="AQ45" i="2"/>
  <c r="AO45" i="2"/>
  <c r="AN45" i="2"/>
  <c r="AI45" i="2"/>
  <c r="AU45" i="2"/>
  <c r="AC45" i="2"/>
  <c r="W45" i="2"/>
  <c r="Q45" i="2"/>
  <c r="K45" i="2"/>
  <c r="AR44" i="2"/>
  <c r="AQ44" i="2"/>
  <c r="AO44" i="2"/>
  <c r="AN44" i="2"/>
  <c r="AP44" i="2"/>
  <c r="AI44" i="2"/>
  <c r="AC44" i="2"/>
  <c r="W44" i="2"/>
  <c r="Q44" i="2"/>
  <c r="K44" i="2"/>
  <c r="AR43" i="2"/>
  <c r="AS43" i="2"/>
  <c r="AQ43" i="2"/>
  <c r="AO43" i="2"/>
  <c r="AN43" i="2"/>
  <c r="AI43" i="2"/>
  <c r="AU43" i="2"/>
  <c r="AC43" i="2"/>
  <c r="W43" i="2"/>
  <c r="Q43" i="2"/>
  <c r="K43" i="2"/>
  <c r="AR42" i="2"/>
  <c r="AS42" i="2"/>
  <c r="AQ42" i="2"/>
  <c r="AO42" i="2"/>
  <c r="AN42" i="2"/>
  <c r="AI42" i="2"/>
  <c r="AC42" i="2"/>
  <c r="W42" i="2"/>
  <c r="Q42" i="2"/>
  <c r="K42" i="2"/>
  <c r="AR41" i="2"/>
  <c r="AQ41" i="2"/>
  <c r="AO41" i="2"/>
  <c r="AI41" i="2"/>
  <c r="AC41" i="2"/>
  <c r="U41" i="2"/>
  <c r="W41" i="2"/>
  <c r="Q41" i="2"/>
  <c r="K41" i="2"/>
  <c r="AR40" i="2"/>
  <c r="AQ40" i="2"/>
  <c r="AO40" i="2"/>
  <c r="AN40" i="2"/>
  <c r="AI40" i="2"/>
  <c r="AC40" i="2"/>
  <c r="W40" i="2"/>
  <c r="AU40" i="2"/>
  <c r="Q40" i="2"/>
  <c r="K40" i="2"/>
  <c r="AR39" i="2"/>
  <c r="AS39" i="2"/>
  <c r="AQ39" i="2"/>
  <c r="AO39" i="2"/>
  <c r="AN39" i="2"/>
  <c r="AI39" i="2"/>
  <c r="AC39" i="2"/>
  <c r="W39" i="2"/>
  <c r="Q39" i="2"/>
  <c r="K39" i="2"/>
  <c r="AR38" i="2"/>
  <c r="AQ38" i="2"/>
  <c r="AO38" i="2"/>
  <c r="AN38" i="2"/>
  <c r="AI38" i="2"/>
  <c r="AC38" i="2"/>
  <c r="W38" i="2"/>
  <c r="AU38" i="2"/>
  <c r="Q38" i="2"/>
  <c r="K38" i="2"/>
  <c r="AR37" i="2"/>
  <c r="AS37" i="2"/>
  <c r="AQ37" i="2"/>
  <c r="AO37" i="2"/>
  <c r="AI37" i="2"/>
  <c r="AC37" i="2"/>
  <c r="U37" i="2"/>
  <c r="AN37" i="2"/>
  <c r="Q37" i="2"/>
  <c r="K37" i="2"/>
  <c r="AR36" i="2"/>
  <c r="AS36" i="2"/>
  <c r="AQ36" i="2"/>
  <c r="AO36" i="2"/>
  <c r="AN36" i="2"/>
  <c r="AI36" i="2"/>
  <c r="AC36" i="2"/>
  <c r="W36" i="2"/>
  <c r="Q36" i="2"/>
  <c r="K36" i="2"/>
  <c r="AR35" i="2"/>
  <c r="AQ35" i="2"/>
  <c r="AO35" i="2"/>
  <c r="AN35" i="2"/>
  <c r="AI35" i="2"/>
  <c r="AC35" i="2"/>
  <c r="W35" i="2"/>
  <c r="Q35" i="2"/>
  <c r="K35" i="2"/>
  <c r="AR34" i="2"/>
  <c r="AQ34" i="2"/>
  <c r="AO34" i="2"/>
  <c r="AN34" i="2"/>
  <c r="AI34" i="2"/>
  <c r="AC34" i="2"/>
  <c r="W34" i="2"/>
  <c r="Q34" i="2"/>
  <c r="K34" i="2"/>
  <c r="AR33" i="2"/>
  <c r="AS33" i="2"/>
  <c r="AQ33" i="2"/>
  <c r="AO33" i="2"/>
  <c r="AI33" i="2"/>
  <c r="AC33" i="2"/>
  <c r="U33" i="2"/>
  <c r="W33" i="2"/>
  <c r="Q33" i="2"/>
  <c r="K33" i="2"/>
  <c r="AR32" i="2"/>
  <c r="AS32" i="2"/>
  <c r="AQ32" i="2"/>
  <c r="AO32" i="2"/>
  <c r="AN32" i="2"/>
  <c r="AI32" i="2"/>
  <c r="AC32" i="2"/>
  <c r="W32" i="2"/>
  <c r="Q32" i="2"/>
  <c r="K32" i="2"/>
  <c r="AR31" i="2"/>
  <c r="AQ31" i="2"/>
  <c r="AO31" i="2"/>
  <c r="AN31" i="2"/>
  <c r="AI31" i="2"/>
  <c r="AC31" i="2"/>
  <c r="W31" i="2"/>
  <c r="Q31" i="2"/>
  <c r="K31" i="2"/>
  <c r="AR30" i="2"/>
  <c r="AQ30" i="2"/>
  <c r="AO30" i="2"/>
  <c r="AN30" i="2"/>
  <c r="AI30" i="2"/>
  <c r="AC30" i="2"/>
  <c r="W30" i="2"/>
  <c r="Q30" i="2"/>
  <c r="K30" i="2"/>
  <c r="AR29" i="2"/>
  <c r="AS29" i="2"/>
  <c r="AQ29" i="2"/>
  <c r="AO29" i="2"/>
  <c r="AN29" i="2"/>
  <c r="AI29" i="2"/>
  <c r="AU29" i="2"/>
  <c r="W29" i="2"/>
  <c r="Q29" i="2"/>
  <c r="K29" i="2"/>
  <c r="AR28" i="2"/>
  <c r="AS28" i="2"/>
  <c r="AQ28" i="2"/>
  <c r="AO28" i="2"/>
  <c r="AN28" i="2"/>
  <c r="AI28" i="2"/>
  <c r="AU28" i="2"/>
  <c r="AC28" i="2"/>
  <c r="W28" i="2"/>
  <c r="Q28" i="2"/>
  <c r="K28" i="2"/>
  <c r="AR27" i="2"/>
  <c r="AQ27" i="2"/>
  <c r="AO27" i="2"/>
  <c r="AN27" i="2"/>
  <c r="AI27" i="2"/>
  <c r="AC27" i="2"/>
  <c r="W27" i="2"/>
  <c r="AU27" i="2"/>
  <c r="Q27" i="2"/>
  <c r="K27" i="2"/>
  <c r="AR26" i="2"/>
  <c r="AQ26" i="2"/>
  <c r="AO26" i="2"/>
  <c r="AN26" i="2"/>
  <c r="AI26" i="2"/>
  <c r="AC26" i="2"/>
  <c r="W26" i="2"/>
  <c r="Q26" i="2"/>
  <c r="K26" i="2"/>
  <c r="C26" i="2"/>
  <c r="C27" i="2"/>
  <c r="E27" i="2"/>
  <c r="AR25" i="2"/>
  <c r="AS25" i="2"/>
  <c r="AQ25" i="2"/>
  <c r="AO25" i="2"/>
  <c r="AN25" i="2"/>
  <c r="AI25" i="2"/>
  <c r="AC25" i="2"/>
  <c r="W25" i="2"/>
  <c r="Q25" i="2"/>
  <c r="K25" i="2"/>
  <c r="E25" i="2"/>
  <c r="B25" i="2"/>
  <c r="D25" i="2"/>
  <c r="M1" i="2"/>
  <c r="AP43" i="2"/>
  <c r="AP38" i="2"/>
  <c r="AP37" i="2"/>
  <c r="AP26" i="2"/>
  <c r="AP28" i="2"/>
  <c r="AP42" i="2"/>
  <c r="AP45" i="2"/>
  <c r="AP46" i="2"/>
  <c r="AP31" i="2"/>
  <c r="W37" i="2"/>
  <c r="AP29" i="2"/>
  <c r="AP32" i="2"/>
  <c r="AP53" i="2"/>
  <c r="AP27" i="2"/>
  <c r="U55" i="2"/>
  <c r="AN33" i="2"/>
  <c r="AP33" i="2"/>
  <c r="AP35" i="2"/>
  <c r="AN41" i="2"/>
  <c r="AP41" i="2"/>
  <c r="AP48" i="2"/>
  <c r="AS27" i="2"/>
  <c r="AS31" i="2"/>
  <c r="AS35" i="2"/>
  <c r="AS41" i="2"/>
  <c r="AS45" i="2"/>
  <c r="AS49" i="2"/>
  <c r="AS53" i="2"/>
  <c r="AS26" i="2"/>
  <c r="AS30" i="2"/>
  <c r="AS34" i="2"/>
  <c r="AS38" i="2"/>
  <c r="AS40" i="2"/>
  <c r="AS44" i="2"/>
  <c r="AS48" i="2"/>
  <c r="AS52" i="2"/>
  <c r="E26" i="2"/>
  <c r="AP34" i="2"/>
  <c r="AP36" i="2"/>
  <c r="AP40" i="2"/>
  <c r="AU44" i="2"/>
  <c r="AP52" i="2"/>
  <c r="Z55" i="2"/>
  <c r="AO55" i="2"/>
  <c r="AU30" i="2"/>
  <c r="AU33" i="2"/>
  <c r="AP39" i="2"/>
  <c r="AU47" i="2"/>
  <c r="AU50" i="2"/>
  <c r="AU51" i="2"/>
  <c r="AF55" i="2"/>
  <c r="AU31" i="2"/>
  <c r="AU32" i="2"/>
  <c r="AU34" i="2"/>
  <c r="AU35" i="2"/>
  <c r="AU36" i="2"/>
  <c r="AU37" i="2"/>
  <c r="AU42" i="2"/>
  <c r="AU48" i="2"/>
  <c r="AU52" i="2"/>
  <c r="AU53" i="2"/>
  <c r="AP25" i="2"/>
  <c r="C28" i="2"/>
  <c r="B27" i="2"/>
  <c r="D27" i="2"/>
  <c r="AU26" i="2"/>
  <c r="N55" i="2"/>
  <c r="AP30" i="2"/>
  <c r="AU39" i="2"/>
  <c r="AU41" i="2"/>
  <c r="AP47" i="2"/>
  <c r="AP49" i="2"/>
  <c r="AP50" i="2"/>
  <c r="AP51" i="2"/>
  <c r="B26" i="2"/>
  <c r="D26" i="2"/>
  <c r="AU25" i="2"/>
  <c r="AN55" i="2"/>
  <c r="C29" i="2"/>
  <c r="B28" i="2"/>
  <c r="D28" i="2"/>
  <c r="E28" i="2"/>
  <c r="B29" i="2"/>
  <c r="D29" i="2"/>
  <c r="E29" i="2"/>
  <c r="C30" i="2"/>
  <c r="B30" i="2"/>
  <c r="D30" i="2"/>
  <c r="E30" i="2"/>
  <c r="C31" i="2"/>
  <c r="E31" i="2"/>
  <c r="C32" i="2"/>
  <c r="B31" i="2"/>
  <c r="D31" i="2"/>
  <c r="C33" i="2"/>
  <c r="B32" i="2"/>
  <c r="D32" i="2"/>
  <c r="E32" i="2"/>
  <c r="B33" i="2"/>
  <c r="D33" i="2"/>
  <c r="C34" i="2"/>
  <c r="E33" i="2"/>
  <c r="E34" i="2"/>
  <c r="C35" i="2"/>
  <c r="B34" i="2"/>
  <c r="D34" i="2"/>
  <c r="C36" i="2"/>
  <c r="B35" i="2"/>
  <c r="D35" i="2"/>
  <c r="E35" i="2"/>
  <c r="C37" i="2"/>
  <c r="B36" i="2"/>
  <c r="D36" i="2"/>
  <c r="E36" i="2"/>
  <c r="C38" i="2"/>
  <c r="B37" i="2"/>
  <c r="D37" i="2"/>
  <c r="E37" i="2"/>
  <c r="B38" i="2"/>
  <c r="D38" i="2"/>
  <c r="E38" i="2"/>
  <c r="C39" i="2"/>
  <c r="B39" i="2"/>
  <c r="D39" i="2"/>
  <c r="C40" i="2"/>
  <c r="E39" i="2"/>
  <c r="B40" i="2"/>
  <c r="D40" i="2"/>
  <c r="C41" i="2"/>
  <c r="E40" i="2"/>
  <c r="C42" i="2"/>
  <c r="B41" i="2"/>
  <c r="D41" i="2"/>
  <c r="E41" i="2"/>
  <c r="C43" i="2"/>
  <c r="B42" i="2"/>
  <c r="D42" i="2"/>
  <c r="E42" i="2"/>
  <c r="C44" i="2"/>
  <c r="B43" i="2"/>
  <c r="D43" i="2"/>
  <c r="E43" i="2"/>
  <c r="B44" i="2"/>
  <c r="D44" i="2"/>
  <c r="E44" i="2"/>
  <c r="C45" i="2"/>
  <c r="B45" i="2"/>
  <c r="D45" i="2"/>
  <c r="E45" i="2"/>
  <c r="C46" i="2"/>
  <c r="B46" i="2"/>
  <c r="D46" i="2"/>
  <c r="E46" i="2"/>
  <c r="C47" i="2"/>
  <c r="E47" i="2"/>
  <c r="C48" i="2"/>
  <c r="B47" i="2"/>
  <c r="D47" i="2"/>
  <c r="E48" i="2"/>
  <c r="C49" i="2"/>
  <c r="B48" i="2"/>
  <c r="D48" i="2"/>
  <c r="C50" i="2"/>
  <c r="B49" i="2"/>
  <c r="D49" i="2"/>
  <c r="E49" i="2"/>
  <c r="E50" i="2"/>
  <c r="C51" i="2"/>
  <c r="B50" i="2"/>
  <c r="D50" i="2"/>
  <c r="E51" i="2"/>
  <c r="C52" i="2"/>
  <c r="B51" i="2"/>
  <c r="D51" i="2"/>
  <c r="E52" i="2"/>
  <c r="C53" i="2"/>
  <c r="B52" i="2"/>
  <c r="D52" i="2"/>
  <c r="C54" i="2"/>
  <c r="B53" i="2"/>
  <c r="D53" i="2"/>
  <c r="E53" i="2"/>
  <c r="B54" i="2"/>
  <c r="D54" i="2"/>
  <c r="E54" i="2"/>
</calcChain>
</file>

<file path=xl/sharedStrings.xml><?xml version="1.0" encoding="utf-8"?>
<sst xmlns="http://schemas.openxmlformats.org/spreadsheetml/2006/main" count="113" uniqueCount="61">
  <si>
    <t xml:space="preserve">Today's Date : </t>
  </si>
  <si>
    <t>Days until month begin:</t>
  </si>
  <si>
    <t>Unconstrained Roomnight Demand Forecasting Sheet</t>
  </si>
  <si>
    <t>Legend</t>
  </si>
  <si>
    <t>Variable Fields</t>
  </si>
  <si>
    <t>LY</t>
  </si>
  <si>
    <t>Last Year</t>
  </si>
  <si>
    <t>TY</t>
  </si>
  <si>
    <t>This Year</t>
  </si>
  <si>
    <t>DOW</t>
  </si>
  <si>
    <t>Day of Week.  The weekday.</t>
  </si>
  <si>
    <t>Events</t>
  </si>
  <si>
    <t>Special events such as trade fairs that impact the demand, rate sensitivity, or typical segments.</t>
  </si>
  <si>
    <t>OTB</t>
  </si>
  <si>
    <t>On the books: The number of rooms currently reserved for a future date as of today (25.08.2015 for this forecast)</t>
  </si>
  <si>
    <t>LYOTB</t>
  </si>
  <si>
    <t>Last Year On the Books:  The number of rooms reserved for a given future date; as of the same date in the past / the same number of days in advance (26.08.2014 for this forecast - 1 day adjusted due to day of week shift)</t>
  </si>
  <si>
    <t>LY Final</t>
  </si>
  <si>
    <t>Last Year Final: The final number of room actually sold.  Sometimes called "-1" as in one day after arrival.</t>
  </si>
  <si>
    <t>LY Pace</t>
  </si>
  <si>
    <t>Last Year Pace: LYOTB / LY Final - The percent of bookings that were already picked up by the same number of days in advance.  In this case 7 (as of 25.08.2015)</t>
  </si>
  <si>
    <t>7 day Pickup</t>
  </si>
  <si>
    <t>The number of rooms booked (picked up) in the last week.  If the number is negative it reflects net cancellations.</t>
  </si>
  <si>
    <t>Today OTB</t>
  </si>
  <si>
    <t>Today On the Books: The number of rooms reserved as of today (25.08.2015 for this forecast) for a given date in the future.</t>
  </si>
  <si>
    <t>Fcst</t>
  </si>
  <si>
    <t>Forecast: In this case the Unconstrained Rooms Demand Forecast.  Please enter your forecast in the light red highlighted fields below.</t>
  </si>
  <si>
    <t>LY Wash</t>
  </si>
  <si>
    <t>LY Wash (Group Wash): The % of "confirmed" Group bookings that cancel or no show (regardless if they are charged or not)</t>
  </si>
  <si>
    <t>OTB +/-</t>
  </si>
  <si>
    <t>On the books +/-  + positive numbers are the number rooms left until full; - negative numbers are overbooked rooms (overbookings)</t>
  </si>
  <si>
    <t>Fcst +/-</t>
  </si>
  <si>
    <t xml:space="preserve">Forecast +/- + positive numbers are the number of rooms forecasted to be empty; - negative numbers the predicted number of guests turned away due because no rooms were available </t>
  </si>
  <si>
    <t>Date / Event</t>
  </si>
  <si>
    <t>Rooms by Market Segment</t>
  </si>
  <si>
    <t>Total</t>
  </si>
  <si>
    <t>Date</t>
  </si>
  <si>
    <t>Day of Week (DOW)</t>
  </si>
  <si>
    <t>Corporate Individual</t>
  </si>
  <si>
    <t>Groups</t>
  </si>
  <si>
    <t>Transient (Individual) Non Negotiated</t>
  </si>
  <si>
    <t>Transient (Individual) Negotiated FIT</t>
  </si>
  <si>
    <t>Other</t>
  </si>
  <si>
    <t>Year 1
(LY)</t>
  </si>
  <si>
    <t>Year 2
(TY)</t>
  </si>
  <si>
    <t>LY
OTB</t>
  </si>
  <si>
    <t>LY
Final</t>
  </si>
  <si>
    <t>LY
Pace</t>
  </si>
  <si>
    <t>Today 
OTB</t>
  </si>
  <si>
    <t>LY
Wash</t>
  </si>
  <si>
    <t>OTB
+/-</t>
  </si>
  <si>
    <t>Fcst
+/-</t>
  </si>
  <si>
    <t>Berlin Music Week</t>
  </si>
  <si>
    <t>IFA / Berlin Music Week</t>
  </si>
  <si>
    <t>IFA-CONSUMER ELECTRONICS UNLIMITED /Berlin Music Week</t>
  </si>
  <si>
    <t xml:space="preserve">IFA </t>
  </si>
  <si>
    <t>-</t>
  </si>
  <si>
    <t>CMS-Cleaning.Management.Services. International Trade Fair and Congress</t>
  </si>
  <si>
    <t>Marathon</t>
  </si>
  <si>
    <t>TOTAL</t>
  </si>
  <si>
    <t>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</si>
</sst>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_-* #,##0_-;\-* #,##0_-;_-* &quot;-&quot;??_-;_-@_-"/>
    <numFmt numFmtId="166" formatCode="#,##0\ ;\(#,##0\)"/>
    <numFmt numFmtId="167" formatCode="[$-409]d\-mmm\-yy;@"/>
    <numFmt numFmtId="168" formatCode="ddd"/>
    <numFmt numFmtId="169" formatCode="0.0%"/>
    <numFmt numFmtId="170" formatCode="dddd"/>
  </numFmts>
  <fonts count="1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sz val="12"/>
      <name val="Arial Unicode MS"/>
      <family val="2"/>
    </font>
    <font>
      <sz val="10"/>
      <name val="Arial"/>
      <family val="2"/>
    </font>
    <font>
      <b/>
      <sz val="9"/>
      <color theme="1" tint="0.499984740745262"/>
      <name val="Arial"/>
      <family val="2"/>
    </font>
    <font>
      <b/>
      <sz val="9"/>
      <name val="Arial"/>
      <family val="2"/>
    </font>
    <font>
      <b/>
      <sz val="9"/>
      <color theme="5"/>
      <name val="Arial"/>
      <family val="2"/>
    </font>
    <font>
      <b/>
      <u/>
      <sz val="14"/>
      <color theme="0"/>
      <name val="Arial Unicode MS"/>
      <family val="2"/>
    </font>
    <font>
      <b/>
      <sz val="10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1"/>
      <color theme="9" tint="-0.249977111117893"/>
      <name val="Calibri"/>
      <family val="2"/>
      <scheme val="minor"/>
    </font>
    <font>
      <sz val="10"/>
      <color theme="9" tint="-0.249977111117893"/>
      <name val="Arial"/>
      <family val="2"/>
    </font>
    <font>
      <b/>
      <sz val="9"/>
      <color theme="0"/>
      <name val="Calibri"/>
      <family val="2"/>
      <scheme val="minor"/>
    </font>
    <font>
      <b/>
      <sz val="6"/>
      <color theme="0"/>
      <name val="Calibri"/>
      <family val="2"/>
      <scheme val="minor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4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</borders>
  <cellStyleXfs count="5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  <xf numFmtId="166" fontId="5" fillId="0" borderId="0"/>
  </cellStyleXfs>
  <cellXfs count="163">
    <xf numFmtId="0" fontId="0" fillId="0" borderId="0" xfId="0"/>
    <xf numFmtId="0" fontId="4" fillId="2" borderId="0" xfId="3" applyFont="1" applyFill="1" applyBorder="1" applyProtection="1"/>
    <xf numFmtId="0" fontId="4" fillId="0" borderId="0" xfId="3" applyFont="1" applyProtection="1"/>
    <xf numFmtId="0" fontId="4" fillId="0" borderId="0" xfId="3" applyFont="1" applyBorder="1" applyProtection="1"/>
    <xf numFmtId="165" fontId="4" fillId="0" borderId="0" xfId="1" applyNumberFormat="1" applyFont="1" applyBorder="1" applyAlignment="1" applyProtection="1"/>
    <xf numFmtId="15" fontId="6" fillId="0" borderId="0" xfId="4" applyNumberFormat="1" applyFont="1" applyFill="1" applyBorder="1" applyAlignment="1">
      <alignment horizontal="center" vertical="top" wrapText="1"/>
    </xf>
    <xf numFmtId="15" fontId="7" fillId="0" borderId="0" xfId="4" applyNumberFormat="1" applyFont="1" applyFill="1" applyBorder="1" applyAlignment="1">
      <alignment horizontal="center" vertical="top" wrapText="1"/>
    </xf>
    <xf numFmtId="15" fontId="8" fillId="0" borderId="0" xfId="4" applyNumberFormat="1" applyFont="1" applyFill="1" applyBorder="1" applyAlignment="1">
      <alignment horizontal="center" vertical="top" wrapText="1"/>
    </xf>
    <xf numFmtId="0" fontId="4" fillId="0" borderId="0" xfId="3" applyFont="1" applyFill="1" applyBorder="1" applyProtection="1"/>
    <xf numFmtId="0" fontId="4" fillId="0" borderId="0" xfId="3" applyFont="1" applyAlignment="1" applyProtection="1">
      <alignment horizontal="right"/>
    </xf>
    <xf numFmtId="166" fontId="5" fillId="2" borderId="0" xfId="4" applyFill="1" applyBorder="1"/>
    <xf numFmtId="0" fontId="9" fillId="3" borderId="0" xfId="3" applyFont="1" applyFill="1" applyBorder="1" applyAlignment="1" applyProtection="1"/>
    <xf numFmtId="0" fontId="9" fillId="3" borderId="0" xfId="3" applyFont="1" applyFill="1" applyBorder="1" applyAlignment="1" applyProtection="1">
      <alignment horizontal="right"/>
    </xf>
    <xf numFmtId="166" fontId="5" fillId="0" borderId="0" xfId="4"/>
    <xf numFmtId="166" fontId="10" fillId="0" borderId="0" xfId="4" applyFont="1"/>
    <xf numFmtId="166" fontId="5" fillId="0" borderId="0" xfId="4" applyFill="1" applyBorder="1"/>
    <xf numFmtId="166" fontId="5" fillId="0" borderId="0" xfId="4" applyAlignment="1">
      <alignment horizontal="right"/>
    </xf>
    <xf numFmtId="166" fontId="5" fillId="4" borderId="0" xfId="4" applyFont="1" applyFill="1"/>
    <xf numFmtId="166" fontId="5" fillId="4" borderId="0" xfId="4" applyFill="1"/>
    <xf numFmtId="166" fontId="5" fillId="0" borderId="0" xfId="4" applyFont="1"/>
    <xf numFmtId="166" fontId="2" fillId="2" borderId="0" xfId="4" applyFont="1" applyFill="1" applyBorder="1" applyAlignment="1">
      <alignment horizontal="center"/>
    </xf>
    <xf numFmtId="166" fontId="2" fillId="0" borderId="0" xfId="4" applyFont="1" applyFill="1" applyBorder="1" applyAlignment="1">
      <alignment horizontal="center"/>
    </xf>
    <xf numFmtId="166" fontId="5" fillId="2" borderId="0" xfId="4" applyFill="1" applyBorder="1" applyAlignment="1">
      <alignment wrapText="1"/>
    </xf>
    <xf numFmtId="166" fontId="11" fillId="2" borderId="0" xfId="4" applyFont="1" applyFill="1" applyBorder="1" applyAlignment="1">
      <alignment horizontal="center" wrapText="1"/>
    </xf>
    <xf numFmtId="166" fontId="5" fillId="0" borderId="0" xfId="4" applyFont="1" applyFill="1" applyBorder="1" applyAlignment="1">
      <alignment horizontal="center" wrapText="1"/>
    </xf>
    <xf numFmtId="166" fontId="5" fillId="0" borderId="0" xfId="4" applyAlignment="1">
      <alignment wrapText="1"/>
    </xf>
    <xf numFmtId="166" fontId="5" fillId="6" borderId="6" xfId="4" applyFont="1" applyFill="1" applyBorder="1" applyAlignment="1">
      <alignment horizontal="center" wrapText="1"/>
    </xf>
    <xf numFmtId="14" fontId="13" fillId="6" borderId="7" xfId="4" applyNumberFormat="1" applyFont="1" applyFill="1" applyBorder="1" applyAlignment="1">
      <alignment horizontal="center" wrapText="1"/>
    </xf>
    <xf numFmtId="166" fontId="5" fillId="2" borderId="0" xfId="4" applyFont="1" applyFill="1" applyBorder="1" applyAlignment="1">
      <alignment horizontal="center" wrapText="1"/>
    </xf>
    <xf numFmtId="166" fontId="5" fillId="6" borderId="8" xfId="4" applyFont="1" applyFill="1" applyBorder="1" applyAlignment="1">
      <alignment horizontal="center" wrapText="1"/>
    </xf>
    <xf numFmtId="166" fontId="5" fillId="6" borderId="9" xfId="4" applyFont="1" applyFill="1" applyBorder="1" applyAlignment="1">
      <alignment horizontal="center" wrapText="1"/>
    </xf>
    <xf numFmtId="166" fontId="14" fillId="6" borderId="9" xfId="4" applyFont="1" applyFill="1" applyBorder="1" applyAlignment="1">
      <alignment horizontal="center" wrapText="1"/>
    </xf>
    <xf numFmtId="166" fontId="14" fillId="6" borderId="0" xfId="4" applyFont="1" applyFill="1" applyBorder="1" applyAlignment="1">
      <alignment horizontal="center" wrapText="1"/>
    </xf>
    <xf numFmtId="166" fontId="14" fillId="6" borderId="10" xfId="4" applyFont="1" applyFill="1" applyBorder="1" applyAlignment="1">
      <alignment horizontal="center" wrapText="1"/>
    </xf>
    <xf numFmtId="166" fontId="14" fillId="6" borderId="11" xfId="4" applyFont="1" applyFill="1" applyBorder="1" applyAlignment="1">
      <alignment horizontal="center" wrapText="1"/>
    </xf>
    <xf numFmtId="166" fontId="14" fillId="6" borderId="3" xfId="4" quotePrefix="1" applyFont="1" applyFill="1" applyBorder="1" applyAlignment="1">
      <alignment horizontal="center" wrapText="1"/>
    </xf>
    <xf numFmtId="167" fontId="5" fillId="0" borderId="12" xfId="4" applyNumberFormat="1" applyFill="1" applyBorder="1"/>
    <xf numFmtId="167" fontId="13" fillId="6" borderId="13" xfId="4" applyNumberFormat="1" applyFont="1" applyFill="1" applyBorder="1" applyAlignment="1">
      <alignment horizontal="right"/>
    </xf>
    <xf numFmtId="168" fontId="0" fillId="0" borderId="12" xfId="2" applyNumberFormat="1" applyFont="1" applyFill="1" applyBorder="1" applyAlignment="1">
      <alignment horizontal="right"/>
    </xf>
    <xf numFmtId="168" fontId="13" fillId="6" borderId="14" xfId="4" applyNumberFormat="1" applyFont="1" applyFill="1" applyBorder="1" applyAlignment="1">
      <alignment horizontal="right"/>
    </xf>
    <xf numFmtId="169" fontId="0" fillId="0" borderId="15" xfId="2" applyNumberFormat="1" applyFont="1" applyFill="1" applyBorder="1"/>
    <xf numFmtId="170" fontId="13" fillId="6" borderId="14" xfId="4" applyNumberFormat="1" applyFont="1" applyFill="1" applyBorder="1" applyAlignment="1">
      <alignment horizontal="left"/>
    </xf>
    <xf numFmtId="169" fontId="0" fillId="2" borderId="0" xfId="2" applyNumberFormat="1" applyFont="1" applyFill="1" applyBorder="1"/>
    <xf numFmtId="166" fontId="5" fillId="0" borderId="15" xfId="4" applyFill="1" applyBorder="1" applyAlignment="1">
      <alignment horizontal="right"/>
    </xf>
    <xf numFmtId="166" fontId="5" fillId="0" borderId="16" xfId="4" applyFill="1" applyBorder="1" applyAlignment="1">
      <alignment horizontal="right"/>
    </xf>
    <xf numFmtId="9" fontId="0" fillId="0" borderId="16" xfId="2" applyFont="1" applyFill="1" applyBorder="1" applyAlignment="1">
      <alignment horizontal="right"/>
    </xf>
    <xf numFmtId="166" fontId="14" fillId="0" borderId="16" xfId="4" applyFont="1" applyFill="1" applyBorder="1" applyAlignment="1">
      <alignment horizontal="right"/>
    </xf>
    <xf numFmtId="165" fontId="14" fillId="4" borderId="17" xfId="1" applyNumberFormat="1" applyFont="1" applyFill="1" applyBorder="1" applyAlignment="1">
      <alignment horizontal="right"/>
    </xf>
    <xf numFmtId="165" fontId="14" fillId="4" borderId="14" xfId="1" applyNumberFormat="1" applyFont="1" applyFill="1" applyBorder="1" applyAlignment="1">
      <alignment horizontal="right"/>
    </xf>
    <xf numFmtId="165" fontId="14" fillId="0" borderId="14" xfId="1" applyNumberFormat="1" applyFont="1" applyFill="1" applyBorder="1" applyAlignment="1">
      <alignment horizontal="right"/>
    </xf>
    <xf numFmtId="169" fontId="0" fillId="0" borderId="0" xfId="2" applyNumberFormat="1" applyFont="1" applyFill="1" applyBorder="1"/>
    <xf numFmtId="3" fontId="14" fillId="0" borderId="18" xfId="1" applyNumberFormat="1" applyFont="1" applyFill="1" applyBorder="1" applyAlignment="1">
      <alignment horizontal="right"/>
    </xf>
    <xf numFmtId="166" fontId="14" fillId="0" borderId="19" xfId="4" applyFont="1" applyFill="1" applyBorder="1" applyAlignment="1">
      <alignment horizontal="right"/>
    </xf>
    <xf numFmtId="3" fontId="14" fillId="0" borderId="13" xfId="1" applyNumberFormat="1" applyFont="1" applyFill="1" applyBorder="1" applyAlignment="1">
      <alignment horizontal="right"/>
    </xf>
    <xf numFmtId="166" fontId="5" fillId="0" borderId="20" xfId="4" applyBorder="1"/>
    <xf numFmtId="167" fontId="13" fillId="6" borderId="21" xfId="4" applyNumberFormat="1" applyFont="1" applyFill="1" applyBorder="1" applyAlignment="1">
      <alignment horizontal="right"/>
    </xf>
    <xf numFmtId="168" fontId="13" fillId="6" borderId="21" xfId="4" applyNumberFormat="1" applyFont="1" applyFill="1" applyBorder="1" applyAlignment="1">
      <alignment horizontal="right"/>
    </xf>
    <xf numFmtId="169" fontId="0" fillId="0" borderId="12" xfId="2" applyNumberFormat="1" applyFont="1" applyFill="1" applyBorder="1"/>
    <xf numFmtId="170" fontId="13" fillId="6" borderId="21" xfId="4" applyNumberFormat="1" applyFont="1" applyFill="1" applyBorder="1" applyAlignment="1">
      <alignment horizontal="left"/>
    </xf>
    <xf numFmtId="166" fontId="5" fillId="0" borderId="12" xfId="4" applyFill="1" applyBorder="1" applyAlignment="1">
      <alignment horizontal="right"/>
    </xf>
    <xf numFmtId="166" fontId="5" fillId="0" borderId="22" xfId="4" applyFill="1" applyBorder="1" applyAlignment="1">
      <alignment horizontal="right"/>
    </xf>
    <xf numFmtId="9" fontId="0" fillId="0" borderId="22" xfId="2" applyFont="1" applyFill="1" applyBorder="1" applyAlignment="1">
      <alignment horizontal="right"/>
    </xf>
    <xf numFmtId="166" fontId="14" fillId="0" borderId="22" xfId="4" applyFont="1" applyFill="1" applyBorder="1" applyAlignment="1">
      <alignment horizontal="right"/>
    </xf>
    <xf numFmtId="165" fontId="14" fillId="4" borderId="23" xfId="1" applyNumberFormat="1" applyFont="1" applyFill="1" applyBorder="1" applyAlignment="1">
      <alignment horizontal="right"/>
    </xf>
    <xf numFmtId="165" fontId="14" fillId="4" borderId="21" xfId="1" applyNumberFormat="1" applyFont="1" applyFill="1" applyBorder="1" applyAlignment="1">
      <alignment horizontal="right"/>
    </xf>
    <xf numFmtId="166" fontId="5" fillId="0" borderId="12" xfId="4" applyFont="1" applyFill="1" applyBorder="1" applyAlignment="1">
      <alignment horizontal="right"/>
    </xf>
    <xf numFmtId="165" fontId="14" fillId="0" borderId="21" xfId="1" applyNumberFormat="1" applyFont="1" applyFill="1" applyBorder="1" applyAlignment="1">
      <alignment horizontal="right"/>
    </xf>
    <xf numFmtId="3" fontId="14" fillId="0" borderId="24" xfId="1" applyNumberFormat="1" applyFont="1" applyFill="1" applyBorder="1" applyAlignment="1">
      <alignment horizontal="right"/>
    </xf>
    <xf numFmtId="3" fontId="14" fillId="0" borderId="21" xfId="1" applyNumberFormat="1" applyFont="1" applyFill="1" applyBorder="1" applyAlignment="1">
      <alignment horizontal="right"/>
    </xf>
    <xf numFmtId="169" fontId="5" fillId="0" borderId="12" xfId="2" applyNumberFormat="1" applyFont="1" applyFill="1" applyBorder="1"/>
    <xf numFmtId="167" fontId="5" fillId="0" borderId="25" xfId="4" applyNumberFormat="1" applyFill="1" applyBorder="1"/>
    <xf numFmtId="167" fontId="13" fillId="6" borderId="26" xfId="4" applyNumberFormat="1" applyFont="1" applyFill="1" applyBorder="1" applyAlignment="1">
      <alignment horizontal="right"/>
    </xf>
    <xf numFmtId="168" fontId="0" fillId="0" borderId="25" xfId="2" applyNumberFormat="1" applyFont="1" applyFill="1" applyBorder="1" applyAlignment="1">
      <alignment horizontal="right"/>
    </xf>
    <xf numFmtId="168" fontId="13" fillId="6" borderId="26" xfId="4" applyNumberFormat="1" applyFont="1" applyFill="1" applyBorder="1" applyAlignment="1">
      <alignment horizontal="right"/>
    </xf>
    <xf numFmtId="169" fontId="5" fillId="0" borderId="25" xfId="2" applyNumberFormat="1" applyFont="1" applyFill="1" applyBorder="1"/>
    <xf numFmtId="170" fontId="13" fillId="6" borderId="26" xfId="4" applyNumberFormat="1" applyFont="1" applyFill="1" applyBorder="1" applyAlignment="1">
      <alignment horizontal="left"/>
    </xf>
    <xf numFmtId="169" fontId="0" fillId="2" borderId="27" xfId="2" applyNumberFormat="1" applyFont="1" applyFill="1" applyBorder="1"/>
    <xf numFmtId="166" fontId="5" fillId="0" borderId="25" xfId="4" applyFill="1" applyBorder="1" applyAlignment="1">
      <alignment horizontal="right"/>
    </xf>
    <xf numFmtId="166" fontId="5" fillId="0" borderId="28" xfId="4" applyFill="1" applyBorder="1" applyAlignment="1">
      <alignment horizontal="right"/>
    </xf>
    <xf numFmtId="9" fontId="0" fillId="0" borderId="28" xfId="2" applyFont="1" applyFill="1" applyBorder="1" applyAlignment="1">
      <alignment horizontal="right"/>
    </xf>
    <xf numFmtId="166" fontId="14" fillId="0" borderId="28" xfId="4" applyFont="1" applyFill="1" applyBorder="1" applyAlignment="1">
      <alignment horizontal="right"/>
    </xf>
    <xf numFmtId="165" fontId="14" fillId="4" borderId="29" xfId="1" applyNumberFormat="1" applyFont="1" applyFill="1" applyBorder="1" applyAlignment="1">
      <alignment horizontal="right"/>
    </xf>
    <xf numFmtId="165" fontId="14" fillId="4" borderId="26" xfId="1" applyNumberFormat="1" applyFont="1" applyFill="1" applyBorder="1" applyAlignment="1">
      <alignment horizontal="right"/>
    </xf>
    <xf numFmtId="165" fontId="14" fillId="0" borderId="26" xfId="1" applyNumberFormat="1" applyFont="1" applyFill="1" applyBorder="1" applyAlignment="1">
      <alignment horizontal="right"/>
    </xf>
    <xf numFmtId="3" fontId="14" fillId="0" borderId="30" xfId="1" applyNumberFormat="1" applyFont="1" applyFill="1" applyBorder="1" applyAlignment="1">
      <alignment horizontal="right"/>
    </xf>
    <xf numFmtId="3" fontId="14" fillId="0" borderId="26" xfId="1" applyNumberFormat="1" applyFont="1" applyFill="1" applyBorder="1" applyAlignment="1">
      <alignment horizontal="right"/>
    </xf>
    <xf numFmtId="167" fontId="5" fillId="0" borderId="31" xfId="4" applyNumberFormat="1" applyFill="1" applyBorder="1"/>
    <xf numFmtId="168" fontId="5" fillId="0" borderId="31" xfId="2" applyNumberFormat="1" applyFont="1" applyFill="1" applyBorder="1" applyAlignment="1">
      <alignment horizontal="right"/>
    </xf>
    <xf numFmtId="168" fontId="13" fillId="6" borderId="13" xfId="4" applyNumberFormat="1" applyFont="1" applyFill="1" applyBorder="1" applyAlignment="1">
      <alignment horizontal="right"/>
    </xf>
    <xf numFmtId="169" fontId="5" fillId="0" borderId="31" xfId="2" applyNumberFormat="1" applyFont="1" applyFill="1" applyBorder="1"/>
    <xf numFmtId="170" fontId="13" fillId="6" borderId="13" xfId="4" applyNumberFormat="1" applyFont="1" applyFill="1" applyBorder="1" applyAlignment="1">
      <alignment horizontal="left"/>
    </xf>
    <xf numFmtId="166" fontId="5" fillId="0" borderId="31" xfId="4" applyFill="1" applyBorder="1" applyAlignment="1">
      <alignment horizontal="right"/>
    </xf>
    <xf numFmtId="166" fontId="5" fillId="0" borderId="19" xfId="4" applyFill="1" applyBorder="1" applyAlignment="1">
      <alignment horizontal="right"/>
    </xf>
    <xf numFmtId="9" fontId="0" fillId="0" borderId="19" xfId="2" applyFont="1" applyFill="1" applyBorder="1" applyAlignment="1">
      <alignment horizontal="right"/>
    </xf>
    <xf numFmtId="165" fontId="14" fillId="4" borderId="32" xfId="1" applyNumberFormat="1" applyFont="1" applyFill="1" applyBorder="1" applyAlignment="1">
      <alignment horizontal="right"/>
    </xf>
    <xf numFmtId="165" fontId="14" fillId="4" borderId="13" xfId="1" applyNumberFormat="1" applyFont="1" applyFill="1" applyBorder="1" applyAlignment="1">
      <alignment horizontal="right"/>
    </xf>
    <xf numFmtId="165" fontId="14" fillId="0" borderId="13" xfId="1" applyNumberFormat="1" applyFont="1" applyFill="1" applyBorder="1" applyAlignment="1">
      <alignment horizontal="right"/>
    </xf>
    <xf numFmtId="3" fontId="14" fillId="0" borderId="33" xfId="1" applyNumberFormat="1" applyFont="1" applyFill="1" applyBorder="1" applyAlignment="1">
      <alignment horizontal="right"/>
    </xf>
    <xf numFmtId="3" fontId="14" fillId="0" borderId="34" xfId="1" applyNumberFormat="1" applyFont="1" applyFill="1" applyBorder="1" applyAlignment="1">
      <alignment horizontal="right"/>
    </xf>
    <xf numFmtId="166" fontId="5" fillId="0" borderId="22" xfId="4" applyFont="1" applyFill="1" applyBorder="1" applyAlignment="1">
      <alignment horizontal="right"/>
    </xf>
    <xf numFmtId="167" fontId="5" fillId="0" borderId="36" xfId="4" applyNumberFormat="1" applyFill="1" applyBorder="1"/>
    <xf numFmtId="167" fontId="13" fillId="6" borderId="37" xfId="4" applyNumberFormat="1" applyFont="1" applyFill="1" applyBorder="1" applyAlignment="1">
      <alignment horizontal="right"/>
    </xf>
    <xf numFmtId="168" fontId="0" fillId="0" borderId="36" xfId="2" applyNumberFormat="1" applyFont="1" applyFill="1" applyBorder="1" applyAlignment="1">
      <alignment horizontal="right"/>
    </xf>
    <xf numFmtId="168" fontId="13" fillId="6" borderId="37" xfId="4" applyNumberFormat="1" applyFont="1" applyFill="1" applyBorder="1" applyAlignment="1">
      <alignment horizontal="right"/>
    </xf>
    <xf numFmtId="169" fontId="0" fillId="0" borderId="36" xfId="2" applyNumberFormat="1" applyFont="1" applyFill="1" applyBorder="1"/>
    <xf numFmtId="170" fontId="13" fillId="6" borderId="37" xfId="4" applyNumberFormat="1" applyFont="1" applyFill="1" applyBorder="1" applyAlignment="1">
      <alignment horizontal="left"/>
    </xf>
    <xf numFmtId="166" fontId="5" fillId="0" borderId="36" xfId="4" applyFill="1" applyBorder="1" applyAlignment="1">
      <alignment horizontal="right"/>
    </xf>
    <xf numFmtId="166" fontId="5" fillId="0" borderId="38" xfId="4" applyFill="1" applyBorder="1" applyAlignment="1">
      <alignment horizontal="right"/>
    </xf>
    <xf numFmtId="9" fontId="0" fillId="0" borderId="38" xfId="2" applyFont="1" applyFill="1" applyBorder="1" applyAlignment="1">
      <alignment horizontal="right"/>
    </xf>
    <xf numFmtId="166" fontId="14" fillId="0" borderId="38" xfId="4" applyFont="1" applyFill="1" applyBorder="1" applyAlignment="1">
      <alignment horizontal="right"/>
    </xf>
    <xf numFmtId="165" fontId="14" fillId="4" borderId="39" xfId="1" applyNumberFormat="1" applyFont="1" applyFill="1" applyBorder="1" applyAlignment="1">
      <alignment horizontal="right"/>
    </xf>
    <xf numFmtId="165" fontId="14" fillId="4" borderId="37" xfId="1" applyNumberFormat="1" applyFont="1" applyFill="1" applyBorder="1" applyAlignment="1">
      <alignment horizontal="right"/>
    </xf>
    <xf numFmtId="165" fontId="14" fillId="0" borderId="37" xfId="1" applyNumberFormat="1" applyFont="1" applyFill="1" applyBorder="1" applyAlignment="1">
      <alignment horizontal="right"/>
    </xf>
    <xf numFmtId="167" fontId="5" fillId="0" borderId="40" xfId="4" applyNumberFormat="1" applyFill="1" applyBorder="1"/>
    <xf numFmtId="167" fontId="13" fillId="6" borderId="34" xfId="4" applyNumberFormat="1" applyFont="1" applyFill="1" applyBorder="1" applyAlignment="1">
      <alignment horizontal="right"/>
    </xf>
    <xf numFmtId="168" fontId="5" fillId="0" borderId="40" xfId="2" applyNumberFormat="1" applyFont="1" applyFill="1" applyBorder="1" applyAlignment="1">
      <alignment horizontal="right"/>
    </xf>
    <xf numFmtId="168" fontId="13" fillId="6" borderId="34" xfId="4" applyNumberFormat="1" applyFont="1" applyFill="1" applyBorder="1" applyAlignment="1">
      <alignment horizontal="right"/>
    </xf>
    <xf numFmtId="169" fontId="0" fillId="0" borderId="40" xfId="2" applyNumberFormat="1" applyFont="1" applyFill="1" applyBorder="1"/>
    <xf numFmtId="170" fontId="13" fillId="6" borderId="34" xfId="4" applyNumberFormat="1" applyFont="1" applyFill="1" applyBorder="1" applyAlignment="1">
      <alignment horizontal="left"/>
    </xf>
    <xf numFmtId="169" fontId="0" fillId="2" borderId="41" xfId="2" applyNumberFormat="1" applyFont="1" applyFill="1" applyBorder="1"/>
    <xf numFmtId="166" fontId="5" fillId="0" borderId="40" xfId="4" applyFill="1" applyBorder="1" applyAlignment="1">
      <alignment horizontal="right"/>
    </xf>
    <xf numFmtId="166" fontId="5" fillId="0" borderId="42" xfId="4" applyFill="1" applyBorder="1" applyAlignment="1">
      <alignment horizontal="right"/>
    </xf>
    <xf numFmtId="9" fontId="0" fillId="0" borderId="42" xfId="2" applyFont="1" applyFill="1" applyBorder="1" applyAlignment="1">
      <alignment horizontal="right"/>
    </xf>
    <xf numFmtId="166" fontId="14" fillId="0" borderId="42" xfId="4" applyFont="1" applyFill="1" applyBorder="1" applyAlignment="1">
      <alignment horizontal="right"/>
    </xf>
    <xf numFmtId="165" fontId="14" fillId="4" borderId="43" xfId="1" applyNumberFormat="1" applyFont="1" applyFill="1" applyBorder="1" applyAlignment="1">
      <alignment horizontal="right"/>
    </xf>
    <xf numFmtId="165" fontId="14" fillId="4" borderId="34" xfId="1" applyNumberFormat="1" applyFont="1" applyFill="1" applyBorder="1" applyAlignment="1">
      <alignment horizontal="right"/>
    </xf>
    <xf numFmtId="165" fontId="14" fillId="0" borderId="34" xfId="1" applyNumberFormat="1" applyFont="1" applyFill="1" applyBorder="1" applyAlignment="1">
      <alignment horizontal="right"/>
    </xf>
    <xf numFmtId="169" fontId="0" fillId="2" borderId="35" xfId="2" applyNumberFormat="1" applyFont="1" applyFill="1" applyBorder="1"/>
    <xf numFmtId="168" fontId="0" fillId="0" borderId="31" xfId="2" applyNumberFormat="1" applyFont="1" applyFill="1" applyBorder="1" applyAlignment="1">
      <alignment horizontal="right"/>
    </xf>
    <xf numFmtId="169" fontId="0" fillId="0" borderId="31" xfId="2" applyNumberFormat="1" applyFont="1" applyFill="1" applyBorder="1"/>
    <xf numFmtId="168" fontId="0" fillId="0" borderId="40" xfId="2" applyNumberFormat="1" applyFont="1" applyFill="1" applyBorder="1" applyAlignment="1">
      <alignment horizontal="right"/>
    </xf>
    <xf numFmtId="169" fontId="5" fillId="0" borderId="40" xfId="2" applyNumberFormat="1" applyFont="1" applyFill="1" applyBorder="1"/>
    <xf numFmtId="169" fontId="5" fillId="2" borderId="27" xfId="2" applyNumberFormat="1" applyFont="1" applyFill="1" applyBorder="1"/>
    <xf numFmtId="169" fontId="5" fillId="0" borderId="0" xfId="2" applyNumberFormat="1" applyFont="1" applyFill="1" applyBorder="1"/>
    <xf numFmtId="3" fontId="14" fillId="0" borderId="44" xfId="1" applyNumberFormat="1" applyFont="1" applyFill="1" applyBorder="1" applyAlignment="1">
      <alignment horizontal="right"/>
    </xf>
    <xf numFmtId="166" fontId="1" fillId="7" borderId="45" xfId="4" applyFont="1" applyFill="1" applyBorder="1"/>
    <xf numFmtId="3" fontId="1" fillId="7" borderId="0" xfId="4" applyNumberFormat="1" applyFont="1" applyFill="1"/>
    <xf numFmtId="3" fontId="1" fillId="7" borderId="0" xfId="4" applyNumberFormat="1" applyFont="1" applyFill="1" applyBorder="1"/>
    <xf numFmtId="9" fontId="1" fillId="7" borderId="0" xfId="2" applyFont="1" applyFill="1"/>
    <xf numFmtId="9" fontId="1" fillId="7" borderId="10" xfId="2" applyFont="1" applyFill="1" applyBorder="1"/>
    <xf numFmtId="9" fontId="1" fillId="2" borderId="0" xfId="2" applyFont="1" applyFill="1" applyBorder="1"/>
    <xf numFmtId="3" fontId="1" fillId="7" borderId="46" xfId="4" applyNumberFormat="1" applyFont="1" applyFill="1" applyBorder="1" applyAlignment="1">
      <alignment horizontal="right"/>
    </xf>
    <xf numFmtId="3" fontId="1" fillId="7" borderId="0" xfId="4" applyNumberFormat="1" applyFont="1" applyFill="1" applyBorder="1" applyAlignment="1">
      <alignment horizontal="right"/>
    </xf>
    <xf numFmtId="165" fontId="1" fillId="7" borderId="10" xfId="1" applyNumberFormat="1" applyFont="1" applyFill="1" applyBorder="1" applyAlignment="1">
      <alignment horizontal="right"/>
    </xf>
    <xf numFmtId="3" fontId="1" fillId="7" borderId="45" xfId="4" applyNumberFormat="1" applyFont="1" applyFill="1" applyBorder="1" applyAlignment="1">
      <alignment horizontal="right"/>
    </xf>
    <xf numFmtId="165" fontId="15" fillId="7" borderId="10" xfId="1" applyNumberFormat="1" applyFont="1" applyFill="1" applyBorder="1" applyAlignment="1">
      <alignment horizontal="right"/>
    </xf>
    <xf numFmtId="9" fontId="1" fillId="0" borderId="0" xfId="2" applyFont="1" applyFill="1" applyBorder="1"/>
    <xf numFmtId="165" fontId="16" fillId="7" borderId="0" xfId="1" applyNumberFormat="1" applyFont="1" applyFill="1" applyBorder="1" applyAlignment="1">
      <alignment horizontal="right"/>
    </xf>
    <xf numFmtId="9" fontId="1" fillId="7" borderId="47" xfId="2" applyFont="1" applyFill="1" applyBorder="1" applyAlignment="1">
      <alignment horizontal="right"/>
    </xf>
    <xf numFmtId="166" fontId="5" fillId="0" borderId="0" xfId="4" applyBorder="1"/>
    <xf numFmtId="166" fontId="17" fillId="0" borderId="0" xfId="4" applyFont="1"/>
    <xf numFmtId="166" fontId="11" fillId="6" borderId="1" xfId="4" applyFont="1" applyFill="1" applyBorder="1" applyAlignment="1">
      <alignment horizontal="center" wrapText="1"/>
    </xf>
    <xf numFmtId="166" fontId="11" fillId="6" borderId="2" xfId="4" applyFont="1" applyFill="1" applyBorder="1" applyAlignment="1">
      <alignment horizontal="center" wrapText="1"/>
    </xf>
    <xf numFmtId="166" fontId="11" fillId="6" borderId="3" xfId="4" applyFont="1" applyFill="1" applyBorder="1" applyAlignment="1">
      <alignment horizontal="center" wrapText="1"/>
    </xf>
    <xf numFmtId="166" fontId="11" fillId="6" borderId="6" xfId="4" applyFont="1" applyFill="1" applyBorder="1" applyAlignment="1">
      <alignment horizontal="center" wrapText="1"/>
    </xf>
    <xf numFmtId="166" fontId="11" fillId="6" borderId="7" xfId="4" applyFont="1" applyFill="1" applyBorder="1" applyAlignment="1">
      <alignment horizontal="center" wrapText="1"/>
    </xf>
    <xf numFmtId="14" fontId="4" fillId="0" borderId="0" xfId="3" applyNumberFormat="1" applyFont="1" applyAlignment="1" applyProtection="1">
      <alignment horizontal="center" wrapText="1"/>
    </xf>
    <xf numFmtId="166" fontId="2" fillId="5" borderId="1" xfId="4" applyFont="1" applyFill="1" applyBorder="1" applyAlignment="1">
      <alignment horizontal="center"/>
    </xf>
    <xf numFmtId="166" fontId="2" fillId="5" borderId="2" xfId="4" applyFont="1" applyFill="1" applyBorder="1" applyAlignment="1">
      <alignment horizontal="center"/>
    </xf>
    <xf numFmtId="166" fontId="2" fillId="5" borderId="3" xfId="4" applyFont="1" applyFill="1" applyBorder="1" applyAlignment="1">
      <alignment horizontal="center"/>
    </xf>
    <xf numFmtId="166" fontId="12" fillId="6" borderId="1" xfId="4" applyFont="1" applyFill="1" applyBorder="1" applyAlignment="1">
      <alignment horizontal="center" wrapText="1"/>
    </xf>
    <xf numFmtId="166" fontId="12" fillId="6" borderId="4" xfId="4" applyFont="1" applyFill="1" applyBorder="1" applyAlignment="1">
      <alignment horizontal="center" wrapText="1"/>
    </xf>
    <xf numFmtId="166" fontId="11" fillId="6" borderId="5" xfId="4" applyFont="1" applyFill="1" applyBorder="1" applyAlignment="1">
      <alignment horizontal="center" wrapText="1"/>
    </xf>
  </cellXfs>
  <cellStyles count="5">
    <cellStyle name="Comma" xfId="1" builtinId="3"/>
    <cellStyle name="Normal" xfId="0" builtinId="0"/>
    <cellStyle name="Normal 4" xfId="4" xr:uid="{00000000-0005-0000-0000-000002000000}"/>
    <cellStyle name="Normal_P&amp;L -  CFLOW" xfId="3" xr:uid="{00000000-0005-0000-0000-000003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190500</xdr:rowOff>
    </xdr:from>
    <xdr:to>
      <xdr:col>3</xdr:col>
      <xdr:colOff>200025</xdr:colOff>
      <xdr:row>2</xdr:row>
      <xdr:rowOff>133350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02" t="-1" b="-2878"/>
        <a:stretch/>
      </xdr:blipFill>
      <xdr:spPr bwMode="auto">
        <a:xfrm>
          <a:off x="114300" y="190500"/>
          <a:ext cx="1600200" cy="4000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napShot_Hotel_Performance%202015-04-15%20B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SnapShot_Hotel_Performance%20MasterVersion_2015Oct%20Brendan%20copy%20with%20STR%20grap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PEX%20-%20King%20Edward%20PIP%20-%20v5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ipster/Downloads/SNAP_BOOT%20SnapShot%20Hotel%20Performan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T2_totals_SP_200roo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 As IS"/>
      <sheetName val="Home"/>
      <sheetName val="P&amp;L- As is"/>
      <sheetName val="P&amp;L- New"/>
      <sheetName val="Incremental P&amp;L-Cashflow"/>
      <sheetName val="Revenue Assuption"/>
      <sheetName val="NPV Calculation"/>
      <sheetName val="Scenarios &amp; Phases"/>
      <sheetName val="Manning Guide"/>
      <sheetName val="Forecast Sheet"/>
      <sheetName val="Performance data"/>
      <sheetName val="STR report"/>
      <sheetName val="PVC Analysis"/>
      <sheetName val="OTA Insight (except)"/>
      <sheetName val="OM Campaign report"/>
    </sheetNames>
    <sheetDataSet>
      <sheetData sheetId="0"/>
      <sheetData sheetId="1"/>
      <sheetData sheetId="2"/>
      <sheetData sheetId="3"/>
      <sheetData sheetId="4">
        <row r="74">
          <cell r="G74">
            <v>1</v>
          </cell>
          <cell r="I74">
            <v>2</v>
          </cell>
          <cell r="J74">
            <v>3</v>
          </cell>
          <cell r="K74">
            <v>4</v>
          </cell>
          <cell r="L74">
            <v>5</v>
          </cell>
          <cell r="M74">
            <v>6</v>
          </cell>
          <cell r="N74">
            <v>7</v>
          </cell>
          <cell r="O74">
            <v>8</v>
          </cell>
          <cell r="P74">
            <v>9</v>
          </cell>
          <cell r="Q74">
            <v>10</v>
          </cell>
          <cell r="R74">
            <v>11</v>
          </cell>
        </row>
        <row r="75">
          <cell r="G75">
            <v>0</v>
          </cell>
          <cell r="H75">
            <v>-5000</v>
          </cell>
          <cell r="I75">
            <v>-5000</v>
          </cell>
          <cell r="J75">
            <v>-4726.5501538951121</v>
          </cell>
          <cell r="K75">
            <v>-4257.6653941417699</v>
          </cell>
          <cell r="L75">
            <v>-3551.9998648839328</v>
          </cell>
          <cell r="M75">
            <v>-2709.1637693532421</v>
          </cell>
          <cell r="N75">
            <v>-1721.6953565110273</v>
          </cell>
          <cell r="O75">
            <v>-583.77756953972244</v>
          </cell>
          <cell r="P75">
            <v>710.87840397615128</v>
          </cell>
          <cell r="Q75">
            <v>2169.0614522734513</v>
          </cell>
          <cell r="R75">
            <v>3798.090759110547</v>
          </cell>
        </row>
        <row r="76">
          <cell r="G76">
            <v>-5000</v>
          </cell>
          <cell r="H76">
            <v>0</v>
          </cell>
          <cell r="I76">
            <v>273.44984610488791</v>
          </cell>
          <cell r="J76">
            <v>468.88475975334222</v>
          </cell>
          <cell r="K76">
            <v>705.66552925783708</v>
          </cell>
          <cell r="L76">
            <v>842.83609553069073</v>
          </cell>
          <cell r="M76">
            <v>987.46841284221478</v>
          </cell>
          <cell r="N76">
            <v>1137.9177869713048</v>
          </cell>
          <cell r="O76">
            <v>1294.6559735158737</v>
          </cell>
          <cell r="P76">
            <v>1458.1830482973</v>
          </cell>
          <cell r="Q76">
            <v>1629.0293068370956</v>
          </cell>
          <cell r="R76">
            <v>-3798.090759110547</v>
          </cell>
        </row>
      </sheetData>
      <sheetData sheetId="5">
        <row r="5">
          <cell r="D5">
            <v>1.4999999999999999E-2</v>
          </cell>
        </row>
        <row r="6">
          <cell r="D6">
            <v>0.05</v>
          </cell>
        </row>
        <row r="7">
          <cell r="D7">
            <v>7.0000000000000007E-2</v>
          </cell>
        </row>
        <row r="65">
          <cell r="D65">
            <v>122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 As IS"/>
      <sheetName val="Home"/>
      <sheetName val="P&amp;L- As is"/>
      <sheetName val="Revenue Assuption"/>
      <sheetName val="P&amp;L- New"/>
      <sheetName val="Incremental P&amp;L-Cashflow"/>
      <sheetName val="Scenarios &amp; Phases"/>
      <sheetName val="Manning Guide"/>
      <sheetName val="Performance data"/>
      <sheetName val="STR report"/>
      <sheetName val="Ex_DG_PVC Analysis"/>
      <sheetName val="EX_DG_OTA Insight"/>
      <sheetName val="Ex_DG_Distrib Costs"/>
      <sheetName val="Ex_OM_Campaign report"/>
      <sheetName val="Ex_RM_Forecast Sheet"/>
    </sheetNames>
    <sheetDataSet>
      <sheetData sheetId="0"/>
      <sheetData sheetId="1"/>
      <sheetData sheetId="2"/>
      <sheetData sheetId="3">
        <row r="5">
          <cell r="D5">
            <v>1.4999999999999999E-2</v>
          </cell>
        </row>
        <row r="6">
          <cell r="D6">
            <v>0.05</v>
          </cell>
        </row>
        <row r="7">
          <cell r="D7">
            <v>7.0000000000000007E-2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utive Summary"/>
      <sheetName val="Scenarios &amp; Phases"/>
      <sheetName val="Total P&amp;L-Cashflow"/>
      <sheetName val="Total Workings"/>
      <sheetName val="SCENARIO 1 &gt;&gt;"/>
      <sheetName val="Basicdata1"/>
      <sheetName val="RevAss1"/>
      <sheetName val="RevAssF&amp;B1 "/>
      <sheetName val="DirCosts1"/>
      <sheetName val="RevAssOther1"/>
      <sheetName val="P&amp;LCashflow1"/>
      <sheetName val="Workings1"/>
      <sheetName val="SCENARIO 2 &gt;&gt;"/>
      <sheetName val="Basicdata2"/>
      <sheetName val="RevAss2"/>
      <sheetName val="RevAssF&amp;B2"/>
      <sheetName val="DirCosts2"/>
      <sheetName val="RevAssOther2"/>
      <sheetName val="P&amp;LCashflow2"/>
      <sheetName val="Workings2"/>
      <sheetName val="SCENARIO 3 &gt;&gt;"/>
      <sheetName val="Basicdata3"/>
      <sheetName val="RevAss3"/>
      <sheetName val="RevAssF&amp;B3"/>
      <sheetName val="DirCosts3"/>
      <sheetName val="RevAssOther3"/>
      <sheetName val="P&amp;LCashflow3"/>
      <sheetName val="Workings3"/>
      <sheetName val="SCENARIO 4 &gt;&gt;"/>
      <sheetName val="Basicdata4"/>
      <sheetName val="RevAss4"/>
      <sheetName val="RevAssF&amp;B4"/>
      <sheetName val="DirCosts4"/>
      <sheetName val="RevAssOther4"/>
      <sheetName val="P&amp;LCashflow4"/>
      <sheetName val="Workings4"/>
    </sheetNames>
    <sheetDataSet>
      <sheetData sheetId="0"/>
      <sheetData sheetId="1"/>
      <sheetData sheetId="2"/>
      <sheetData sheetId="3"/>
      <sheetData sheetId="4"/>
      <sheetData sheetId="5">
        <row r="26">
          <cell r="G26">
            <v>6.5000000000000002E-2</v>
          </cell>
        </row>
        <row r="27">
          <cell r="F27">
            <v>0.1</v>
          </cell>
        </row>
        <row r="28">
          <cell r="G28">
            <v>2016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ROMANCE"/>
      <sheetName val="Tabelle2"/>
      <sheetName val="Tabelle3"/>
    </sheetNames>
    <sheetDataSet>
      <sheetData sheetId="0" refreshError="1"/>
      <sheetData sheetId="1">
        <row r="1">
          <cell r="B1">
            <v>200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podatabase.com/tradeshow/ifa-consumer-electronics-unlimited-244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expodatabase.com/tradeshow/ifa-consumer-electronics-unlimited-244.html" TargetMode="External"/><Relationship Id="rId1" Type="http://schemas.openxmlformats.org/officeDocument/2006/relationships/hyperlink" Target="http://www.expodatabase.com/tradeshow/ifa-consumer-electronics-unlimited-244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expodatabase.com/tradeshow/ifa-consumer-electronics-unlimited-244.html" TargetMode="External"/><Relationship Id="rId4" Type="http://schemas.openxmlformats.org/officeDocument/2006/relationships/hyperlink" Target="http://www.expodatabase.com/tradeshow/ifa-consumer-electronics-unlimited-24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AV58"/>
  <sheetViews>
    <sheetView showGridLines="0" tabSelected="1" zoomScaleNormal="100" zoomScalePageLayoutView="130" workbookViewId="0">
      <pane xSplit="5" ySplit="24" topLeftCell="Q25" activePane="bottomRight" state="frozen"/>
      <selection sqref="A1:XFD1"/>
      <selection pane="topRight" sqref="A1:XFD1"/>
      <selection pane="bottomLeft" sqref="A1:XFD1"/>
      <selection pane="bottomRight" activeCell="AQ35" sqref="AQ35"/>
    </sheetView>
  </sheetViews>
  <sheetFormatPr defaultColWidth="12.33203125" defaultRowHeight="13.2" outlineLevelRow="1"/>
  <cols>
    <col min="1" max="1" width="1.6640625" style="10" customWidth="1"/>
    <col min="2" max="2" width="10.109375" style="13" bestFit="1" customWidth="1"/>
    <col min="3" max="3" width="10.77734375" style="13" customWidth="1"/>
    <col min="4" max="5" width="6.44140625" style="13" customWidth="1"/>
    <col min="6" max="6" width="9" style="13" customWidth="1"/>
    <col min="7" max="7" width="18.44140625" style="13" customWidth="1"/>
    <col min="8" max="8" width="1.109375" style="10" customWidth="1"/>
    <col min="9" max="10" width="5.77734375" style="13" customWidth="1"/>
    <col min="11" max="11" width="7" style="13" customWidth="1"/>
    <col min="12" max="12" width="7.33203125" style="13" customWidth="1"/>
    <col min="13" max="16" width="5.77734375" style="13" customWidth="1"/>
    <col min="17" max="17" width="7" style="13" customWidth="1"/>
    <col min="18" max="18" width="7.33203125" style="13" customWidth="1"/>
    <col min="19" max="22" width="5.77734375" style="13" customWidth="1"/>
    <col min="23" max="23" width="7" style="13" customWidth="1"/>
    <col min="24" max="24" width="7.33203125" style="13" customWidth="1"/>
    <col min="25" max="25" width="5.77734375" style="13" customWidth="1"/>
    <col min="26" max="26" width="8" style="13" customWidth="1"/>
    <col min="27" max="28" width="5.77734375" style="13" customWidth="1"/>
    <col min="29" max="29" width="7" style="13" customWidth="1"/>
    <col min="30" max="30" width="7.33203125" style="13" customWidth="1"/>
    <col min="31" max="34" width="5.77734375" style="13" customWidth="1"/>
    <col min="35" max="35" width="7" style="13" customWidth="1"/>
    <col min="36" max="36" width="7.33203125" style="13" customWidth="1"/>
    <col min="37" max="38" width="5.77734375" style="13" customWidth="1"/>
    <col min="39" max="39" width="2.33203125" style="15" customWidth="1"/>
    <col min="40" max="47" width="5.6640625" style="16" customWidth="1"/>
    <col min="48" max="48" width="3.109375" style="13" customWidth="1"/>
    <col min="49" max="49" width="12.33203125" style="13"/>
    <col min="50" max="50" width="16.44140625" style="13" customWidth="1"/>
    <col min="51" max="16384" width="12.33203125" style="13"/>
  </cols>
  <sheetData>
    <row r="1" spans="1:48" s="2" customFormat="1" ht="15.75" customHeight="1">
      <c r="A1" s="1"/>
      <c r="C1" s="2" t="s">
        <v>0</v>
      </c>
      <c r="E1" s="156">
        <v>42241</v>
      </c>
      <c r="F1" s="156"/>
      <c r="H1" s="1"/>
      <c r="I1" s="3" t="s">
        <v>1</v>
      </c>
      <c r="J1" s="3"/>
      <c r="K1" s="3"/>
      <c r="L1" s="3"/>
      <c r="M1" s="4">
        <f>C25-E1</f>
        <v>7</v>
      </c>
      <c r="N1" s="4"/>
      <c r="O1" s="5"/>
      <c r="P1" s="5"/>
      <c r="Q1" s="5"/>
      <c r="R1" s="5"/>
      <c r="S1" s="5"/>
      <c r="T1" s="5"/>
      <c r="U1" s="6"/>
      <c r="V1" s="6"/>
      <c r="W1" s="6"/>
      <c r="X1" s="6"/>
      <c r="Y1" s="6"/>
      <c r="Z1" s="6"/>
      <c r="AA1" s="7"/>
      <c r="AB1" s="7"/>
      <c r="AC1" s="7"/>
      <c r="AD1" s="7"/>
      <c r="AE1" s="7"/>
      <c r="AM1" s="8"/>
      <c r="AN1" s="9"/>
      <c r="AO1" s="9"/>
      <c r="AP1" s="9"/>
      <c r="AQ1" s="9"/>
      <c r="AR1" s="9"/>
      <c r="AS1" s="9"/>
      <c r="AT1" s="9"/>
      <c r="AU1" s="9"/>
    </row>
    <row r="2" spans="1:48" ht="17.399999999999999">
      <c r="B2" s="11"/>
      <c r="D2" s="11"/>
      <c r="E2" s="11"/>
      <c r="F2" s="11" t="s">
        <v>2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2"/>
      <c r="AO2" s="12"/>
      <c r="AP2" s="12"/>
      <c r="AQ2" s="12"/>
      <c r="AR2" s="12"/>
      <c r="AS2" s="12"/>
      <c r="AT2" s="12"/>
      <c r="AU2" s="12"/>
      <c r="AV2" s="11"/>
    </row>
    <row r="4" spans="1:48">
      <c r="B4" s="14" t="s">
        <v>3</v>
      </c>
    </row>
    <row r="5" spans="1:48" hidden="1" outlineLevel="1">
      <c r="B5" s="17" t="s">
        <v>4</v>
      </c>
      <c r="C5" s="18"/>
    </row>
    <row r="6" spans="1:48" hidden="1" outlineLevel="1">
      <c r="B6" s="19" t="s">
        <v>5</v>
      </c>
      <c r="D6" s="19" t="s">
        <v>6</v>
      </c>
    </row>
    <row r="7" spans="1:48" hidden="1" outlineLevel="1">
      <c r="B7" s="19" t="s">
        <v>7</v>
      </c>
      <c r="D7" s="19" t="s">
        <v>8</v>
      </c>
    </row>
    <row r="8" spans="1:48" hidden="1" outlineLevel="1">
      <c r="B8" s="19" t="s">
        <v>9</v>
      </c>
      <c r="D8" s="19" t="s">
        <v>10</v>
      </c>
      <c r="E8" s="13" t="s">
        <v>60</v>
      </c>
    </row>
    <row r="9" spans="1:48" hidden="1" outlineLevel="1">
      <c r="B9" s="19" t="s">
        <v>11</v>
      </c>
      <c r="D9" s="19" t="s">
        <v>12</v>
      </c>
    </row>
    <row r="10" spans="1:48" hidden="1" outlineLevel="1">
      <c r="B10" s="19" t="s">
        <v>13</v>
      </c>
      <c r="D10" s="19" t="s">
        <v>14</v>
      </c>
    </row>
    <row r="11" spans="1:48" hidden="1" outlineLevel="1">
      <c r="B11" s="19" t="s">
        <v>15</v>
      </c>
      <c r="D11" s="19" t="s">
        <v>16</v>
      </c>
    </row>
    <row r="12" spans="1:48" hidden="1" outlineLevel="1">
      <c r="B12" s="19" t="s">
        <v>17</v>
      </c>
      <c r="D12" s="19" t="s">
        <v>18</v>
      </c>
    </row>
    <row r="13" spans="1:48" hidden="1" outlineLevel="1">
      <c r="B13" s="19" t="s">
        <v>19</v>
      </c>
      <c r="D13" s="19" t="s">
        <v>20</v>
      </c>
    </row>
    <row r="14" spans="1:48" hidden="1" outlineLevel="1">
      <c r="B14" s="19" t="s">
        <v>21</v>
      </c>
      <c r="D14" s="19" t="s">
        <v>22</v>
      </c>
    </row>
    <row r="15" spans="1:48" hidden="1" outlineLevel="1">
      <c r="B15" s="19" t="s">
        <v>23</v>
      </c>
      <c r="D15" s="19" t="s">
        <v>24</v>
      </c>
    </row>
    <row r="16" spans="1:48" hidden="1" outlineLevel="1">
      <c r="B16" s="19" t="s">
        <v>25</v>
      </c>
      <c r="D16" s="19" t="s">
        <v>26</v>
      </c>
    </row>
    <row r="17" spans="1:47" hidden="1" outlineLevel="1">
      <c r="B17" s="19" t="s">
        <v>27</v>
      </c>
      <c r="D17" s="19" t="s">
        <v>28</v>
      </c>
    </row>
    <row r="18" spans="1:47" hidden="1" outlineLevel="1">
      <c r="B18" s="19" t="s">
        <v>29</v>
      </c>
      <c r="D18" s="19" t="s">
        <v>30</v>
      </c>
    </row>
    <row r="19" spans="1:47" hidden="1" outlineLevel="1">
      <c r="B19" s="19" t="s">
        <v>31</v>
      </c>
      <c r="D19" s="19" t="s">
        <v>32</v>
      </c>
    </row>
    <row r="20" spans="1:47" hidden="1" outlineLevel="1">
      <c r="B20" s="19"/>
      <c r="D20" s="19"/>
    </row>
    <row r="21" spans="1:47" ht="13.8" collapsed="1" thickBot="1"/>
    <row r="22" spans="1:47" ht="15" thickBot="1">
      <c r="B22" s="157" t="s">
        <v>33</v>
      </c>
      <c r="C22" s="158"/>
      <c r="D22" s="158"/>
      <c r="E22" s="158"/>
      <c r="F22" s="158"/>
      <c r="G22" s="159"/>
      <c r="H22" s="20"/>
      <c r="I22" s="157" t="s">
        <v>34</v>
      </c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21"/>
      <c r="AN22" s="157" t="s">
        <v>35</v>
      </c>
      <c r="AO22" s="158"/>
      <c r="AP22" s="158"/>
      <c r="AQ22" s="158"/>
      <c r="AR22" s="158"/>
      <c r="AS22" s="158"/>
      <c r="AT22" s="158"/>
      <c r="AU22" s="159"/>
    </row>
    <row r="23" spans="1:47" s="25" customFormat="1" ht="51" customHeight="1" thickBot="1">
      <c r="A23" s="22"/>
      <c r="B23" s="151" t="s">
        <v>36</v>
      </c>
      <c r="C23" s="153"/>
      <c r="D23" s="160" t="s">
        <v>37</v>
      </c>
      <c r="E23" s="161"/>
      <c r="F23" s="162" t="s">
        <v>11</v>
      </c>
      <c r="G23" s="153"/>
      <c r="H23" s="23"/>
      <c r="I23" s="151" t="s">
        <v>38</v>
      </c>
      <c r="J23" s="152"/>
      <c r="K23" s="152"/>
      <c r="L23" s="152"/>
      <c r="M23" s="152"/>
      <c r="N23" s="152"/>
      <c r="O23" s="151" t="s">
        <v>39</v>
      </c>
      <c r="P23" s="152"/>
      <c r="Q23" s="152"/>
      <c r="R23" s="152"/>
      <c r="S23" s="152"/>
      <c r="T23" s="153"/>
      <c r="U23" s="151" t="s">
        <v>40</v>
      </c>
      <c r="V23" s="152"/>
      <c r="W23" s="152"/>
      <c r="X23" s="152"/>
      <c r="Y23" s="152"/>
      <c r="Z23" s="153"/>
      <c r="AA23" s="151" t="s">
        <v>41</v>
      </c>
      <c r="AB23" s="152"/>
      <c r="AC23" s="152"/>
      <c r="AD23" s="152"/>
      <c r="AE23" s="152"/>
      <c r="AF23" s="153"/>
      <c r="AG23" s="154" t="s">
        <v>42</v>
      </c>
      <c r="AH23" s="152"/>
      <c r="AI23" s="152"/>
      <c r="AJ23" s="152"/>
      <c r="AK23" s="152"/>
      <c r="AL23" s="155"/>
      <c r="AM23" s="24"/>
      <c r="AN23" s="151" t="s">
        <v>35</v>
      </c>
      <c r="AO23" s="152"/>
      <c r="AP23" s="152"/>
      <c r="AQ23" s="152"/>
      <c r="AR23" s="152"/>
      <c r="AS23" s="152"/>
      <c r="AT23" s="152"/>
      <c r="AU23" s="153"/>
    </row>
    <row r="24" spans="1:47" s="25" customFormat="1" ht="31.5" customHeight="1" thickBot="1">
      <c r="A24" s="22"/>
      <c r="B24" s="26" t="s">
        <v>43</v>
      </c>
      <c r="C24" s="27" t="s">
        <v>44</v>
      </c>
      <c r="D24" s="26" t="s">
        <v>5</v>
      </c>
      <c r="E24" s="27" t="s">
        <v>7</v>
      </c>
      <c r="F24" s="26" t="s">
        <v>5</v>
      </c>
      <c r="G24" s="27" t="s">
        <v>7</v>
      </c>
      <c r="H24" s="28"/>
      <c r="I24" s="29" t="s">
        <v>45</v>
      </c>
      <c r="J24" s="30" t="s">
        <v>46</v>
      </c>
      <c r="K24" s="30" t="s">
        <v>47</v>
      </c>
      <c r="L24" s="31" t="s">
        <v>21</v>
      </c>
      <c r="M24" s="31" t="s">
        <v>48</v>
      </c>
      <c r="N24" s="32" t="s">
        <v>25</v>
      </c>
      <c r="O24" s="29" t="s">
        <v>45</v>
      </c>
      <c r="P24" s="30" t="s">
        <v>46</v>
      </c>
      <c r="Q24" s="30" t="s">
        <v>49</v>
      </c>
      <c r="R24" s="31" t="s">
        <v>21</v>
      </c>
      <c r="S24" s="31" t="s">
        <v>48</v>
      </c>
      <c r="T24" s="33" t="s">
        <v>25</v>
      </c>
      <c r="U24" s="29" t="s">
        <v>45</v>
      </c>
      <c r="V24" s="30" t="s">
        <v>46</v>
      </c>
      <c r="W24" s="30" t="s">
        <v>47</v>
      </c>
      <c r="X24" s="31" t="s">
        <v>21</v>
      </c>
      <c r="Y24" s="31" t="s">
        <v>48</v>
      </c>
      <c r="Z24" s="33" t="s">
        <v>25</v>
      </c>
      <c r="AA24" s="29" t="s">
        <v>45</v>
      </c>
      <c r="AB24" s="30" t="s">
        <v>46</v>
      </c>
      <c r="AC24" s="30" t="s">
        <v>47</v>
      </c>
      <c r="AD24" s="31" t="s">
        <v>21</v>
      </c>
      <c r="AE24" s="31" t="s">
        <v>48</v>
      </c>
      <c r="AF24" s="33" t="s">
        <v>25</v>
      </c>
      <c r="AG24" s="29" t="s">
        <v>45</v>
      </c>
      <c r="AH24" s="30" t="s">
        <v>46</v>
      </c>
      <c r="AI24" s="30" t="s">
        <v>47</v>
      </c>
      <c r="AJ24" s="31" t="s">
        <v>21</v>
      </c>
      <c r="AK24" s="31" t="s">
        <v>48</v>
      </c>
      <c r="AL24" s="33" t="s">
        <v>25</v>
      </c>
      <c r="AM24" s="24"/>
      <c r="AN24" s="29" t="s">
        <v>45</v>
      </c>
      <c r="AO24" s="30" t="s">
        <v>46</v>
      </c>
      <c r="AP24" s="30" t="s">
        <v>47</v>
      </c>
      <c r="AQ24" s="31" t="s">
        <v>21</v>
      </c>
      <c r="AR24" s="31" t="s">
        <v>48</v>
      </c>
      <c r="AS24" s="34" t="s">
        <v>50</v>
      </c>
      <c r="AT24" s="34" t="s">
        <v>25</v>
      </c>
      <c r="AU24" s="35" t="s">
        <v>51</v>
      </c>
    </row>
    <row r="25" spans="1:47" s="54" customFormat="1" ht="14.4">
      <c r="A25" s="10"/>
      <c r="B25" s="36">
        <f>C25-364</f>
        <v>41884</v>
      </c>
      <c r="C25" s="37">
        <v>42248</v>
      </c>
      <c r="D25" s="38">
        <f t="shared" ref="D25:E54" si="0">B25</f>
        <v>41884</v>
      </c>
      <c r="E25" s="39">
        <f t="shared" si="0"/>
        <v>42248</v>
      </c>
      <c r="F25" s="40"/>
      <c r="G25" s="41"/>
      <c r="H25" s="42"/>
      <c r="I25" s="43">
        <v>2</v>
      </c>
      <c r="J25" s="44">
        <v>5</v>
      </c>
      <c r="K25" s="45">
        <f>IF(J25=0,0,I25/J25)</f>
        <v>0.4</v>
      </c>
      <c r="L25" s="46">
        <v>2</v>
      </c>
      <c r="M25" s="46">
        <v>8</v>
      </c>
      <c r="N25" s="47">
        <f>M25/K25</f>
        <v>20</v>
      </c>
      <c r="O25" s="43">
        <v>60</v>
      </c>
      <c r="P25" s="44">
        <v>60</v>
      </c>
      <c r="Q25" s="45">
        <f>(P25-O25)/O25</f>
        <v>0</v>
      </c>
      <c r="R25" s="46"/>
      <c r="S25" s="46"/>
      <c r="T25" s="48"/>
      <c r="U25" s="43">
        <v>40</v>
      </c>
      <c r="V25" s="44">
        <v>51</v>
      </c>
      <c r="W25" s="45">
        <f>IF(V25=0,0,U25/V25)</f>
        <v>0.78431372549019607</v>
      </c>
      <c r="X25" s="46">
        <v>10</v>
      </c>
      <c r="Y25" s="46">
        <v>114</v>
      </c>
      <c r="Z25" s="48">
        <f t="shared" ref="Z25:Z54" si="1">Y25/W25</f>
        <v>145.35</v>
      </c>
      <c r="AA25" s="43">
        <v>1</v>
      </c>
      <c r="AB25" s="44">
        <v>1</v>
      </c>
      <c r="AC25" s="45">
        <f>IF(AB25=0,0,AA25/AB25)</f>
        <v>1</v>
      </c>
      <c r="AD25" s="46">
        <v>0</v>
      </c>
      <c r="AE25" s="46">
        <v>1</v>
      </c>
      <c r="AF25" s="48">
        <f t="shared" ref="AF25:AF54" si="2">AE25/AC25</f>
        <v>1</v>
      </c>
      <c r="AG25" s="43"/>
      <c r="AH25" s="44"/>
      <c r="AI25" s="45">
        <f>IF(AH25=0,0,AG25/AH25)</f>
        <v>0</v>
      </c>
      <c r="AJ25" s="46"/>
      <c r="AK25" s="46"/>
      <c r="AL25" s="49"/>
      <c r="AM25" s="50"/>
      <c r="AN25" s="43">
        <f>AG25+AA25+U25+O25+I25</f>
        <v>103</v>
      </c>
      <c r="AO25" s="44">
        <f>AH25+AB25+V25+P25+J25</f>
        <v>117</v>
      </c>
      <c r="AP25" s="45">
        <f>AN25/AO25</f>
        <v>0.88034188034188032</v>
      </c>
      <c r="AQ25" s="46">
        <f>AJ25+AD25+X25+R25+L25</f>
        <v>12</v>
      </c>
      <c r="AR25" s="46">
        <f>AK25+AE25+Y25+S25+M25</f>
        <v>123</v>
      </c>
      <c r="AS25" s="51">
        <f t="shared" ref="AS25:AS54" si="3">122-AR25</f>
        <v>-1</v>
      </c>
      <c r="AT25" s="52">
        <f>AL25+AF25+Z25+T25+N25</f>
        <v>166.35</v>
      </c>
      <c r="AU25" s="53">
        <f t="shared" ref="AU25:AU54" si="4">122-AT25</f>
        <v>-44.349999999999994</v>
      </c>
    </row>
    <row r="26" spans="1:47" ht="14.4">
      <c r="B26" s="36">
        <f t="shared" ref="B26:B54" si="5">C26-364</f>
        <v>41885</v>
      </c>
      <c r="C26" s="55">
        <f>C25+1</f>
        <v>42249</v>
      </c>
      <c r="D26" s="38">
        <f t="shared" si="0"/>
        <v>41885</v>
      </c>
      <c r="E26" s="56">
        <f t="shared" si="0"/>
        <v>42249</v>
      </c>
      <c r="F26" s="57"/>
      <c r="G26" s="58"/>
      <c r="H26" s="42"/>
      <c r="I26" s="59">
        <v>4</v>
      </c>
      <c r="J26" s="60">
        <v>8</v>
      </c>
      <c r="K26" s="61">
        <f t="shared" ref="K26:K54" si="6">IF(J26=0,0,I26/J26)</f>
        <v>0.5</v>
      </c>
      <c r="L26" s="62">
        <v>2</v>
      </c>
      <c r="M26" s="62">
        <v>10</v>
      </c>
      <c r="N26" s="63">
        <f t="shared" ref="N26:N54" si="7">M26/K26</f>
        <v>20</v>
      </c>
      <c r="O26" s="59">
        <v>68</v>
      </c>
      <c r="P26" s="60">
        <v>65</v>
      </c>
      <c r="Q26" s="61">
        <f t="shared" ref="Q26:Q54" si="8">(P26-O26)/O26</f>
        <v>-4.4117647058823532E-2</v>
      </c>
      <c r="R26" s="62"/>
      <c r="S26" s="62"/>
      <c r="T26" s="64"/>
      <c r="U26" s="65">
        <v>32</v>
      </c>
      <c r="V26" s="60">
        <v>45</v>
      </c>
      <c r="W26" s="61">
        <f t="shared" ref="W26:W54" si="9">IF(V26=0,0,U26/V26)</f>
        <v>0.71111111111111114</v>
      </c>
      <c r="X26" s="62">
        <v>9</v>
      </c>
      <c r="Y26" s="62">
        <v>110</v>
      </c>
      <c r="Z26" s="64">
        <f t="shared" si="1"/>
        <v>154.6875</v>
      </c>
      <c r="AA26" s="59">
        <v>2</v>
      </c>
      <c r="AB26" s="60">
        <v>2</v>
      </c>
      <c r="AC26" s="61">
        <f t="shared" ref="AC26:AC54" si="10">IF(AB26=0,0,AA26/AB26)</f>
        <v>1</v>
      </c>
      <c r="AD26" s="62">
        <v>1</v>
      </c>
      <c r="AE26" s="62">
        <v>2</v>
      </c>
      <c r="AF26" s="64">
        <f t="shared" si="2"/>
        <v>2</v>
      </c>
      <c r="AG26" s="59"/>
      <c r="AH26" s="60"/>
      <c r="AI26" s="61">
        <f t="shared" ref="AI26:AI54" si="11">IF(AH26=0,0,AG26/AH26)</f>
        <v>0</v>
      </c>
      <c r="AJ26" s="62"/>
      <c r="AK26" s="62"/>
      <c r="AL26" s="66"/>
      <c r="AM26" s="50"/>
      <c r="AN26" s="59">
        <f>AG26+AA26+U26+O26+I26</f>
        <v>106</v>
      </c>
      <c r="AO26" s="60">
        <f t="shared" ref="AO26:AO54" si="12">AH26+AB26+V26+P26+J26</f>
        <v>120</v>
      </c>
      <c r="AP26" s="61">
        <f>AN26/AO26</f>
        <v>0.8833333333333333</v>
      </c>
      <c r="AQ26" s="62">
        <f t="shared" ref="AQ26:AR41" si="13">AJ26+AD26+X26+R26+L26</f>
        <v>12</v>
      </c>
      <c r="AR26" s="62">
        <f>AK26+AE26+Y26+S26+M26</f>
        <v>122</v>
      </c>
      <c r="AS26" s="67">
        <f t="shared" si="3"/>
        <v>0</v>
      </c>
      <c r="AT26" s="62">
        <f>AL26+AF26+Z26+T26+N26</f>
        <v>176.6875</v>
      </c>
      <c r="AU26" s="68">
        <f t="shared" si="4"/>
        <v>-54.6875</v>
      </c>
    </row>
    <row r="27" spans="1:47" ht="14.4">
      <c r="B27" s="36">
        <f t="shared" si="5"/>
        <v>41886</v>
      </c>
      <c r="C27" s="55">
        <f t="shared" ref="C27:C54" si="14">C26+1</f>
        <v>42250</v>
      </c>
      <c r="D27" s="38">
        <f t="shared" si="0"/>
        <v>41886</v>
      </c>
      <c r="E27" s="56">
        <f t="shared" si="0"/>
        <v>42250</v>
      </c>
      <c r="F27" s="69" t="s">
        <v>52</v>
      </c>
      <c r="G27" s="58" t="s">
        <v>52</v>
      </c>
      <c r="H27" s="42"/>
      <c r="I27" s="59">
        <v>2</v>
      </c>
      <c r="J27" s="60">
        <v>5</v>
      </c>
      <c r="K27" s="61">
        <f t="shared" si="6"/>
        <v>0.4</v>
      </c>
      <c r="L27" s="62">
        <v>0</v>
      </c>
      <c r="M27" s="62">
        <v>6</v>
      </c>
      <c r="N27" s="63">
        <f t="shared" si="7"/>
        <v>15</v>
      </c>
      <c r="O27" s="59">
        <v>95</v>
      </c>
      <c r="P27" s="60">
        <v>92</v>
      </c>
      <c r="Q27" s="61">
        <f t="shared" si="8"/>
        <v>-3.1578947368421054E-2</v>
      </c>
      <c r="R27" s="62"/>
      <c r="S27" s="62"/>
      <c r="T27" s="64"/>
      <c r="U27" s="65">
        <v>19</v>
      </c>
      <c r="V27" s="60">
        <v>22</v>
      </c>
      <c r="W27" s="61">
        <f t="shared" si="9"/>
        <v>0.86363636363636365</v>
      </c>
      <c r="X27" s="62">
        <v>2</v>
      </c>
      <c r="Y27" s="62">
        <v>102</v>
      </c>
      <c r="Z27" s="64">
        <f t="shared" si="1"/>
        <v>118.10526315789474</v>
      </c>
      <c r="AA27" s="59">
        <v>4</v>
      </c>
      <c r="AB27" s="60">
        <v>2</v>
      </c>
      <c r="AC27" s="61">
        <f t="shared" si="10"/>
        <v>2</v>
      </c>
      <c r="AD27" s="62">
        <v>0</v>
      </c>
      <c r="AE27" s="62">
        <v>0</v>
      </c>
      <c r="AF27" s="64">
        <f t="shared" si="2"/>
        <v>0</v>
      </c>
      <c r="AG27" s="59"/>
      <c r="AH27" s="60"/>
      <c r="AI27" s="61">
        <f t="shared" si="11"/>
        <v>0</v>
      </c>
      <c r="AJ27" s="62"/>
      <c r="AK27" s="62"/>
      <c r="AL27" s="66"/>
      <c r="AM27" s="50"/>
      <c r="AN27" s="59">
        <f t="shared" ref="AN27:AN54" si="15">AG27+AA27+U27+O27+I27</f>
        <v>120</v>
      </c>
      <c r="AO27" s="60">
        <f t="shared" si="12"/>
        <v>121</v>
      </c>
      <c r="AP27" s="61">
        <f t="shared" ref="AP27:AP54" si="16">AN27/AO27</f>
        <v>0.99173553719008267</v>
      </c>
      <c r="AQ27" s="62">
        <f t="shared" si="13"/>
        <v>2</v>
      </c>
      <c r="AR27" s="62">
        <f t="shared" si="13"/>
        <v>108</v>
      </c>
      <c r="AS27" s="67">
        <f t="shared" si="3"/>
        <v>14</v>
      </c>
      <c r="AT27" s="62">
        <f t="shared" ref="AT27:AT54" si="17">AL27+AF27+Z27+T27+N27</f>
        <v>133.10526315789474</v>
      </c>
      <c r="AU27" s="68">
        <f t="shared" si="4"/>
        <v>-11.10526315789474</v>
      </c>
    </row>
    <row r="28" spans="1:47" ht="14.4">
      <c r="B28" s="36">
        <f t="shared" si="5"/>
        <v>41887</v>
      </c>
      <c r="C28" s="55">
        <f t="shared" si="14"/>
        <v>42251</v>
      </c>
      <c r="D28" s="38">
        <f t="shared" si="0"/>
        <v>41887</v>
      </c>
      <c r="E28" s="56">
        <f t="shared" si="0"/>
        <v>42251</v>
      </c>
      <c r="F28" s="69" t="s">
        <v>53</v>
      </c>
      <c r="G28" s="58" t="s">
        <v>54</v>
      </c>
      <c r="H28" s="42"/>
      <c r="I28" s="59">
        <v>2</v>
      </c>
      <c r="J28" s="60">
        <v>2</v>
      </c>
      <c r="K28" s="61">
        <f t="shared" si="6"/>
        <v>1</v>
      </c>
      <c r="L28" s="62">
        <v>0</v>
      </c>
      <c r="M28" s="62">
        <v>2</v>
      </c>
      <c r="N28" s="63">
        <f t="shared" si="7"/>
        <v>2</v>
      </c>
      <c r="O28" s="59">
        <v>105</v>
      </c>
      <c r="P28" s="60">
        <v>105</v>
      </c>
      <c r="Q28" s="61">
        <f t="shared" si="8"/>
        <v>0</v>
      </c>
      <c r="R28" s="62">
        <v>0</v>
      </c>
      <c r="S28" s="62">
        <v>105</v>
      </c>
      <c r="T28" s="64"/>
      <c r="U28" s="65">
        <v>5</v>
      </c>
      <c r="V28" s="60">
        <v>5</v>
      </c>
      <c r="W28" s="61">
        <f t="shared" si="9"/>
        <v>1</v>
      </c>
      <c r="X28" s="62">
        <v>0</v>
      </c>
      <c r="Y28" s="62">
        <v>15</v>
      </c>
      <c r="Z28" s="64">
        <f t="shared" si="1"/>
        <v>15</v>
      </c>
      <c r="AA28" s="59">
        <v>7</v>
      </c>
      <c r="AB28" s="60">
        <v>7</v>
      </c>
      <c r="AC28" s="61">
        <f t="shared" si="10"/>
        <v>1</v>
      </c>
      <c r="AD28" s="62">
        <v>0</v>
      </c>
      <c r="AE28" s="62">
        <v>0</v>
      </c>
      <c r="AF28" s="64">
        <f t="shared" si="2"/>
        <v>0</v>
      </c>
      <c r="AG28" s="59">
        <v>3</v>
      </c>
      <c r="AH28" s="60">
        <v>3</v>
      </c>
      <c r="AI28" s="61">
        <f t="shared" si="11"/>
        <v>1</v>
      </c>
      <c r="AJ28" s="62">
        <v>0</v>
      </c>
      <c r="AK28" s="62">
        <v>3</v>
      </c>
      <c r="AL28" s="66">
        <f t="shared" ref="AL25:AL54" si="18">AK28/AI28</f>
        <v>3</v>
      </c>
      <c r="AM28" s="50"/>
      <c r="AN28" s="59">
        <f t="shared" si="15"/>
        <v>122</v>
      </c>
      <c r="AO28" s="60">
        <f t="shared" si="12"/>
        <v>122</v>
      </c>
      <c r="AP28" s="61">
        <f t="shared" si="16"/>
        <v>1</v>
      </c>
      <c r="AQ28" s="62">
        <f t="shared" si="13"/>
        <v>0</v>
      </c>
      <c r="AR28" s="62">
        <f t="shared" si="13"/>
        <v>125</v>
      </c>
      <c r="AS28" s="67">
        <f t="shared" si="3"/>
        <v>-3</v>
      </c>
      <c r="AT28" s="62">
        <f t="shared" si="17"/>
        <v>20</v>
      </c>
      <c r="AU28" s="68">
        <f t="shared" si="4"/>
        <v>102</v>
      </c>
    </row>
    <row r="29" spans="1:47" ht="14.4">
      <c r="B29" s="36">
        <f t="shared" si="5"/>
        <v>41888</v>
      </c>
      <c r="C29" s="55">
        <f t="shared" si="14"/>
        <v>42252</v>
      </c>
      <c r="D29" s="38">
        <f t="shared" si="0"/>
        <v>41888</v>
      </c>
      <c r="E29" s="56">
        <f t="shared" si="0"/>
        <v>42252</v>
      </c>
      <c r="F29" s="69" t="s">
        <v>53</v>
      </c>
      <c r="G29" s="58" t="s">
        <v>54</v>
      </c>
      <c r="H29" s="42"/>
      <c r="I29" s="59">
        <v>5</v>
      </c>
      <c r="J29" s="60">
        <v>4</v>
      </c>
      <c r="K29" s="61">
        <f t="shared" si="6"/>
        <v>1.25</v>
      </c>
      <c r="L29" s="62">
        <v>0</v>
      </c>
      <c r="M29" s="62">
        <v>3</v>
      </c>
      <c r="N29" s="63">
        <f t="shared" si="7"/>
        <v>2.4</v>
      </c>
      <c r="O29" s="59">
        <v>105</v>
      </c>
      <c r="P29" s="60">
        <v>105</v>
      </c>
      <c r="Q29" s="61">
        <f t="shared" si="8"/>
        <v>0</v>
      </c>
      <c r="R29" s="62">
        <v>0</v>
      </c>
      <c r="S29" s="62">
        <v>105</v>
      </c>
      <c r="T29" s="64"/>
      <c r="U29" s="65">
        <v>8</v>
      </c>
      <c r="V29" s="60">
        <v>7</v>
      </c>
      <c r="W29" s="61">
        <f t="shared" si="9"/>
        <v>1.1428571428571428</v>
      </c>
      <c r="X29" s="62">
        <v>0</v>
      </c>
      <c r="Y29" s="62">
        <v>15</v>
      </c>
      <c r="Z29" s="64">
        <f t="shared" si="1"/>
        <v>13.125</v>
      </c>
      <c r="AA29" s="59">
        <v>5</v>
      </c>
      <c r="AB29" s="60">
        <v>3</v>
      </c>
      <c r="AC29" s="61">
        <f>IF(AB29=0,0,AA29/AB29)</f>
        <v>1.6666666666666667</v>
      </c>
      <c r="AD29" s="62">
        <v>0</v>
      </c>
      <c r="AE29" s="62">
        <v>0</v>
      </c>
      <c r="AF29" s="64">
        <f t="shared" si="2"/>
        <v>0</v>
      </c>
      <c r="AG29" s="59">
        <v>3</v>
      </c>
      <c r="AH29" s="60">
        <v>3</v>
      </c>
      <c r="AI29" s="61">
        <f t="shared" si="11"/>
        <v>1</v>
      </c>
      <c r="AJ29" s="62">
        <v>0</v>
      </c>
      <c r="AK29" s="62">
        <v>3</v>
      </c>
      <c r="AL29" s="66">
        <f t="shared" si="18"/>
        <v>3</v>
      </c>
      <c r="AM29" s="50"/>
      <c r="AN29" s="59">
        <f t="shared" si="15"/>
        <v>126</v>
      </c>
      <c r="AO29" s="60">
        <f t="shared" si="12"/>
        <v>122</v>
      </c>
      <c r="AP29" s="61">
        <f t="shared" si="16"/>
        <v>1.0327868852459017</v>
      </c>
      <c r="AQ29" s="62">
        <f t="shared" si="13"/>
        <v>0</v>
      </c>
      <c r="AR29" s="62">
        <f t="shared" si="13"/>
        <v>126</v>
      </c>
      <c r="AS29" s="67">
        <f t="shared" si="3"/>
        <v>-4</v>
      </c>
      <c r="AT29" s="62">
        <f t="shared" si="17"/>
        <v>18.524999999999999</v>
      </c>
      <c r="AU29" s="68">
        <f t="shared" si="4"/>
        <v>103.47499999999999</v>
      </c>
    </row>
    <row r="30" spans="1:47" ht="14.4">
      <c r="B30" s="70">
        <f t="shared" si="5"/>
        <v>41889</v>
      </c>
      <c r="C30" s="71">
        <f t="shared" si="14"/>
        <v>42253</v>
      </c>
      <c r="D30" s="72">
        <f t="shared" si="0"/>
        <v>41889</v>
      </c>
      <c r="E30" s="73">
        <f t="shared" si="0"/>
        <v>42253</v>
      </c>
      <c r="F30" s="74" t="s">
        <v>53</v>
      </c>
      <c r="G30" s="75" t="s">
        <v>54</v>
      </c>
      <c r="H30" s="76"/>
      <c r="I30" s="77">
        <v>3</v>
      </c>
      <c r="J30" s="78">
        <v>2</v>
      </c>
      <c r="K30" s="79">
        <f t="shared" si="6"/>
        <v>1.5</v>
      </c>
      <c r="L30" s="80">
        <v>0</v>
      </c>
      <c r="M30" s="80">
        <v>4</v>
      </c>
      <c r="N30" s="81">
        <f t="shared" si="7"/>
        <v>2.6666666666666665</v>
      </c>
      <c r="O30" s="77">
        <v>105</v>
      </c>
      <c r="P30" s="78">
        <v>105</v>
      </c>
      <c r="Q30" s="79">
        <f t="shared" si="8"/>
        <v>0</v>
      </c>
      <c r="R30" s="80">
        <v>0</v>
      </c>
      <c r="S30" s="80">
        <v>105</v>
      </c>
      <c r="T30" s="82"/>
      <c r="U30" s="77">
        <v>10</v>
      </c>
      <c r="V30" s="78">
        <v>6</v>
      </c>
      <c r="W30" s="79">
        <f t="shared" si="9"/>
        <v>1.6666666666666667</v>
      </c>
      <c r="X30" s="80">
        <v>0</v>
      </c>
      <c r="Y30" s="80">
        <v>8</v>
      </c>
      <c r="Z30" s="82">
        <f t="shared" si="1"/>
        <v>4.8</v>
      </c>
      <c r="AA30" s="77">
        <v>4</v>
      </c>
      <c r="AB30" s="78">
        <v>4</v>
      </c>
      <c r="AC30" s="79">
        <f t="shared" si="10"/>
        <v>1</v>
      </c>
      <c r="AD30" s="80">
        <v>0</v>
      </c>
      <c r="AE30" s="80">
        <v>0</v>
      </c>
      <c r="AF30" s="82">
        <f t="shared" si="2"/>
        <v>0</v>
      </c>
      <c r="AG30" s="77">
        <v>3</v>
      </c>
      <c r="AH30" s="78">
        <v>3</v>
      </c>
      <c r="AI30" s="79">
        <f t="shared" si="11"/>
        <v>1</v>
      </c>
      <c r="AJ30" s="80">
        <v>0</v>
      </c>
      <c r="AK30" s="80">
        <v>3</v>
      </c>
      <c r="AL30" s="83">
        <f t="shared" si="18"/>
        <v>3</v>
      </c>
      <c r="AM30" s="50"/>
      <c r="AN30" s="77">
        <f t="shared" si="15"/>
        <v>125</v>
      </c>
      <c r="AO30" s="78">
        <f t="shared" si="12"/>
        <v>120</v>
      </c>
      <c r="AP30" s="79">
        <f t="shared" si="16"/>
        <v>1.0416666666666667</v>
      </c>
      <c r="AQ30" s="80">
        <f t="shared" si="13"/>
        <v>0</v>
      </c>
      <c r="AR30" s="80">
        <f t="shared" si="13"/>
        <v>120</v>
      </c>
      <c r="AS30" s="84">
        <f t="shared" si="3"/>
        <v>2</v>
      </c>
      <c r="AT30" s="80">
        <f t="shared" si="17"/>
        <v>10.466666666666667</v>
      </c>
      <c r="AU30" s="85">
        <f t="shared" si="4"/>
        <v>111.53333333333333</v>
      </c>
    </row>
    <row r="31" spans="1:47" ht="14.4">
      <c r="B31" s="86">
        <f t="shared" si="5"/>
        <v>41890</v>
      </c>
      <c r="C31" s="37">
        <f t="shared" si="14"/>
        <v>42254</v>
      </c>
      <c r="D31" s="87">
        <f t="shared" si="0"/>
        <v>41890</v>
      </c>
      <c r="E31" s="88">
        <f t="shared" si="0"/>
        <v>42254</v>
      </c>
      <c r="F31" s="89" t="s">
        <v>53</v>
      </c>
      <c r="G31" s="90" t="s">
        <v>54</v>
      </c>
      <c r="H31" s="42"/>
      <c r="I31" s="91">
        <v>7</v>
      </c>
      <c r="J31" s="92">
        <v>6</v>
      </c>
      <c r="K31" s="93">
        <f t="shared" si="6"/>
        <v>1.1666666666666667</v>
      </c>
      <c r="L31" s="52">
        <v>0</v>
      </c>
      <c r="M31" s="52">
        <v>3</v>
      </c>
      <c r="N31" s="94">
        <f t="shared" si="7"/>
        <v>2.5714285714285712</v>
      </c>
      <c r="O31" s="91">
        <v>74</v>
      </c>
      <c r="P31" s="92">
        <v>73</v>
      </c>
      <c r="Q31" s="93">
        <f t="shared" si="8"/>
        <v>-1.3513513513513514E-2</v>
      </c>
      <c r="R31" s="52"/>
      <c r="S31" s="52"/>
      <c r="T31" s="95"/>
      <c r="U31" s="91">
        <v>26</v>
      </c>
      <c r="V31" s="92">
        <v>24</v>
      </c>
      <c r="W31" s="93">
        <f t="shared" si="9"/>
        <v>1.0833333333333333</v>
      </c>
      <c r="X31" s="52">
        <v>4</v>
      </c>
      <c r="Y31" s="52">
        <v>70</v>
      </c>
      <c r="Z31" s="95">
        <f t="shared" si="1"/>
        <v>64.615384615384613</v>
      </c>
      <c r="AA31" s="91">
        <v>16</v>
      </c>
      <c r="AB31" s="92">
        <v>16</v>
      </c>
      <c r="AC31" s="93">
        <f t="shared" si="10"/>
        <v>1</v>
      </c>
      <c r="AD31" s="52">
        <v>0</v>
      </c>
      <c r="AE31" s="52">
        <v>0</v>
      </c>
      <c r="AF31" s="95">
        <f t="shared" si="2"/>
        <v>0</v>
      </c>
      <c r="AG31" s="91"/>
      <c r="AH31" s="92"/>
      <c r="AI31" s="93">
        <f t="shared" si="11"/>
        <v>0</v>
      </c>
      <c r="AJ31" s="52"/>
      <c r="AK31" s="52"/>
      <c r="AL31" s="96"/>
      <c r="AM31" s="50"/>
      <c r="AN31" s="91">
        <f t="shared" si="15"/>
        <v>123</v>
      </c>
      <c r="AO31" s="92">
        <f t="shared" si="12"/>
        <v>119</v>
      </c>
      <c r="AP31" s="93">
        <f t="shared" si="16"/>
        <v>1.0336134453781514</v>
      </c>
      <c r="AQ31" s="52">
        <f t="shared" si="13"/>
        <v>4</v>
      </c>
      <c r="AR31" s="52">
        <f t="shared" si="13"/>
        <v>73</v>
      </c>
      <c r="AS31" s="97">
        <f t="shared" si="3"/>
        <v>49</v>
      </c>
      <c r="AT31" s="52">
        <f t="shared" si="17"/>
        <v>67.186813186813183</v>
      </c>
      <c r="AU31" s="98">
        <f t="shared" si="4"/>
        <v>54.813186813186817</v>
      </c>
    </row>
    <row r="32" spans="1:47" ht="14.4">
      <c r="B32" s="36">
        <f t="shared" si="5"/>
        <v>41891</v>
      </c>
      <c r="C32" s="55">
        <f t="shared" si="14"/>
        <v>42255</v>
      </c>
      <c r="D32" s="38">
        <f t="shared" si="0"/>
        <v>41891</v>
      </c>
      <c r="E32" s="56">
        <f t="shared" si="0"/>
        <v>42255</v>
      </c>
      <c r="F32" s="69" t="s">
        <v>55</v>
      </c>
      <c r="G32" s="58" t="s">
        <v>54</v>
      </c>
      <c r="H32" s="42"/>
      <c r="I32" s="59">
        <v>7</v>
      </c>
      <c r="J32" s="60">
        <v>7</v>
      </c>
      <c r="K32" s="61">
        <f t="shared" si="6"/>
        <v>1</v>
      </c>
      <c r="L32" s="62">
        <v>0</v>
      </c>
      <c r="M32" s="62">
        <v>7</v>
      </c>
      <c r="N32" s="63">
        <f t="shared" si="7"/>
        <v>7</v>
      </c>
      <c r="O32" s="59">
        <v>66</v>
      </c>
      <c r="P32" s="60">
        <v>65</v>
      </c>
      <c r="Q32" s="61">
        <f t="shared" si="8"/>
        <v>-1.5151515151515152E-2</v>
      </c>
      <c r="R32" s="62"/>
      <c r="S32" s="62"/>
      <c r="T32" s="64"/>
      <c r="U32" s="59">
        <v>36</v>
      </c>
      <c r="V32" s="99">
        <v>34</v>
      </c>
      <c r="W32" s="61">
        <f t="shared" si="9"/>
        <v>1.0588235294117647</v>
      </c>
      <c r="X32" s="62">
        <v>4</v>
      </c>
      <c r="Y32" s="62">
        <v>89</v>
      </c>
      <c r="Z32" s="64">
        <f t="shared" si="1"/>
        <v>84.055555555555557</v>
      </c>
      <c r="AA32" s="59">
        <v>5</v>
      </c>
      <c r="AB32" s="60">
        <v>6</v>
      </c>
      <c r="AC32" s="61">
        <f t="shared" si="10"/>
        <v>0.83333333333333337</v>
      </c>
      <c r="AD32" s="62">
        <v>0</v>
      </c>
      <c r="AE32" s="62">
        <v>0</v>
      </c>
      <c r="AF32" s="64">
        <f t="shared" si="2"/>
        <v>0</v>
      </c>
      <c r="AG32" s="59">
        <v>0</v>
      </c>
      <c r="AH32" s="60">
        <v>1</v>
      </c>
      <c r="AI32" s="61">
        <f t="shared" si="11"/>
        <v>0</v>
      </c>
      <c r="AJ32" s="62"/>
      <c r="AK32" s="62"/>
      <c r="AL32" s="66"/>
      <c r="AM32" s="50"/>
      <c r="AN32" s="59">
        <f t="shared" si="15"/>
        <v>114</v>
      </c>
      <c r="AO32" s="60">
        <f t="shared" si="12"/>
        <v>113</v>
      </c>
      <c r="AP32" s="61">
        <f t="shared" si="16"/>
        <v>1.0088495575221239</v>
      </c>
      <c r="AQ32" s="62">
        <f t="shared" si="13"/>
        <v>4</v>
      </c>
      <c r="AR32" s="62">
        <f t="shared" si="13"/>
        <v>96</v>
      </c>
      <c r="AS32" s="67">
        <f t="shared" si="3"/>
        <v>26</v>
      </c>
      <c r="AT32" s="62">
        <f t="shared" si="17"/>
        <v>91.055555555555557</v>
      </c>
      <c r="AU32" s="68">
        <f t="shared" si="4"/>
        <v>30.944444444444443</v>
      </c>
    </row>
    <row r="33" spans="1:47" ht="14.4">
      <c r="B33" s="36">
        <f t="shared" si="5"/>
        <v>41892</v>
      </c>
      <c r="C33" s="55">
        <f t="shared" si="14"/>
        <v>42256</v>
      </c>
      <c r="D33" s="38">
        <f t="shared" si="0"/>
        <v>41892</v>
      </c>
      <c r="E33" s="56">
        <f t="shared" si="0"/>
        <v>42256</v>
      </c>
      <c r="F33" s="69"/>
      <c r="G33" s="58"/>
      <c r="H33" s="42"/>
      <c r="I33" s="59">
        <v>4</v>
      </c>
      <c r="J33" s="60">
        <v>5</v>
      </c>
      <c r="K33" s="61">
        <f t="shared" si="6"/>
        <v>0.8</v>
      </c>
      <c r="L33" s="62">
        <v>3</v>
      </c>
      <c r="M33" s="62">
        <v>5</v>
      </c>
      <c r="N33" s="63">
        <f t="shared" si="7"/>
        <v>6.25</v>
      </c>
      <c r="O33" s="59">
        <v>66</v>
      </c>
      <c r="P33" s="60">
        <v>65</v>
      </c>
      <c r="Q33" s="61">
        <f t="shared" si="8"/>
        <v>-1.5151515151515152E-2</v>
      </c>
      <c r="R33" s="62"/>
      <c r="S33" s="62"/>
      <c r="T33" s="64"/>
      <c r="U33" s="59">
        <f t="shared" ref="U33:U37" si="19">V33*0.66</f>
        <v>33.660000000000004</v>
      </c>
      <c r="V33" s="60">
        <v>51</v>
      </c>
      <c r="W33" s="61">
        <f t="shared" si="9"/>
        <v>0.66</v>
      </c>
      <c r="X33" s="62">
        <v>8</v>
      </c>
      <c r="Y33" s="62">
        <v>96</v>
      </c>
      <c r="Z33" s="64">
        <f t="shared" si="1"/>
        <v>145.45454545454544</v>
      </c>
      <c r="AA33" s="59">
        <v>1</v>
      </c>
      <c r="AB33" s="60">
        <v>1</v>
      </c>
      <c r="AC33" s="61">
        <f t="shared" si="10"/>
        <v>1</v>
      </c>
      <c r="AD33" s="62">
        <v>0</v>
      </c>
      <c r="AE33" s="62">
        <v>0</v>
      </c>
      <c r="AF33" s="64">
        <f t="shared" si="2"/>
        <v>0</v>
      </c>
      <c r="AG33" s="59"/>
      <c r="AH33" s="60"/>
      <c r="AI33" s="61">
        <f t="shared" si="11"/>
        <v>0</v>
      </c>
      <c r="AJ33" s="62"/>
      <c r="AK33" s="62"/>
      <c r="AL33" s="66"/>
      <c r="AM33" s="50"/>
      <c r="AN33" s="59">
        <f t="shared" si="15"/>
        <v>104.66</v>
      </c>
      <c r="AO33" s="60">
        <f t="shared" si="12"/>
        <v>122</v>
      </c>
      <c r="AP33" s="61">
        <f t="shared" si="16"/>
        <v>0.85786885245901634</v>
      </c>
      <c r="AQ33" s="62">
        <f t="shared" si="13"/>
        <v>11</v>
      </c>
      <c r="AR33" s="62">
        <f t="shared" si="13"/>
        <v>101</v>
      </c>
      <c r="AS33" s="67">
        <f t="shared" si="3"/>
        <v>21</v>
      </c>
      <c r="AT33" s="62">
        <f t="shared" si="17"/>
        <v>151.70454545454544</v>
      </c>
      <c r="AU33" s="68">
        <f t="shared" si="4"/>
        <v>-29.704545454545439</v>
      </c>
    </row>
    <row r="34" spans="1:47" ht="14.4">
      <c r="B34" s="36">
        <f t="shared" si="5"/>
        <v>41893</v>
      </c>
      <c r="C34" s="55">
        <f t="shared" si="14"/>
        <v>42257</v>
      </c>
      <c r="D34" s="38">
        <f t="shared" si="0"/>
        <v>41893</v>
      </c>
      <c r="E34" s="56">
        <f t="shared" si="0"/>
        <v>42257</v>
      </c>
      <c r="F34" s="57"/>
      <c r="G34" s="58"/>
      <c r="H34" s="42"/>
      <c r="I34" s="59">
        <v>4</v>
      </c>
      <c r="J34" s="60">
        <v>4</v>
      </c>
      <c r="K34" s="61">
        <f t="shared" si="6"/>
        <v>1</v>
      </c>
      <c r="L34" s="62">
        <v>2</v>
      </c>
      <c r="M34" s="62">
        <v>4</v>
      </c>
      <c r="N34" s="63">
        <f t="shared" si="7"/>
        <v>4</v>
      </c>
      <c r="O34" s="59"/>
      <c r="P34" s="60"/>
      <c r="Q34" s="61" t="e">
        <f>(P34-O34)/O34</f>
        <v>#DIV/0!</v>
      </c>
      <c r="R34" s="62"/>
      <c r="S34" s="62"/>
      <c r="T34" s="64"/>
      <c r="U34" s="59">
        <v>20</v>
      </c>
      <c r="V34" s="60">
        <v>32</v>
      </c>
      <c r="W34" s="61">
        <f t="shared" si="9"/>
        <v>0.625</v>
      </c>
      <c r="X34" s="62">
        <v>6</v>
      </c>
      <c r="Y34" s="62">
        <v>46</v>
      </c>
      <c r="Z34" s="64">
        <f t="shared" si="1"/>
        <v>73.599999999999994</v>
      </c>
      <c r="AA34" s="59">
        <v>3</v>
      </c>
      <c r="AB34" s="60">
        <v>4</v>
      </c>
      <c r="AC34" s="61">
        <f t="shared" si="10"/>
        <v>0.75</v>
      </c>
      <c r="AD34" s="62">
        <v>1</v>
      </c>
      <c r="AE34" s="62">
        <v>3</v>
      </c>
      <c r="AF34" s="64">
        <f t="shared" si="2"/>
        <v>4</v>
      </c>
      <c r="AG34" s="59"/>
      <c r="AH34" s="60"/>
      <c r="AI34" s="61">
        <f t="shared" si="11"/>
        <v>0</v>
      </c>
      <c r="AJ34" s="62"/>
      <c r="AK34" s="62"/>
      <c r="AL34" s="66"/>
      <c r="AM34" s="50"/>
      <c r="AN34" s="59">
        <f t="shared" si="15"/>
        <v>27</v>
      </c>
      <c r="AO34" s="60">
        <f t="shared" si="12"/>
        <v>40</v>
      </c>
      <c r="AP34" s="61">
        <f t="shared" si="16"/>
        <v>0.67500000000000004</v>
      </c>
      <c r="AQ34" s="62">
        <f t="shared" si="13"/>
        <v>9</v>
      </c>
      <c r="AR34" s="62">
        <f t="shared" si="13"/>
        <v>53</v>
      </c>
      <c r="AS34" s="67">
        <f t="shared" si="3"/>
        <v>69</v>
      </c>
      <c r="AT34" s="62">
        <f t="shared" si="17"/>
        <v>81.599999999999994</v>
      </c>
      <c r="AU34" s="68">
        <f t="shared" si="4"/>
        <v>40.400000000000006</v>
      </c>
    </row>
    <row r="35" spans="1:47" ht="14.4">
      <c r="A35" s="13"/>
      <c r="B35" s="36">
        <f t="shared" si="5"/>
        <v>41894</v>
      </c>
      <c r="C35" s="55">
        <f t="shared" si="14"/>
        <v>42258</v>
      </c>
      <c r="D35" s="38">
        <f t="shared" si="0"/>
        <v>41894</v>
      </c>
      <c r="E35" s="56">
        <f t="shared" si="0"/>
        <v>42258</v>
      </c>
      <c r="F35" s="57"/>
      <c r="G35" s="58"/>
      <c r="H35" s="42"/>
      <c r="I35" s="59">
        <v>0</v>
      </c>
      <c r="J35" s="60">
        <v>0</v>
      </c>
      <c r="K35" s="61">
        <f t="shared" si="6"/>
        <v>0</v>
      </c>
      <c r="L35" s="62"/>
      <c r="M35" s="62"/>
      <c r="N35" s="63"/>
      <c r="O35" s="59">
        <v>105</v>
      </c>
      <c r="P35" s="60">
        <v>102</v>
      </c>
      <c r="Q35" s="61">
        <f t="shared" si="8"/>
        <v>-2.8571428571428571E-2</v>
      </c>
      <c r="R35" s="62">
        <v>0</v>
      </c>
      <c r="S35" s="62">
        <v>105</v>
      </c>
      <c r="T35" s="64"/>
      <c r="U35" s="59">
        <v>8</v>
      </c>
      <c r="V35" s="60">
        <v>13</v>
      </c>
      <c r="W35" s="61">
        <f t="shared" si="9"/>
        <v>0.61538461538461542</v>
      </c>
      <c r="X35" s="62">
        <v>3</v>
      </c>
      <c r="Y35" s="62">
        <v>15</v>
      </c>
      <c r="Z35" s="64">
        <f t="shared" si="1"/>
        <v>24.375</v>
      </c>
      <c r="AA35" s="59">
        <v>2</v>
      </c>
      <c r="AB35" s="60">
        <v>2</v>
      </c>
      <c r="AC35" s="61">
        <f t="shared" si="10"/>
        <v>1</v>
      </c>
      <c r="AD35" s="62">
        <v>1</v>
      </c>
      <c r="AE35" s="62">
        <v>2</v>
      </c>
      <c r="AF35" s="64">
        <f t="shared" si="2"/>
        <v>2</v>
      </c>
      <c r="AG35" s="59">
        <v>3</v>
      </c>
      <c r="AH35" s="60">
        <v>3</v>
      </c>
      <c r="AI35" s="61">
        <f t="shared" si="11"/>
        <v>1</v>
      </c>
      <c r="AJ35" s="62">
        <v>0</v>
      </c>
      <c r="AK35" s="62">
        <v>3</v>
      </c>
      <c r="AL35" s="66">
        <f t="shared" si="18"/>
        <v>3</v>
      </c>
      <c r="AM35" s="50"/>
      <c r="AN35" s="59">
        <f t="shared" si="15"/>
        <v>118</v>
      </c>
      <c r="AO35" s="60">
        <f t="shared" si="12"/>
        <v>120</v>
      </c>
      <c r="AP35" s="61">
        <f t="shared" si="16"/>
        <v>0.98333333333333328</v>
      </c>
      <c r="AQ35" s="62">
        <f t="shared" si="13"/>
        <v>4</v>
      </c>
      <c r="AR35" s="62">
        <f t="shared" si="13"/>
        <v>125</v>
      </c>
      <c r="AS35" s="67">
        <f t="shared" si="3"/>
        <v>-3</v>
      </c>
      <c r="AT35" s="62">
        <f t="shared" si="17"/>
        <v>29.375</v>
      </c>
      <c r="AU35" s="68">
        <f t="shared" si="4"/>
        <v>92.625</v>
      </c>
    </row>
    <row r="36" spans="1:47" ht="14.4">
      <c r="A36" s="13"/>
      <c r="B36" s="36">
        <f t="shared" si="5"/>
        <v>41895</v>
      </c>
      <c r="C36" s="55">
        <f t="shared" si="14"/>
        <v>42259</v>
      </c>
      <c r="D36" s="38">
        <f t="shared" si="0"/>
        <v>41895</v>
      </c>
      <c r="E36" s="56">
        <f t="shared" si="0"/>
        <v>42259</v>
      </c>
      <c r="F36" s="57"/>
      <c r="G36" s="58"/>
      <c r="H36" s="42"/>
      <c r="I36" s="59">
        <v>0</v>
      </c>
      <c r="J36" s="60">
        <v>0</v>
      </c>
      <c r="K36" s="61">
        <f t="shared" si="6"/>
        <v>0</v>
      </c>
      <c r="L36" s="62"/>
      <c r="M36" s="62"/>
      <c r="N36" s="63"/>
      <c r="O36" s="59">
        <v>105</v>
      </c>
      <c r="P36" s="60">
        <v>102</v>
      </c>
      <c r="Q36" s="61">
        <f t="shared" si="8"/>
        <v>-2.8571428571428571E-2</v>
      </c>
      <c r="R36" s="62">
        <v>0</v>
      </c>
      <c r="S36" s="62">
        <v>105</v>
      </c>
      <c r="T36" s="64"/>
      <c r="U36" s="59">
        <v>10</v>
      </c>
      <c r="V36" s="99">
        <v>14</v>
      </c>
      <c r="W36" s="61">
        <f t="shared" si="9"/>
        <v>0.7142857142857143</v>
      </c>
      <c r="X36" s="62">
        <v>2</v>
      </c>
      <c r="Y36" s="62">
        <v>8</v>
      </c>
      <c r="Z36" s="64">
        <f t="shared" si="1"/>
        <v>11.2</v>
      </c>
      <c r="AA36" s="59">
        <v>2</v>
      </c>
      <c r="AB36" s="60">
        <v>3</v>
      </c>
      <c r="AC36" s="61">
        <f t="shared" si="10"/>
        <v>0.66666666666666663</v>
      </c>
      <c r="AD36" s="62">
        <v>1</v>
      </c>
      <c r="AE36" s="62">
        <v>2</v>
      </c>
      <c r="AF36" s="64">
        <f t="shared" si="2"/>
        <v>3</v>
      </c>
      <c r="AG36" s="59">
        <v>3</v>
      </c>
      <c r="AH36" s="60">
        <v>3</v>
      </c>
      <c r="AI36" s="61">
        <f t="shared" si="11"/>
        <v>1</v>
      </c>
      <c r="AJ36" s="62">
        <v>0</v>
      </c>
      <c r="AK36" s="62">
        <v>3</v>
      </c>
      <c r="AL36" s="66">
        <f t="shared" si="18"/>
        <v>3</v>
      </c>
      <c r="AM36" s="50"/>
      <c r="AN36" s="59">
        <f t="shared" si="15"/>
        <v>120</v>
      </c>
      <c r="AO36" s="60">
        <f t="shared" si="12"/>
        <v>122</v>
      </c>
      <c r="AP36" s="61">
        <f t="shared" si="16"/>
        <v>0.98360655737704916</v>
      </c>
      <c r="AQ36" s="62">
        <f t="shared" si="13"/>
        <v>3</v>
      </c>
      <c r="AR36" s="62">
        <f t="shared" si="13"/>
        <v>118</v>
      </c>
      <c r="AS36" s="67">
        <f t="shared" si="3"/>
        <v>4</v>
      </c>
      <c r="AT36" s="62">
        <f t="shared" si="17"/>
        <v>17.2</v>
      </c>
      <c r="AU36" s="68">
        <f t="shared" si="4"/>
        <v>104.8</v>
      </c>
    </row>
    <row r="37" spans="1:47" ht="14.4">
      <c r="A37" s="13"/>
      <c r="B37" s="100">
        <f t="shared" si="5"/>
        <v>41896</v>
      </c>
      <c r="C37" s="101">
        <f t="shared" si="14"/>
        <v>42260</v>
      </c>
      <c r="D37" s="102">
        <f t="shared" si="0"/>
        <v>41896</v>
      </c>
      <c r="E37" s="103">
        <f t="shared" si="0"/>
        <v>42260</v>
      </c>
      <c r="F37" s="104"/>
      <c r="G37" s="105"/>
      <c r="H37" s="42"/>
      <c r="I37" s="106">
        <v>0</v>
      </c>
      <c r="J37" s="107">
        <v>1</v>
      </c>
      <c r="K37" s="108">
        <f t="shared" si="6"/>
        <v>0</v>
      </c>
      <c r="L37" s="109"/>
      <c r="M37" s="109"/>
      <c r="N37" s="110"/>
      <c r="O37" s="77">
        <v>105</v>
      </c>
      <c r="P37" s="107">
        <v>102</v>
      </c>
      <c r="Q37" s="108">
        <f t="shared" si="8"/>
        <v>-2.8571428571428571E-2</v>
      </c>
      <c r="R37" s="109">
        <v>0</v>
      </c>
      <c r="S37" s="109">
        <v>105</v>
      </c>
      <c r="T37" s="111"/>
      <c r="U37" s="106">
        <f t="shared" si="19"/>
        <v>1.32</v>
      </c>
      <c r="V37" s="107">
        <v>2</v>
      </c>
      <c r="W37" s="108">
        <f t="shared" si="9"/>
        <v>0.66</v>
      </c>
      <c r="X37" s="109">
        <v>1</v>
      </c>
      <c r="Y37" s="109">
        <v>1</v>
      </c>
      <c r="Z37" s="111">
        <f t="shared" si="1"/>
        <v>1.5151515151515151</v>
      </c>
      <c r="AA37" s="106">
        <v>1</v>
      </c>
      <c r="AB37" s="107">
        <v>1</v>
      </c>
      <c r="AC37" s="108">
        <f t="shared" si="10"/>
        <v>1</v>
      </c>
      <c r="AD37" s="109">
        <v>0</v>
      </c>
      <c r="AE37" s="109">
        <v>1</v>
      </c>
      <c r="AF37" s="111">
        <f t="shared" si="2"/>
        <v>1</v>
      </c>
      <c r="AG37" s="106">
        <v>3</v>
      </c>
      <c r="AH37" s="107">
        <v>3</v>
      </c>
      <c r="AI37" s="108">
        <f t="shared" si="11"/>
        <v>1</v>
      </c>
      <c r="AJ37" s="109">
        <v>0</v>
      </c>
      <c r="AK37" s="109">
        <v>3</v>
      </c>
      <c r="AL37" s="112">
        <f t="shared" si="18"/>
        <v>3</v>
      </c>
      <c r="AM37" s="50"/>
      <c r="AN37" s="106">
        <f t="shared" si="15"/>
        <v>110.32</v>
      </c>
      <c r="AO37" s="107">
        <f t="shared" si="12"/>
        <v>109</v>
      </c>
      <c r="AP37" s="108">
        <f t="shared" si="16"/>
        <v>1.0121100917431192</v>
      </c>
      <c r="AQ37" s="109">
        <f t="shared" si="13"/>
        <v>1</v>
      </c>
      <c r="AR37" s="109">
        <f t="shared" si="13"/>
        <v>110</v>
      </c>
      <c r="AS37" s="84">
        <f t="shared" si="3"/>
        <v>12</v>
      </c>
      <c r="AT37" s="109">
        <f t="shared" si="17"/>
        <v>5.5151515151515156</v>
      </c>
      <c r="AU37" s="85">
        <f t="shared" si="4"/>
        <v>116.48484848484848</v>
      </c>
    </row>
    <row r="38" spans="1:47" ht="14.4">
      <c r="A38" s="13"/>
      <c r="B38" s="113">
        <f t="shared" si="5"/>
        <v>41897</v>
      </c>
      <c r="C38" s="114">
        <f t="shared" si="14"/>
        <v>42261</v>
      </c>
      <c r="D38" s="115">
        <f t="shared" si="0"/>
        <v>41897</v>
      </c>
      <c r="E38" s="116">
        <f t="shared" si="0"/>
        <v>42261</v>
      </c>
      <c r="F38" s="117"/>
      <c r="G38" s="118"/>
      <c r="H38" s="119"/>
      <c r="I38" s="120">
        <v>2</v>
      </c>
      <c r="J38" s="121">
        <v>5</v>
      </c>
      <c r="K38" s="122">
        <f t="shared" si="6"/>
        <v>0.4</v>
      </c>
      <c r="L38" s="123">
        <v>2</v>
      </c>
      <c r="M38" s="123">
        <v>4</v>
      </c>
      <c r="N38" s="124">
        <f t="shared" si="7"/>
        <v>10</v>
      </c>
      <c r="O38" s="120"/>
      <c r="P38" s="121">
        <v>18</v>
      </c>
      <c r="Q38" s="122" t="e">
        <f t="shared" si="8"/>
        <v>#DIV/0!</v>
      </c>
      <c r="R38" s="123"/>
      <c r="S38" s="123"/>
      <c r="T38" s="125"/>
      <c r="U38" s="120">
        <v>51</v>
      </c>
      <c r="V38" s="121">
        <v>90</v>
      </c>
      <c r="W38" s="122">
        <f t="shared" si="9"/>
        <v>0.56666666666666665</v>
      </c>
      <c r="X38" s="123">
        <v>15</v>
      </c>
      <c r="Y38" s="123">
        <v>43</v>
      </c>
      <c r="Z38" s="125">
        <f t="shared" si="1"/>
        <v>75.882352941176478</v>
      </c>
      <c r="AA38" s="120">
        <v>1</v>
      </c>
      <c r="AB38" s="121">
        <v>2</v>
      </c>
      <c r="AC38" s="122">
        <f t="shared" si="10"/>
        <v>0.5</v>
      </c>
      <c r="AD38" s="123">
        <v>0</v>
      </c>
      <c r="AE38" s="123">
        <v>1</v>
      </c>
      <c r="AF38" s="125">
        <f t="shared" si="2"/>
        <v>2</v>
      </c>
      <c r="AG38" s="120">
        <v>0</v>
      </c>
      <c r="AH38" s="121">
        <v>1</v>
      </c>
      <c r="AI38" s="122">
        <f t="shared" si="11"/>
        <v>0</v>
      </c>
      <c r="AJ38" s="123"/>
      <c r="AK38" s="123"/>
      <c r="AL38" s="126"/>
      <c r="AM38" s="50"/>
      <c r="AN38" s="120">
        <f t="shared" si="15"/>
        <v>54</v>
      </c>
      <c r="AO38" s="121">
        <f t="shared" si="12"/>
        <v>116</v>
      </c>
      <c r="AP38" s="122">
        <f t="shared" si="16"/>
        <v>0.46551724137931033</v>
      </c>
      <c r="AQ38" s="123">
        <f t="shared" si="13"/>
        <v>17</v>
      </c>
      <c r="AR38" s="123">
        <f t="shared" si="13"/>
        <v>48</v>
      </c>
      <c r="AS38" s="97">
        <f t="shared" si="3"/>
        <v>74</v>
      </c>
      <c r="AT38" s="123">
        <f t="shared" si="17"/>
        <v>87.882352941176478</v>
      </c>
      <c r="AU38" s="98">
        <f t="shared" si="4"/>
        <v>34.117647058823522</v>
      </c>
    </row>
    <row r="39" spans="1:47" ht="14.4">
      <c r="A39" s="13"/>
      <c r="B39" s="36">
        <f t="shared" si="5"/>
        <v>41898</v>
      </c>
      <c r="C39" s="55">
        <f t="shared" si="14"/>
        <v>42262</v>
      </c>
      <c r="D39" s="38">
        <f t="shared" si="0"/>
        <v>41898</v>
      </c>
      <c r="E39" s="56">
        <f t="shared" si="0"/>
        <v>42262</v>
      </c>
      <c r="F39" s="57"/>
      <c r="G39" s="58"/>
      <c r="H39" s="127"/>
      <c r="I39" s="59">
        <v>3</v>
      </c>
      <c r="J39" s="60">
        <v>7</v>
      </c>
      <c r="K39" s="61">
        <f t="shared" si="6"/>
        <v>0.42857142857142855</v>
      </c>
      <c r="L39" s="62">
        <v>3</v>
      </c>
      <c r="M39" s="62">
        <v>7</v>
      </c>
      <c r="N39" s="63">
        <f t="shared" si="7"/>
        <v>16.333333333333336</v>
      </c>
      <c r="O39" s="59">
        <v>33</v>
      </c>
      <c r="P39" s="60">
        <v>30</v>
      </c>
      <c r="Q39" s="61">
        <f t="shared" si="8"/>
        <v>-9.0909090909090912E-2</v>
      </c>
      <c r="R39" s="62"/>
      <c r="S39" s="62">
        <v>33</v>
      </c>
      <c r="T39" s="64"/>
      <c r="U39" s="59">
        <v>43</v>
      </c>
      <c r="V39" s="60">
        <v>80</v>
      </c>
      <c r="W39" s="61">
        <f t="shared" si="9"/>
        <v>0.53749999999999998</v>
      </c>
      <c r="X39" s="62">
        <v>12</v>
      </c>
      <c r="Y39" s="62">
        <v>44</v>
      </c>
      <c r="Z39" s="64">
        <f t="shared" si="1"/>
        <v>81.860465116279073</v>
      </c>
      <c r="AA39" s="59">
        <v>0</v>
      </c>
      <c r="AB39" s="60">
        <v>1</v>
      </c>
      <c r="AC39" s="61">
        <f t="shared" si="10"/>
        <v>0</v>
      </c>
      <c r="AD39" s="62">
        <v>0</v>
      </c>
      <c r="AE39" s="62">
        <v>2</v>
      </c>
      <c r="AF39" s="64"/>
      <c r="AG39" s="59">
        <v>0</v>
      </c>
      <c r="AH39" s="60">
        <v>1</v>
      </c>
      <c r="AI39" s="61">
        <f t="shared" si="11"/>
        <v>0</v>
      </c>
      <c r="AJ39" s="62"/>
      <c r="AK39" s="62"/>
      <c r="AL39" s="66"/>
      <c r="AM39" s="50"/>
      <c r="AN39" s="59">
        <f t="shared" si="15"/>
        <v>79</v>
      </c>
      <c r="AO39" s="60">
        <f t="shared" si="12"/>
        <v>119</v>
      </c>
      <c r="AP39" s="61">
        <f t="shared" si="16"/>
        <v>0.66386554621848737</v>
      </c>
      <c r="AQ39" s="62">
        <f t="shared" si="13"/>
        <v>15</v>
      </c>
      <c r="AR39" s="62">
        <f t="shared" si="13"/>
        <v>86</v>
      </c>
      <c r="AS39" s="67">
        <f t="shared" si="3"/>
        <v>36</v>
      </c>
      <c r="AT39" s="62">
        <f t="shared" si="17"/>
        <v>98.193798449612416</v>
      </c>
      <c r="AU39" s="68">
        <f t="shared" si="4"/>
        <v>23.806201550387584</v>
      </c>
    </row>
    <row r="40" spans="1:47" ht="14.4">
      <c r="A40" s="13"/>
      <c r="B40" s="86">
        <f t="shared" si="5"/>
        <v>41899</v>
      </c>
      <c r="C40" s="37">
        <f t="shared" si="14"/>
        <v>42263</v>
      </c>
      <c r="D40" s="128">
        <f t="shared" si="0"/>
        <v>41899</v>
      </c>
      <c r="E40" s="88">
        <f t="shared" si="0"/>
        <v>42263</v>
      </c>
      <c r="F40" s="129"/>
      <c r="G40" s="90"/>
      <c r="H40" s="42"/>
      <c r="I40" s="91">
        <v>2</v>
      </c>
      <c r="J40" s="92">
        <v>3</v>
      </c>
      <c r="K40" s="93">
        <f t="shared" si="6"/>
        <v>0.66666666666666663</v>
      </c>
      <c r="L40" s="52">
        <v>2</v>
      </c>
      <c r="M40" s="52">
        <v>3</v>
      </c>
      <c r="N40" s="94">
        <f t="shared" si="7"/>
        <v>4.5</v>
      </c>
      <c r="O40" s="91">
        <v>35</v>
      </c>
      <c r="P40" s="92">
        <v>30</v>
      </c>
      <c r="Q40" s="93">
        <f t="shared" si="8"/>
        <v>-0.14285714285714285</v>
      </c>
      <c r="R40" s="52"/>
      <c r="S40" s="52">
        <v>35</v>
      </c>
      <c r="T40" s="95"/>
      <c r="U40" s="91">
        <v>46</v>
      </c>
      <c r="V40" s="92">
        <v>85</v>
      </c>
      <c r="W40" s="93">
        <f t="shared" si="9"/>
        <v>0.54117647058823526</v>
      </c>
      <c r="X40" s="52">
        <v>13</v>
      </c>
      <c r="Y40" s="52">
        <v>41</v>
      </c>
      <c r="Z40" s="95">
        <f t="shared" si="1"/>
        <v>75.760869565217391</v>
      </c>
      <c r="AA40" s="91">
        <v>0</v>
      </c>
      <c r="AB40" s="92">
        <v>1</v>
      </c>
      <c r="AC40" s="93">
        <f t="shared" si="10"/>
        <v>0</v>
      </c>
      <c r="AD40" s="52">
        <v>0</v>
      </c>
      <c r="AE40" s="52">
        <v>2</v>
      </c>
      <c r="AF40" s="95"/>
      <c r="AG40" s="91">
        <v>0</v>
      </c>
      <c r="AH40" s="92">
        <v>1</v>
      </c>
      <c r="AI40" s="93">
        <f t="shared" si="11"/>
        <v>0</v>
      </c>
      <c r="AJ40" s="52"/>
      <c r="AK40" s="52"/>
      <c r="AL40" s="96"/>
      <c r="AM40" s="50"/>
      <c r="AN40" s="91">
        <f t="shared" si="15"/>
        <v>83</v>
      </c>
      <c r="AO40" s="92">
        <f t="shared" si="12"/>
        <v>120</v>
      </c>
      <c r="AP40" s="93">
        <f t="shared" si="16"/>
        <v>0.69166666666666665</v>
      </c>
      <c r="AQ40" s="52">
        <f t="shared" si="13"/>
        <v>15</v>
      </c>
      <c r="AR40" s="52">
        <f t="shared" si="13"/>
        <v>81</v>
      </c>
      <c r="AS40" s="67">
        <f t="shared" si="3"/>
        <v>41</v>
      </c>
      <c r="AT40" s="52">
        <f t="shared" si="17"/>
        <v>80.260869565217391</v>
      </c>
      <c r="AU40" s="68">
        <f t="shared" si="4"/>
        <v>41.739130434782609</v>
      </c>
    </row>
    <row r="41" spans="1:47" ht="14.4">
      <c r="A41" s="13"/>
      <c r="B41" s="36">
        <f t="shared" si="5"/>
        <v>41900</v>
      </c>
      <c r="C41" s="55">
        <f t="shared" si="14"/>
        <v>42264</v>
      </c>
      <c r="D41" s="38">
        <f t="shared" si="0"/>
        <v>41900</v>
      </c>
      <c r="E41" s="56">
        <f t="shared" si="0"/>
        <v>42264</v>
      </c>
      <c r="F41" s="57"/>
      <c r="G41" s="58"/>
      <c r="H41" s="42"/>
      <c r="I41" s="59">
        <v>1</v>
      </c>
      <c r="J41" s="60">
        <v>3</v>
      </c>
      <c r="K41" s="61">
        <f t="shared" si="6"/>
        <v>0.33333333333333331</v>
      </c>
      <c r="L41" s="62">
        <v>2</v>
      </c>
      <c r="M41" s="62">
        <v>3</v>
      </c>
      <c r="N41" s="63">
        <f t="shared" si="7"/>
        <v>9</v>
      </c>
      <c r="O41" s="59"/>
      <c r="P41" s="60"/>
      <c r="Q41" s="61" t="e">
        <f t="shared" si="8"/>
        <v>#DIV/0!</v>
      </c>
      <c r="R41" s="62"/>
      <c r="S41" s="62"/>
      <c r="T41" s="64"/>
      <c r="U41" s="59">
        <f t="shared" ref="U41" si="20">V41*0.59</f>
        <v>16.52</v>
      </c>
      <c r="V41" s="60">
        <v>28</v>
      </c>
      <c r="W41" s="61">
        <f t="shared" si="9"/>
        <v>0.59</v>
      </c>
      <c r="X41" s="52">
        <v>6</v>
      </c>
      <c r="Y41" s="62">
        <v>22</v>
      </c>
      <c r="Z41" s="64">
        <f t="shared" si="1"/>
        <v>37.288135593220339</v>
      </c>
      <c r="AA41" s="59">
        <v>1</v>
      </c>
      <c r="AB41" s="60">
        <v>3</v>
      </c>
      <c r="AC41" s="61">
        <f t="shared" si="10"/>
        <v>0.33333333333333331</v>
      </c>
      <c r="AD41" s="62">
        <v>1</v>
      </c>
      <c r="AE41" s="62">
        <v>1</v>
      </c>
      <c r="AF41" s="64">
        <f t="shared" si="2"/>
        <v>3</v>
      </c>
      <c r="AG41" s="59"/>
      <c r="AH41" s="60"/>
      <c r="AI41" s="61">
        <f t="shared" si="11"/>
        <v>0</v>
      </c>
      <c r="AJ41" s="62"/>
      <c r="AK41" s="62"/>
      <c r="AL41" s="66"/>
      <c r="AM41" s="50"/>
      <c r="AN41" s="59">
        <f t="shared" si="15"/>
        <v>18.52</v>
      </c>
      <c r="AO41" s="60">
        <f t="shared" si="12"/>
        <v>34</v>
      </c>
      <c r="AP41" s="61">
        <f t="shared" si="16"/>
        <v>0.54470588235294115</v>
      </c>
      <c r="AQ41" s="62">
        <f t="shared" si="13"/>
        <v>9</v>
      </c>
      <c r="AR41" s="62">
        <f t="shared" si="13"/>
        <v>26</v>
      </c>
      <c r="AS41" s="67">
        <f t="shared" si="3"/>
        <v>96</v>
      </c>
      <c r="AT41" s="62">
        <f t="shared" si="17"/>
        <v>49.288135593220339</v>
      </c>
      <c r="AU41" s="68">
        <f t="shared" si="4"/>
        <v>72.711864406779654</v>
      </c>
    </row>
    <row r="42" spans="1:47" ht="14.4">
      <c r="A42" s="13"/>
      <c r="B42" s="36">
        <f t="shared" si="5"/>
        <v>41901</v>
      </c>
      <c r="C42" s="55">
        <f t="shared" si="14"/>
        <v>42265</v>
      </c>
      <c r="D42" s="38">
        <f t="shared" si="0"/>
        <v>41901</v>
      </c>
      <c r="E42" s="56">
        <f t="shared" si="0"/>
        <v>42265</v>
      </c>
      <c r="F42" s="57"/>
      <c r="G42" s="58"/>
      <c r="H42" s="42"/>
      <c r="I42" s="59"/>
      <c r="J42" s="60"/>
      <c r="K42" s="61">
        <f t="shared" si="6"/>
        <v>0</v>
      </c>
      <c r="L42" s="62"/>
      <c r="M42" s="62"/>
      <c r="N42" s="63"/>
      <c r="O42" s="59">
        <v>105</v>
      </c>
      <c r="P42" s="60">
        <v>85</v>
      </c>
      <c r="Q42" s="61">
        <f t="shared" si="8"/>
        <v>-0.19047619047619047</v>
      </c>
      <c r="R42" s="62">
        <v>0</v>
      </c>
      <c r="S42" s="62">
        <v>105</v>
      </c>
      <c r="T42" s="64"/>
      <c r="U42" s="59">
        <v>23</v>
      </c>
      <c r="V42" s="60">
        <v>33</v>
      </c>
      <c r="W42" s="61">
        <f t="shared" si="9"/>
        <v>0.69696969696969702</v>
      </c>
      <c r="X42" s="62">
        <v>4</v>
      </c>
      <c r="Y42" s="62">
        <v>16</v>
      </c>
      <c r="Z42" s="64">
        <f t="shared" si="1"/>
        <v>22.956521739130434</v>
      </c>
      <c r="AA42" s="59">
        <v>1</v>
      </c>
      <c r="AB42" s="60">
        <v>1</v>
      </c>
      <c r="AC42" s="61">
        <f t="shared" si="10"/>
        <v>1</v>
      </c>
      <c r="AD42" s="62">
        <v>1</v>
      </c>
      <c r="AE42" s="62">
        <v>2</v>
      </c>
      <c r="AF42" s="64">
        <f t="shared" si="2"/>
        <v>2</v>
      </c>
      <c r="AG42" s="59">
        <v>3</v>
      </c>
      <c r="AH42" s="60">
        <v>3</v>
      </c>
      <c r="AI42" s="61">
        <f t="shared" si="11"/>
        <v>1</v>
      </c>
      <c r="AJ42" s="62">
        <v>0</v>
      </c>
      <c r="AK42" s="62">
        <v>3</v>
      </c>
      <c r="AL42" s="66">
        <f t="shared" si="18"/>
        <v>3</v>
      </c>
      <c r="AM42" s="50"/>
      <c r="AN42" s="59">
        <f t="shared" si="15"/>
        <v>132</v>
      </c>
      <c r="AO42" s="60">
        <f t="shared" si="12"/>
        <v>122</v>
      </c>
      <c r="AP42" s="61">
        <f t="shared" si="16"/>
        <v>1.0819672131147542</v>
      </c>
      <c r="AQ42" s="62">
        <f t="shared" ref="AQ42:AR54" si="21">AJ42+AD42+X42+R42+L42</f>
        <v>5</v>
      </c>
      <c r="AR42" s="62">
        <f t="shared" si="21"/>
        <v>126</v>
      </c>
      <c r="AS42" s="67">
        <f t="shared" si="3"/>
        <v>-4</v>
      </c>
      <c r="AT42" s="62">
        <f>AL42+AF42+Z42+T42+N42</f>
        <v>27.956521739130434</v>
      </c>
      <c r="AU42" s="68">
        <f t="shared" si="4"/>
        <v>94.043478260869563</v>
      </c>
    </row>
    <row r="43" spans="1:47" ht="14.4">
      <c r="A43" s="13"/>
      <c r="B43" s="36">
        <f t="shared" si="5"/>
        <v>41902</v>
      </c>
      <c r="C43" s="55">
        <f t="shared" si="14"/>
        <v>42266</v>
      </c>
      <c r="D43" s="38">
        <f t="shared" si="0"/>
        <v>41902</v>
      </c>
      <c r="E43" s="56">
        <f t="shared" si="0"/>
        <v>42266</v>
      </c>
      <c r="F43" s="57"/>
      <c r="G43" s="58"/>
      <c r="H43" s="42"/>
      <c r="I43" s="59"/>
      <c r="J43" s="60"/>
      <c r="K43" s="61">
        <f t="shared" si="6"/>
        <v>0</v>
      </c>
      <c r="L43" s="62"/>
      <c r="M43" s="62"/>
      <c r="N43" s="63"/>
      <c r="O43" s="59">
        <v>105</v>
      </c>
      <c r="P43" s="60">
        <v>90</v>
      </c>
      <c r="Q43" s="61">
        <f t="shared" si="8"/>
        <v>-0.14285714285714285</v>
      </c>
      <c r="R43" s="62">
        <v>0</v>
      </c>
      <c r="S43" s="62">
        <v>105</v>
      </c>
      <c r="T43" s="64"/>
      <c r="U43" s="59">
        <v>15</v>
      </c>
      <c r="V43" s="60">
        <v>22</v>
      </c>
      <c r="W43" s="61">
        <f t="shared" si="9"/>
        <v>0.68181818181818177</v>
      </c>
      <c r="X43" s="62">
        <v>5</v>
      </c>
      <c r="Y43" s="62">
        <v>12</v>
      </c>
      <c r="Z43" s="64">
        <f t="shared" si="1"/>
        <v>17.600000000000001</v>
      </c>
      <c r="AA43" s="59">
        <v>2</v>
      </c>
      <c r="AB43" s="60">
        <v>5</v>
      </c>
      <c r="AC43" s="61">
        <f t="shared" si="10"/>
        <v>0.4</v>
      </c>
      <c r="AD43" s="62">
        <v>1</v>
      </c>
      <c r="AE43" s="62">
        <v>3</v>
      </c>
      <c r="AF43" s="64">
        <f t="shared" si="2"/>
        <v>7.5</v>
      </c>
      <c r="AG43" s="59">
        <v>3</v>
      </c>
      <c r="AH43" s="60">
        <v>3</v>
      </c>
      <c r="AI43" s="61">
        <f t="shared" si="11"/>
        <v>1</v>
      </c>
      <c r="AJ43" s="62">
        <v>0</v>
      </c>
      <c r="AK43" s="62">
        <v>3</v>
      </c>
      <c r="AL43" s="66">
        <f t="shared" si="18"/>
        <v>3</v>
      </c>
      <c r="AM43" s="50"/>
      <c r="AN43" s="59">
        <f t="shared" si="15"/>
        <v>125</v>
      </c>
      <c r="AO43" s="60">
        <f t="shared" si="12"/>
        <v>120</v>
      </c>
      <c r="AP43" s="61">
        <f t="shared" si="16"/>
        <v>1.0416666666666667</v>
      </c>
      <c r="AQ43" s="62">
        <f t="shared" si="21"/>
        <v>6</v>
      </c>
      <c r="AR43" s="62">
        <f t="shared" si="21"/>
        <v>123</v>
      </c>
      <c r="AS43" s="67">
        <f t="shared" si="3"/>
        <v>-1</v>
      </c>
      <c r="AT43" s="62">
        <f t="shared" si="17"/>
        <v>28.1</v>
      </c>
      <c r="AU43" s="68">
        <f t="shared" si="4"/>
        <v>93.9</v>
      </c>
    </row>
    <row r="44" spans="1:47" ht="14.4">
      <c r="A44" s="13"/>
      <c r="B44" s="100">
        <f t="shared" si="5"/>
        <v>41903</v>
      </c>
      <c r="C44" s="101">
        <f t="shared" si="14"/>
        <v>42267</v>
      </c>
      <c r="D44" s="102">
        <f t="shared" si="0"/>
        <v>41903</v>
      </c>
      <c r="E44" s="103">
        <f t="shared" si="0"/>
        <v>42267</v>
      </c>
      <c r="F44" s="104"/>
      <c r="G44" s="105"/>
      <c r="H44" s="42"/>
      <c r="I44" s="106">
        <v>1</v>
      </c>
      <c r="J44" s="107">
        <v>1</v>
      </c>
      <c r="K44" s="108">
        <f t="shared" si="6"/>
        <v>1</v>
      </c>
      <c r="L44" s="109"/>
      <c r="M44" s="109"/>
      <c r="N44" s="110">
        <f t="shared" si="7"/>
        <v>0</v>
      </c>
      <c r="O44" s="106">
        <v>105</v>
      </c>
      <c r="P44" s="107">
        <v>90</v>
      </c>
      <c r="Q44" s="108">
        <f t="shared" si="8"/>
        <v>-0.14285714285714285</v>
      </c>
      <c r="R44" s="109">
        <v>0</v>
      </c>
      <c r="S44" s="109">
        <v>105</v>
      </c>
      <c r="T44" s="111"/>
      <c r="U44" s="106">
        <v>2</v>
      </c>
      <c r="V44" s="107">
        <v>4</v>
      </c>
      <c r="W44" s="108">
        <f t="shared" si="9"/>
        <v>0.5</v>
      </c>
      <c r="X44" s="109">
        <v>1</v>
      </c>
      <c r="Y44" s="109">
        <v>1</v>
      </c>
      <c r="Z44" s="111">
        <f t="shared" si="1"/>
        <v>2</v>
      </c>
      <c r="AA44" s="106">
        <v>2</v>
      </c>
      <c r="AB44" s="107">
        <v>5</v>
      </c>
      <c r="AC44" s="108">
        <f t="shared" si="10"/>
        <v>0.4</v>
      </c>
      <c r="AD44" s="109">
        <v>0</v>
      </c>
      <c r="AE44" s="109">
        <v>2</v>
      </c>
      <c r="AF44" s="111">
        <f t="shared" si="2"/>
        <v>5</v>
      </c>
      <c r="AG44" s="106">
        <v>3</v>
      </c>
      <c r="AH44" s="107">
        <v>3</v>
      </c>
      <c r="AI44" s="108">
        <f t="shared" si="11"/>
        <v>1</v>
      </c>
      <c r="AJ44" s="109">
        <v>0</v>
      </c>
      <c r="AK44" s="109">
        <v>3</v>
      </c>
      <c r="AL44" s="112">
        <f t="shared" si="18"/>
        <v>3</v>
      </c>
      <c r="AM44" s="50"/>
      <c r="AN44" s="106">
        <f t="shared" si="15"/>
        <v>113</v>
      </c>
      <c r="AO44" s="107">
        <f t="shared" si="12"/>
        <v>103</v>
      </c>
      <c r="AP44" s="108">
        <f t="shared" si="16"/>
        <v>1.0970873786407767</v>
      </c>
      <c r="AQ44" s="109">
        <f t="shared" si="21"/>
        <v>1</v>
      </c>
      <c r="AR44" s="109">
        <f t="shared" si="21"/>
        <v>111</v>
      </c>
      <c r="AS44" s="84">
        <f t="shared" si="3"/>
        <v>11</v>
      </c>
      <c r="AT44" s="109">
        <f t="shared" si="17"/>
        <v>10</v>
      </c>
      <c r="AU44" s="85">
        <f t="shared" si="4"/>
        <v>112</v>
      </c>
    </row>
    <row r="45" spans="1:47" ht="14.4">
      <c r="A45" s="13"/>
      <c r="B45" s="113">
        <f t="shared" si="5"/>
        <v>41904</v>
      </c>
      <c r="C45" s="114">
        <f t="shared" si="14"/>
        <v>42268</v>
      </c>
      <c r="D45" s="130">
        <f t="shared" si="0"/>
        <v>41904</v>
      </c>
      <c r="E45" s="116">
        <f t="shared" si="0"/>
        <v>42268</v>
      </c>
      <c r="F45" s="131"/>
      <c r="G45" s="118"/>
      <c r="H45" s="119"/>
      <c r="I45" s="120">
        <v>2</v>
      </c>
      <c r="J45" s="121">
        <v>3</v>
      </c>
      <c r="K45" s="122">
        <f t="shared" si="6"/>
        <v>0.66666666666666663</v>
      </c>
      <c r="L45" s="123"/>
      <c r="M45" s="123"/>
      <c r="N45" s="124">
        <f t="shared" si="7"/>
        <v>0</v>
      </c>
      <c r="O45" s="120">
        <v>100</v>
      </c>
      <c r="P45" s="121">
        <v>50</v>
      </c>
      <c r="Q45" s="122">
        <f t="shared" si="8"/>
        <v>-0.5</v>
      </c>
      <c r="R45" s="123"/>
      <c r="S45" s="123"/>
      <c r="T45" s="125"/>
      <c r="U45" s="120">
        <v>6</v>
      </c>
      <c r="V45" s="121">
        <v>12</v>
      </c>
      <c r="W45" s="122">
        <f t="shared" si="9"/>
        <v>0.5</v>
      </c>
      <c r="X45" s="123">
        <v>2</v>
      </c>
      <c r="Y45" s="123">
        <v>6</v>
      </c>
      <c r="Z45" s="125">
        <f t="shared" si="1"/>
        <v>12</v>
      </c>
      <c r="AA45" s="120">
        <v>2</v>
      </c>
      <c r="AB45" s="121">
        <v>5</v>
      </c>
      <c r="AC45" s="122">
        <f t="shared" si="10"/>
        <v>0.4</v>
      </c>
      <c r="AD45" s="123">
        <v>0</v>
      </c>
      <c r="AE45" s="123">
        <v>1</v>
      </c>
      <c r="AF45" s="125">
        <f t="shared" si="2"/>
        <v>2.5</v>
      </c>
      <c r="AG45" s="120"/>
      <c r="AH45" s="121"/>
      <c r="AI45" s="122">
        <f t="shared" si="11"/>
        <v>0</v>
      </c>
      <c r="AJ45" s="123"/>
      <c r="AK45" s="123"/>
      <c r="AL45" s="126"/>
      <c r="AM45" s="50"/>
      <c r="AN45" s="120">
        <f t="shared" si="15"/>
        <v>110</v>
      </c>
      <c r="AO45" s="121">
        <f t="shared" si="12"/>
        <v>70</v>
      </c>
      <c r="AP45" s="122">
        <f t="shared" si="16"/>
        <v>1.5714285714285714</v>
      </c>
      <c r="AQ45" s="123">
        <f t="shared" si="21"/>
        <v>2</v>
      </c>
      <c r="AR45" s="123">
        <f t="shared" si="21"/>
        <v>7</v>
      </c>
      <c r="AS45" s="97">
        <f t="shared" si="3"/>
        <v>115</v>
      </c>
      <c r="AT45" s="123">
        <f t="shared" si="17"/>
        <v>14.5</v>
      </c>
      <c r="AU45" s="98">
        <f t="shared" si="4"/>
        <v>107.5</v>
      </c>
    </row>
    <row r="46" spans="1:47" ht="14.4">
      <c r="A46" s="13"/>
      <c r="B46" s="36">
        <f t="shared" si="5"/>
        <v>41905</v>
      </c>
      <c r="C46" s="55">
        <f t="shared" si="14"/>
        <v>42269</v>
      </c>
      <c r="D46" s="38">
        <f t="shared" si="0"/>
        <v>41905</v>
      </c>
      <c r="E46" s="56">
        <f t="shared" si="0"/>
        <v>42269</v>
      </c>
      <c r="F46" s="69" t="s">
        <v>56</v>
      </c>
      <c r="G46" s="58" t="s">
        <v>57</v>
      </c>
      <c r="H46" s="42"/>
      <c r="I46" s="59">
        <v>5</v>
      </c>
      <c r="J46" s="60">
        <v>6</v>
      </c>
      <c r="K46" s="61">
        <f t="shared" si="6"/>
        <v>0.83333333333333337</v>
      </c>
      <c r="L46" s="62">
        <v>0</v>
      </c>
      <c r="M46" s="62">
        <v>10</v>
      </c>
      <c r="N46" s="63">
        <f t="shared" si="7"/>
        <v>12</v>
      </c>
      <c r="O46" s="59">
        <v>33</v>
      </c>
      <c r="P46" s="60">
        <v>83</v>
      </c>
      <c r="Q46" s="61">
        <f t="shared" si="8"/>
        <v>1.5151515151515151</v>
      </c>
      <c r="R46" s="62"/>
      <c r="S46" s="62">
        <v>33</v>
      </c>
      <c r="T46" s="64"/>
      <c r="U46" s="59">
        <v>22</v>
      </c>
      <c r="V46" s="60">
        <v>25</v>
      </c>
      <c r="W46" s="61">
        <f t="shared" si="9"/>
        <v>0.88</v>
      </c>
      <c r="X46" s="62">
        <v>0</v>
      </c>
      <c r="Y46" s="62">
        <v>42</v>
      </c>
      <c r="Z46" s="64">
        <f t="shared" si="1"/>
        <v>47.727272727272727</v>
      </c>
      <c r="AA46" s="59">
        <v>2</v>
      </c>
      <c r="AB46" s="60">
        <v>3</v>
      </c>
      <c r="AC46" s="61">
        <f t="shared" si="10"/>
        <v>0.66666666666666663</v>
      </c>
      <c r="AD46" s="62">
        <v>0</v>
      </c>
      <c r="AE46" s="62">
        <v>1</v>
      </c>
      <c r="AF46" s="64">
        <f t="shared" si="2"/>
        <v>1.5</v>
      </c>
      <c r="AG46" s="59">
        <v>0</v>
      </c>
      <c r="AH46" s="60">
        <v>2</v>
      </c>
      <c r="AI46" s="61">
        <f t="shared" si="11"/>
        <v>0</v>
      </c>
      <c r="AJ46" s="62"/>
      <c r="AK46" s="62"/>
      <c r="AL46" s="66"/>
      <c r="AM46" s="50"/>
      <c r="AN46" s="59">
        <f t="shared" si="15"/>
        <v>62</v>
      </c>
      <c r="AO46" s="60">
        <f t="shared" si="12"/>
        <v>119</v>
      </c>
      <c r="AP46" s="61">
        <f t="shared" si="16"/>
        <v>0.52100840336134457</v>
      </c>
      <c r="AQ46" s="62">
        <f t="shared" si="21"/>
        <v>0</v>
      </c>
      <c r="AR46" s="62">
        <f t="shared" si="21"/>
        <v>86</v>
      </c>
      <c r="AS46" s="67">
        <f t="shared" si="3"/>
        <v>36</v>
      </c>
      <c r="AT46" s="62">
        <f t="shared" si="17"/>
        <v>61.227272727272727</v>
      </c>
      <c r="AU46" s="68">
        <f t="shared" si="4"/>
        <v>60.772727272727273</v>
      </c>
    </row>
    <row r="47" spans="1:47" ht="14.4">
      <c r="A47" s="13"/>
      <c r="B47" s="36">
        <f t="shared" si="5"/>
        <v>41906</v>
      </c>
      <c r="C47" s="55">
        <f t="shared" si="14"/>
        <v>42270</v>
      </c>
      <c r="D47" s="38">
        <f t="shared" si="0"/>
        <v>41906</v>
      </c>
      <c r="E47" s="56">
        <f t="shared" si="0"/>
        <v>42270</v>
      </c>
      <c r="F47" s="69" t="s">
        <v>56</v>
      </c>
      <c r="G47" s="58" t="s">
        <v>57</v>
      </c>
      <c r="H47" s="42"/>
      <c r="I47" s="59">
        <v>8</v>
      </c>
      <c r="J47" s="60">
        <v>10</v>
      </c>
      <c r="K47" s="61">
        <f t="shared" si="6"/>
        <v>0.8</v>
      </c>
      <c r="L47" s="62">
        <v>0</v>
      </c>
      <c r="M47" s="62">
        <v>10</v>
      </c>
      <c r="N47" s="63">
        <f t="shared" si="7"/>
        <v>12.5</v>
      </c>
      <c r="O47" s="59">
        <v>35</v>
      </c>
      <c r="P47" s="60">
        <v>86</v>
      </c>
      <c r="Q47" s="61">
        <f t="shared" si="8"/>
        <v>1.4571428571428571</v>
      </c>
      <c r="R47" s="62"/>
      <c r="S47" s="62">
        <v>35</v>
      </c>
      <c r="T47" s="64"/>
      <c r="U47" s="59">
        <v>20</v>
      </c>
      <c r="V47" s="60">
        <v>21</v>
      </c>
      <c r="W47" s="61">
        <f t="shared" si="9"/>
        <v>0.95238095238095233</v>
      </c>
      <c r="X47" s="62">
        <v>1</v>
      </c>
      <c r="Y47" s="62">
        <v>41</v>
      </c>
      <c r="Z47" s="64">
        <f t="shared" si="1"/>
        <v>43.050000000000004</v>
      </c>
      <c r="AA47" s="59">
        <v>1</v>
      </c>
      <c r="AB47" s="60">
        <v>3</v>
      </c>
      <c r="AC47" s="61">
        <f t="shared" si="10"/>
        <v>0.33333333333333331</v>
      </c>
      <c r="AD47" s="62">
        <v>0</v>
      </c>
      <c r="AE47" s="62">
        <v>1</v>
      </c>
      <c r="AF47" s="64">
        <f t="shared" si="2"/>
        <v>3</v>
      </c>
      <c r="AG47" s="59"/>
      <c r="AH47" s="60"/>
      <c r="AI47" s="61">
        <f t="shared" si="11"/>
        <v>0</v>
      </c>
      <c r="AJ47" s="62"/>
      <c r="AK47" s="62"/>
      <c r="AL47" s="66"/>
      <c r="AM47" s="50"/>
      <c r="AN47" s="59">
        <f t="shared" si="15"/>
        <v>64</v>
      </c>
      <c r="AO47" s="60">
        <f t="shared" si="12"/>
        <v>120</v>
      </c>
      <c r="AP47" s="61">
        <f t="shared" si="16"/>
        <v>0.53333333333333333</v>
      </c>
      <c r="AQ47" s="62">
        <f t="shared" si="21"/>
        <v>1</v>
      </c>
      <c r="AR47" s="62">
        <f t="shared" si="21"/>
        <v>87</v>
      </c>
      <c r="AS47" s="67">
        <f t="shared" si="3"/>
        <v>35</v>
      </c>
      <c r="AT47" s="62">
        <f t="shared" si="17"/>
        <v>58.550000000000004</v>
      </c>
      <c r="AU47" s="68">
        <f t="shared" si="4"/>
        <v>63.449999999999996</v>
      </c>
    </row>
    <row r="48" spans="1:47" ht="14.4">
      <c r="A48" s="13"/>
      <c r="B48" s="36">
        <f t="shared" si="5"/>
        <v>41907</v>
      </c>
      <c r="C48" s="55">
        <f t="shared" si="14"/>
        <v>42271</v>
      </c>
      <c r="D48" s="38">
        <f t="shared" si="0"/>
        <v>41907</v>
      </c>
      <c r="E48" s="56">
        <f t="shared" si="0"/>
        <v>42271</v>
      </c>
      <c r="F48" s="69" t="s">
        <v>56</v>
      </c>
      <c r="G48" s="58" t="s">
        <v>57</v>
      </c>
      <c r="H48" s="42"/>
      <c r="I48" s="59">
        <v>7</v>
      </c>
      <c r="J48" s="60">
        <v>6</v>
      </c>
      <c r="K48" s="61">
        <f t="shared" si="6"/>
        <v>1.1666666666666667</v>
      </c>
      <c r="L48" s="62">
        <v>0</v>
      </c>
      <c r="M48" s="62">
        <v>12</v>
      </c>
      <c r="N48" s="63">
        <f t="shared" si="7"/>
        <v>10.285714285714285</v>
      </c>
      <c r="O48" s="59">
        <v>35</v>
      </c>
      <c r="P48" s="60">
        <v>85</v>
      </c>
      <c r="Q48" s="61">
        <f t="shared" si="8"/>
        <v>1.4285714285714286</v>
      </c>
      <c r="R48" s="62"/>
      <c r="S48" s="62"/>
      <c r="T48" s="64"/>
      <c r="U48" s="59">
        <v>25</v>
      </c>
      <c r="V48" s="60">
        <v>27</v>
      </c>
      <c r="W48" s="61">
        <f t="shared" si="9"/>
        <v>0.92592592592592593</v>
      </c>
      <c r="X48" s="62">
        <v>0</v>
      </c>
      <c r="Y48" s="62">
        <v>57</v>
      </c>
      <c r="Z48" s="64">
        <f t="shared" si="1"/>
        <v>61.56</v>
      </c>
      <c r="AA48" s="59">
        <v>3</v>
      </c>
      <c r="AB48" s="60">
        <v>4</v>
      </c>
      <c r="AC48" s="61">
        <f t="shared" si="10"/>
        <v>0.75</v>
      </c>
      <c r="AD48" s="62">
        <v>1</v>
      </c>
      <c r="AE48" s="62">
        <v>2</v>
      </c>
      <c r="AF48" s="64">
        <f t="shared" si="2"/>
        <v>2.6666666666666665</v>
      </c>
      <c r="AG48" s="59"/>
      <c r="AH48" s="60"/>
      <c r="AI48" s="61">
        <f t="shared" si="11"/>
        <v>0</v>
      </c>
      <c r="AJ48" s="62"/>
      <c r="AK48" s="62"/>
      <c r="AL48" s="66"/>
      <c r="AM48" s="50"/>
      <c r="AN48" s="59">
        <f t="shared" si="15"/>
        <v>70</v>
      </c>
      <c r="AO48" s="60">
        <f t="shared" si="12"/>
        <v>122</v>
      </c>
      <c r="AP48" s="61">
        <f t="shared" si="16"/>
        <v>0.57377049180327866</v>
      </c>
      <c r="AQ48" s="62">
        <f t="shared" si="21"/>
        <v>1</v>
      </c>
      <c r="AR48" s="62">
        <f t="shared" si="21"/>
        <v>71</v>
      </c>
      <c r="AS48" s="67">
        <f t="shared" si="3"/>
        <v>51</v>
      </c>
      <c r="AT48" s="62">
        <f t="shared" si="17"/>
        <v>74.512380952380965</v>
      </c>
      <c r="AU48" s="68">
        <f t="shared" si="4"/>
        <v>47.487619047619035</v>
      </c>
    </row>
    <row r="49" spans="1:47" ht="14.4">
      <c r="A49" s="13"/>
      <c r="B49" s="36">
        <f t="shared" si="5"/>
        <v>41908</v>
      </c>
      <c r="C49" s="55">
        <f t="shared" si="14"/>
        <v>42272</v>
      </c>
      <c r="D49" s="38">
        <f t="shared" si="0"/>
        <v>41908</v>
      </c>
      <c r="E49" s="56">
        <f t="shared" si="0"/>
        <v>42272</v>
      </c>
      <c r="F49" s="69" t="s">
        <v>56</v>
      </c>
      <c r="G49" s="58" t="s">
        <v>57</v>
      </c>
      <c r="H49" s="42"/>
      <c r="I49" s="59">
        <v>0</v>
      </c>
      <c r="J49" s="60">
        <v>0</v>
      </c>
      <c r="K49" s="61">
        <f t="shared" si="6"/>
        <v>0</v>
      </c>
      <c r="L49" s="62"/>
      <c r="M49" s="62"/>
      <c r="N49" s="63"/>
      <c r="O49" s="59">
        <v>105</v>
      </c>
      <c r="P49" s="60">
        <v>103</v>
      </c>
      <c r="Q49" s="61">
        <f t="shared" si="8"/>
        <v>-1.9047619047619049E-2</v>
      </c>
      <c r="R49" s="62">
        <v>0</v>
      </c>
      <c r="S49" s="62">
        <v>105</v>
      </c>
      <c r="T49" s="64"/>
      <c r="U49" s="59">
        <v>10</v>
      </c>
      <c r="V49" s="60">
        <v>10</v>
      </c>
      <c r="W49" s="61">
        <f t="shared" si="9"/>
        <v>1</v>
      </c>
      <c r="X49" s="62">
        <v>0</v>
      </c>
      <c r="Y49" s="62">
        <v>20</v>
      </c>
      <c r="Z49" s="64">
        <f t="shared" si="1"/>
        <v>20</v>
      </c>
      <c r="AA49" s="59">
        <v>2</v>
      </c>
      <c r="AB49" s="60">
        <v>4</v>
      </c>
      <c r="AC49" s="61">
        <f t="shared" si="10"/>
        <v>0.5</v>
      </c>
      <c r="AD49" s="62">
        <v>1</v>
      </c>
      <c r="AE49" s="62">
        <v>2</v>
      </c>
      <c r="AF49" s="64">
        <f t="shared" si="2"/>
        <v>4</v>
      </c>
      <c r="AG49" s="59">
        <v>3</v>
      </c>
      <c r="AH49" s="60">
        <v>3</v>
      </c>
      <c r="AI49" s="61">
        <f t="shared" si="11"/>
        <v>1</v>
      </c>
      <c r="AJ49" s="62">
        <v>0</v>
      </c>
      <c r="AK49" s="62">
        <v>3</v>
      </c>
      <c r="AL49" s="66">
        <f t="shared" si="18"/>
        <v>3</v>
      </c>
      <c r="AM49" s="50"/>
      <c r="AN49" s="59">
        <f t="shared" si="15"/>
        <v>120</v>
      </c>
      <c r="AO49" s="60">
        <f t="shared" si="12"/>
        <v>120</v>
      </c>
      <c r="AP49" s="61">
        <f t="shared" si="16"/>
        <v>1</v>
      </c>
      <c r="AQ49" s="62">
        <f t="shared" si="21"/>
        <v>1</v>
      </c>
      <c r="AR49" s="62">
        <f t="shared" si="21"/>
        <v>130</v>
      </c>
      <c r="AS49" s="67">
        <f t="shared" si="3"/>
        <v>-8</v>
      </c>
      <c r="AT49" s="62">
        <f t="shared" si="17"/>
        <v>27</v>
      </c>
      <c r="AU49" s="68">
        <f t="shared" si="4"/>
        <v>95</v>
      </c>
    </row>
    <row r="50" spans="1:47" ht="14.4">
      <c r="A50" s="13"/>
      <c r="B50" s="36">
        <f t="shared" si="5"/>
        <v>41909</v>
      </c>
      <c r="C50" s="55">
        <f t="shared" si="14"/>
        <v>42273</v>
      </c>
      <c r="D50" s="38">
        <f t="shared" si="0"/>
        <v>41909</v>
      </c>
      <c r="E50" s="56">
        <f t="shared" si="0"/>
        <v>42273</v>
      </c>
      <c r="F50" s="57"/>
      <c r="G50" s="58"/>
      <c r="H50" s="42"/>
      <c r="I50" s="59"/>
      <c r="J50" s="60"/>
      <c r="K50" s="61">
        <f t="shared" si="6"/>
        <v>0</v>
      </c>
      <c r="L50" s="62"/>
      <c r="M50" s="62"/>
      <c r="N50" s="63"/>
      <c r="O50" s="59">
        <v>105</v>
      </c>
      <c r="P50" s="60">
        <v>104</v>
      </c>
      <c r="Q50" s="61">
        <f t="shared" si="8"/>
        <v>-9.5238095238095247E-3</v>
      </c>
      <c r="R50" s="62">
        <v>0</v>
      </c>
      <c r="S50" s="62">
        <v>105</v>
      </c>
      <c r="T50" s="64"/>
      <c r="U50" s="59">
        <v>3</v>
      </c>
      <c r="V50" s="60">
        <v>5</v>
      </c>
      <c r="W50" s="61">
        <f t="shared" si="9"/>
        <v>0.6</v>
      </c>
      <c r="X50" s="62">
        <v>0</v>
      </c>
      <c r="Y50" s="62">
        <v>2</v>
      </c>
      <c r="Z50" s="64">
        <f t="shared" si="1"/>
        <v>3.3333333333333335</v>
      </c>
      <c r="AA50" s="59">
        <v>2</v>
      </c>
      <c r="AB50" s="60">
        <v>3</v>
      </c>
      <c r="AC50" s="61">
        <f t="shared" si="10"/>
        <v>0.66666666666666663</v>
      </c>
      <c r="AD50" s="62">
        <v>0</v>
      </c>
      <c r="AE50" s="62">
        <v>1</v>
      </c>
      <c r="AF50" s="64">
        <f t="shared" si="2"/>
        <v>1.5</v>
      </c>
      <c r="AG50" s="59">
        <v>3</v>
      </c>
      <c r="AH50" s="60">
        <v>3</v>
      </c>
      <c r="AI50" s="61">
        <f t="shared" si="11"/>
        <v>1</v>
      </c>
      <c r="AJ50" s="62">
        <v>0</v>
      </c>
      <c r="AK50" s="62">
        <v>3</v>
      </c>
      <c r="AL50" s="66">
        <f t="shared" si="18"/>
        <v>3</v>
      </c>
      <c r="AM50" s="50"/>
      <c r="AN50" s="59">
        <f t="shared" si="15"/>
        <v>113</v>
      </c>
      <c r="AO50" s="60">
        <f t="shared" si="12"/>
        <v>115</v>
      </c>
      <c r="AP50" s="61">
        <f t="shared" si="16"/>
        <v>0.9826086956521739</v>
      </c>
      <c r="AQ50" s="62">
        <f t="shared" si="21"/>
        <v>0</v>
      </c>
      <c r="AR50" s="62">
        <f t="shared" si="21"/>
        <v>111</v>
      </c>
      <c r="AS50" s="67">
        <f t="shared" si="3"/>
        <v>11</v>
      </c>
      <c r="AT50" s="62">
        <f t="shared" si="17"/>
        <v>7.8333333333333339</v>
      </c>
      <c r="AU50" s="68">
        <f t="shared" si="4"/>
        <v>114.16666666666667</v>
      </c>
    </row>
    <row r="51" spans="1:47" ht="14.4">
      <c r="A51" s="13"/>
      <c r="B51" s="70">
        <f t="shared" si="5"/>
        <v>41910</v>
      </c>
      <c r="C51" s="71">
        <f t="shared" si="14"/>
        <v>42274</v>
      </c>
      <c r="D51" s="72">
        <f t="shared" si="0"/>
        <v>41910</v>
      </c>
      <c r="E51" s="73">
        <f t="shared" si="0"/>
        <v>42274</v>
      </c>
      <c r="F51" s="74" t="s">
        <v>58</v>
      </c>
      <c r="G51" s="75" t="s">
        <v>58</v>
      </c>
      <c r="H51" s="132"/>
      <c r="I51" s="77">
        <v>2</v>
      </c>
      <c r="J51" s="78">
        <v>3</v>
      </c>
      <c r="K51" s="79">
        <f t="shared" si="6"/>
        <v>0.66666666666666663</v>
      </c>
      <c r="L51" s="80">
        <v>0</v>
      </c>
      <c r="M51" s="80">
        <v>0</v>
      </c>
      <c r="N51" s="81">
        <f t="shared" si="7"/>
        <v>0</v>
      </c>
      <c r="O51" s="77">
        <v>105</v>
      </c>
      <c r="P51" s="78">
        <v>101</v>
      </c>
      <c r="Q51" s="79">
        <f t="shared" si="8"/>
        <v>-3.8095238095238099E-2</v>
      </c>
      <c r="R51" s="80">
        <v>0</v>
      </c>
      <c r="S51" s="80">
        <v>105</v>
      </c>
      <c r="T51" s="82"/>
      <c r="U51" s="77">
        <v>3</v>
      </c>
      <c r="V51" s="78">
        <v>0</v>
      </c>
      <c r="W51" s="79">
        <f t="shared" si="9"/>
        <v>0</v>
      </c>
      <c r="X51" s="80">
        <v>0</v>
      </c>
      <c r="Y51" s="80">
        <v>15</v>
      </c>
      <c r="Z51" s="82"/>
      <c r="AA51" s="77">
        <v>17</v>
      </c>
      <c r="AB51" s="78">
        <v>15</v>
      </c>
      <c r="AC51" s="79">
        <f t="shared" si="10"/>
        <v>1.1333333333333333</v>
      </c>
      <c r="AD51" s="80">
        <v>0</v>
      </c>
      <c r="AE51" s="80">
        <v>1</v>
      </c>
      <c r="AF51" s="82">
        <f t="shared" si="2"/>
        <v>0.88235294117647056</v>
      </c>
      <c r="AG51" s="77">
        <v>3</v>
      </c>
      <c r="AH51" s="78">
        <v>3</v>
      </c>
      <c r="AI51" s="79">
        <f t="shared" si="11"/>
        <v>1</v>
      </c>
      <c r="AJ51" s="80">
        <v>0</v>
      </c>
      <c r="AK51" s="80">
        <v>3</v>
      </c>
      <c r="AL51" s="83">
        <f t="shared" si="18"/>
        <v>3</v>
      </c>
      <c r="AM51" s="133"/>
      <c r="AN51" s="77">
        <f t="shared" si="15"/>
        <v>130</v>
      </c>
      <c r="AO51" s="78">
        <f t="shared" si="12"/>
        <v>122</v>
      </c>
      <c r="AP51" s="79">
        <f t="shared" si="16"/>
        <v>1.0655737704918034</v>
      </c>
      <c r="AQ51" s="80">
        <f t="shared" si="21"/>
        <v>0</v>
      </c>
      <c r="AR51" s="80">
        <f t="shared" si="21"/>
        <v>124</v>
      </c>
      <c r="AS51" s="84">
        <f t="shared" si="3"/>
        <v>-2</v>
      </c>
      <c r="AT51" s="80">
        <f t="shared" si="17"/>
        <v>3.8823529411764706</v>
      </c>
      <c r="AU51" s="85">
        <f t="shared" si="4"/>
        <v>118.11764705882354</v>
      </c>
    </row>
    <row r="52" spans="1:47" ht="14.4">
      <c r="A52" s="13"/>
      <c r="B52" s="86">
        <f t="shared" si="5"/>
        <v>41911</v>
      </c>
      <c r="C52" s="37">
        <f t="shared" si="14"/>
        <v>42275</v>
      </c>
      <c r="D52" s="128">
        <f t="shared" si="0"/>
        <v>41911</v>
      </c>
      <c r="E52" s="88">
        <f t="shared" si="0"/>
        <v>42275</v>
      </c>
      <c r="F52" s="129"/>
      <c r="G52" s="90"/>
      <c r="H52" s="42"/>
      <c r="I52" s="91">
        <v>3</v>
      </c>
      <c r="J52" s="92">
        <v>4</v>
      </c>
      <c r="K52" s="93">
        <f t="shared" si="6"/>
        <v>0.75</v>
      </c>
      <c r="L52" s="52"/>
      <c r="M52" s="52">
        <v>1</v>
      </c>
      <c r="N52" s="94">
        <f t="shared" si="7"/>
        <v>1.3333333333333333</v>
      </c>
      <c r="O52" s="91">
        <v>95</v>
      </c>
      <c r="P52" s="92">
        <v>91</v>
      </c>
      <c r="Q52" s="93">
        <f t="shared" si="8"/>
        <v>-4.2105263157894736E-2</v>
      </c>
      <c r="R52" s="52"/>
      <c r="S52" s="52"/>
      <c r="T52" s="95"/>
      <c r="U52" s="91">
        <v>7</v>
      </c>
      <c r="V52" s="92">
        <v>22</v>
      </c>
      <c r="W52" s="93">
        <f t="shared" si="9"/>
        <v>0.31818181818181818</v>
      </c>
      <c r="X52" s="52">
        <v>4</v>
      </c>
      <c r="Y52" s="52">
        <v>18</v>
      </c>
      <c r="Z52" s="95">
        <f t="shared" si="1"/>
        <v>56.571428571428569</v>
      </c>
      <c r="AA52" s="91">
        <v>0</v>
      </c>
      <c r="AB52" s="92">
        <v>2</v>
      </c>
      <c r="AC52" s="93">
        <f t="shared" si="10"/>
        <v>0</v>
      </c>
      <c r="AD52" s="52">
        <v>-1</v>
      </c>
      <c r="AE52" s="52">
        <v>0</v>
      </c>
      <c r="AF52" s="95"/>
      <c r="AG52" s="91"/>
      <c r="AH52" s="92"/>
      <c r="AI52" s="93">
        <f t="shared" si="11"/>
        <v>0</v>
      </c>
      <c r="AJ52" s="52"/>
      <c r="AK52" s="52"/>
      <c r="AL52" s="96"/>
      <c r="AM52" s="50"/>
      <c r="AN52" s="91">
        <f t="shared" si="15"/>
        <v>105</v>
      </c>
      <c r="AO52" s="92">
        <f t="shared" si="12"/>
        <v>119</v>
      </c>
      <c r="AP52" s="93">
        <f t="shared" si="16"/>
        <v>0.88235294117647056</v>
      </c>
      <c r="AQ52" s="52">
        <f t="shared" si="21"/>
        <v>3</v>
      </c>
      <c r="AR52" s="52">
        <f t="shared" si="21"/>
        <v>19</v>
      </c>
      <c r="AS52" s="134">
        <f t="shared" si="3"/>
        <v>103</v>
      </c>
      <c r="AT52" s="52">
        <f t="shared" si="17"/>
        <v>57.904761904761905</v>
      </c>
      <c r="AU52" s="53">
        <f t="shared" si="4"/>
        <v>64.095238095238102</v>
      </c>
    </row>
    <row r="53" spans="1:47" ht="14.4">
      <c r="A53" s="13"/>
      <c r="B53" s="36">
        <f t="shared" si="5"/>
        <v>41912</v>
      </c>
      <c r="C53" s="55">
        <f t="shared" si="14"/>
        <v>42276</v>
      </c>
      <c r="D53" s="38">
        <f t="shared" si="0"/>
        <v>41912</v>
      </c>
      <c r="E53" s="56">
        <f t="shared" si="0"/>
        <v>42276</v>
      </c>
      <c r="F53" s="57"/>
      <c r="G53" s="58"/>
      <c r="H53" s="42"/>
      <c r="I53" s="59">
        <v>4</v>
      </c>
      <c r="J53" s="60">
        <v>6</v>
      </c>
      <c r="K53" s="61">
        <f t="shared" si="6"/>
        <v>0.66666666666666663</v>
      </c>
      <c r="L53" s="62">
        <v>1</v>
      </c>
      <c r="M53" s="62">
        <v>2</v>
      </c>
      <c r="N53" s="63">
        <f t="shared" si="7"/>
        <v>3</v>
      </c>
      <c r="O53" s="59">
        <v>55</v>
      </c>
      <c r="P53" s="60">
        <v>53</v>
      </c>
      <c r="Q53" s="61">
        <f t="shared" si="8"/>
        <v>-3.6363636363636362E-2</v>
      </c>
      <c r="R53" s="62"/>
      <c r="S53" s="62"/>
      <c r="T53" s="64"/>
      <c r="U53" s="59">
        <v>14</v>
      </c>
      <c r="V53" s="60">
        <v>46</v>
      </c>
      <c r="W53" s="61">
        <f t="shared" si="9"/>
        <v>0.30434782608695654</v>
      </c>
      <c r="X53" s="62">
        <v>8</v>
      </c>
      <c r="Y53" s="62">
        <v>25</v>
      </c>
      <c r="Z53" s="64">
        <f t="shared" si="1"/>
        <v>82.142857142857139</v>
      </c>
      <c r="AA53" s="59">
        <v>1</v>
      </c>
      <c r="AB53" s="60">
        <v>5</v>
      </c>
      <c r="AC53" s="61">
        <f t="shared" si="10"/>
        <v>0.2</v>
      </c>
      <c r="AD53" s="62">
        <v>-1</v>
      </c>
      <c r="AE53" s="62">
        <v>0</v>
      </c>
      <c r="AF53" s="64"/>
      <c r="AG53" s="59"/>
      <c r="AH53" s="60"/>
      <c r="AI53" s="61">
        <f t="shared" si="11"/>
        <v>0</v>
      </c>
      <c r="AJ53" s="62"/>
      <c r="AK53" s="62"/>
      <c r="AL53" s="66"/>
      <c r="AM53" s="50"/>
      <c r="AN53" s="59">
        <f t="shared" si="15"/>
        <v>74</v>
      </c>
      <c r="AO53" s="60">
        <f t="shared" si="12"/>
        <v>110</v>
      </c>
      <c r="AP53" s="61">
        <f t="shared" si="16"/>
        <v>0.67272727272727273</v>
      </c>
      <c r="AQ53" s="62">
        <f t="shared" si="21"/>
        <v>8</v>
      </c>
      <c r="AR53" s="62">
        <f t="shared" si="21"/>
        <v>27</v>
      </c>
      <c r="AS53" s="67">
        <f t="shared" si="3"/>
        <v>95</v>
      </c>
      <c r="AT53" s="62">
        <f t="shared" si="17"/>
        <v>85.142857142857139</v>
      </c>
      <c r="AU53" s="68">
        <f t="shared" si="4"/>
        <v>36.857142857142861</v>
      </c>
    </row>
    <row r="54" spans="1:47" ht="14.4">
      <c r="A54" s="13"/>
      <c r="B54" s="100">
        <f t="shared" si="5"/>
        <v>41913</v>
      </c>
      <c r="C54" s="101">
        <f t="shared" si="14"/>
        <v>42277</v>
      </c>
      <c r="D54" s="102">
        <f t="shared" si="0"/>
        <v>41913</v>
      </c>
      <c r="E54" s="103">
        <f t="shared" si="0"/>
        <v>42277</v>
      </c>
      <c r="F54" s="104"/>
      <c r="G54" s="105"/>
      <c r="H54" s="42"/>
      <c r="I54" s="59">
        <v>5</v>
      </c>
      <c r="J54" s="60">
        <v>5</v>
      </c>
      <c r="K54" s="61">
        <f t="shared" si="6"/>
        <v>1</v>
      </c>
      <c r="L54" s="62">
        <v>1</v>
      </c>
      <c r="M54" s="62">
        <v>3</v>
      </c>
      <c r="N54" s="63">
        <f t="shared" si="7"/>
        <v>3</v>
      </c>
      <c r="O54" s="59">
        <v>60</v>
      </c>
      <c r="P54" s="60">
        <v>56</v>
      </c>
      <c r="Q54" s="61">
        <f t="shared" si="8"/>
        <v>-6.6666666666666666E-2</v>
      </c>
      <c r="R54" s="62"/>
      <c r="S54" s="62"/>
      <c r="T54" s="64"/>
      <c r="U54" s="59">
        <v>20</v>
      </c>
      <c r="V54" s="60">
        <v>60</v>
      </c>
      <c r="W54" s="61">
        <f t="shared" si="9"/>
        <v>0.33333333333333331</v>
      </c>
      <c r="X54" s="62">
        <v>10</v>
      </c>
      <c r="Y54" s="62">
        <v>27</v>
      </c>
      <c r="Z54" s="64">
        <f t="shared" si="1"/>
        <v>81</v>
      </c>
      <c r="AA54" s="59">
        <v>0</v>
      </c>
      <c r="AB54" s="60">
        <v>1</v>
      </c>
      <c r="AC54" s="61">
        <f t="shared" si="10"/>
        <v>0</v>
      </c>
      <c r="AD54" s="62">
        <v>0</v>
      </c>
      <c r="AE54" s="62">
        <v>1</v>
      </c>
      <c r="AF54" s="64"/>
      <c r="AG54" s="59"/>
      <c r="AH54" s="60"/>
      <c r="AI54" s="61">
        <f t="shared" si="11"/>
        <v>0</v>
      </c>
      <c r="AJ54" s="62"/>
      <c r="AK54" s="62"/>
      <c r="AL54" s="66"/>
      <c r="AM54" s="50"/>
      <c r="AN54" s="59">
        <f t="shared" si="15"/>
        <v>85</v>
      </c>
      <c r="AO54" s="60">
        <f t="shared" si="12"/>
        <v>122</v>
      </c>
      <c r="AP54" s="61">
        <f t="shared" si="16"/>
        <v>0.69672131147540983</v>
      </c>
      <c r="AQ54" s="62">
        <f t="shared" si="21"/>
        <v>11</v>
      </c>
      <c r="AR54" s="62">
        <f t="shared" si="21"/>
        <v>31</v>
      </c>
      <c r="AS54" s="67">
        <f t="shared" si="3"/>
        <v>91</v>
      </c>
      <c r="AT54" s="62">
        <f t="shared" si="17"/>
        <v>84</v>
      </c>
      <c r="AU54" s="68">
        <f t="shared" si="4"/>
        <v>38</v>
      </c>
    </row>
    <row r="55" spans="1:47" ht="14.4">
      <c r="A55" s="13"/>
      <c r="B55" s="135" t="s">
        <v>59</v>
      </c>
      <c r="C55" s="136"/>
      <c r="D55" s="137"/>
      <c r="E55" s="138"/>
      <c r="F55" s="137"/>
      <c r="G55" s="139"/>
      <c r="H55" s="140"/>
      <c r="I55" s="141">
        <f>SUM(I25:I54)</f>
        <v>85</v>
      </c>
      <c r="J55" s="142">
        <f>SUM(J25:J54)</f>
        <v>111</v>
      </c>
      <c r="K55" s="142"/>
      <c r="L55" s="142"/>
      <c r="M55" s="142"/>
      <c r="N55" s="143">
        <f>SUM(N25:N54)</f>
        <v>163.84047619047618</v>
      </c>
      <c r="O55" s="144">
        <f>SUM(O25:O54)</f>
        <v>2170</v>
      </c>
      <c r="P55" s="142">
        <f>SUM(P25:P54)</f>
        <v>2196</v>
      </c>
      <c r="Q55" s="142"/>
      <c r="R55" s="142"/>
      <c r="S55" s="142"/>
      <c r="T55" s="145">
        <f>SUM(T25:T54)</f>
        <v>0</v>
      </c>
      <c r="U55" s="144">
        <f>SUM(U25:U54)</f>
        <v>575.5</v>
      </c>
      <c r="V55" s="142">
        <f>SUM(V25:V54)</f>
        <v>876</v>
      </c>
      <c r="W55" s="142"/>
      <c r="X55" s="142"/>
      <c r="Y55" s="142"/>
      <c r="Z55" s="143">
        <f>SUM(Z25:Z54)</f>
        <v>1576.6166370284475</v>
      </c>
      <c r="AA55" s="144">
        <f>SUM(AA25:AA54)</f>
        <v>90</v>
      </c>
      <c r="AB55" s="142">
        <f>SUM(AB25:AB54)</f>
        <v>115</v>
      </c>
      <c r="AC55" s="142"/>
      <c r="AD55" s="142"/>
      <c r="AE55" s="142"/>
      <c r="AF55" s="143">
        <f>SUM(AF25:AF54)</f>
        <v>48.549019607843135</v>
      </c>
      <c r="AG55" s="144">
        <f>SUM(AG25:AG54)</f>
        <v>36</v>
      </c>
      <c r="AH55" s="142">
        <f>SUM(AH25:AH54)</f>
        <v>42</v>
      </c>
      <c r="AI55" s="142"/>
      <c r="AJ55" s="142"/>
      <c r="AK55" s="142"/>
      <c r="AL55" s="143">
        <f>SUM(AL25:AL54)</f>
        <v>36</v>
      </c>
      <c r="AM55" s="146"/>
      <c r="AN55" s="144">
        <f>SUM(AN25:AN54)</f>
        <v>2956.5</v>
      </c>
      <c r="AO55" s="142">
        <f>SUM(AO25:AO54)</f>
        <v>3340</v>
      </c>
      <c r="AP55" s="142"/>
      <c r="AQ55" s="142"/>
      <c r="AR55" s="142"/>
      <c r="AS55" s="142"/>
      <c r="AT55" s="147">
        <f>SUM(AT25:AT54)</f>
        <v>1825.0061328267668</v>
      </c>
      <c r="AU55" s="148"/>
    </row>
    <row r="56" spans="1:47">
      <c r="A56" s="13"/>
      <c r="C56" s="149"/>
      <c r="D56" s="149"/>
      <c r="E56" s="149"/>
      <c r="T56" s="150"/>
    </row>
    <row r="57" spans="1:47">
      <c r="A57" s="13"/>
      <c r="C57" s="149"/>
      <c r="D57" s="149"/>
      <c r="E57" s="149"/>
    </row>
    <row r="58" spans="1:47">
      <c r="A58" s="13"/>
      <c r="C58" s="149"/>
      <c r="D58" s="149"/>
      <c r="E58" s="149"/>
    </row>
  </sheetData>
  <mergeCells count="13">
    <mergeCell ref="U23:Z23"/>
    <mergeCell ref="AA23:AF23"/>
    <mergeCell ref="AG23:AL23"/>
    <mergeCell ref="AN23:AU23"/>
    <mergeCell ref="E1:F1"/>
    <mergeCell ref="B22:G22"/>
    <mergeCell ref="I22:AL22"/>
    <mergeCell ref="AN22:AU22"/>
    <mergeCell ref="B23:C23"/>
    <mergeCell ref="D23:E23"/>
    <mergeCell ref="F23:G23"/>
    <mergeCell ref="I23:N23"/>
    <mergeCell ref="O23:T23"/>
  </mergeCells>
  <hyperlinks>
    <hyperlink ref="G28" r:id="rId1" display="http://www.expodatabase.com/tradeshow/ifa-consumer-electronics-unlimited-244.html" xr:uid="{00000000-0004-0000-0000-000000000000}"/>
    <hyperlink ref="G29" r:id="rId2" display="http://www.expodatabase.com/tradeshow/ifa-consumer-electronics-unlimited-244.html" xr:uid="{00000000-0004-0000-0000-000001000000}"/>
    <hyperlink ref="G30" r:id="rId3" display="http://www.expodatabase.com/tradeshow/ifa-consumer-electronics-unlimited-244.html" xr:uid="{00000000-0004-0000-0000-000002000000}"/>
    <hyperlink ref="G31" r:id="rId4" display="http://www.expodatabase.com/tradeshow/ifa-consumer-electronics-unlimited-244.html" xr:uid="{00000000-0004-0000-0000-000003000000}"/>
    <hyperlink ref="G32" r:id="rId5" display="http://www.expodatabase.com/tradeshow/ifa-consumer-electronics-unlimited-244.html" xr:uid="{00000000-0004-0000-0000-000004000000}"/>
  </hyperlinks>
  <pageMargins left="0.7" right="0.7" top="0.78740157499999996" bottom="0.78740157499999996" header="0.3" footer="0.3"/>
  <pageSetup orientation="portrait" horizontalDpi="1200" verticalDpi="1200" r:id="rId6"/>
  <drawing r:id="rId7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</dc:creator>
  <cp:lastModifiedBy>adipster</cp:lastModifiedBy>
  <dcterms:created xsi:type="dcterms:W3CDTF">2015-11-10T15:32:03Z</dcterms:created>
  <dcterms:modified xsi:type="dcterms:W3CDTF">2019-01-09T06:57:14Z</dcterms:modified>
</cp:coreProperties>
</file>