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/Files/documents/wu vienna/terms/WS 18_19/Rechnerpraktikum/"/>
    </mc:Choice>
  </mc:AlternateContent>
  <xr:revisionPtr revIDLastSave="0" documentId="13_ncr:1_{A758F278-4BA3-AE49-86D3-4C88AF5ED348}" xr6:coauthVersionLast="38" xr6:coauthVersionMax="38" xr10:uidLastSave="{00000000-0000-0000-0000-000000000000}"/>
  <bookViews>
    <workbookView xWindow="20" yWindow="440" windowWidth="28780" windowHeight="16280" xr2:uid="{BF856A27-F88B-4043-81E9-37DF03E45980}"/>
  </bookViews>
  <sheets>
    <sheet name="Simulator" sheetId="1" r:id="rId1"/>
    <sheet name="Koeffizienten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55" i="1"/>
  <c r="F37" i="1"/>
  <c r="F46" i="1" s="1"/>
  <c r="F34" i="1"/>
  <c r="F44" i="1" s="1"/>
  <c r="F54" i="1" l="1"/>
  <c r="D11" i="1"/>
  <c r="F56" i="1" l="1"/>
  <c r="F43" i="1"/>
  <c r="F57" i="1"/>
  <c r="F45" i="1"/>
  <c r="J14" i="1"/>
  <c r="G21" i="1"/>
  <c r="G20" i="1"/>
  <c r="D16" i="1"/>
  <c r="J15" i="1" l="1"/>
  <c r="J16" i="1" s="1"/>
  <c r="O7" i="1"/>
  <c r="J17" i="1" s="1"/>
  <c r="O6" i="1" l="1"/>
  <c r="O8" i="1"/>
  <c r="O9" i="1"/>
</calcChain>
</file>

<file path=xl/sharedStrings.xml><?xml version="1.0" encoding="utf-8"?>
<sst xmlns="http://schemas.openxmlformats.org/spreadsheetml/2006/main" count="223" uniqueCount="116">
  <si>
    <t>Parametergruppe:</t>
  </si>
  <si>
    <t>Umweltparameter</t>
  </si>
  <si>
    <t>Steuerungsparameter</t>
  </si>
  <si>
    <t>Krz</t>
  </si>
  <si>
    <t>Einheit</t>
  </si>
  <si>
    <t>Streckenparameter</t>
  </si>
  <si>
    <t>Gas</t>
  </si>
  <si>
    <t>Bremse</t>
  </si>
  <si>
    <t>Lenkwinkel</t>
  </si>
  <si>
    <t>Fahrzeugparameter</t>
  </si>
  <si>
    <t>Erdanziehung</t>
  </si>
  <si>
    <t>Kräfte</t>
  </si>
  <si>
    <t>Luftwiderstand</t>
  </si>
  <si>
    <t>Rollwiderstand</t>
  </si>
  <si>
    <t>Wert</t>
  </si>
  <si>
    <t>g</t>
  </si>
  <si>
    <t>Cr</t>
  </si>
  <si>
    <t>Rollwiderstandskoeffizient</t>
  </si>
  <si>
    <t>Masse Fahrzeug</t>
  </si>
  <si>
    <t>Masse Insassen</t>
  </si>
  <si>
    <t>Masse Gesamt</t>
  </si>
  <si>
    <t>Newton</t>
  </si>
  <si>
    <t>m/sec°2</t>
  </si>
  <si>
    <t>kg</t>
  </si>
  <si>
    <t>Stirnfläche Fahrzeug</t>
  </si>
  <si>
    <t>m^2</t>
  </si>
  <si>
    <t>Luftwiderstandsbeiwert</t>
  </si>
  <si>
    <t>Cw</t>
  </si>
  <si>
    <t>Luftdichte</t>
  </si>
  <si>
    <t>D</t>
  </si>
  <si>
    <t>kg/m^3</t>
  </si>
  <si>
    <t>m/sec</t>
  </si>
  <si>
    <t>Gesamtwiderstand</t>
  </si>
  <si>
    <t>s</t>
  </si>
  <si>
    <t>Beschleunigungskraft</t>
  </si>
  <si>
    <t>m/s</t>
  </si>
  <si>
    <t>m/s^2</t>
  </si>
  <si>
    <t>m/sec^2</t>
  </si>
  <si>
    <t>0-100</t>
  </si>
  <si>
    <t>%</t>
  </si>
  <si>
    <t>gas</t>
  </si>
  <si>
    <t>bremse</t>
  </si>
  <si>
    <t>Geschwindigkeit</t>
  </si>
  <si>
    <t>Zeit</t>
  </si>
  <si>
    <t>Beschleunigung</t>
  </si>
  <si>
    <t>Windgeschwindigkeit</t>
  </si>
  <si>
    <t>vwind</t>
  </si>
  <si>
    <t>alpha</t>
  </si>
  <si>
    <t>einheitslos</t>
  </si>
  <si>
    <t>m.f</t>
  </si>
  <si>
    <t>m.i</t>
  </si>
  <si>
    <t>m.g</t>
  </si>
  <si>
    <t>F.Luft</t>
  </si>
  <si>
    <t>F.Roll</t>
  </si>
  <si>
    <t>F.Besch</t>
  </si>
  <si>
    <t>Streckenbeschaffenheit</t>
  </si>
  <si>
    <t>Beschaffenheit</t>
  </si>
  <si>
    <t>Asphalt</t>
  </si>
  <si>
    <t>Kopfsteinpflaster</t>
  </si>
  <si>
    <t>Schlaglochstrecke</t>
  </si>
  <si>
    <t>Erdweg</t>
  </si>
  <si>
    <t>Fester Sand</t>
  </si>
  <si>
    <t>Parameter</t>
  </si>
  <si>
    <t>Parameter:</t>
  </si>
  <si>
    <t>Simulation:</t>
  </si>
  <si>
    <t>m</t>
  </si>
  <si>
    <t>v.start</t>
  </si>
  <si>
    <t>a.start</t>
  </si>
  <si>
    <t>t.start</t>
  </si>
  <si>
    <t>x.start</t>
  </si>
  <si>
    <t>y.start</t>
  </si>
  <si>
    <t>F.g</t>
  </si>
  <si>
    <t>y.aktuell</t>
  </si>
  <si>
    <t>x.aktuell</t>
  </si>
  <si>
    <t>a.aktuell</t>
  </si>
  <si>
    <t>v.aktuell</t>
  </si>
  <si>
    <t>t.aktuell</t>
  </si>
  <si>
    <t>Position Start</t>
  </si>
  <si>
    <t>Position aktuell</t>
  </si>
  <si>
    <t>A.Stirnfläche</t>
  </si>
  <si>
    <t>Letzte Parameter</t>
  </si>
  <si>
    <t>Neue Parameter</t>
  </si>
  <si>
    <t>Automodell</t>
  </si>
  <si>
    <t>Argument</t>
  </si>
  <si>
    <t>Formel</t>
  </si>
  <si>
    <t>b</t>
  </si>
  <si>
    <t>lw</t>
  </si>
  <si>
    <t>Zeitpunkt</t>
  </si>
  <si>
    <t>Position</t>
  </si>
  <si>
    <t>Neuer Parameter</t>
  </si>
  <si>
    <t>x.alt</t>
  </si>
  <si>
    <t>y.alt</t>
  </si>
  <si>
    <t>x.neu</t>
  </si>
  <si>
    <t>y.neu</t>
  </si>
  <si>
    <t>v.neu</t>
  </si>
  <si>
    <t>v.alt</t>
  </si>
  <si>
    <t>t.alt</t>
  </si>
  <si>
    <t>t.neu</t>
  </si>
  <si>
    <t>F.gesamt</t>
  </si>
  <si>
    <t>F.beschl</t>
  </si>
  <si>
    <t>a</t>
  </si>
  <si>
    <t>Grad</t>
  </si>
  <si>
    <t>m.g = m.i + m.f</t>
  </si>
  <si>
    <t>v.neu = v.alt + a* (t.neu-t.alt)^2</t>
  </si>
  <si>
    <t>F.gesamt = F.Luft + F.Roll</t>
  </si>
  <si>
    <t>F.beschl = m * a</t>
  </si>
  <si>
    <t>Gegenwind … + ; Rückwind … -</t>
  </si>
  <si>
    <t>FLuft = A/2 × Cw × D × v2</t>
  </si>
  <si>
    <t>FRoll = Cr × m × g</t>
  </si>
  <si>
    <t>x.neu = 0,5 · a · t2 + vo · t + x.alt</t>
  </si>
  <si>
    <t>y.neu = 0,5 · a · t2 + vo · t + y.alt</t>
  </si>
  <si>
    <t>Bremskraft</t>
  </si>
  <si>
    <t>F.brems = m * a</t>
  </si>
  <si>
    <t>F.brems</t>
  </si>
  <si>
    <t>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</si>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</sst>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1" fillId="2" borderId="1" xfId="1" applyBorder="1"/>
    <xf numFmtId="0" fontId="1" fillId="3" borderId="1" xfId="2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2" borderId="5" xfId="1" applyFont="1" applyBorder="1"/>
    <xf numFmtId="0" fontId="1" fillId="2" borderId="6" xfId="1" applyBorder="1"/>
    <xf numFmtId="0" fontId="1" fillId="2" borderId="5" xfId="1" applyBorder="1"/>
    <xf numFmtId="0" fontId="1" fillId="3" borderId="6" xfId="2" applyBorder="1"/>
    <xf numFmtId="0" fontId="1" fillId="3" borderId="5" xfId="2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2" borderId="2" xfId="1" applyFont="1" applyBorder="1"/>
    <xf numFmtId="0" fontId="1" fillId="2" borderId="3" xfId="1" applyBorder="1"/>
    <xf numFmtId="0" fontId="1" fillId="2" borderId="4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3" borderId="2" xfId="2" applyFont="1" applyBorder="1"/>
    <xf numFmtId="0" fontId="1" fillId="3" borderId="3" xfId="2" applyBorder="1"/>
    <xf numFmtId="0" fontId="1" fillId="3" borderId="4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0" fillId="3" borderId="1" xfId="2" applyFont="1" applyBorder="1"/>
    <xf numFmtId="1" fontId="0" fillId="0" borderId="0" xfId="0" applyNumberFormat="1"/>
    <xf numFmtId="0" fontId="5" fillId="0" borderId="0" xfId="0" applyFont="1" applyFill="1" applyBorder="1"/>
    <xf numFmtId="0" fontId="0" fillId="0" borderId="0" xfId="0" applyBorder="1"/>
    <xf numFmtId="0" fontId="6" fillId="0" borderId="0" xfId="0" applyFont="1"/>
    <xf numFmtId="0" fontId="3" fillId="0" borderId="19" xfId="0" applyFont="1" applyBorder="1"/>
    <xf numFmtId="0" fontId="0" fillId="0" borderId="20" xfId="0" applyBorder="1"/>
    <xf numFmtId="0" fontId="0" fillId="0" borderId="21" xfId="0" applyBorder="1"/>
    <xf numFmtId="0" fontId="0" fillId="2" borderId="9" xfId="1" applyFont="1" applyBorder="1"/>
    <xf numFmtId="0" fontId="1" fillId="4" borderId="1" xfId="3" applyBorder="1"/>
    <xf numFmtId="0" fontId="1" fillId="4" borderId="5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1" fillId="4" borderId="13" xfId="3" applyBorder="1"/>
    <xf numFmtId="0" fontId="1" fillId="4" borderId="14" xfId="3" applyBorder="1"/>
    <xf numFmtId="0" fontId="1" fillId="4" borderId="15" xfId="3" applyBorder="1"/>
    <xf numFmtId="0" fontId="0" fillId="4" borderId="1" xfId="3" applyFont="1" applyBorder="1"/>
    <xf numFmtId="0" fontId="0" fillId="4" borderId="14" xfId="3" applyFont="1" applyBorder="1"/>
    <xf numFmtId="0" fontId="0" fillId="4" borderId="8" xfId="3" applyFont="1" applyBorder="1"/>
    <xf numFmtId="0" fontId="7" fillId="4" borderId="14" xfId="3" applyFont="1" applyBorder="1"/>
    <xf numFmtId="0" fontId="7" fillId="4" borderId="1" xfId="3" applyFont="1" applyBorder="1"/>
    <xf numFmtId="2" fontId="7" fillId="4" borderId="1" xfId="3" applyNumberFormat="1" applyFont="1" applyBorder="1"/>
    <xf numFmtId="2" fontId="7" fillId="4" borderId="8" xfId="3" applyNumberFormat="1" applyFont="1" applyBorder="1"/>
    <xf numFmtId="0" fontId="7" fillId="4" borderId="8" xfId="3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0" fillId="4" borderId="5" xfId="3" applyFont="1" applyBorder="1"/>
    <xf numFmtId="0" fontId="0" fillId="2" borderId="1" xfId="1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4" fillId="0" borderId="22" xfId="0" applyFont="1" applyBorder="1"/>
    <xf numFmtId="0" fontId="8" fillId="0" borderId="1" xfId="0" applyFont="1" applyFill="1" applyBorder="1"/>
    <xf numFmtId="0" fontId="0" fillId="0" borderId="1" xfId="0" applyBorder="1"/>
    <xf numFmtId="0" fontId="5" fillId="0" borderId="1" xfId="0" applyFont="1" applyFill="1" applyBorder="1"/>
    <xf numFmtId="0" fontId="1" fillId="5" borderId="1" xfId="4" applyBorder="1"/>
    <xf numFmtId="0" fontId="1" fillId="7" borderId="1" xfId="6" applyBorder="1"/>
    <xf numFmtId="0" fontId="0" fillId="7" borderId="1" xfId="6" applyFont="1" applyBorder="1"/>
    <xf numFmtId="0" fontId="1" fillId="6" borderId="1" xfId="5" applyBorder="1"/>
    <xf numFmtId="2" fontId="1" fillId="6" borderId="1" xfId="5" applyNumberFormat="1" applyBorder="1"/>
    <xf numFmtId="0" fontId="0" fillId="6" borderId="1" xfId="5" applyFont="1" applyBorder="1"/>
    <xf numFmtId="0" fontId="1" fillId="7" borderId="29" xfId="6" applyBorder="1"/>
    <xf numFmtId="0" fontId="1" fillId="2" borderId="17" xfId="1" applyBorder="1"/>
    <xf numFmtId="0" fontId="0" fillId="2" borderId="3" xfId="1" applyFont="1" applyBorder="1" applyAlignment="1">
      <alignment horizontal="center"/>
    </xf>
    <xf numFmtId="0" fontId="1" fillId="2" borderId="3" xfId="1" applyBorder="1" applyAlignment="1">
      <alignment horizontal="center"/>
    </xf>
  </cellXfs>
  <cellStyles count="7">
    <cellStyle name="20% - Accent1" xfId="1" builtinId="30"/>
    <cellStyle name="20% - Accent3" xfId="3" builtinId="38"/>
    <cellStyle name="20% - Accent4" xfId="6" builtinId="42"/>
    <cellStyle name="40% - Accent1" xfId="4" builtinId="31"/>
    <cellStyle name="40% - Accent3" xfId="5" builtinId="39"/>
    <cellStyle name="60% - Accent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51EC-6194-4946-9B8F-FAF45C3F61B2}">
  <dimension ref="A1:P57"/>
  <sheetViews>
    <sheetView tabSelected="1" topLeftCell="A24" zoomScale="99" workbookViewId="0">
      <selection activeCell="H50" sqref="H50"/>
    </sheetView>
  </sheetViews>
  <sheetFormatPr baseColWidth="10" defaultRowHeight="16" x14ac:dyDescent="0.2"/>
  <cols>
    <col min="1" max="1" width="22.33203125" bestFit="1" customWidth="1"/>
    <col min="2" max="2" width="23.33203125" bestFit="1" customWidth="1"/>
    <col min="3" max="3" width="14.33203125" bestFit="1" customWidth="1"/>
    <col min="4" max="4" width="28.33203125" bestFit="1" customWidth="1"/>
    <col min="5" max="5" width="11.6640625" bestFit="1" customWidth="1"/>
    <col min="6" max="6" width="15.33203125" bestFit="1" customWidth="1"/>
    <col min="7" max="7" width="10.1640625" bestFit="1" customWidth="1"/>
    <col min="8" max="9" width="20.83203125" bestFit="1" customWidth="1"/>
    <col min="10" max="10" width="18.83203125" bestFit="1" customWidth="1"/>
    <col min="11" max="11" width="8.33203125" bestFit="1" customWidth="1"/>
    <col min="12" max="12" width="2.83203125" customWidth="1"/>
    <col min="13" max="14" width="14.6640625" bestFit="1" customWidth="1"/>
    <col min="15" max="15" width="12.1640625" bestFit="1" customWidth="1"/>
    <col min="16" max="16" width="12" customWidth="1"/>
    <col min="17" max="17" width="6.5" bestFit="1" customWidth="1"/>
    <col min="18" max="18" width="2.1640625" bestFit="1" customWidth="1"/>
    <col min="19" max="19" width="6.5" bestFit="1" customWidth="1"/>
  </cols>
  <sheetData>
    <row r="1" spans="1:16" ht="31" x14ac:dyDescent="0.35">
      <c r="A1" s="37" t="s">
        <v>63</v>
      </c>
      <c r="H1" s="37" t="s">
        <v>64</v>
      </c>
    </row>
    <row r="2" spans="1:16" ht="17" thickBot="1" x14ac:dyDescent="0.25"/>
    <row r="3" spans="1:16" ht="20" thickBot="1" x14ac:dyDescent="0.3">
      <c r="A3" s="4" t="s">
        <v>0</v>
      </c>
      <c r="B3" s="5" t="s">
        <v>62</v>
      </c>
      <c r="C3" s="5" t="s">
        <v>3</v>
      </c>
      <c r="D3" s="5" t="s">
        <v>14</v>
      </c>
      <c r="E3" s="6" t="s">
        <v>4</v>
      </c>
      <c r="H3" s="38" t="s">
        <v>80</v>
      </c>
      <c r="I3" s="39"/>
      <c r="J3" s="39"/>
      <c r="K3" s="40"/>
      <c r="M3" s="38" t="s">
        <v>81</v>
      </c>
      <c r="N3" s="39"/>
      <c r="O3" s="39"/>
      <c r="P3" s="40"/>
    </row>
    <row r="4" spans="1:16" ht="17" thickBot="1" x14ac:dyDescent="0.25">
      <c r="A4" s="12"/>
      <c r="B4" s="13"/>
      <c r="C4" s="13"/>
      <c r="D4" s="13"/>
      <c r="E4" s="14"/>
      <c r="H4" s="59" t="s">
        <v>62</v>
      </c>
      <c r="I4" s="60" t="s">
        <v>3</v>
      </c>
      <c r="J4" s="60" t="s">
        <v>14</v>
      </c>
      <c r="K4" s="61" t="s">
        <v>4</v>
      </c>
      <c r="M4" s="59" t="s">
        <v>62</v>
      </c>
      <c r="N4" s="60" t="s">
        <v>3</v>
      </c>
      <c r="O4" s="60" t="s">
        <v>14</v>
      </c>
      <c r="P4" s="61" t="s">
        <v>4</v>
      </c>
    </row>
    <row r="5" spans="1:16" x14ac:dyDescent="0.2">
      <c r="A5" s="18" t="s">
        <v>1</v>
      </c>
      <c r="B5" s="19" t="s">
        <v>45</v>
      </c>
      <c r="C5" s="19" t="s">
        <v>46</v>
      </c>
      <c r="D5" s="19">
        <v>3</v>
      </c>
      <c r="E5" s="20" t="s">
        <v>35</v>
      </c>
      <c r="H5" s="48" t="s">
        <v>43</v>
      </c>
      <c r="I5" s="52" t="s">
        <v>68</v>
      </c>
      <c r="J5" s="54">
        <v>6000</v>
      </c>
      <c r="K5" s="50" t="s">
        <v>33</v>
      </c>
      <c r="M5" s="48" t="s">
        <v>43</v>
      </c>
      <c r="N5" s="52" t="s">
        <v>76</v>
      </c>
      <c r="O5" s="54">
        <v>6001</v>
      </c>
      <c r="P5" s="50" t="s">
        <v>33</v>
      </c>
    </row>
    <row r="6" spans="1:16" x14ac:dyDescent="0.2">
      <c r="A6" s="9"/>
      <c r="B6" s="2" t="s">
        <v>28</v>
      </c>
      <c r="C6" s="2" t="s">
        <v>29</v>
      </c>
      <c r="D6" s="2">
        <v>1.29</v>
      </c>
      <c r="E6" s="8" t="s">
        <v>30</v>
      </c>
      <c r="H6" s="43" t="s">
        <v>42</v>
      </c>
      <c r="I6" s="51" t="s">
        <v>66</v>
      </c>
      <c r="J6" s="55">
        <v>36</v>
      </c>
      <c r="K6" s="44" t="s">
        <v>31</v>
      </c>
      <c r="M6" s="43" t="s">
        <v>42</v>
      </c>
      <c r="N6" s="51" t="s">
        <v>75</v>
      </c>
      <c r="O6" s="55">
        <f>MAX((O5-J5)*O7+J6 - (O5-J5)*G21,0)</f>
        <v>36</v>
      </c>
      <c r="P6" s="44" t="s">
        <v>31</v>
      </c>
    </row>
    <row r="7" spans="1:16" ht="17" thickBot="1" x14ac:dyDescent="0.25">
      <c r="A7" s="21"/>
      <c r="B7" s="22" t="s">
        <v>10</v>
      </c>
      <c r="C7" s="22" t="s">
        <v>15</v>
      </c>
      <c r="D7" s="22">
        <v>9.81</v>
      </c>
      <c r="E7" s="23" t="s">
        <v>22</v>
      </c>
      <c r="H7" s="43" t="s">
        <v>44</v>
      </c>
      <c r="I7" s="51" t="s">
        <v>67</v>
      </c>
      <c r="J7" s="55">
        <v>0</v>
      </c>
      <c r="K7" s="44" t="s">
        <v>37</v>
      </c>
      <c r="M7" s="43" t="s">
        <v>44</v>
      </c>
      <c r="N7" s="51" t="s">
        <v>74</v>
      </c>
      <c r="O7" s="55">
        <f>G20 - G21</f>
        <v>0</v>
      </c>
      <c r="P7" s="44" t="s">
        <v>36</v>
      </c>
    </row>
    <row r="8" spans="1:16" x14ac:dyDescent="0.2">
      <c r="A8" s="15"/>
      <c r="B8" s="16"/>
      <c r="C8" s="16"/>
      <c r="D8" s="16"/>
      <c r="E8" s="17"/>
      <c r="H8" s="62" t="s">
        <v>77</v>
      </c>
      <c r="I8" s="51" t="s">
        <v>69</v>
      </c>
      <c r="J8" s="56">
        <v>100</v>
      </c>
      <c r="K8" s="44" t="s">
        <v>65</v>
      </c>
      <c r="M8" s="62" t="s">
        <v>78</v>
      </c>
      <c r="N8" s="51" t="s">
        <v>73</v>
      </c>
      <c r="O8" s="56">
        <f>(0.5*O7+(O5-J5)^2+J6*(O5-J5)+J8)*SIN(D22*PI()/180)+J8</f>
        <v>237</v>
      </c>
      <c r="P8" s="44" t="s">
        <v>65</v>
      </c>
    </row>
    <row r="9" spans="1:16" ht="17" thickBot="1" x14ac:dyDescent="0.25">
      <c r="A9" s="12"/>
      <c r="B9" s="13"/>
      <c r="C9" s="13"/>
      <c r="D9" s="13"/>
      <c r="E9" s="14"/>
      <c r="H9" s="45"/>
      <c r="I9" s="53" t="s">
        <v>70</v>
      </c>
      <c r="J9" s="57">
        <v>100</v>
      </c>
      <c r="K9" s="47" t="s">
        <v>65</v>
      </c>
      <c r="M9" s="45"/>
      <c r="N9" s="53" t="s">
        <v>72</v>
      </c>
      <c r="O9" s="57">
        <f>(0.5*O7+(O5-J5)^2+J6*(O5-J5))*(COS(D22*PI()/180))+J9</f>
        <v>100</v>
      </c>
      <c r="P9" s="47" t="s">
        <v>65</v>
      </c>
    </row>
    <row r="10" spans="1:16" x14ac:dyDescent="0.2">
      <c r="A10" s="18" t="s">
        <v>5</v>
      </c>
      <c r="B10" s="19" t="s">
        <v>55</v>
      </c>
      <c r="C10" s="82" t="s">
        <v>59</v>
      </c>
      <c r="D10" s="83"/>
      <c r="E10" s="20"/>
    </row>
    <row r="11" spans="1:16" ht="17" thickBot="1" x14ac:dyDescent="0.25">
      <c r="A11" s="7"/>
      <c r="B11" s="2" t="s">
        <v>17</v>
      </c>
      <c r="C11" s="2" t="s">
        <v>16</v>
      </c>
      <c r="D11" s="2">
        <f>IF(C10="Kopfsteinpflaster",0.015,IF(C10="Asphalt",0.011,IF(C10="Schlaglochstrecke",0.06,IF(C10="Erdweg",0.05,IF(C10="Fester Sand",0.04,"ERROR")))))</f>
        <v>0.06</v>
      </c>
      <c r="E11" s="8" t="s">
        <v>48</v>
      </c>
    </row>
    <row r="12" spans="1:16" ht="20" thickBot="1" x14ac:dyDescent="0.3">
      <c r="A12" s="21"/>
      <c r="B12" s="22"/>
      <c r="C12" s="22"/>
      <c r="D12" s="22"/>
      <c r="E12" s="41"/>
      <c r="H12" s="38" t="s">
        <v>11</v>
      </c>
      <c r="I12" s="39"/>
      <c r="J12" s="39"/>
      <c r="K12" s="40"/>
    </row>
    <row r="13" spans="1:16" ht="17" thickBot="1" x14ac:dyDescent="0.25">
      <c r="A13" s="24"/>
      <c r="B13" s="25"/>
      <c r="C13" s="25"/>
      <c r="D13" s="25"/>
      <c r="E13" s="26"/>
      <c r="H13" s="59" t="s">
        <v>62</v>
      </c>
      <c r="I13" s="60" t="s">
        <v>3</v>
      </c>
      <c r="J13" s="60" t="s">
        <v>14</v>
      </c>
      <c r="K13" s="61" t="s">
        <v>4</v>
      </c>
    </row>
    <row r="14" spans="1:16" x14ac:dyDescent="0.2">
      <c r="A14" s="18" t="s">
        <v>9</v>
      </c>
      <c r="B14" s="19" t="s">
        <v>18</v>
      </c>
      <c r="C14" s="19" t="s">
        <v>49</v>
      </c>
      <c r="D14" s="19">
        <v>1700</v>
      </c>
      <c r="E14" s="20" t="s">
        <v>23</v>
      </c>
      <c r="H14" s="48" t="s">
        <v>12</v>
      </c>
      <c r="I14" s="49" t="s">
        <v>52</v>
      </c>
      <c r="J14" s="54">
        <f>(D17/2)*D18*D6*(J6+D5)*(J6+D5)</f>
        <v>588.92131349999988</v>
      </c>
      <c r="K14" s="50" t="s">
        <v>21</v>
      </c>
    </row>
    <row r="15" spans="1:16" x14ac:dyDescent="0.2">
      <c r="A15" s="9"/>
      <c r="B15" s="2" t="s">
        <v>19</v>
      </c>
      <c r="C15" s="2" t="s">
        <v>50</v>
      </c>
      <c r="D15" s="2">
        <v>200</v>
      </c>
      <c r="E15" s="8" t="s">
        <v>23</v>
      </c>
      <c r="H15" s="43" t="s">
        <v>13</v>
      </c>
      <c r="I15" s="42" t="s">
        <v>53</v>
      </c>
      <c r="J15" s="55">
        <f>D16*D11*D7</f>
        <v>1118.3400000000001</v>
      </c>
      <c r="K15" s="44" t="s">
        <v>21</v>
      </c>
    </row>
    <row r="16" spans="1:16" x14ac:dyDescent="0.2">
      <c r="A16" s="9"/>
      <c r="B16" s="2" t="s">
        <v>20</v>
      </c>
      <c r="C16" s="2" t="s">
        <v>51</v>
      </c>
      <c r="D16" s="2">
        <f>SUM(D14:D15)</f>
        <v>1900</v>
      </c>
      <c r="E16" s="8" t="s">
        <v>23</v>
      </c>
      <c r="H16" s="43" t="s">
        <v>32</v>
      </c>
      <c r="I16" s="51" t="s">
        <v>71</v>
      </c>
      <c r="J16" s="55">
        <f>J14+J15</f>
        <v>1707.2613135000001</v>
      </c>
      <c r="K16" s="44" t="s">
        <v>21</v>
      </c>
    </row>
    <row r="17" spans="1:11" ht="17" thickBot="1" x14ac:dyDescent="0.25">
      <c r="A17" s="9"/>
      <c r="B17" s="2" t="s">
        <v>24</v>
      </c>
      <c r="C17" s="63" t="s">
        <v>79</v>
      </c>
      <c r="D17" s="2">
        <v>2.0699999999999998</v>
      </c>
      <c r="E17" s="8" t="s">
        <v>25</v>
      </c>
      <c r="H17" s="45" t="s">
        <v>34</v>
      </c>
      <c r="I17" s="46" t="s">
        <v>54</v>
      </c>
      <c r="J17" s="58">
        <f>D16*O7</f>
        <v>0</v>
      </c>
      <c r="K17" s="47" t="s">
        <v>21</v>
      </c>
    </row>
    <row r="18" spans="1:11" ht="17" thickBot="1" x14ac:dyDescent="0.25">
      <c r="A18" s="21"/>
      <c r="B18" s="22" t="s">
        <v>26</v>
      </c>
      <c r="C18" s="22" t="s">
        <v>27</v>
      </c>
      <c r="D18" s="22">
        <v>0.28999999999999998</v>
      </c>
      <c r="E18" s="23" t="s">
        <v>48</v>
      </c>
      <c r="H18" s="34"/>
    </row>
    <row r="19" spans="1:11" ht="17" thickBot="1" x14ac:dyDescent="0.25">
      <c r="A19" s="24"/>
      <c r="B19" s="25"/>
      <c r="C19" s="25"/>
      <c r="D19" s="25"/>
      <c r="E19" s="26"/>
    </row>
    <row r="20" spans="1:11" x14ac:dyDescent="0.2">
      <c r="A20" s="27" t="s">
        <v>2</v>
      </c>
      <c r="B20" s="28" t="s">
        <v>6</v>
      </c>
      <c r="C20" s="28" t="s">
        <v>40</v>
      </c>
      <c r="D20" s="28">
        <v>0</v>
      </c>
      <c r="E20" s="29" t="s">
        <v>39</v>
      </c>
      <c r="F20" s="1" t="s">
        <v>38</v>
      </c>
      <c r="G20" s="1">
        <f>(D20*7/100)</f>
        <v>0</v>
      </c>
      <c r="H20" s="1" t="s">
        <v>36</v>
      </c>
    </row>
    <row r="21" spans="1:11" x14ac:dyDescent="0.2">
      <c r="A21" s="11"/>
      <c r="B21" s="3" t="s">
        <v>7</v>
      </c>
      <c r="C21" s="3" t="s">
        <v>41</v>
      </c>
      <c r="D21" s="33">
        <v>0</v>
      </c>
      <c r="E21" s="10" t="s">
        <v>39</v>
      </c>
      <c r="F21" s="1" t="s">
        <v>38</v>
      </c>
      <c r="G21" s="1">
        <f>(D21*10/100)</f>
        <v>0</v>
      </c>
      <c r="H21" s="1" t="s">
        <v>36</v>
      </c>
    </row>
    <row r="22" spans="1:11" x14ac:dyDescent="0.2">
      <c r="A22" s="11"/>
      <c r="B22" s="3" t="s">
        <v>8</v>
      </c>
      <c r="C22" s="33" t="s">
        <v>47</v>
      </c>
      <c r="D22" s="3">
        <v>90</v>
      </c>
      <c r="E22" s="10"/>
    </row>
    <row r="23" spans="1:11" ht="17" thickBot="1" x14ac:dyDescent="0.25">
      <c r="A23" s="30"/>
      <c r="B23" s="31"/>
      <c r="C23" s="31"/>
      <c r="D23" s="31"/>
      <c r="E23" s="32"/>
    </row>
    <row r="24" spans="1:11" x14ac:dyDescent="0.2">
      <c r="A24" s="36"/>
      <c r="B24" s="36"/>
      <c r="C24" s="36"/>
      <c r="D24" s="36"/>
      <c r="E24" s="36"/>
      <c r="F24" s="36"/>
    </row>
    <row r="28" spans="1:11" x14ac:dyDescent="0.2">
      <c r="A28" s="71" t="s">
        <v>82</v>
      </c>
      <c r="B28" s="71" t="s">
        <v>62</v>
      </c>
      <c r="C28" s="71" t="s">
        <v>83</v>
      </c>
      <c r="D28" s="71" t="s">
        <v>84</v>
      </c>
      <c r="E28" s="71" t="s">
        <v>3</v>
      </c>
      <c r="F28" s="71" t="s">
        <v>14</v>
      </c>
      <c r="G28" s="71" t="s">
        <v>4</v>
      </c>
      <c r="H28" s="35"/>
    </row>
    <row r="29" spans="1:11" x14ac:dyDescent="0.2">
      <c r="A29" s="72"/>
      <c r="B29" s="73"/>
      <c r="C29" s="73"/>
      <c r="D29" s="73"/>
      <c r="E29" s="73"/>
      <c r="F29" s="73"/>
      <c r="G29" s="73"/>
      <c r="H29" s="35"/>
    </row>
    <row r="30" spans="1:11" x14ac:dyDescent="0.2">
      <c r="A30" s="2" t="s">
        <v>1</v>
      </c>
      <c r="B30" s="2" t="s">
        <v>45</v>
      </c>
      <c r="C30" s="2" t="s">
        <v>106</v>
      </c>
      <c r="D30" s="2"/>
      <c r="E30" s="2" t="s">
        <v>46</v>
      </c>
      <c r="F30" s="2">
        <v>10</v>
      </c>
      <c r="G30" s="2" t="s">
        <v>35</v>
      </c>
      <c r="H30" s="35"/>
    </row>
    <row r="31" spans="1:11" x14ac:dyDescent="0.2">
      <c r="A31" s="2"/>
      <c r="B31" s="2" t="s">
        <v>28</v>
      </c>
      <c r="C31" s="2"/>
      <c r="D31" s="2"/>
      <c r="E31" s="2" t="s">
        <v>29</v>
      </c>
      <c r="F31" s="2">
        <v>1.29</v>
      </c>
      <c r="G31" s="2" t="s">
        <v>30</v>
      </c>
      <c r="H31" s="35"/>
    </row>
    <row r="32" spans="1:11" x14ac:dyDescent="0.2">
      <c r="A32" s="2"/>
      <c r="B32" s="2" t="s">
        <v>10</v>
      </c>
      <c r="C32" s="2"/>
      <c r="D32" s="2"/>
      <c r="E32" s="2" t="s">
        <v>15</v>
      </c>
      <c r="F32" s="2">
        <v>9.81</v>
      </c>
      <c r="G32" s="2" t="s">
        <v>36</v>
      </c>
      <c r="H32" s="35"/>
    </row>
    <row r="33" spans="1:9" x14ac:dyDescent="0.2">
      <c r="A33" s="74" t="s">
        <v>5</v>
      </c>
      <c r="B33" s="74" t="s">
        <v>55</v>
      </c>
      <c r="C33" s="74"/>
      <c r="D33" s="74"/>
      <c r="E33" s="74"/>
      <c r="F33" s="74" t="s">
        <v>58</v>
      </c>
      <c r="G33" s="74"/>
    </row>
    <row r="34" spans="1:9" x14ac:dyDescent="0.2">
      <c r="A34" s="74"/>
      <c r="B34" s="74" t="s">
        <v>17</v>
      </c>
      <c r="C34" s="74"/>
      <c r="D34" s="74"/>
      <c r="E34" s="74" t="s">
        <v>16</v>
      </c>
      <c r="F34" s="74">
        <f>IF(F33="Kopfsteinpflaster",0.015,IF(F33="Asphalt",0.011,IF(F33="Schlaglochstrecke",0.06,IF(F33="Erdweg",0.05,IF(F33="Fester Sand",0.04,"ERROR")))))</f>
        <v>1.4999999999999999E-2</v>
      </c>
      <c r="G34" s="74" t="s">
        <v>48</v>
      </c>
    </row>
    <row r="35" spans="1:9" x14ac:dyDescent="0.2">
      <c r="A35" s="2" t="s">
        <v>9</v>
      </c>
      <c r="B35" s="2" t="s">
        <v>18</v>
      </c>
      <c r="C35" s="2"/>
      <c r="D35" s="2"/>
      <c r="E35" s="2" t="s">
        <v>49</v>
      </c>
      <c r="F35" s="2">
        <v>1700</v>
      </c>
      <c r="G35" s="2" t="s">
        <v>23</v>
      </c>
      <c r="H35" t="s">
        <v>114</v>
      </c>
    </row>
    <row r="36" spans="1:9" x14ac:dyDescent="0.2">
      <c r="A36" s="2"/>
      <c r="B36" s="2" t="s">
        <v>19</v>
      </c>
      <c r="C36" s="2"/>
      <c r="D36" s="2"/>
      <c r="E36" s="2" t="s">
        <v>50</v>
      </c>
      <c r="F36" s="2">
        <v>200</v>
      </c>
      <c r="G36" s="2" t="s">
        <v>23</v>
      </c>
      <c r="H36" t="s">
        <v>114</v>
      </c>
    </row>
    <row r="37" spans="1:9" x14ac:dyDescent="0.2">
      <c r="A37" s="2"/>
      <c r="B37" s="2" t="s">
        <v>20</v>
      </c>
      <c r="C37" s="2"/>
      <c r="D37" s="2" t="s">
        <v>102</v>
      </c>
      <c r="E37" s="2" t="s">
        <v>51</v>
      </c>
      <c r="F37" s="2">
        <f>SUM(F35:F36)</f>
        <v>1900</v>
      </c>
      <c r="G37" s="2" t="s">
        <v>23</v>
      </c>
      <c r="H37" s="81"/>
    </row>
    <row r="38" spans="1:9" x14ac:dyDescent="0.2">
      <c r="A38" s="2"/>
      <c r="B38" s="2" t="s">
        <v>24</v>
      </c>
      <c r="C38" s="2"/>
      <c r="D38" s="2"/>
      <c r="E38" s="2" t="s">
        <v>79</v>
      </c>
      <c r="F38" s="2">
        <v>2.0699999999999998</v>
      </c>
      <c r="G38" s="2" t="s">
        <v>25</v>
      </c>
      <c r="H38" t="s">
        <v>114</v>
      </c>
    </row>
    <row r="39" spans="1:9" x14ac:dyDescent="0.2">
      <c r="A39" s="2"/>
      <c r="B39" s="2" t="s">
        <v>26</v>
      </c>
      <c r="C39" s="2"/>
      <c r="D39" s="2"/>
      <c r="E39" s="2" t="s">
        <v>27</v>
      </c>
      <c r="F39" s="2">
        <v>0.28999999999999998</v>
      </c>
      <c r="G39" s="2" t="s">
        <v>48</v>
      </c>
    </row>
    <row r="40" spans="1:9" x14ac:dyDescent="0.2">
      <c r="A40" s="75" t="s">
        <v>2</v>
      </c>
      <c r="B40" s="75" t="s">
        <v>6</v>
      </c>
      <c r="C40" s="75"/>
      <c r="D40" s="75"/>
      <c r="E40" s="75" t="s">
        <v>15</v>
      </c>
      <c r="F40" s="75">
        <v>0</v>
      </c>
      <c r="G40" s="75" t="s">
        <v>39</v>
      </c>
      <c r="H40" t="s">
        <v>114</v>
      </c>
    </row>
    <row r="41" spans="1:9" x14ac:dyDescent="0.2">
      <c r="A41" s="75"/>
      <c r="B41" s="75" t="s">
        <v>7</v>
      </c>
      <c r="C41" s="75"/>
      <c r="D41" s="75"/>
      <c r="E41" s="75" t="s">
        <v>85</v>
      </c>
      <c r="F41" s="76">
        <v>100</v>
      </c>
      <c r="G41" s="75" t="s">
        <v>39</v>
      </c>
      <c r="H41" t="s">
        <v>114</v>
      </c>
      <c r="I41" s="80" t="s">
        <v>115</v>
      </c>
    </row>
    <row r="42" spans="1:9" x14ac:dyDescent="0.2">
      <c r="A42" s="75"/>
      <c r="B42" s="75" t="s">
        <v>8</v>
      </c>
      <c r="C42" s="75"/>
      <c r="D42" s="75"/>
      <c r="E42" s="75" t="s">
        <v>86</v>
      </c>
      <c r="F42" s="75">
        <v>90</v>
      </c>
      <c r="G42" s="75" t="s">
        <v>101</v>
      </c>
      <c r="H42" t="s">
        <v>114</v>
      </c>
    </row>
    <row r="43" spans="1:9" x14ac:dyDescent="0.2">
      <c r="A43" s="74" t="s">
        <v>11</v>
      </c>
      <c r="B43" s="74" t="s">
        <v>12</v>
      </c>
      <c r="C43" s="74"/>
      <c r="D43" s="74" t="s">
        <v>107</v>
      </c>
      <c r="E43" s="74" t="s">
        <v>52</v>
      </c>
      <c r="F43" s="74">
        <f>F38/2 * F39 * F31 * (F30+F54)*(F30+F54)</f>
        <v>348.47414999999995</v>
      </c>
      <c r="G43" s="74" t="s">
        <v>21</v>
      </c>
    </row>
    <row r="44" spans="1:9" x14ac:dyDescent="0.2">
      <c r="A44" s="74"/>
      <c r="B44" s="74" t="s">
        <v>13</v>
      </c>
      <c r="C44" s="74"/>
      <c r="D44" s="74" t="s">
        <v>108</v>
      </c>
      <c r="E44" s="74" t="s">
        <v>53</v>
      </c>
      <c r="F44" s="74">
        <f>F34*F37*F32</f>
        <v>279.58500000000004</v>
      </c>
      <c r="G44" s="74" t="s">
        <v>21</v>
      </c>
    </row>
    <row r="45" spans="1:9" x14ac:dyDescent="0.2">
      <c r="A45" s="74"/>
      <c r="B45" s="74" t="s">
        <v>32</v>
      </c>
      <c r="C45" s="74"/>
      <c r="D45" s="74" t="s">
        <v>104</v>
      </c>
      <c r="E45" s="74" t="s">
        <v>98</v>
      </c>
      <c r="F45" s="74">
        <f>F43+F44</f>
        <v>628.05915000000005</v>
      </c>
      <c r="G45" s="74" t="s">
        <v>21</v>
      </c>
    </row>
    <row r="46" spans="1:9" x14ac:dyDescent="0.2">
      <c r="A46" s="74"/>
      <c r="B46" s="74" t="s">
        <v>34</v>
      </c>
      <c r="C46" s="74"/>
      <c r="D46" s="74" t="s">
        <v>105</v>
      </c>
      <c r="E46" s="74" t="s">
        <v>99</v>
      </c>
      <c r="F46" s="74">
        <f>F37*F40*7/100</f>
        <v>0</v>
      </c>
      <c r="G46" s="74" t="s">
        <v>21</v>
      </c>
    </row>
    <row r="47" spans="1:9" x14ac:dyDescent="0.2">
      <c r="A47" s="74"/>
      <c r="B47" s="74" t="s">
        <v>111</v>
      </c>
      <c r="C47" s="74"/>
      <c r="D47" s="74" t="s">
        <v>112</v>
      </c>
      <c r="E47" s="74" t="s">
        <v>113</v>
      </c>
      <c r="F47" s="74">
        <f>F37*(F41*10/100)</f>
        <v>19000</v>
      </c>
      <c r="G47" s="74" t="s">
        <v>21</v>
      </c>
    </row>
    <row r="48" spans="1:9" x14ac:dyDescent="0.2">
      <c r="A48" s="42" t="s">
        <v>80</v>
      </c>
      <c r="B48" s="42" t="s">
        <v>87</v>
      </c>
      <c r="C48" s="42"/>
      <c r="D48" s="42"/>
      <c r="E48" s="42" t="s">
        <v>96</v>
      </c>
      <c r="F48" s="42">
        <v>6000</v>
      </c>
      <c r="G48" s="42" t="s">
        <v>33</v>
      </c>
    </row>
    <row r="49" spans="1:7" x14ac:dyDescent="0.2">
      <c r="A49" s="42"/>
      <c r="B49" s="42" t="s">
        <v>42</v>
      </c>
      <c r="C49" s="42"/>
      <c r="D49" s="42"/>
      <c r="E49" s="42" t="s">
        <v>95</v>
      </c>
      <c r="F49" s="42">
        <v>30</v>
      </c>
      <c r="G49" s="42" t="s">
        <v>35</v>
      </c>
    </row>
    <row r="50" spans="1:7" x14ac:dyDescent="0.2">
      <c r="A50" s="42"/>
      <c r="B50" s="42"/>
      <c r="C50" s="42"/>
      <c r="D50" s="42"/>
      <c r="E50" s="42"/>
      <c r="F50" s="42"/>
      <c r="G50" s="42"/>
    </row>
    <row r="51" spans="1:7" x14ac:dyDescent="0.2">
      <c r="A51" s="42"/>
      <c r="B51" s="42" t="s">
        <v>88</v>
      </c>
      <c r="C51" s="42"/>
      <c r="D51" s="42"/>
      <c r="E51" s="42" t="s">
        <v>90</v>
      </c>
      <c r="F51" s="42">
        <v>100</v>
      </c>
      <c r="G51" s="42" t="s">
        <v>65</v>
      </c>
    </row>
    <row r="52" spans="1:7" x14ac:dyDescent="0.2">
      <c r="A52" s="42"/>
      <c r="B52" s="42"/>
      <c r="C52" s="42"/>
      <c r="D52" s="42"/>
      <c r="E52" s="42" t="s">
        <v>91</v>
      </c>
      <c r="F52" s="42">
        <v>100</v>
      </c>
      <c r="G52" s="42" t="s">
        <v>65</v>
      </c>
    </row>
    <row r="53" spans="1:7" x14ac:dyDescent="0.2">
      <c r="A53" s="77" t="s">
        <v>89</v>
      </c>
      <c r="B53" s="77" t="s">
        <v>87</v>
      </c>
      <c r="C53" s="77"/>
      <c r="D53" s="77"/>
      <c r="E53" s="77" t="s">
        <v>97</v>
      </c>
      <c r="F53" s="79">
        <v>6001</v>
      </c>
      <c r="G53" s="77" t="s">
        <v>33</v>
      </c>
    </row>
    <row r="54" spans="1:7" x14ac:dyDescent="0.2">
      <c r="A54" s="77"/>
      <c r="B54" s="77" t="s">
        <v>42</v>
      </c>
      <c r="C54" s="77"/>
      <c r="D54" s="77" t="s">
        <v>103</v>
      </c>
      <c r="E54" s="77" t="s">
        <v>94</v>
      </c>
      <c r="F54" s="77">
        <f>MAX(F49+ (F53-F48)*F55-(F41*10/100)*(F53-F48),0)</f>
        <v>20</v>
      </c>
      <c r="G54" s="77" t="s">
        <v>35</v>
      </c>
    </row>
    <row r="55" spans="1:7" x14ac:dyDescent="0.2">
      <c r="A55" s="77"/>
      <c r="B55" s="77" t="s">
        <v>44</v>
      </c>
      <c r="C55" s="77"/>
      <c r="D55" s="77"/>
      <c r="E55" s="77" t="s">
        <v>100</v>
      </c>
      <c r="F55" s="77">
        <f>MAX((F40*7/100)-(F41*11/100),0)</f>
        <v>0</v>
      </c>
      <c r="G55" s="77" t="s">
        <v>35</v>
      </c>
    </row>
    <row r="56" spans="1:7" x14ac:dyDescent="0.2">
      <c r="A56" s="77"/>
      <c r="B56" s="77" t="s">
        <v>88</v>
      </c>
      <c r="C56" s="77"/>
      <c r="D56" s="79" t="s">
        <v>109</v>
      </c>
      <c r="E56" s="77" t="s">
        <v>92</v>
      </c>
      <c r="F56" s="77">
        <f>MAX(0.5*F55*(F53-F48)^2+F54*(F53-F48)*SIN(F42*PI()/180),0)+F51</f>
        <v>120</v>
      </c>
      <c r="G56" s="77" t="s">
        <v>65</v>
      </c>
    </row>
    <row r="57" spans="1:7" x14ac:dyDescent="0.2">
      <c r="A57" s="77"/>
      <c r="B57" s="77"/>
      <c r="C57" s="77"/>
      <c r="D57" s="77" t="s">
        <v>110</v>
      </c>
      <c r="E57" s="77" t="s">
        <v>93</v>
      </c>
      <c r="F57" s="78">
        <f>(COS(F42/180*PI())*(F55*(F53-F48)^2*0.5+F54*(F53-F48)))+F52</f>
        <v>100</v>
      </c>
      <c r="G57" s="77" t="s">
        <v>65</v>
      </c>
    </row>
  </sheetData>
  <mergeCells count="1">
    <mergeCell ref="C10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B0F16CD-DB05-074A-BB2B-560C3B257E04}">
          <x14:formula1>
            <xm:f>Koeffizienten!$C$3:$C$7</xm:f>
          </x14:formula1>
          <xm:sqref>C10 F33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7775-DCFA-7D4C-A0D3-1AB0A80651DF}">
  <dimension ref="B1:C7"/>
  <sheetViews>
    <sheetView workbookViewId="0">
      <selection activeCell="C10" sqref="C10"/>
    </sheetView>
  </sheetViews>
  <sheetFormatPr baseColWidth="10" defaultRowHeight="16" x14ac:dyDescent="0.2"/>
  <cols>
    <col min="2" max="2" width="6.1640625" bestFit="1" customWidth="1"/>
    <col min="3" max="3" width="15.6640625" bestFit="1" customWidth="1"/>
  </cols>
  <sheetData>
    <row r="1" spans="2:3" ht="17" thickBot="1" x14ac:dyDescent="0.25"/>
    <row r="2" spans="2:3" ht="17" thickBot="1" x14ac:dyDescent="0.25">
      <c r="B2" s="59" t="s">
        <v>16</v>
      </c>
      <c r="C2" s="70" t="s">
        <v>56</v>
      </c>
    </row>
    <row r="3" spans="2:3" x14ac:dyDescent="0.2">
      <c r="B3" s="64">
        <v>1.0999999999999999E-2</v>
      </c>
      <c r="C3" s="67" t="s">
        <v>57</v>
      </c>
    </row>
    <row r="4" spans="2:3" x14ac:dyDescent="0.2">
      <c r="B4" s="65">
        <v>1.4999999999999999E-2</v>
      </c>
      <c r="C4" s="68" t="s">
        <v>58</v>
      </c>
    </row>
    <row r="5" spans="2:3" x14ac:dyDescent="0.2">
      <c r="B5" s="65">
        <v>0.06</v>
      </c>
      <c r="C5" s="68" t="s">
        <v>59</v>
      </c>
    </row>
    <row r="6" spans="2:3" x14ac:dyDescent="0.2">
      <c r="B6" s="65">
        <v>0.05</v>
      </c>
      <c r="C6" s="68" t="s">
        <v>60</v>
      </c>
    </row>
    <row r="7" spans="2:3" ht="17" thickBot="1" x14ac:dyDescent="0.25">
      <c r="B7" s="66">
        <v>0.04</v>
      </c>
      <c r="C7" s="6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Simulator</vt:lpstr>
      <vt:lpstr>Koeffizienten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Wohlgemuth</dc:creator>
  <cp:lastModifiedBy>Anton Wohlgemuth</cp:lastModifiedBy>
  <dcterms:created xsi:type="dcterms:W3CDTF">2018-10-09T06:22:59Z</dcterms:created>
  <dcterms:modified xsi:type="dcterms:W3CDTF">2018-10-22T17:35:10Z</dcterms:modified>
</cp:coreProperties>
</file>