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10000\10306_FL_TBA_BS_Kanalisation_Münchensteinerstrasse\P100_Projektschluessel\"/>
    </mc:Choice>
  </mc:AlternateContent>
  <bookViews>
    <workbookView xWindow="0" yWindow="0" windowWidth="28800" windowHeight="13650" activeTab="1"/>
  </bookViews>
  <sheets>
    <sheet name="Umsatzprognose_Projekt" sheetId="1" r:id="rId1"/>
    <sheet name="Tabelle1" sheetId="2" r:id="rId2"/>
  </sheets>
  <calcPr calcId="162913"/>
</workbook>
</file>

<file path=xl/calcChain.xml><?xml version="1.0" encoding="utf-8"?>
<calcChain xmlns="http://schemas.openxmlformats.org/spreadsheetml/2006/main">
  <c r="K15" i="2" l="1"/>
  <c r="K13" i="2"/>
  <c r="K11" i="2"/>
  <c r="O20" i="2" l="1"/>
  <c r="O18" i="2"/>
  <c r="K10" i="2"/>
  <c r="K9" i="2"/>
  <c r="K8" i="2"/>
  <c r="K7" i="2"/>
  <c r="K6" i="2"/>
  <c r="K5" i="2"/>
  <c r="H8" i="2"/>
  <c r="H9" i="2"/>
  <c r="H7" i="2"/>
  <c r="H6" i="2"/>
  <c r="G10" i="2"/>
  <c r="H5" i="2"/>
  <c r="K12" i="2" l="1"/>
  <c r="O15" i="2" s="1"/>
  <c r="O19" i="2" s="1"/>
  <c r="N19" i="2" s="1"/>
  <c r="H10" i="2"/>
  <c r="O21" i="2" l="1"/>
  <c r="K14" i="2"/>
  <c r="H11" i="2"/>
  <c r="H12" i="2" s="1"/>
  <c r="K16" i="2" l="1"/>
  <c r="H13" i="2"/>
  <c r="H14" i="2" s="1"/>
  <c r="H15" i="2" l="1"/>
  <c r="H16" i="2" l="1"/>
</calcChain>
</file>

<file path=xl/sharedStrings.xml><?xml version="1.0" encoding="utf-8"?>
<sst xmlns="http://schemas.openxmlformats.org/spreadsheetml/2006/main" count="79" uniqueCount="57">
  <si>
    <t>myParm PLA Report, Aegerter &amp; Bosshardt AG (18.05.2021 15:12:26) / FL</t>
  </si>
  <si>
    <t>Gesamtbelastung pro Projekt mit Eigenaufwand    von 01.01.2021 bis 18.05.2021</t>
  </si>
  <si>
    <t>Personal-nummer</t>
  </si>
  <si>
    <t>Mitarbeiter</t>
  </si>
  <si>
    <t>Stunden
EAT</t>
  </si>
  <si>
    <t>Arbeiten
EAT</t>
  </si>
  <si>
    <t>Nebenkosten
EAT</t>
  </si>
  <si>
    <t>Satz
EAT</t>
  </si>
  <si>
    <t>Stunden
VT</t>
  </si>
  <si>
    <t>Arbeiten
VT</t>
  </si>
  <si>
    <t>Nebenkosten
VT</t>
  </si>
  <si>
    <t>Satz
VT</t>
  </si>
  <si>
    <t>Projekt:</t>
  </si>
  <si>
    <t>BS.N.10306 TBA BS_Kanalisation_Münchensteinerstrasse</t>
  </si>
  <si>
    <t/>
  </si>
  <si>
    <t>Unterprojekt:</t>
  </si>
  <si>
    <t>BS.N.10306.100 Vorprojekt</t>
  </si>
  <si>
    <t>Bereich:</t>
  </si>
  <si>
    <t>A.B.BE. Bautenerhalt und Geomatik</t>
  </si>
  <si>
    <t>9759</t>
  </si>
  <si>
    <t>Christ, Florian Michael</t>
  </si>
  <si>
    <t>7695</t>
  </si>
  <si>
    <t>Falzone, Lorenzo</t>
  </si>
  <si>
    <t>9792</t>
  </si>
  <si>
    <t>Krenger, Kyara</t>
  </si>
  <si>
    <t>8580</t>
  </si>
  <si>
    <t>Lüthi, Tobias</t>
  </si>
  <si>
    <t>4515</t>
  </si>
  <si>
    <t>Meier, Lukas</t>
  </si>
  <si>
    <t>Total Unterprojekt:</t>
  </si>
  <si>
    <t>BS.N.10306.100</t>
  </si>
  <si>
    <t>Davon verrechenbar:</t>
  </si>
  <si>
    <t>Davon von abteilungsfremden Mitarbeitern</t>
  </si>
  <si>
    <t>TOTAL seit Beginn bis heute:</t>
  </si>
  <si>
    <t>Vertrag</t>
  </si>
  <si>
    <t>PL</t>
  </si>
  <si>
    <t>B</t>
  </si>
  <si>
    <t>Ing.</t>
  </si>
  <si>
    <t>D</t>
  </si>
  <si>
    <t>Vermess.</t>
  </si>
  <si>
    <t>Z/K</t>
  </si>
  <si>
    <t>F</t>
  </si>
  <si>
    <t>[CHF]</t>
  </si>
  <si>
    <t>[h]</t>
  </si>
  <si>
    <t>Rabatt</t>
  </si>
  <si>
    <t>NK</t>
  </si>
  <si>
    <t>Total</t>
  </si>
  <si>
    <t>MWST</t>
  </si>
  <si>
    <t>VORPROJEKT</t>
  </si>
  <si>
    <t>Stand 18.05.2021</t>
  </si>
  <si>
    <t>Lehrling</t>
  </si>
  <si>
    <t>1/2G</t>
  </si>
  <si>
    <t>Ing</t>
  </si>
  <si>
    <t>Z/K F</t>
  </si>
  <si>
    <t>Aufteilung in:</t>
  </si>
  <si>
    <t>Rest ab 18.05.2021:</t>
  </si>
  <si>
    <t>Schätzung Zusatz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</si>
</sst>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[$-1010807]#,##0.00;\-#,##0.00"/>
    <numFmt numFmtId="165" formatCode="[$-1010407]#,##0.00;\-#,##0.00"/>
  </numFmts>
  <fonts count="9" x14ac:knownFonts="1">
    <font>
      <sz val="11"/>
      <color rgb="FF000000"/>
      <name val="Calibri"/>
    </font>
    <font>
      <sz val="11"/>
      <name val="Calibri"/>
    </font>
    <font>
      <b/>
      <sz val="8"/>
      <color rgb="FF000000"/>
      <name val="Segoe UI"/>
    </font>
    <font>
      <b/>
      <sz val="10"/>
      <color rgb="FF000000"/>
      <name val="Segoe UI"/>
    </font>
    <font>
      <sz val="8"/>
      <color rgb="FF000000"/>
      <name val="Segoe UI"/>
    </font>
    <font>
      <sz val="11"/>
      <color rgb="FF000000"/>
      <name val="Calibri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wrapText="1"/>
    </xf>
    <xf numFmtId="43" fontId="5" fillId="0" borderId="0" applyFont="0" applyFill="0" applyBorder="0" applyAlignment="0" applyProtection="0"/>
  </cellStyleXfs>
  <cellXfs count="55">
    <xf numFmtId="0" fontId="0" fillId="0" borderId="0" xfId="0" applyNumberFormat="1" applyFont="1" applyFill="1" applyBorder="1" applyAlignment="1">
      <alignment wrapText="1" readingOrder="1"/>
    </xf>
    <xf numFmtId="0" fontId="1" fillId="2" borderId="0" xfId="0" applyFont="1" applyFill="1" applyBorder="1" applyAlignment="1">
      <alignment horizontal="center" vertical="top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right" vertical="top" wrapText="1" readingOrder="1"/>
    </xf>
    <xf numFmtId="0" fontId="2" fillId="2" borderId="0" xfId="0" applyFont="1" applyFill="1" applyBorder="1" applyAlignment="1">
      <alignment horizontal="left" vertical="center" wrapText="1" readingOrder="1"/>
    </xf>
    <xf numFmtId="0" fontId="4" fillId="2" borderId="0" xfId="0" applyFont="1" applyFill="1" applyBorder="1" applyAlignment="1">
      <alignment horizontal="left" vertical="center" wrapText="1" readingOrder="1"/>
    </xf>
    <xf numFmtId="0" fontId="4" fillId="2" borderId="0" xfId="0" applyFont="1" applyFill="1" applyBorder="1" applyAlignment="1">
      <alignment horizontal="left" wrapText="1" readingOrder="1"/>
    </xf>
    <xf numFmtId="164" fontId="4" fillId="2" borderId="0" xfId="0" applyNumberFormat="1" applyFont="1" applyFill="1" applyBorder="1" applyAlignment="1">
      <alignment horizontal="right" wrapText="1" readingOrder="1"/>
    </xf>
    <xf numFmtId="165" fontId="4" fillId="2" borderId="0" xfId="0" applyNumberFormat="1" applyFont="1" applyFill="1" applyBorder="1" applyAlignment="1">
      <alignment horizontal="right" wrapText="1" readingOrder="1"/>
    </xf>
    <xf numFmtId="0" fontId="2" fillId="2" borderId="2" xfId="0" applyFont="1" applyFill="1" applyBorder="1" applyAlignment="1">
      <alignment horizontal="left" vertical="top" wrapText="1" readingOrder="1"/>
    </xf>
    <xf numFmtId="165" fontId="2" fillId="2" borderId="2" xfId="0" applyNumberFormat="1" applyFont="1" applyFill="1" applyBorder="1" applyAlignment="1">
      <alignment horizontal="right" vertical="top" wrapText="1" readingOrder="1"/>
    </xf>
    <xf numFmtId="165" fontId="4" fillId="2" borderId="0" xfId="0" applyNumberFormat="1" applyFont="1" applyFill="1" applyBorder="1" applyAlignment="1">
      <alignment horizontal="right" vertical="top" wrapText="1" readingOrder="1"/>
    </xf>
    <xf numFmtId="0" fontId="2" fillId="2" borderId="0" xfId="0" applyFont="1" applyFill="1" applyBorder="1" applyAlignment="1">
      <alignment horizontal="right" vertical="top" wrapText="1" readingOrder="1"/>
    </xf>
    <xf numFmtId="165" fontId="2" fillId="2" borderId="3" xfId="0" applyNumberFormat="1" applyFont="1" applyFill="1" applyBorder="1" applyAlignment="1">
      <alignment horizontal="right" vertical="top" wrapText="1" readingOrder="1"/>
    </xf>
    <xf numFmtId="0" fontId="2" fillId="2" borderId="3" xfId="0" applyFont="1" applyFill="1" applyBorder="1" applyAlignment="1">
      <alignment horizontal="right" vertical="top" wrapText="1" readingOrder="1"/>
    </xf>
    <xf numFmtId="0" fontId="6" fillId="0" borderId="0" xfId="0" applyNumberFormat="1" applyFont="1" applyFill="1" applyBorder="1" applyAlignment="1">
      <alignment wrapText="1" readingOrder="1"/>
    </xf>
    <xf numFmtId="43" fontId="6" fillId="0" borderId="0" xfId="1" applyFont="1" applyFill="1" applyBorder="1" applyAlignment="1">
      <alignment wrapText="1" readingOrder="1"/>
    </xf>
    <xf numFmtId="9" fontId="6" fillId="0" borderId="0" xfId="0" applyNumberFormat="1" applyFont="1" applyFill="1" applyBorder="1" applyAlignment="1">
      <alignment wrapText="1" readingOrder="1"/>
    </xf>
    <xf numFmtId="0" fontId="7" fillId="0" borderId="0" xfId="0" applyNumberFormat="1" applyFont="1" applyFill="1" applyBorder="1" applyAlignment="1">
      <alignment wrapText="1" readingOrder="1"/>
    </xf>
    <xf numFmtId="10" fontId="6" fillId="0" borderId="0" xfId="0" applyNumberFormat="1" applyFont="1" applyFill="1" applyBorder="1" applyAlignment="1">
      <alignment wrapText="1" readingOrder="1"/>
    </xf>
    <xf numFmtId="43" fontId="6" fillId="0" borderId="0" xfId="0" applyNumberFormat="1" applyFont="1" applyFill="1" applyBorder="1" applyAlignment="1">
      <alignment wrapText="1" readingOrder="1"/>
    </xf>
    <xf numFmtId="0" fontId="6" fillId="3" borderId="0" xfId="0" applyNumberFormat="1" applyFont="1" applyFill="1" applyBorder="1" applyAlignment="1">
      <alignment wrapText="1" readingOrder="1"/>
    </xf>
    <xf numFmtId="0" fontId="6" fillId="3" borderId="0" xfId="0" applyNumberFormat="1" applyFont="1" applyFill="1" applyBorder="1" applyAlignment="1">
      <alignment horizontal="center" wrapText="1" readingOrder="1"/>
    </xf>
    <xf numFmtId="43" fontId="6" fillId="3" borderId="0" xfId="1" applyFont="1" applyFill="1" applyBorder="1" applyAlignment="1">
      <alignment wrapText="1" readingOrder="1"/>
    </xf>
    <xf numFmtId="0" fontId="6" fillId="3" borderId="4" xfId="0" applyNumberFormat="1" applyFont="1" applyFill="1" applyBorder="1" applyAlignment="1">
      <alignment wrapText="1" readingOrder="1"/>
    </xf>
    <xf numFmtId="43" fontId="6" fillId="3" borderId="4" xfId="1" applyFont="1" applyFill="1" applyBorder="1" applyAlignment="1">
      <alignment wrapText="1" readingOrder="1"/>
    </xf>
    <xf numFmtId="43" fontId="6" fillId="3" borderId="5" xfId="0" applyNumberFormat="1" applyFont="1" applyFill="1" applyBorder="1" applyAlignment="1">
      <alignment wrapText="1" readingOrder="1"/>
    </xf>
    <xf numFmtId="43" fontId="7" fillId="3" borderId="0" xfId="0" applyNumberFormat="1" applyFont="1" applyFill="1" applyBorder="1" applyAlignment="1">
      <alignment wrapText="1" readingOrder="1"/>
    </xf>
    <xf numFmtId="0" fontId="6" fillId="4" borderId="0" xfId="0" applyNumberFormat="1" applyFont="1" applyFill="1" applyBorder="1" applyAlignment="1">
      <alignment wrapText="1" readingOrder="1"/>
    </xf>
    <xf numFmtId="43" fontId="6" fillId="4" borderId="0" xfId="1" applyFont="1" applyFill="1" applyBorder="1" applyAlignment="1">
      <alignment wrapText="1" readingOrder="1"/>
    </xf>
    <xf numFmtId="0" fontId="6" fillId="4" borderId="4" xfId="0" applyNumberFormat="1" applyFont="1" applyFill="1" applyBorder="1" applyAlignment="1">
      <alignment wrapText="1" readingOrder="1"/>
    </xf>
    <xf numFmtId="43" fontId="6" fillId="4" borderId="4" xfId="1" applyFont="1" applyFill="1" applyBorder="1" applyAlignment="1">
      <alignment wrapText="1" readingOrder="1"/>
    </xf>
    <xf numFmtId="43" fontId="6" fillId="4" borderId="5" xfId="0" applyNumberFormat="1" applyFont="1" applyFill="1" applyBorder="1" applyAlignment="1">
      <alignment wrapText="1" readingOrder="1"/>
    </xf>
    <xf numFmtId="43" fontId="7" fillId="4" borderId="0" xfId="0" applyNumberFormat="1" applyFont="1" applyFill="1" applyBorder="1" applyAlignment="1">
      <alignment wrapText="1" readingOrder="1"/>
    </xf>
    <xf numFmtId="43" fontId="6" fillId="0" borderId="4" xfId="0" applyNumberFormat="1" applyFont="1" applyFill="1" applyBorder="1" applyAlignment="1">
      <alignment wrapText="1" readingOrder="1"/>
    </xf>
    <xf numFmtId="165" fontId="4" fillId="2" borderId="0" xfId="0" applyNumberFormat="1" applyFont="1" applyFill="1" applyBorder="1" applyAlignment="1">
      <alignment horizontal="right" wrapText="1" readingOrder="1"/>
    </xf>
    <xf numFmtId="0" fontId="4" fillId="2" borderId="0" xfId="0" applyFont="1" applyFill="1" applyBorder="1" applyAlignment="1">
      <alignment horizontal="left" wrapText="1" readingOrder="1"/>
    </xf>
    <xf numFmtId="0" fontId="2" fillId="2" borderId="3" xfId="0" applyFont="1" applyFill="1" applyBorder="1" applyAlignment="1">
      <alignment horizontal="left" vertical="top" wrapText="1" readingOrder="1"/>
    </xf>
    <xf numFmtId="0" fontId="2" fillId="2" borderId="3" xfId="0" applyFont="1" applyFill="1" applyBorder="1" applyAlignment="1">
      <alignment horizontal="right" vertical="top" wrapText="1" readingOrder="1"/>
    </xf>
    <xf numFmtId="165" fontId="2" fillId="2" borderId="3" xfId="0" applyNumberFormat="1" applyFont="1" applyFill="1" applyBorder="1" applyAlignment="1">
      <alignment horizontal="right" vertical="top" wrapText="1" readingOrder="1"/>
    </xf>
    <xf numFmtId="0" fontId="4" fillId="2" borderId="0" xfId="0" applyFont="1" applyFill="1" applyBorder="1" applyAlignment="1">
      <alignment horizontal="left" vertical="top" wrapText="1" readingOrder="1"/>
    </xf>
    <xf numFmtId="0" fontId="2" fillId="2" borderId="0" xfId="0" applyFont="1" applyFill="1" applyBorder="1" applyAlignment="1">
      <alignment horizontal="right" vertical="top" wrapText="1" readingOrder="1"/>
    </xf>
    <xf numFmtId="165" fontId="4" fillId="2" borderId="0" xfId="0" applyNumberFormat="1" applyFont="1" applyFill="1" applyBorder="1" applyAlignment="1">
      <alignment horizontal="right" vertical="top" wrapText="1" readingOrder="1"/>
    </xf>
    <xf numFmtId="0" fontId="2" fillId="2" borderId="2" xfId="0" applyFont="1" applyFill="1" applyBorder="1" applyAlignment="1">
      <alignment horizontal="left" vertical="top" wrapText="1" readingOrder="1"/>
    </xf>
    <xf numFmtId="165" fontId="2" fillId="2" borderId="2" xfId="0" applyNumberFormat="1" applyFont="1" applyFill="1" applyBorder="1" applyAlignment="1">
      <alignment horizontal="right" vertical="top" wrapText="1" readingOrder="1"/>
    </xf>
    <xf numFmtId="0" fontId="4" fillId="2" borderId="0" xfId="0" applyFont="1" applyFill="1" applyBorder="1" applyAlignment="1">
      <alignment horizontal="left" vertical="center" wrapText="1" readingOrder="1"/>
    </xf>
    <xf numFmtId="0" fontId="2" fillId="2" borderId="0" xfId="0" applyFont="1" applyFill="1" applyBorder="1" applyAlignment="1">
      <alignment horizontal="right" vertical="center" wrapText="1" readingOrder="1"/>
    </xf>
    <xf numFmtId="0" fontId="2" fillId="2" borderId="0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center" vertical="top" wrapText="1" readingOrder="1"/>
    </xf>
    <xf numFmtId="0" fontId="2" fillId="2" borderId="0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right" vertical="top" wrapText="1" readingOrder="1"/>
    </xf>
    <xf numFmtId="0" fontId="6" fillId="0" borderId="0" xfId="0" applyNumberFormat="1" applyFont="1" applyFill="1" applyBorder="1" applyAlignment="1">
      <alignment readingOrder="1"/>
    </xf>
    <xf numFmtId="0" fontId="6" fillId="0" borderId="0" xfId="0" applyNumberFormat="1" applyFont="1" applyFill="1" applyBorder="1" applyAlignment="1">
      <alignment horizontal="right" wrapText="1" readingOrder="1"/>
    </xf>
    <xf numFmtId="0" fontId="8" fillId="0" borderId="0" xfId="0" applyNumberFormat="1" applyFont="1" applyFill="1" applyBorder="1" applyAlignment="1">
      <alignment readingOrder="1"/>
    </xf>
  </cellXfs>
  <cellStyles count="2">
    <cellStyle name="Komma" xfId="1" builtinId="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showGridLines="0" workbookViewId="0">
      <pane ySplit="3" topLeftCell="A4" activePane="bottomLeft" state="frozenSplit"/>
      <selection pane="bottomLeft" activeCell="I31" sqref="I31"/>
    </sheetView>
  </sheetViews>
  <sheetFormatPr baseColWidth="10" defaultColWidth="9.140625" defaultRowHeight="15" customHeight="1" x14ac:dyDescent="0.25"/>
  <cols>
    <col min="1" max="1" width="10.85546875" customWidth="1"/>
    <col min="2" max="2" width="4.5703125" customWidth="1"/>
    <col min="3" max="3" width="27.7109375" customWidth="1"/>
    <col min="4" max="6" width="12.42578125" customWidth="1"/>
    <col min="7" max="7" width="2" customWidth="1"/>
    <col min="8" max="8" width="10.42578125" customWidth="1"/>
    <col min="9" max="9" width="12.42578125" customWidth="1"/>
    <col min="10" max="10" width="4.85546875" customWidth="1"/>
    <col min="11" max="11" width="7.5703125" customWidth="1"/>
    <col min="12" max="12" width="3.28515625" customWidth="1"/>
    <col min="13" max="13" width="2.140625" customWidth="1"/>
    <col min="14" max="14" width="7" customWidth="1"/>
    <col min="15" max="15" width="12.42578125" customWidth="1"/>
    <col min="16" max="16" width="1.7109375" customWidth="1"/>
    <col min="17" max="17" width="0.42578125" customWidth="1"/>
  </cols>
  <sheetData>
    <row r="1" spans="1:17" ht="3.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6.7" customHeight="1" x14ac:dyDescent="0.25">
      <c r="A2" s="49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1"/>
    </row>
    <row r="3" spans="1:17" ht="16.7" customHeight="1" x14ac:dyDescent="0.25">
      <c r="A3" s="48" t="s">
        <v>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"/>
    </row>
    <row r="4" spans="1:17" ht="3.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6.45" customHeight="1" x14ac:dyDescent="0.25">
      <c r="A5" s="2" t="s">
        <v>2</v>
      </c>
      <c r="B5" s="50" t="s">
        <v>3</v>
      </c>
      <c r="C5" s="50"/>
      <c r="D5" s="3" t="s">
        <v>4</v>
      </c>
      <c r="E5" s="3" t="s">
        <v>5</v>
      </c>
      <c r="F5" s="3" t="s">
        <v>6</v>
      </c>
      <c r="G5" s="51" t="s">
        <v>7</v>
      </c>
      <c r="H5" s="51"/>
      <c r="I5" s="3" t="s">
        <v>8</v>
      </c>
      <c r="J5" s="51" t="s">
        <v>9</v>
      </c>
      <c r="K5" s="51"/>
      <c r="L5" s="51" t="s">
        <v>10</v>
      </c>
      <c r="M5" s="51"/>
      <c r="N5" s="51"/>
      <c r="O5" s="3" t="s">
        <v>11</v>
      </c>
      <c r="P5" s="1"/>
      <c r="Q5" s="1"/>
    </row>
    <row r="6" spans="1:17" ht="4.9000000000000004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4.1" customHeight="1" x14ac:dyDescent="0.25">
      <c r="A7" s="4" t="s">
        <v>12</v>
      </c>
      <c r="B7" s="47" t="s">
        <v>13</v>
      </c>
      <c r="C7" s="47"/>
      <c r="D7" s="47"/>
      <c r="E7" s="47"/>
      <c r="F7" s="47"/>
      <c r="G7" s="47"/>
      <c r="H7" s="46" t="s">
        <v>14</v>
      </c>
      <c r="I7" s="46"/>
      <c r="J7" s="46"/>
      <c r="K7" s="46" t="s">
        <v>14</v>
      </c>
      <c r="L7" s="46"/>
      <c r="M7" s="1"/>
      <c r="N7" s="1"/>
      <c r="O7" s="1"/>
      <c r="P7" s="1"/>
      <c r="Q7" s="1"/>
    </row>
    <row r="8" spans="1:17" ht="14.1" customHeight="1" x14ac:dyDescent="0.25">
      <c r="A8" s="4" t="s">
        <v>15</v>
      </c>
      <c r="B8" s="47" t="s">
        <v>16</v>
      </c>
      <c r="C8" s="47"/>
      <c r="D8" s="47"/>
      <c r="E8" s="47"/>
      <c r="F8" s="47"/>
      <c r="G8" s="47"/>
      <c r="H8" s="46" t="s">
        <v>14</v>
      </c>
      <c r="I8" s="46"/>
      <c r="J8" s="46"/>
      <c r="K8" s="46" t="s">
        <v>14</v>
      </c>
      <c r="L8" s="46"/>
      <c r="M8" s="1"/>
      <c r="N8" s="1"/>
      <c r="O8" s="1"/>
      <c r="P8" s="1"/>
      <c r="Q8" s="1"/>
    </row>
    <row r="9" spans="1:17" ht="14.1" customHeight="1" x14ac:dyDescent="0.25">
      <c r="A9" s="5" t="s">
        <v>17</v>
      </c>
      <c r="B9" s="45" t="s">
        <v>18</v>
      </c>
      <c r="C9" s="45"/>
      <c r="D9" s="45"/>
      <c r="E9" s="45"/>
      <c r="F9" s="45"/>
      <c r="G9" s="45"/>
      <c r="H9" s="46" t="s">
        <v>14</v>
      </c>
      <c r="I9" s="46"/>
      <c r="J9" s="46"/>
      <c r="K9" s="46" t="s">
        <v>14</v>
      </c>
      <c r="L9" s="46"/>
      <c r="M9" s="1"/>
      <c r="N9" s="1"/>
      <c r="O9" s="1"/>
      <c r="P9" s="1"/>
      <c r="Q9" s="1"/>
    </row>
    <row r="10" spans="1:17" ht="12.75" customHeight="1" x14ac:dyDescent="0.25">
      <c r="A10" s="6" t="s">
        <v>19</v>
      </c>
      <c r="B10" s="36" t="s">
        <v>20</v>
      </c>
      <c r="C10" s="36"/>
      <c r="D10" s="7">
        <v>2</v>
      </c>
      <c r="E10" s="8">
        <v>144</v>
      </c>
      <c r="F10" s="8">
        <v>0</v>
      </c>
      <c r="G10" s="35">
        <v>72</v>
      </c>
      <c r="H10" s="35"/>
      <c r="I10" s="8">
        <v>2</v>
      </c>
      <c r="J10" s="35">
        <v>202</v>
      </c>
      <c r="K10" s="35"/>
      <c r="L10" s="35">
        <v>0</v>
      </c>
      <c r="M10" s="35"/>
      <c r="N10" s="35"/>
      <c r="O10" s="8">
        <v>101</v>
      </c>
      <c r="P10" s="1"/>
      <c r="Q10" s="1"/>
    </row>
    <row r="11" spans="1:17" ht="12.4" customHeight="1" x14ac:dyDescent="0.25">
      <c r="A11" s="6" t="s">
        <v>21</v>
      </c>
      <c r="B11" s="36" t="s">
        <v>22</v>
      </c>
      <c r="C11" s="36"/>
      <c r="D11" s="7">
        <v>20.25</v>
      </c>
      <c r="E11" s="8">
        <v>4252.5</v>
      </c>
      <c r="F11" s="8">
        <v>0</v>
      </c>
      <c r="G11" s="35">
        <v>210</v>
      </c>
      <c r="H11" s="35"/>
      <c r="I11" s="8">
        <v>20.25</v>
      </c>
      <c r="J11" s="35">
        <v>3685.5</v>
      </c>
      <c r="K11" s="35"/>
      <c r="L11" s="35">
        <v>0</v>
      </c>
      <c r="M11" s="35"/>
      <c r="N11" s="35"/>
      <c r="O11" s="8">
        <v>182</v>
      </c>
      <c r="P11" s="1"/>
      <c r="Q11" s="1"/>
    </row>
    <row r="12" spans="1:17" ht="12.4" customHeight="1" x14ac:dyDescent="0.25">
      <c r="A12" s="6" t="s">
        <v>23</v>
      </c>
      <c r="B12" s="36" t="s">
        <v>24</v>
      </c>
      <c r="C12" s="36"/>
      <c r="D12" s="7">
        <v>72.5</v>
      </c>
      <c r="E12" s="8">
        <v>870</v>
      </c>
      <c r="F12" s="8">
        <v>0</v>
      </c>
      <c r="G12" s="35">
        <v>12</v>
      </c>
      <c r="H12" s="35"/>
      <c r="I12" s="8">
        <v>72.5</v>
      </c>
      <c r="J12" s="35">
        <v>3516.26</v>
      </c>
      <c r="K12" s="35"/>
      <c r="L12" s="35">
        <v>0</v>
      </c>
      <c r="M12" s="35"/>
      <c r="N12" s="35"/>
      <c r="O12" s="8">
        <v>48.5</v>
      </c>
      <c r="P12" s="1"/>
      <c r="Q12" s="1"/>
    </row>
    <row r="13" spans="1:17" ht="12.4" customHeight="1" x14ac:dyDescent="0.25">
      <c r="A13" s="6" t="s">
        <v>25</v>
      </c>
      <c r="B13" s="36" t="s">
        <v>26</v>
      </c>
      <c r="C13" s="36"/>
      <c r="D13" s="7">
        <v>2</v>
      </c>
      <c r="E13" s="8">
        <v>204</v>
      </c>
      <c r="F13" s="8">
        <v>0</v>
      </c>
      <c r="G13" s="35">
        <v>102</v>
      </c>
      <c r="H13" s="35"/>
      <c r="I13" s="8">
        <v>2</v>
      </c>
      <c r="J13" s="35">
        <v>266</v>
      </c>
      <c r="K13" s="35"/>
      <c r="L13" s="35">
        <v>0</v>
      </c>
      <c r="M13" s="35"/>
      <c r="N13" s="35"/>
      <c r="O13" s="8">
        <v>133</v>
      </c>
      <c r="P13" s="1"/>
      <c r="Q13" s="1"/>
    </row>
    <row r="14" spans="1:17" ht="12.4" customHeight="1" x14ac:dyDescent="0.25">
      <c r="A14" s="6" t="s">
        <v>27</v>
      </c>
      <c r="B14" s="36" t="s">
        <v>28</v>
      </c>
      <c r="C14" s="36"/>
      <c r="D14" s="7">
        <v>48</v>
      </c>
      <c r="E14" s="8">
        <v>4896</v>
      </c>
      <c r="F14" s="8">
        <v>0</v>
      </c>
      <c r="G14" s="35">
        <v>102</v>
      </c>
      <c r="H14" s="35"/>
      <c r="I14" s="8">
        <v>48</v>
      </c>
      <c r="J14" s="35">
        <v>6384</v>
      </c>
      <c r="K14" s="35"/>
      <c r="L14" s="35">
        <v>0</v>
      </c>
      <c r="M14" s="35"/>
      <c r="N14" s="35"/>
      <c r="O14" s="8">
        <v>133</v>
      </c>
      <c r="P14" s="1"/>
      <c r="Q14" s="1"/>
    </row>
    <row r="15" spans="1:17" ht="5.6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.6" customHeight="1" x14ac:dyDescent="0.25">
      <c r="A16" s="43" t="s">
        <v>29</v>
      </c>
      <c r="B16" s="43"/>
      <c r="C16" s="9" t="s">
        <v>30</v>
      </c>
      <c r="D16" s="10">
        <v>144.75</v>
      </c>
      <c r="E16" s="10">
        <v>10366.5</v>
      </c>
      <c r="F16" s="10">
        <v>0</v>
      </c>
      <c r="G16" s="44">
        <v>71.616580310880806</v>
      </c>
      <c r="H16" s="44"/>
      <c r="I16" s="10">
        <v>144.75</v>
      </c>
      <c r="J16" s="44">
        <v>14053.76</v>
      </c>
      <c r="K16" s="44"/>
      <c r="L16" s="44">
        <v>0</v>
      </c>
      <c r="M16" s="44"/>
      <c r="N16" s="44"/>
      <c r="O16" s="10">
        <v>97.089879101899797</v>
      </c>
      <c r="P16" s="1"/>
      <c r="Q16" s="1"/>
    </row>
    <row r="17" spans="1:17" ht="12.4" customHeight="1" x14ac:dyDescent="0.25">
      <c r="A17" s="40" t="s">
        <v>31</v>
      </c>
      <c r="B17" s="40"/>
      <c r="C17" s="40"/>
      <c r="D17" s="11">
        <v>144.75</v>
      </c>
      <c r="E17" s="11">
        <v>10366.5</v>
      </c>
      <c r="F17" s="11">
        <v>0</v>
      </c>
      <c r="G17" s="41" t="s">
        <v>14</v>
      </c>
      <c r="H17" s="41"/>
      <c r="I17" s="11">
        <v>144.75</v>
      </c>
      <c r="J17" s="42">
        <v>14053.76</v>
      </c>
      <c r="K17" s="42"/>
      <c r="L17" s="42">
        <v>0</v>
      </c>
      <c r="M17" s="42"/>
      <c r="N17" s="42"/>
      <c r="O17" s="12" t="s">
        <v>14</v>
      </c>
      <c r="P17" s="1"/>
      <c r="Q17" s="1"/>
    </row>
    <row r="18" spans="1:17" ht="12.4" customHeight="1" x14ac:dyDescent="0.25">
      <c r="A18" s="40" t="s">
        <v>32</v>
      </c>
      <c r="B18" s="40"/>
      <c r="C18" s="40"/>
      <c r="D18" s="11">
        <v>0</v>
      </c>
      <c r="E18" s="11">
        <v>0</v>
      </c>
      <c r="F18" s="11">
        <v>0</v>
      </c>
      <c r="G18" s="41" t="s">
        <v>14</v>
      </c>
      <c r="H18" s="41"/>
      <c r="I18" s="11">
        <v>0</v>
      </c>
      <c r="J18" s="42">
        <v>0</v>
      </c>
      <c r="K18" s="42"/>
      <c r="L18" s="42">
        <v>0</v>
      </c>
      <c r="M18" s="42"/>
      <c r="N18" s="42"/>
      <c r="O18" s="12" t="s">
        <v>14</v>
      </c>
      <c r="P18" s="1"/>
      <c r="Q18" s="1"/>
    </row>
    <row r="19" spans="1:17" ht="4.3499999999999996" customHeight="1" x14ac:dyDescent="0.25">
      <c r="A19" s="40" t="s">
        <v>14</v>
      </c>
      <c r="B19" s="40"/>
      <c r="C19" s="40"/>
      <c r="D19" s="12" t="s">
        <v>14</v>
      </c>
      <c r="E19" s="12" t="s">
        <v>14</v>
      </c>
      <c r="F19" s="12" t="s">
        <v>14</v>
      </c>
      <c r="G19" s="41" t="s">
        <v>14</v>
      </c>
      <c r="H19" s="41"/>
      <c r="I19" s="12" t="s">
        <v>14</v>
      </c>
      <c r="J19" s="41" t="s">
        <v>14</v>
      </c>
      <c r="K19" s="41"/>
      <c r="L19" s="41" t="s">
        <v>14</v>
      </c>
      <c r="M19" s="41"/>
      <c r="N19" s="41"/>
      <c r="O19" s="12" t="s">
        <v>14</v>
      </c>
      <c r="P19" s="1"/>
      <c r="Q19" s="1"/>
    </row>
    <row r="20" spans="1:17" ht="12.4" customHeight="1" x14ac:dyDescent="0.25">
      <c r="A20" s="37" t="s">
        <v>33</v>
      </c>
      <c r="B20" s="37"/>
      <c r="C20" s="37"/>
      <c r="D20" s="13">
        <v>144.75</v>
      </c>
      <c r="E20" s="13">
        <v>10366.5</v>
      </c>
      <c r="F20" s="13">
        <v>0</v>
      </c>
      <c r="G20" s="38" t="s">
        <v>14</v>
      </c>
      <c r="H20" s="38"/>
      <c r="I20" s="13">
        <v>144.75</v>
      </c>
      <c r="J20" s="39">
        <v>14053.76</v>
      </c>
      <c r="K20" s="39"/>
      <c r="L20" s="39">
        <v>0</v>
      </c>
      <c r="M20" s="39"/>
      <c r="N20" s="39"/>
      <c r="O20" s="14" t="s">
        <v>14</v>
      </c>
      <c r="P20" s="1"/>
      <c r="Q20" s="1"/>
    </row>
    <row r="21" spans="1:17" ht="7.9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</sheetData>
  <mergeCells count="55">
    <mergeCell ref="A3:P3"/>
    <mergeCell ref="A2:P2"/>
    <mergeCell ref="B5:C5"/>
    <mergeCell ref="G5:H5"/>
    <mergeCell ref="J5:K5"/>
    <mergeCell ref="L5:N5"/>
    <mergeCell ref="B7:G7"/>
    <mergeCell ref="H7:J7"/>
    <mergeCell ref="K7:L7"/>
    <mergeCell ref="B8:G8"/>
    <mergeCell ref="H8:J8"/>
    <mergeCell ref="K8:L8"/>
    <mergeCell ref="B9:G9"/>
    <mergeCell ref="H9:J9"/>
    <mergeCell ref="K9:L9"/>
    <mergeCell ref="B10:C10"/>
    <mergeCell ref="G10:H10"/>
    <mergeCell ref="J10:K10"/>
    <mergeCell ref="L10:N10"/>
    <mergeCell ref="B11:C11"/>
    <mergeCell ref="G11:H11"/>
    <mergeCell ref="J11:K11"/>
    <mergeCell ref="L11:N11"/>
    <mergeCell ref="B12:C12"/>
    <mergeCell ref="G12:H12"/>
    <mergeCell ref="J12:K12"/>
    <mergeCell ref="L12:N12"/>
    <mergeCell ref="B13:C13"/>
    <mergeCell ref="G13:H13"/>
    <mergeCell ref="J13:K13"/>
    <mergeCell ref="L13:N13"/>
    <mergeCell ref="B14:C14"/>
    <mergeCell ref="G14:H14"/>
    <mergeCell ref="J14:K14"/>
    <mergeCell ref="L14:N14"/>
    <mergeCell ref="A16:B16"/>
    <mergeCell ref="G16:H16"/>
    <mergeCell ref="J16:K16"/>
    <mergeCell ref="L16:N16"/>
    <mergeCell ref="A17:C17"/>
    <mergeCell ref="G17:H17"/>
    <mergeCell ref="J17:K17"/>
    <mergeCell ref="L17:N17"/>
    <mergeCell ref="A18:C18"/>
    <mergeCell ref="G18:H18"/>
    <mergeCell ref="J18:K18"/>
    <mergeCell ref="L18:N18"/>
    <mergeCell ref="A19:C19"/>
    <mergeCell ref="G19:H19"/>
    <mergeCell ref="J19:K19"/>
    <mergeCell ref="L19:N19"/>
    <mergeCell ref="A20:C20"/>
    <mergeCell ref="G20:H20"/>
    <mergeCell ref="J20:K20"/>
    <mergeCell ref="L20:N20"/>
  </mergeCells>
  <pageMargins left="0.59055119752883911" right="0.59055119752883911" top="0.19685038924217224" bottom="0.19685038924217224" header="0" footer="0"/>
  <pageSetup paperSize="9" orientation="landscape" r:id="rId1"/>
  <headerFooter>
    <oddFooter>&amp;L&amp;"Segoe UI"&amp;8 Page 1/1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21"/>
  <sheetViews>
    <sheetView tabSelected="1" workbookViewId="0">
      <selection activeCell="Q17" sqref="Q17"/>
    </sheetView>
  </sheetViews>
  <sheetFormatPr baseColWidth="10" defaultRowHeight="14.25" x14ac:dyDescent="0.2"/>
  <cols>
    <col min="1" max="3" width="11.42578125" style="15"/>
    <col min="4" max="4" width="19" style="15" customWidth="1"/>
    <col min="5" max="8" width="11.42578125" style="15"/>
    <col min="9" max="9" width="3.5703125" style="15" customWidth="1"/>
    <col min="10" max="10" width="11.28515625" style="15" bestFit="1" customWidth="1"/>
    <col min="11" max="11" width="11.42578125" style="15"/>
    <col min="12" max="12" width="3" style="15" customWidth="1"/>
    <col min="13" max="13" width="11.42578125" style="15"/>
    <col min="14" max="14" width="8.42578125" style="15" customWidth="1"/>
    <col min="15" max="15" width="13" style="15" bestFit="1" customWidth="1"/>
    <col min="16" max="16384" width="11.42578125" style="15"/>
  </cols>
  <sheetData>
    <row r="2" spans="4:18" ht="18" customHeight="1" x14ac:dyDescent="0.25">
      <c r="D2" s="18" t="s">
        <v>48</v>
      </c>
    </row>
    <row r="3" spans="4:18" ht="28.5" x14ac:dyDescent="0.2">
      <c r="G3" s="21" t="s">
        <v>34</v>
      </c>
      <c r="H3" s="21"/>
      <c r="J3" s="28" t="s">
        <v>49</v>
      </c>
      <c r="K3" s="28"/>
    </row>
    <row r="4" spans="4:18" x14ac:dyDescent="0.2">
      <c r="G4" s="22" t="s">
        <v>43</v>
      </c>
      <c r="H4" s="22" t="s">
        <v>42</v>
      </c>
      <c r="J4" s="28"/>
      <c r="K4" s="28"/>
    </row>
    <row r="5" spans="4:18" x14ac:dyDescent="0.2">
      <c r="D5" s="15" t="s">
        <v>35</v>
      </c>
      <c r="E5" s="15" t="s">
        <v>36</v>
      </c>
      <c r="F5" s="16">
        <v>182</v>
      </c>
      <c r="G5" s="21">
        <v>15</v>
      </c>
      <c r="H5" s="23">
        <f>F5*G5</f>
        <v>2730</v>
      </c>
      <c r="J5" s="28">
        <v>20.25</v>
      </c>
      <c r="K5" s="29">
        <f>F5*J5</f>
        <v>3685.5</v>
      </c>
    </row>
    <row r="6" spans="4:18" x14ac:dyDescent="0.2">
      <c r="D6" s="15" t="s">
        <v>37</v>
      </c>
      <c r="E6" s="15" t="s">
        <v>38</v>
      </c>
      <c r="F6" s="16">
        <v>133</v>
      </c>
      <c r="G6" s="21">
        <v>95</v>
      </c>
      <c r="H6" s="23">
        <f t="shared" ref="H6:H9" si="0">F6*G6</f>
        <v>12635</v>
      </c>
      <c r="J6" s="28">
        <v>50</v>
      </c>
      <c r="K6" s="29">
        <f t="shared" ref="K6:K9" si="1">F6*J6</f>
        <v>6650</v>
      </c>
    </row>
    <row r="7" spans="4:18" x14ac:dyDescent="0.2">
      <c r="D7" s="15" t="s">
        <v>39</v>
      </c>
      <c r="E7" s="15" t="s">
        <v>38</v>
      </c>
      <c r="F7" s="16">
        <v>133</v>
      </c>
      <c r="G7" s="21">
        <v>20</v>
      </c>
      <c r="H7" s="23">
        <f t="shared" si="0"/>
        <v>2660</v>
      </c>
      <c r="J7" s="28">
        <v>0</v>
      </c>
      <c r="K7" s="29">
        <f t="shared" si="1"/>
        <v>0</v>
      </c>
    </row>
    <row r="8" spans="4:18" x14ac:dyDescent="0.2">
      <c r="D8" s="15" t="s">
        <v>40</v>
      </c>
      <c r="E8" s="15" t="s">
        <v>41</v>
      </c>
      <c r="F8" s="16">
        <v>101</v>
      </c>
      <c r="G8" s="21">
        <v>90</v>
      </c>
      <c r="H8" s="23">
        <f t="shared" ref="H8" si="2">F8*G8</f>
        <v>9090</v>
      </c>
      <c r="J8" s="28">
        <v>2</v>
      </c>
      <c r="K8" s="29">
        <f t="shared" si="1"/>
        <v>202</v>
      </c>
    </row>
    <row r="9" spans="4:18" x14ac:dyDescent="0.2">
      <c r="D9" s="15" t="s">
        <v>50</v>
      </c>
      <c r="E9" s="15" t="s">
        <v>51</v>
      </c>
      <c r="F9" s="16">
        <v>48</v>
      </c>
      <c r="G9" s="24">
        <v>0</v>
      </c>
      <c r="H9" s="25">
        <f t="shared" si="0"/>
        <v>0</v>
      </c>
      <c r="J9" s="30">
        <v>72.5</v>
      </c>
      <c r="K9" s="31">
        <f t="shared" si="1"/>
        <v>3480</v>
      </c>
    </row>
    <row r="10" spans="4:18" x14ac:dyDescent="0.2">
      <c r="G10" s="21">
        <f>SUM(G5:G9)</f>
        <v>220</v>
      </c>
      <c r="H10" s="23">
        <f>SUM(H5:H9)</f>
        <v>27115</v>
      </c>
      <c r="J10" s="28"/>
      <c r="K10" s="29">
        <f>SUM(K5:K9)</f>
        <v>14017.5</v>
      </c>
    </row>
    <row r="11" spans="4:18" x14ac:dyDescent="0.2">
      <c r="E11" s="15" t="s">
        <v>44</v>
      </c>
      <c r="F11" s="17">
        <v>0.05</v>
      </c>
      <c r="G11" s="21"/>
      <c r="H11" s="25">
        <f>-1*MROUND(F11*H10,0.05)</f>
        <v>-1355.75</v>
      </c>
      <c r="J11" s="28"/>
      <c r="K11" s="31">
        <f>-1*MROUND(F11*K10,0.05)</f>
        <v>-700.90000000000009</v>
      </c>
    </row>
    <row r="12" spans="4:18" x14ac:dyDescent="0.2">
      <c r="F12" s="17"/>
      <c r="G12" s="21"/>
      <c r="H12" s="23">
        <f>SUM(H10:H11)</f>
        <v>25759.25</v>
      </c>
      <c r="J12" s="28"/>
      <c r="K12" s="29">
        <f>SUM(K10:K11)</f>
        <v>13316.6</v>
      </c>
    </row>
    <row r="13" spans="4:18" x14ac:dyDescent="0.2">
      <c r="E13" s="15" t="s">
        <v>45</v>
      </c>
      <c r="F13" s="17">
        <v>0.03</v>
      </c>
      <c r="G13" s="21"/>
      <c r="H13" s="25">
        <f>MROUND(F13*H12,0.05)</f>
        <v>772.80000000000007</v>
      </c>
      <c r="J13" s="28"/>
      <c r="K13" s="31">
        <f>MROUND(F13*K12,0.05)</f>
        <v>399.5</v>
      </c>
    </row>
    <row r="14" spans="4:18" x14ac:dyDescent="0.2">
      <c r="G14" s="21"/>
      <c r="H14" s="26">
        <f>SUM(H12:H13)</f>
        <v>26532.05</v>
      </c>
      <c r="J14" s="28"/>
      <c r="K14" s="32">
        <f>SUM(K12:K13)</f>
        <v>13716.1</v>
      </c>
    </row>
    <row r="15" spans="4:18" x14ac:dyDescent="0.2">
      <c r="E15" s="15" t="s">
        <v>47</v>
      </c>
      <c r="F15" s="19">
        <v>7.6999999999999999E-2</v>
      </c>
      <c r="G15" s="21"/>
      <c r="H15" s="25">
        <f>MROUND(F15*H14,0.05)</f>
        <v>2042.95</v>
      </c>
      <c r="J15" s="28"/>
      <c r="K15" s="31">
        <f>MROUND(F15*K14,0.05)</f>
        <v>1056.1500000000001</v>
      </c>
      <c r="M15" s="52" t="s">
        <v>55</v>
      </c>
      <c r="O15" s="20">
        <f>H12-K12</f>
        <v>12442.65</v>
      </c>
    </row>
    <row r="16" spans="4:18" ht="15" x14ac:dyDescent="0.25">
      <c r="E16" s="18" t="s">
        <v>46</v>
      </c>
      <c r="F16" s="18"/>
      <c r="G16" s="21"/>
      <c r="H16" s="27">
        <f>SUM(H14:H15)</f>
        <v>28575</v>
      </c>
      <c r="J16" s="28"/>
      <c r="K16" s="33">
        <f>SUM(K14:K15)</f>
        <v>14772.25</v>
      </c>
      <c r="R16" s="20"/>
    </row>
    <row r="17" spans="13:17" x14ac:dyDescent="0.2">
      <c r="M17" s="54" t="s">
        <v>54</v>
      </c>
      <c r="Q17" s="52" t="s">
        <v>56</v>
      </c>
    </row>
    <row r="18" spans="13:17" x14ac:dyDescent="0.2">
      <c r="M18" s="53" t="s">
        <v>52</v>
      </c>
      <c r="N18" s="15">
        <v>30</v>
      </c>
      <c r="O18" s="20">
        <f>N18*F6*0.95</f>
        <v>3790.5</v>
      </c>
    </row>
    <row r="19" spans="13:17" x14ac:dyDescent="0.2">
      <c r="M19" s="53" t="s">
        <v>53</v>
      </c>
      <c r="N19" s="15">
        <f>MROUND(O19/F8*0.95,1)</f>
        <v>60</v>
      </c>
      <c r="O19" s="20">
        <f>O15-O18-O20</f>
        <v>6372.15</v>
      </c>
    </row>
    <row r="20" spans="13:17" x14ac:dyDescent="0.2">
      <c r="M20" s="53" t="s">
        <v>50</v>
      </c>
      <c r="N20" s="15">
        <v>50</v>
      </c>
      <c r="O20" s="34">
        <f>N20*0.95*F9</f>
        <v>2280</v>
      </c>
    </row>
    <row r="21" spans="13:17" x14ac:dyDescent="0.2">
      <c r="O21" s="20">
        <f>SUM(O18:O20)</f>
        <v>12442.65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Umsatzprognose_Projekt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Falzone Lorenzo</cp:lastModifiedBy>
  <dcterms:modified xsi:type="dcterms:W3CDTF">2021-05-18T13:58:07Z</dcterms:modified>
</cp:coreProperties>
</file>