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60" yWindow="1845" windowWidth="8820" windowHeight="6450" tabRatio="645"/>
  </bookViews>
  <sheets>
    <sheet name="311.035.QFO" sheetId="13" r:id="rId1"/>
  </sheets>
  <definedNames>
    <definedName name="_C" localSheetId="0">'311.035.QFO'!#REF!</definedName>
    <definedName name="_C">#REF!</definedName>
    <definedName name="A" localSheetId="0">'311.035.QFO'!#REF!</definedName>
    <definedName name="A">#REF!</definedName>
    <definedName name="B" localSheetId="0">'311.035.QFO'!#REF!</definedName>
    <definedName name="B">#REF!</definedName>
    <definedName name="D" localSheetId="0">'311.035.QFO'!#REF!</definedName>
    <definedName name="D">#REF!</definedName>
    <definedName name="_xlnm.Print_Area" localSheetId="0">'311.035.QFO'!$A$1:$AA$60</definedName>
    <definedName name="_xlnm.Print_Titles" localSheetId="0">'311.035.QFO'!$1:$1</definedName>
    <definedName name="E" localSheetId="0">'311.035.QFO'!#REF!</definedName>
    <definedName name="E">#REF!</definedName>
    <definedName name="F" localSheetId="0">'311.035.QFO'!#REF!</definedName>
    <definedName name="F">#REF!</definedName>
    <definedName name="G" localSheetId="0">'311.035.QFO'!#REF!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I39" i="13" l="1"/>
  <c r="AA37" i="13"/>
  <c r="Y37" i="13"/>
  <c r="W37" i="13"/>
  <c r="V37" i="13"/>
  <c r="T37" i="13"/>
  <c r="S37" i="13"/>
  <c r="R37" i="13"/>
  <c r="P37" i="13"/>
  <c r="O37" i="13"/>
  <c r="N37" i="13"/>
  <c r="L37" i="13"/>
  <c r="K37" i="13"/>
  <c r="G37" i="13"/>
  <c r="F37" i="13"/>
  <c r="AA36" i="13"/>
  <c r="Y36" i="13"/>
  <c r="W36" i="13"/>
  <c r="V36" i="13"/>
  <c r="T36" i="13"/>
  <c r="S36" i="13"/>
  <c r="R36" i="13"/>
  <c r="P36" i="13"/>
  <c r="O36" i="13"/>
  <c r="N36" i="13"/>
  <c r="L36" i="13"/>
  <c r="K36" i="13"/>
  <c r="G36" i="13"/>
  <c r="F36" i="13"/>
  <c r="AA35" i="13"/>
  <c r="Y35" i="13"/>
  <c r="W35" i="13"/>
  <c r="V35" i="13"/>
  <c r="T35" i="13"/>
  <c r="S35" i="13"/>
  <c r="R35" i="13"/>
  <c r="P35" i="13"/>
  <c r="O35" i="13"/>
  <c r="N35" i="13"/>
  <c r="L35" i="13"/>
  <c r="K35" i="13"/>
  <c r="G35" i="13"/>
  <c r="F35" i="13"/>
  <c r="AA34" i="13"/>
  <c r="Y34" i="13"/>
  <c r="W34" i="13"/>
  <c r="V34" i="13"/>
  <c r="T34" i="13"/>
  <c r="S34" i="13"/>
  <c r="R34" i="13"/>
  <c r="P34" i="13"/>
  <c r="O34" i="13"/>
  <c r="N34" i="13"/>
  <c r="L34" i="13"/>
  <c r="K34" i="13"/>
  <c r="G34" i="13"/>
  <c r="F34" i="13"/>
  <c r="AA33" i="13"/>
  <c r="Y33" i="13"/>
  <c r="W33" i="13"/>
  <c r="V33" i="13"/>
  <c r="T33" i="13"/>
  <c r="S33" i="13"/>
  <c r="R33" i="13"/>
  <c r="P33" i="13"/>
  <c r="O33" i="13"/>
  <c r="N33" i="13"/>
  <c r="L33" i="13"/>
  <c r="K33" i="13"/>
  <c r="G33" i="13"/>
  <c r="F33" i="13"/>
  <c r="AA32" i="13"/>
  <c r="Y32" i="13"/>
  <c r="W32" i="13"/>
  <c r="V32" i="13"/>
  <c r="T32" i="13"/>
  <c r="S32" i="13"/>
  <c r="R32" i="13"/>
  <c r="P32" i="13"/>
  <c r="O32" i="13"/>
  <c r="N32" i="13"/>
  <c r="L32" i="13"/>
  <c r="K32" i="13"/>
  <c r="G32" i="13"/>
  <c r="F32" i="13"/>
  <c r="AA31" i="13"/>
  <c r="Y31" i="13"/>
  <c r="W31" i="13"/>
  <c r="V31" i="13"/>
  <c r="T31" i="13"/>
  <c r="S31" i="13"/>
  <c r="R31" i="13"/>
  <c r="P31" i="13"/>
  <c r="O31" i="13"/>
  <c r="N31" i="13"/>
  <c r="L31" i="13"/>
  <c r="K31" i="13"/>
  <c r="G31" i="13"/>
  <c r="F31" i="13"/>
  <c r="AA30" i="13"/>
  <c r="Y30" i="13"/>
  <c r="W30" i="13"/>
  <c r="V30" i="13"/>
  <c r="T30" i="13"/>
  <c r="S30" i="13"/>
  <c r="R30" i="13"/>
  <c r="P30" i="13"/>
  <c r="O30" i="13"/>
  <c r="N30" i="13"/>
  <c r="L30" i="13"/>
  <c r="K30" i="13"/>
  <c r="G30" i="13"/>
  <c r="F30" i="13"/>
  <c r="Z29" i="13"/>
  <c r="AA29" i="13" s="1"/>
  <c r="X29" i="13"/>
  <c r="Y29" i="13" s="1"/>
  <c r="U29" i="13"/>
  <c r="V29" i="13" s="1"/>
  <c r="T29" i="13"/>
  <c r="S29" i="13"/>
  <c r="R29" i="13"/>
  <c r="P29" i="13"/>
  <c r="O29" i="13"/>
  <c r="N29" i="13"/>
  <c r="J29" i="13"/>
  <c r="L29" i="13" s="1"/>
  <c r="H29" i="13"/>
  <c r="E29" i="13"/>
  <c r="G29" i="13" s="1"/>
  <c r="C29" i="13"/>
  <c r="D29" i="13" s="1"/>
  <c r="Z28" i="13"/>
  <c r="AA28" i="13" s="1"/>
  <c r="X28" i="13"/>
  <c r="Y28" i="13" s="1"/>
  <c r="U28" i="13"/>
  <c r="W28" i="13" s="1"/>
  <c r="J28" i="13"/>
  <c r="K28" i="13" s="1"/>
  <c r="E28" i="13"/>
  <c r="F28" i="13" s="1"/>
  <c r="G28" i="13"/>
  <c r="C28" i="13"/>
  <c r="I23" i="13"/>
  <c r="F27" i="13"/>
  <c r="G27" i="13"/>
  <c r="K27" i="13"/>
  <c r="L27" i="13"/>
  <c r="N27" i="13"/>
  <c r="O27" i="13"/>
  <c r="P27" i="13"/>
  <c r="R27" i="13"/>
  <c r="S27" i="13"/>
  <c r="T27" i="13"/>
  <c r="V27" i="13"/>
  <c r="W27" i="13"/>
  <c r="Y27" i="13"/>
  <c r="AA27" i="13"/>
  <c r="AA25" i="13"/>
  <c r="Y25" i="13"/>
  <c r="W25" i="13"/>
  <c r="V25" i="13"/>
  <c r="Q25" i="13"/>
  <c r="T25" i="13" s="1"/>
  <c r="M25" i="13"/>
  <c r="O25" i="13" s="1"/>
  <c r="J25" i="13"/>
  <c r="L25" i="13" s="1"/>
  <c r="H25" i="13"/>
  <c r="E25" i="13"/>
  <c r="G25" i="13" s="1"/>
  <c r="C25" i="13"/>
  <c r="D25" i="13" s="1"/>
  <c r="AA24" i="13"/>
  <c r="AA26" i="13"/>
  <c r="Y24" i="13"/>
  <c r="Y26" i="13"/>
  <c r="V24" i="13"/>
  <c r="W24" i="13"/>
  <c r="V26" i="13"/>
  <c r="W26" i="13"/>
  <c r="R26" i="13"/>
  <c r="S26" i="13"/>
  <c r="T26" i="13"/>
  <c r="R28" i="13"/>
  <c r="S28" i="13"/>
  <c r="T28" i="13"/>
  <c r="N26" i="13"/>
  <c r="O26" i="13"/>
  <c r="P26" i="13"/>
  <c r="N28" i="13"/>
  <c r="O28" i="13"/>
  <c r="P28" i="13"/>
  <c r="K26" i="13"/>
  <c r="L26" i="13"/>
  <c r="K23" i="13"/>
  <c r="G26" i="13"/>
  <c r="F26" i="13"/>
  <c r="G24" i="13"/>
  <c r="F24" i="13"/>
  <c r="F23" i="13"/>
  <c r="G23" i="13"/>
  <c r="Q24" i="13"/>
  <c r="R24" i="13" s="1"/>
  <c r="M24" i="13"/>
  <c r="P24" i="13" s="1"/>
  <c r="J24" i="13"/>
  <c r="L24" i="13" s="1"/>
  <c r="E24" i="13"/>
  <c r="C24" i="13"/>
  <c r="Z38" i="13"/>
  <c r="X38" i="13"/>
  <c r="Y38" i="13" s="1"/>
  <c r="U38" i="13"/>
  <c r="W38" i="13" s="1"/>
  <c r="Q38" i="13"/>
  <c r="R38" i="13" s="1"/>
  <c r="M38" i="13"/>
  <c r="P38" i="13" s="1"/>
  <c r="J38" i="13"/>
  <c r="L38" i="13" s="1"/>
  <c r="E38" i="13"/>
  <c r="G38" i="13" s="1"/>
  <c r="C38" i="13"/>
  <c r="D38" i="13" s="1"/>
  <c r="AA38" i="13"/>
  <c r="H38" i="13"/>
  <c r="V38" i="13" l="1"/>
  <c r="S24" i="13"/>
  <c r="V28" i="13"/>
  <c r="T24" i="13"/>
  <c r="O24" i="13"/>
  <c r="N24" i="13"/>
  <c r="K24" i="13"/>
  <c r="W29" i="13"/>
  <c r="L28" i="13"/>
  <c r="AB38" i="13"/>
  <c r="F38" i="13"/>
  <c r="F29" i="13"/>
  <c r="K29" i="13"/>
  <c r="N25" i="13"/>
  <c r="F25" i="13"/>
  <c r="P25" i="13"/>
  <c r="R25" i="13"/>
  <c r="K25" i="13"/>
  <c r="S25" i="13"/>
  <c r="S38" i="13"/>
  <c r="T38" i="13"/>
  <c r="O38" i="13"/>
  <c r="N38" i="13"/>
  <c r="K38" i="13"/>
  <c r="AA23" i="13" l="1"/>
  <c r="AA21" i="13"/>
  <c r="AA19" i="13"/>
  <c r="AA18" i="13"/>
  <c r="AA15" i="13"/>
  <c r="AA14" i="13"/>
  <c r="AA11" i="13"/>
  <c r="Y23" i="13"/>
  <c r="Y21" i="13"/>
  <c r="Y19" i="13"/>
  <c r="Y18" i="13"/>
  <c r="Y15" i="13"/>
  <c r="Y14" i="13"/>
  <c r="Y11" i="13"/>
  <c r="T23" i="13"/>
  <c r="S23" i="13"/>
  <c r="R23" i="13"/>
  <c r="T15" i="13"/>
  <c r="S15" i="13"/>
  <c r="R15" i="13"/>
  <c r="T13" i="13"/>
  <c r="S13" i="13"/>
  <c r="R13" i="13"/>
  <c r="T11" i="13"/>
  <c r="S11" i="13"/>
  <c r="R11" i="13"/>
  <c r="W23" i="13"/>
  <c r="V23" i="13"/>
  <c r="W21" i="13"/>
  <c r="V21" i="13"/>
  <c r="W19" i="13"/>
  <c r="V19" i="13"/>
  <c r="W18" i="13"/>
  <c r="V18" i="13"/>
  <c r="W15" i="13"/>
  <c r="V15" i="13"/>
  <c r="W14" i="13"/>
  <c r="V14" i="13"/>
  <c r="W11" i="13"/>
  <c r="V11" i="13"/>
  <c r="P23" i="13"/>
  <c r="O23" i="13"/>
  <c r="N23" i="13"/>
  <c r="P15" i="13"/>
  <c r="O15" i="13"/>
  <c r="N15" i="13"/>
  <c r="P13" i="13"/>
  <c r="O13" i="13"/>
  <c r="N13" i="13"/>
  <c r="P11" i="13"/>
  <c r="O11" i="13"/>
  <c r="N11" i="13"/>
  <c r="L23" i="13"/>
  <c r="L15" i="13"/>
  <c r="K15" i="13"/>
  <c r="L11" i="13"/>
  <c r="K11" i="13"/>
  <c r="F15" i="13"/>
  <c r="F14" i="13"/>
  <c r="F11" i="13"/>
  <c r="G11" i="13"/>
  <c r="D28" i="13"/>
  <c r="D24" i="13"/>
  <c r="D23" i="13"/>
  <c r="D15" i="13"/>
  <c r="D11" i="13"/>
  <c r="Z22" i="13"/>
  <c r="AA22" i="13" s="1"/>
  <c r="X22" i="13"/>
  <c r="Y22" i="13" s="1"/>
  <c r="U22" i="13"/>
  <c r="W22" i="13" s="1"/>
  <c r="Q22" i="13"/>
  <c r="T22" i="13" s="1"/>
  <c r="M22" i="13"/>
  <c r="O22" i="13" s="1"/>
  <c r="J22" i="13"/>
  <c r="L22" i="13" s="1"/>
  <c r="H22" i="13"/>
  <c r="E22" i="13"/>
  <c r="G22" i="13" s="1"/>
  <c r="C22" i="13"/>
  <c r="D22" i="13" s="1"/>
  <c r="Q21" i="13"/>
  <c r="S21" i="13" s="1"/>
  <c r="M21" i="13"/>
  <c r="P21" i="13" s="1"/>
  <c r="J21" i="13"/>
  <c r="L21" i="13" s="1"/>
  <c r="H21" i="13"/>
  <c r="E21" i="13"/>
  <c r="G21" i="13" s="1"/>
  <c r="C21" i="13"/>
  <c r="D21" i="13" s="1"/>
  <c r="Z20" i="13"/>
  <c r="AA20" i="13" s="1"/>
  <c r="X20" i="13"/>
  <c r="Y20" i="13" s="1"/>
  <c r="U20" i="13"/>
  <c r="W20" i="13" s="1"/>
  <c r="Q20" i="13"/>
  <c r="R20" i="13" s="1"/>
  <c r="M20" i="13"/>
  <c r="P20" i="13" s="1"/>
  <c r="J20" i="13"/>
  <c r="L20" i="13" s="1"/>
  <c r="H20" i="13"/>
  <c r="E20" i="13"/>
  <c r="G20" i="13" s="1"/>
  <c r="C20" i="13"/>
  <c r="D20" i="13" s="1"/>
  <c r="Q19" i="13"/>
  <c r="S19" i="13" s="1"/>
  <c r="M19" i="13"/>
  <c r="N19" i="13" s="1"/>
  <c r="J19" i="13"/>
  <c r="K19" i="13" s="1"/>
  <c r="H19" i="13"/>
  <c r="E19" i="13"/>
  <c r="G19" i="13" s="1"/>
  <c r="C19" i="13"/>
  <c r="D19" i="13" s="1"/>
  <c r="Q18" i="13"/>
  <c r="S18" i="13" s="1"/>
  <c r="M18" i="13"/>
  <c r="P18" i="13" s="1"/>
  <c r="J18" i="13"/>
  <c r="L18" i="13" s="1"/>
  <c r="E18" i="13"/>
  <c r="F18" i="13" s="1"/>
  <c r="C18" i="13"/>
  <c r="D18" i="13" s="1"/>
  <c r="Z17" i="13"/>
  <c r="AA17" i="13" s="1"/>
  <c r="X17" i="13"/>
  <c r="Y17" i="13" s="1"/>
  <c r="U17" i="13"/>
  <c r="W17" i="13" s="1"/>
  <c r="Q17" i="13"/>
  <c r="S17" i="13" s="1"/>
  <c r="M17" i="13"/>
  <c r="O17" i="13" s="1"/>
  <c r="J17" i="13"/>
  <c r="L17" i="13" s="1"/>
  <c r="H17" i="13"/>
  <c r="E17" i="13"/>
  <c r="G17" i="13" s="1"/>
  <c r="C17" i="13"/>
  <c r="D17" i="13" s="1"/>
  <c r="Z16" i="13"/>
  <c r="AA16" i="13" s="1"/>
  <c r="X16" i="13"/>
  <c r="Y16" i="13" s="1"/>
  <c r="U16" i="13"/>
  <c r="W16" i="13" s="1"/>
  <c r="Q16" i="13"/>
  <c r="T16" i="13" s="1"/>
  <c r="M16" i="13"/>
  <c r="O16" i="13" s="1"/>
  <c r="J16" i="13"/>
  <c r="L16" i="13" s="1"/>
  <c r="E16" i="13"/>
  <c r="F16" i="13" s="1"/>
  <c r="C16" i="13"/>
  <c r="Q14" i="13"/>
  <c r="T14" i="13" s="1"/>
  <c r="M14" i="13"/>
  <c r="P14" i="13" s="1"/>
  <c r="J14" i="13"/>
  <c r="L14" i="13" s="1"/>
  <c r="C14" i="13"/>
  <c r="D14" i="13" s="1"/>
  <c r="Z13" i="13"/>
  <c r="AA13" i="13" s="1"/>
  <c r="X13" i="13"/>
  <c r="Y13" i="13" s="1"/>
  <c r="U13" i="13"/>
  <c r="W13" i="13" s="1"/>
  <c r="J13" i="13"/>
  <c r="L13" i="13" s="1"/>
  <c r="H13" i="13"/>
  <c r="H14" i="13"/>
  <c r="H15" i="13"/>
  <c r="H16" i="13"/>
  <c r="H18" i="13"/>
  <c r="H24" i="13"/>
  <c r="H28" i="13"/>
  <c r="E13" i="13"/>
  <c r="F13" i="13" s="1"/>
  <c r="C13" i="13"/>
  <c r="D13" i="13" s="1"/>
  <c r="Z12" i="13"/>
  <c r="X12" i="13"/>
  <c r="U12" i="13"/>
  <c r="Q12" i="13"/>
  <c r="M12" i="13"/>
  <c r="J12" i="13"/>
  <c r="H12" i="13"/>
  <c r="E12" i="13"/>
  <c r="C12" i="13"/>
  <c r="AB37" i="13" l="1"/>
  <c r="N12" i="13"/>
  <c r="M39" i="13"/>
  <c r="F12" i="13"/>
  <c r="E39" i="13"/>
  <c r="H39" i="13"/>
  <c r="L12" i="13"/>
  <c r="J39" i="13"/>
  <c r="Y39" i="13"/>
  <c r="R12" i="13"/>
  <c r="Q39" i="13"/>
  <c r="V12" i="13"/>
  <c r="U39" i="13"/>
  <c r="Y12" i="13"/>
  <c r="X39" i="13"/>
  <c r="R16" i="13"/>
  <c r="C39" i="13"/>
  <c r="AA12" i="13"/>
  <c r="AA39" i="13" s="1"/>
  <c r="Z39" i="13"/>
  <c r="V16" i="13"/>
  <c r="T17" i="13"/>
  <c r="R18" i="13"/>
  <c r="S20" i="13"/>
  <c r="T20" i="13"/>
  <c r="O20" i="13"/>
  <c r="R22" i="13"/>
  <c r="N14" i="13"/>
  <c r="S12" i="13"/>
  <c r="O14" i="13"/>
  <c r="T12" i="13"/>
  <c r="W12" i="13"/>
  <c r="W39" i="13" s="1"/>
  <c r="S16" i="13"/>
  <c r="T21" i="13"/>
  <c r="O19" i="13"/>
  <c r="K20" i="13"/>
  <c r="P19" i="13"/>
  <c r="V20" i="13"/>
  <c r="S14" i="13"/>
  <c r="R17" i="13"/>
  <c r="T19" i="13"/>
  <c r="S22" i="13"/>
  <c r="T18" i="13"/>
  <c r="R19" i="13"/>
  <c r="R14" i="13"/>
  <c r="N20" i="13"/>
  <c r="R21" i="13"/>
  <c r="K21" i="13"/>
  <c r="O18" i="13"/>
  <c r="V13" i="13"/>
  <c r="V17" i="13"/>
  <c r="V22" i="13"/>
  <c r="O12" i="13"/>
  <c r="N18" i="13"/>
  <c r="P16" i="13"/>
  <c r="N17" i="13"/>
  <c r="P17" i="13"/>
  <c r="P12" i="13"/>
  <c r="F19" i="13"/>
  <c r="K13" i="13"/>
  <c r="N21" i="13"/>
  <c r="N16" i="13"/>
  <c r="O21" i="13"/>
  <c r="P22" i="13"/>
  <c r="N22" i="13"/>
  <c r="K17" i="13"/>
  <c r="K14" i="13"/>
  <c r="K18" i="13"/>
  <c r="K22" i="13"/>
  <c r="F20" i="13"/>
  <c r="L19" i="13"/>
  <c r="AB14" i="13"/>
  <c r="F21" i="13"/>
  <c r="K12" i="13"/>
  <c r="K16" i="13"/>
  <c r="F22" i="13"/>
  <c r="AB22" i="13"/>
  <c r="F17" i="13"/>
  <c r="D12" i="13"/>
  <c r="D16" i="13"/>
  <c r="AA40" i="13" l="1"/>
  <c r="Y41" i="13" s="1"/>
  <c r="Y42" i="13" s="1"/>
  <c r="D39" i="13"/>
  <c r="L39" i="13"/>
  <c r="N39" i="13"/>
  <c r="F39" i="13"/>
  <c r="P39" i="13"/>
  <c r="V39" i="13"/>
  <c r="R39" i="13"/>
  <c r="K39" i="13"/>
  <c r="T39" i="13"/>
  <c r="O39" i="13"/>
  <c r="S39" i="13"/>
  <c r="G18" i="13" l="1"/>
  <c r="G16" i="13"/>
  <c r="G15" i="13"/>
  <c r="G14" i="13"/>
  <c r="G13" i="13"/>
  <c r="G12" i="13"/>
  <c r="G39" i="13" l="1"/>
</calcChain>
</file>

<file path=xl/comments1.xml><?xml version="1.0" encoding="utf-8"?>
<comments xmlns="http://schemas.openxmlformats.org/spreadsheetml/2006/main">
  <authors>
    <author>Falzone Lorenzo</author>
  </authors>
  <commentList>
    <comment ref="C8" authorId="0">
      <text>
        <r>
          <rPr>
            <sz val="9"/>
            <color indexed="81"/>
            <rFont val="Tahoma"/>
            <family val="2"/>
          </rPr>
          <t xml:space="preserve">FL: Leistungstabelle INGE -15% für PL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5547)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5546)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1995 durch AeBo / 5278)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(Instands.1991 Gruner, evtl. CAD nachfragen) 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(Lärmschutz Tenniken 1996 AeBo / 5286)</t>
        </r>
      </text>
    </comment>
  </commentList>
</comments>
</file>

<file path=xl/sharedStrings.xml><?xml version="1.0" encoding="utf-8"?>
<sst xmlns="http://schemas.openxmlformats.org/spreadsheetml/2006/main" count="125" uniqueCount="105">
  <si>
    <t>Pläne</t>
  </si>
  <si>
    <t>Auftrag Projektteam</t>
  </si>
  <si>
    <t>FL</t>
  </si>
  <si>
    <t>Phase Massnahmenkonzept (MK), Modul 7</t>
  </si>
  <si>
    <t>K0 - Dossierinhalt</t>
  </si>
  <si>
    <t>K1.1 - Inventarobjektplan / Genehmigungsplan / Projektperimeter</t>
  </si>
  <si>
    <t>K1.2 - Auflagen EK-Genehmigung, Umsetzung Auflagen EK-Genehmigung</t>
  </si>
  <si>
    <t>K2 - Überprüfungsbericht</t>
  </si>
  <si>
    <t>K3.2 - Projektbasis (Entwurf)</t>
  </si>
  <si>
    <t>K4 - Technischer Bericht</t>
  </si>
  <si>
    <t>K5 - Terminplan</t>
  </si>
  <si>
    <t>K7 - Risikoanalyse</t>
  </si>
  <si>
    <t>K8 - Pläne</t>
  </si>
  <si>
    <t>K8.1 Übersichtsplan (Kartenausschnitt) 1:25'000</t>
  </si>
  <si>
    <t>K8.2 Bauwerksskizzen A4-Blätter</t>
  </si>
  <si>
    <t>K8.3 Schadenplan/-pläne 1:500 od. 1:200 / 1:100</t>
  </si>
  <si>
    <t>K8.4 Synoptischer Plan Normkonformität oder Tabelle</t>
  </si>
  <si>
    <t>K8.6 Bauphasen und Verkehrsführung</t>
  </si>
  <si>
    <t>K8.5 Massnahmenplan/-pläne</t>
  </si>
  <si>
    <t>K6 - Kostenvoranschlag ±15 %</t>
  </si>
  <si>
    <t>K3.1 - Nutzungsvereinbarung</t>
  </si>
  <si>
    <t>Tätigkeit (Leistungen gem. Projektierungshandbuch ASTRA, TMP 22 001-22210)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</si>
  <si>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</si>
  <si>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</si>
  <si>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</si>
  <si>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</si>
  <si>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</si>
  <si>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</si>
  <si>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</si>
  <si>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</si>
  <si>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</si>
  <si>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</si>
  <si>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</si>
  <si>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UF Oberdiegten</t>
  </si>
  <si>
    <t>DL Diegterbach Bachmatt</t>
  </si>
  <si>
    <t>DL Diegterbach Mühlematt</t>
  </si>
  <si>
    <t>DL Eibächli</t>
  </si>
  <si>
    <t>DL Helgenmattbächli</t>
  </si>
  <si>
    <t>NV</t>
  </si>
  <si>
    <t>PB</t>
  </si>
  <si>
    <t>Dossier MK</t>
  </si>
  <si>
    <t>K3.1</t>
  </si>
  <si>
    <t>K3.2</t>
  </si>
  <si>
    <t>K6</t>
  </si>
  <si>
    <t>TB
(inkl. Risikoanalyse)</t>
  </si>
  <si>
    <t>K4, K7</t>
  </si>
  <si>
    <t>K8.1, K8.2, K8.5</t>
  </si>
  <si>
    <t>K0, K1.1, K1.2, K8.4, K9.1</t>
  </si>
  <si>
    <t>K2, K9.8</t>
  </si>
  <si>
    <t>MA-Aufteilung AeBo</t>
  </si>
  <si>
    <t>Legende:</t>
  </si>
  <si>
    <t>Std-Dach Anteil AeBo, Total</t>
  </si>
  <si>
    <t>K9 - Anhänge</t>
  </si>
  <si>
    <t>K9.1 Projektspezifische Grundlagen Dossier K</t>
  </si>
  <si>
    <t>K9.2 Bericht geologie / Geotechnik</t>
  </si>
  <si>
    <t>K9.3 Überwachungsplan</t>
  </si>
  <si>
    <t>K9.5 Expertenbericht</t>
  </si>
  <si>
    <t>K9.6 Prüfbericht</t>
  </si>
  <si>
    <t>K9.7 Basuellenlogistikkonzept</t>
  </si>
  <si>
    <t>K9.9 Stellungsnahme EP, GE SiBe, usw.</t>
  </si>
  <si>
    <t>Verteiler: Projektteam</t>
  </si>
  <si>
    <t>Angaben in Std.</t>
  </si>
  <si>
    <t>Allg. Dok
Dossier</t>
  </si>
  <si>
    <r>
      <t xml:space="preserve">Grundlagenpläne
</t>
    </r>
    <r>
      <rPr>
        <sz val="9"/>
        <rFont val="Arial"/>
        <family val="2"/>
      </rPr>
      <t>Digitalisierung von pdf</t>
    </r>
  </si>
  <si>
    <t>KV</t>
  </si>
  <si>
    <t>Grundlage: Leistungsliste INGE EPSI</t>
  </si>
  <si>
    <t>Staische Überprüfung und  Überprüfungsbericht</t>
  </si>
  <si>
    <t>Har</t>
  </si>
  <si>
    <t>9246.300 / ASTRA, N02, EP SIEP</t>
  </si>
  <si>
    <t>SJe</t>
  </si>
  <si>
    <t>ST</t>
  </si>
  <si>
    <t>BiE</t>
  </si>
  <si>
    <t>Lehrl.</t>
  </si>
  <si>
    <t>Tot.</t>
  </si>
  <si>
    <t>Vertrag</t>
  </si>
  <si>
    <t>Grundleistungen
Einarbeitung, etc.</t>
  </si>
  <si>
    <t>Tage</t>
  </si>
  <si>
    <t>Soll</t>
  </si>
  <si>
    <t>DL Hefletenbächli</t>
  </si>
  <si>
    <t>DL Talbächli</t>
  </si>
  <si>
    <t>DL Rischmattbächli</t>
  </si>
  <si>
    <t>DL Diegterbach unter Rutsch Edelweiss</t>
  </si>
  <si>
    <t>7.308.1</t>
  </si>
  <si>
    <t>DL Diegterbach unter Rutsch Oberburg (Oberburg)</t>
  </si>
  <si>
    <t>7.308.2</t>
  </si>
  <si>
    <t>DL Diegterbach unter Rutsch Oberburg (Brücke)</t>
  </si>
  <si>
    <t>7.308.3</t>
  </si>
  <si>
    <t>Geschiebesammler Rutsch Eptingen</t>
  </si>
  <si>
    <t>Untere Fassung Edelweiss</t>
  </si>
  <si>
    <t>Bachverbauung Diegterbach km 27.0</t>
  </si>
  <si>
    <t>Keine Nr.</t>
  </si>
  <si>
    <t>Bachverbauung Diegterbach km 31.8</t>
  </si>
  <si>
    <t>DL Rintelnbächlein</t>
  </si>
  <si>
    <t>15.301 - 15.305</t>
  </si>
  <si>
    <t>entspricht</t>
  </si>
  <si>
    <t>abzgl. 15% für PL</t>
  </si>
  <si>
    <t xml:space="preserve">Alle fünf ELT's </t>
  </si>
  <si>
    <t>1.670</t>
  </si>
  <si>
    <t>1.674</t>
  </si>
  <si>
    <t>1.680</t>
  </si>
  <si>
    <t xml:space="preserve">1.683.1+2 </t>
  </si>
  <si>
    <t>7.302</t>
  </si>
  <si>
    <t>Anteil PL:</t>
  </si>
  <si>
    <t>h</t>
  </si>
  <si>
    <t>Projektsitzungen extern, etc. mit Anteil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</si>
</sst>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21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3" fontId="1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49" fontId="4" fillId="0" borderId="0" xfId="1" quotePrefix="1" applyNumberFormat="1" applyFont="1" applyFill="1" applyBorder="1" applyAlignment="1">
      <alignment horizontal="left" vertical="center"/>
    </xf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49" fontId="4" fillId="0" borderId="0" xfId="1" applyNumberFormat="1" applyFont="1" applyFill="1" applyBorder="1" applyAlignment="1">
      <alignment horizontal="right" vertical="center"/>
    </xf>
    <xf numFmtId="49" fontId="8" fillId="0" borderId="0" xfId="1" applyNumberFormat="1" applyFont="1" applyFill="1" applyBorder="1" applyAlignment="1" applyProtection="1">
      <alignment horizontal="right" vertical="center"/>
      <protection locked="0"/>
    </xf>
    <xf numFmtId="0" fontId="1" fillId="0" borderId="0" xfId="1" applyFont="1" applyBorder="1" applyAlignment="1">
      <alignment horizontal="center"/>
    </xf>
    <xf numFmtId="49" fontId="7" fillId="0" borderId="0" xfId="1" applyNumberFormat="1" applyFont="1" applyFill="1" applyBorder="1" applyAlignment="1" applyProtection="1">
      <alignment vertical="center"/>
      <protection locked="0"/>
    </xf>
    <xf numFmtId="49" fontId="7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18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1" fontId="3" fillId="0" borderId="0" xfId="1" applyNumberFormat="1" applyFont="1" applyBorder="1" applyAlignment="1">
      <alignment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49" fontId="8" fillId="0" borderId="18" xfId="1" applyNumberFormat="1" applyFont="1" applyFill="1" applyBorder="1" applyAlignment="1" applyProtection="1">
      <alignment horizontal="left" vertical="center"/>
      <protection locked="0"/>
    </xf>
    <xf numFmtId="49" fontId="3" fillId="0" borderId="18" xfId="1" applyNumberFormat="1" applyFont="1" applyFill="1" applyBorder="1" applyAlignment="1" applyProtection="1">
      <alignment horizontal="left" vertical="center" indent="1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1" fontId="3" fillId="0" borderId="4" xfId="1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 applyBorder="1"/>
    <xf numFmtId="49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/>
    <xf numFmtId="0" fontId="3" fillId="2" borderId="19" xfId="1" quotePrefix="1" applyFont="1" applyFill="1" applyBorder="1" applyAlignment="1">
      <alignment horizontal="center" vertical="center" wrapText="1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 indent="1"/>
      <protection locked="0"/>
    </xf>
    <xf numFmtId="49" fontId="13" fillId="0" borderId="0" xfId="1" applyNumberFormat="1" applyFont="1" applyFill="1" applyBorder="1" applyAlignment="1" applyProtection="1">
      <alignment horizontal="left" vertical="center"/>
      <protection locked="0"/>
    </xf>
    <xf numFmtId="2" fontId="3" fillId="0" borderId="0" xfId="1" applyNumberFormat="1" applyFont="1" applyFill="1" applyBorder="1" applyAlignment="1" applyProtection="1">
      <alignment horizontal="right" vertical="center"/>
      <protection locked="0"/>
    </xf>
    <xf numFmtId="2" fontId="8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Continuous"/>
    </xf>
    <xf numFmtId="49" fontId="10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right" vertical="center"/>
    </xf>
    <xf numFmtId="49" fontId="2" fillId="0" borderId="6" xfId="1" applyNumberFormat="1" applyFont="1" applyFill="1" applyBorder="1" applyAlignment="1">
      <alignment horizontal="left" vertical="center"/>
    </xf>
    <xf numFmtId="0" fontId="2" fillId="0" borderId="6" xfId="1" applyFont="1" applyFill="1" applyBorder="1"/>
    <xf numFmtId="43" fontId="8" fillId="0" borderId="0" xfId="2" applyFont="1" applyBorder="1" applyAlignment="1">
      <alignment horizontal="center" vertical="center"/>
    </xf>
    <xf numFmtId="43" fontId="3" fillId="0" borderId="0" xfId="1" applyNumberFormat="1" applyFont="1" applyBorder="1" applyAlignment="1">
      <alignment vertical="center"/>
    </xf>
    <xf numFmtId="49" fontId="16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Continuous"/>
    </xf>
    <xf numFmtId="49" fontId="12" fillId="0" borderId="0" xfId="1" applyNumberFormat="1" applyFont="1" applyFill="1" applyBorder="1" applyAlignment="1">
      <alignment horizontal="left" vertical="center"/>
    </xf>
    <xf numFmtId="49" fontId="2" fillId="2" borderId="0" xfId="1" applyNumberFormat="1" applyFont="1" applyFill="1" applyBorder="1" applyAlignment="1">
      <alignment horizontal="left" vertical="center"/>
    </xf>
    <xf numFmtId="0" fontId="2" fillId="2" borderId="0" xfId="1" applyFont="1" applyFill="1" applyBorder="1"/>
    <xf numFmtId="9" fontId="3" fillId="2" borderId="20" xfId="3" quotePrefix="1" applyFont="1" applyFill="1" applyBorder="1" applyAlignment="1">
      <alignment horizontal="center" vertical="center" wrapText="1"/>
    </xf>
    <xf numFmtId="0" fontId="3" fillId="2" borderId="21" xfId="1" quotePrefix="1" applyFont="1" applyFill="1" applyBorder="1" applyAlignment="1">
      <alignment horizontal="center" vertical="center" wrapText="1"/>
    </xf>
    <xf numFmtId="0" fontId="3" fillId="2" borderId="26" xfId="1" quotePrefix="1" applyFont="1" applyFill="1" applyBorder="1" applyAlignment="1">
      <alignment horizontal="center" vertical="center" wrapText="1"/>
    </xf>
    <xf numFmtId="9" fontId="3" fillId="2" borderId="28" xfId="3" quotePrefix="1" applyFont="1" applyFill="1" applyBorder="1" applyAlignment="1">
      <alignment horizontal="center" vertical="center" wrapText="1"/>
    </xf>
    <xf numFmtId="2" fontId="3" fillId="0" borderId="30" xfId="1" applyNumberFormat="1" applyFont="1" applyFill="1" applyBorder="1" applyAlignment="1" applyProtection="1">
      <alignment horizontal="center" vertical="center"/>
      <protection locked="0"/>
    </xf>
    <xf numFmtId="1" fontId="3" fillId="0" borderId="30" xfId="1" applyNumberFormat="1" applyFont="1" applyFill="1" applyBorder="1" applyAlignment="1" applyProtection="1">
      <alignment horizontal="center" vertical="center"/>
      <protection locked="0"/>
    </xf>
    <xf numFmtId="0" fontId="3" fillId="2" borderId="3" xfId="1" quotePrefix="1" applyFont="1" applyFill="1" applyBorder="1" applyAlignment="1">
      <alignment horizontal="center" vertical="center" wrapText="1"/>
    </xf>
    <xf numFmtId="0" fontId="3" fillId="2" borderId="5" xfId="1" quotePrefix="1" applyFont="1" applyFill="1" applyBorder="1" applyAlignment="1">
      <alignment horizontal="center" vertical="center" wrapText="1"/>
    </xf>
    <xf numFmtId="2" fontId="3" fillId="0" borderId="34" xfId="1" applyNumberFormat="1" applyFont="1" applyFill="1" applyBorder="1" applyAlignment="1" applyProtection="1">
      <alignment horizontal="center" vertical="center"/>
      <protection locked="0"/>
    </xf>
    <xf numFmtId="1" fontId="3" fillId="0" borderId="34" xfId="1" applyNumberFormat="1" applyFont="1" applyFill="1" applyBorder="1" applyAlignment="1" applyProtection="1">
      <alignment horizontal="center" vertical="center"/>
      <protection locked="0"/>
    </xf>
    <xf numFmtId="2" fontId="3" fillId="0" borderId="22" xfId="1" applyNumberFormat="1" applyFont="1" applyFill="1" applyBorder="1" applyAlignment="1" applyProtection="1">
      <alignment horizontal="center" vertical="center"/>
      <protection locked="0"/>
    </xf>
    <xf numFmtId="1" fontId="3" fillId="0" borderId="22" xfId="1" applyNumberFormat="1" applyFont="1" applyFill="1" applyBorder="1" applyAlignment="1" applyProtection="1">
      <alignment horizontal="center" vertical="center"/>
      <protection locked="0"/>
    </xf>
    <xf numFmtId="2" fontId="12" fillId="0" borderId="34" xfId="1" applyNumberFormat="1" applyFont="1" applyFill="1" applyBorder="1" applyAlignment="1" applyProtection="1">
      <alignment horizontal="center" vertical="center"/>
      <protection locked="0"/>
    </xf>
    <xf numFmtId="1" fontId="12" fillId="0" borderId="34" xfId="1" applyNumberFormat="1" applyFont="1" applyFill="1" applyBorder="1" applyAlignment="1" applyProtection="1">
      <alignment horizontal="center" vertical="center"/>
      <protection locked="0"/>
    </xf>
    <xf numFmtId="0" fontId="3" fillId="2" borderId="11" xfId="1" quotePrefix="1" applyFont="1" applyFill="1" applyBorder="1" applyAlignment="1">
      <alignment horizontal="center" vertical="center" wrapText="1"/>
    </xf>
    <xf numFmtId="2" fontId="3" fillId="0" borderId="40" xfId="1" applyNumberFormat="1" applyFont="1" applyFill="1" applyBorder="1" applyAlignment="1" applyProtection="1">
      <alignment horizontal="center" vertical="center"/>
      <protection locked="0"/>
    </xf>
    <xf numFmtId="1" fontId="3" fillId="0" borderId="40" xfId="1" applyNumberFormat="1" applyFont="1" applyFill="1" applyBorder="1" applyAlignment="1" applyProtection="1">
      <alignment horizontal="center" vertical="center"/>
      <protection locked="0"/>
    </xf>
    <xf numFmtId="9" fontId="3" fillId="2" borderId="8" xfId="3" quotePrefix="1" applyFont="1" applyFill="1" applyBorder="1" applyAlignment="1">
      <alignment horizontal="center" vertical="center" wrapText="1"/>
    </xf>
    <xf numFmtId="9" fontId="3" fillId="2" borderId="2" xfId="3" quotePrefix="1" applyFont="1" applyFill="1" applyBorder="1" applyAlignment="1">
      <alignment horizontal="center" vertical="center" wrapText="1"/>
    </xf>
    <xf numFmtId="1" fontId="3" fillId="0" borderId="0" xfId="1" applyNumberFormat="1" applyFont="1" applyFill="1" applyAlignment="1">
      <alignment horizontal="center" vertical="center"/>
    </xf>
    <xf numFmtId="0" fontId="3" fillId="3" borderId="25" xfId="1" quotePrefix="1" applyFont="1" applyFill="1" applyBorder="1" applyAlignment="1">
      <alignment horizontal="center" vertical="center" wrapText="1"/>
    </xf>
    <xf numFmtId="0" fontId="3" fillId="3" borderId="27" xfId="1" quotePrefix="1" applyFont="1" applyFill="1" applyBorder="1" applyAlignment="1">
      <alignment horizontal="center" vertical="center" wrapText="1"/>
    </xf>
    <xf numFmtId="2" fontId="3" fillId="3" borderId="29" xfId="1" applyNumberFormat="1" applyFont="1" applyFill="1" applyBorder="1" applyAlignment="1" applyProtection="1">
      <alignment horizontal="center" vertical="center"/>
      <protection locked="0"/>
    </xf>
    <xf numFmtId="1" fontId="3" fillId="3" borderId="29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vertical="center"/>
    </xf>
    <xf numFmtId="49" fontId="3" fillId="0" borderId="14" xfId="1" applyNumberFormat="1" applyFont="1" applyFill="1" applyBorder="1" applyAlignment="1" applyProtection="1">
      <alignment horizontal="left" vertical="center" indent="1"/>
      <protection locked="0"/>
    </xf>
    <xf numFmtId="49" fontId="3" fillId="0" borderId="41" xfId="1" applyNumberFormat="1" applyFont="1" applyFill="1" applyBorder="1" applyAlignment="1" applyProtection="1">
      <alignment horizontal="left" vertical="center"/>
      <protection locked="0"/>
    </xf>
    <xf numFmtId="49" fontId="3" fillId="0" borderId="40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 indent="1"/>
      <protection locked="0"/>
    </xf>
    <xf numFmtId="49" fontId="3" fillId="0" borderId="7" xfId="1" applyNumberFormat="1" applyFont="1" applyFill="1" applyBorder="1" applyAlignment="1" applyProtection="1">
      <alignment horizontal="left" vertical="center"/>
      <protection locked="0"/>
    </xf>
    <xf numFmtId="49" fontId="3" fillId="0" borderId="37" xfId="1" applyNumberFormat="1" applyFont="1" applyFill="1" applyBorder="1" applyAlignment="1" applyProtection="1">
      <alignment horizontal="left" vertical="center" indent="1"/>
      <protection locked="0"/>
    </xf>
    <xf numFmtId="49" fontId="3" fillId="0" borderId="39" xfId="1" applyNumberFormat="1" applyFont="1" applyFill="1" applyBorder="1" applyAlignment="1" applyProtection="1">
      <alignment horizontal="left" vertical="center"/>
      <protection locked="0"/>
    </xf>
    <xf numFmtId="1" fontId="3" fillId="3" borderId="31" xfId="1" applyNumberFormat="1" applyFont="1" applyFill="1" applyBorder="1" applyAlignment="1" applyProtection="1">
      <alignment horizontal="center" vertical="center"/>
      <protection locked="0"/>
    </xf>
    <xf numFmtId="1" fontId="3" fillId="0" borderId="35" xfId="1" applyNumberFormat="1" applyFont="1" applyFill="1" applyBorder="1" applyAlignment="1" applyProtection="1">
      <alignment horizontal="center" vertical="center"/>
      <protection locked="0"/>
    </xf>
    <xf numFmtId="1" fontId="3" fillId="0" borderId="32" xfId="1" applyNumberFormat="1" applyFont="1" applyFill="1" applyBorder="1" applyAlignment="1" applyProtection="1">
      <alignment horizontal="center" vertical="center"/>
      <protection locked="0"/>
    </xf>
    <xf numFmtId="1" fontId="3" fillId="0" borderId="33" xfId="1" applyNumberFormat="1" applyFont="1" applyFill="1" applyBorder="1" applyAlignment="1" applyProtection="1">
      <alignment horizontal="center" vertical="center"/>
      <protection locked="0"/>
    </xf>
    <xf numFmtId="1" fontId="12" fillId="0" borderId="35" xfId="1" applyNumberFormat="1" applyFont="1" applyFill="1" applyBorder="1" applyAlignment="1" applyProtection="1">
      <alignment horizontal="center" vertical="center"/>
      <protection locked="0"/>
    </xf>
    <xf numFmtId="1" fontId="3" fillId="0" borderId="36" xfId="1" applyNumberFormat="1" applyFont="1" applyFill="1" applyBorder="1" applyAlignment="1" applyProtection="1">
      <alignment horizontal="center" vertical="center"/>
      <protection locked="0"/>
    </xf>
    <xf numFmtId="1" fontId="3" fillId="0" borderId="39" xfId="1" applyNumberFormat="1" applyFont="1" applyFill="1" applyBorder="1" applyAlignment="1" applyProtection="1">
      <alignment horizontal="center" vertical="center"/>
      <protection locked="0"/>
    </xf>
    <xf numFmtId="1" fontId="3" fillId="3" borderId="42" xfId="1" applyNumberFormat="1" applyFont="1" applyFill="1" applyBorder="1" applyAlignment="1" applyProtection="1">
      <alignment horizontal="center" vertical="center"/>
      <protection locked="0"/>
    </xf>
    <xf numFmtId="1" fontId="3" fillId="0" borderId="16" xfId="1" applyNumberFormat="1" applyFont="1" applyFill="1" applyBorder="1" applyAlignment="1" applyProtection="1">
      <alignment horizontal="center" vertical="center"/>
      <protection locked="0"/>
    </xf>
    <xf numFmtId="1" fontId="3" fillId="0" borderId="15" xfId="1" applyNumberFormat="1" applyFont="1" applyFill="1" applyBorder="1" applyAlignment="1" applyProtection="1">
      <alignment horizontal="center" vertical="center"/>
      <protection locked="0"/>
    </xf>
    <xf numFmtId="1" fontId="3" fillId="0" borderId="43" xfId="1" applyNumberFormat="1" applyFont="1" applyFill="1" applyBorder="1" applyAlignment="1" applyProtection="1">
      <alignment horizontal="center" vertical="center"/>
      <protection locked="0"/>
    </xf>
    <xf numFmtId="1" fontId="12" fillId="0" borderId="16" xfId="1" applyNumberFormat="1" applyFont="1" applyFill="1" applyBorder="1" applyAlignment="1" applyProtection="1">
      <alignment horizontal="center" vertical="center"/>
      <protection locked="0"/>
    </xf>
    <xf numFmtId="1" fontId="3" fillId="0" borderId="44" xfId="1" applyNumberFormat="1" applyFont="1" applyFill="1" applyBorder="1" applyAlignment="1" applyProtection="1">
      <alignment horizontal="center" vertical="center"/>
      <protection locked="0"/>
    </xf>
    <xf numFmtId="1" fontId="3" fillId="0" borderId="41" xfId="1" applyNumberFormat="1" applyFont="1" applyFill="1" applyBorder="1" applyAlignment="1" applyProtection="1">
      <alignment horizontal="center" vertical="center"/>
      <protection locked="0"/>
    </xf>
    <xf numFmtId="1" fontId="3" fillId="3" borderId="45" xfId="1" applyNumberFormat="1" applyFont="1" applyFill="1" applyBorder="1" applyAlignment="1" applyProtection="1">
      <alignment horizontal="center" vertical="center"/>
      <protection locked="0"/>
    </xf>
    <xf numFmtId="1" fontId="3" fillId="0" borderId="46" xfId="1" applyNumberFormat="1" applyFont="1" applyFill="1" applyBorder="1" applyAlignment="1" applyProtection="1">
      <alignment horizontal="center" vertical="center"/>
      <protection locked="0"/>
    </xf>
    <xf numFmtId="1" fontId="3" fillId="0" borderId="47" xfId="1" applyNumberFormat="1" applyFont="1" applyFill="1" applyBorder="1" applyAlignment="1" applyProtection="1">
      <alignment horizontal="center" vertical="center"/>
      <protection locked="0"/>
    </xf>
    <xf numFmtId="1" fontId="3" fillId="0" borderId="48" xfId="1" applyNumberFormat="1" applyFont="1" applyFill="1" applyBorder="1" applyAlignment="1" applyProtection="1">
      <alignment horizontal="center" vertical="center"/>
      <protection locked="0"/>
    </xf>
    <xf numFmtId="1" fontId="12" fillId="0" borderId="46" xfId="1" applyNumberFormat="1" applyFont="1" applyFill="1" applyBorder="1" applyAlignment="1" applyProtection="1">
      <alignment horizontal="center" vertical="center"/>
      <protection locked="0"/>
    </xf>
    <xf numFmtId="1" fontId="3" fillId="0" borderId="49" xfId="1" applyNumberFormat="1" applyFont="1" applyFill="1" applyBorder="1" applyAlignment="1" applyProtection="1">
      <alignment horizontal="center" vertical="center"/>
      <protection locked="0"/>
    </xf>
    <xf numFmtId="1" fontId="3" fillId="0" borderId="7" xfId="1" applyNumberFormat="1" applyFont="1" applyFill="1" applyBorder="1" applyAlignment="1" applyProtection="1">
      <alignment horizontal="center" vertical="center"/>
      <protection locked="0"/>
    </xf>
    <xf numFmtId="2" fontId="8" fillId="0" borderId="0" xfId="1" applyNumberFormat="1" applyFont="1" applyBorder="1" applyAlignment="1">
      <alignment horizontal="right" vertical="center"/>
    </xf>
    <xf numFmtId="165" fontId="8" fillId="0" borderId="0" xfId="2" applyNumberFormat="1" applyFont="1" applyBorder="1" applyAlignment="1">
      <alignment horizontal="center" vertical="center"/>
    </xf>
    <xf numFmtId="49" fontId="3" fillId="0" borderId="14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/>
      <protection locked="0"/>
    </xf>
    <xf numFmtId="1" fontId="8" fillId="3" borderId="45" xfId="1" applyNumberFormat="1" applyFont="1" applyFill="1" applyBorder="1" applyAlignment="1">
      <alignment horizontal="center" vertical="center"/>
    </xf>
    <xf numFmtId="1" fontId="8" fillId="0" borderId="46" xfId="1" applyNumberFormat="1" applyFont="1" applyBorder="1" applyAlignment="1">
      <alignment horizontal="center" vertical="center"/>
    </xf>
    <xf numFmtId="49" fontId="3" fillId="0" borderId="1" xfId="1" applyNumberFormat="1" applyFont="1" applyFill="1" applyBorder="1" applyAlignment="1" applyProtection="1">
      <alignment horizontal="left" vertical="center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1" fontId="3" fillId="3" borderId="25" xfId="1" applyNumberFormat="1" applyFont="1" applyFill="1" applyBorder="1" applyAlignment="1" applyProtection="1">
      <alignment horizontal="center" vertical="center"/>
      <protection locked="0"/>
    </xf>
    <xf numFmtId="1" fontId="3" fillId="0" borderId="3" xfId="1" applyNumberFormat="1" applyFont="1" applyFill="1" applyBorder="1" applyAlignment="1" applyProtection="1">
      <alignment horizontal="center" vertical="center"/>
      <protection locked="0"/>
    </xf>
    <xf numFmtId="1" fontId="3" fillId="0" borderId="19" xfId="1" applyNumberFormat="1" applyFont="1" applyFill="1" applyBorder="1" applyAlignment="1" applyProtection="1">
      <alignment horizontal="center" vertical="center"/>
      <protection locked="0"/>
    </xf>
    <xf numFmtId="1" fontId="3" fillId="0" borderId="26" xfId="1" applyNumberFormat="1" applyFont="1" applyFill="1" applyBorder="1" applyAlignment="1" applyProtection="1">
      <alignment horizontal="center" vertical="center"/>
      <protection locked="0"/>
    </xf>
    <xf numFmtId="1" fontId="12" fillId="0" borderId="3" xfId="1" applyNumberFormat="1" applyFont="1" applyFill="1" applyBorder="1" applyAlignment="1" applyProtection="1">
      <alignment horizontal="center" vertical="center"/>
      <protection locked="0"/>
    </xf>
    <xf numFmtId="1" fontId="3" fillId="0" borderId="21" xfId="1" applyNumberFormat="1" applyFont="1" applyFill="1" applyBorder="1" applyAlignment="1" applyProtection="1">
      <alignment horizontal="center" vertical="center"/>
      <protection locked="0"/>
    </xf>
    <xf numFmtId="1" fontId="3" fillId="0" borderId="11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Border="1" applyAlignment="1">
      <alignment horizontal="right" vertical="center"/>
    </xf>
    <xf numFmtId="165" fontId="3" fillId="0" borderId="0" xfId="2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1" fontId="8" fillId="0" borderId="19" xfId="1" applyNumberFormat="1" applyFont="1" applyBorder="1" applyAlignment="1">
      <alignment horizontal="center" vertical="center"/>
    </xf>
    <xf numFmtId="49" fontId="18" fillId="0" borderId="0" xfId="1" applyNumberFormat="1" applyFont="1" applyFill="1" applyBorder="1" applyAlignment="1" applyProtection="1">
      <alignment horizontal="left" vertical="center"/>
      <protection locked="0"/>
    </xf>
    <xf numFmtId="2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1" fontId="8" fillId="3" borderId="13" xfId="1" applyNumberFormat="1" applyFont="1" applyFill="1" applyBorder="1" applyAlignment="1">
      <alignment horizontal="center" vertical="center"/>
    </xf>
    <xf numFmtId="0" fontId="14" fillId="0" borderId="10" xfId="1" applyFont="1" applyBorder="1" applyAlignment="1">
      <alignment horizontal="center" vertical="top" wrapText="1"/>
    </xf>
    <xf numFmtId="0" fontId="14" fillId="0" borderId="23" xfId="1" applyFont="1" applyBorder="1" applyAlignment="1">
      <alignment horizontal="center" vertical="top" wrapText="1"/>
    </xf>
    <xf numFmtId="0" fontId="14" fillId="0" borderId="24" xfId="1" applyFont="1" applyBorder="1" applyAlignment="1">
      <alignment horizontal="center" vertical="top" wrapText="1"/>
    </xf>
    <xf numFmtId="0" fontId="3" fillId="0" borderId="38" xfId="1" quotePrefix="1" applyFont="1" applyBorder="1" applyAlignment="1">
      <alignment horizontal="center" vertical="center" wrapText="1"/>
    </xf>
    <xf numFmtId="0" fontId="3" fillId="0" borderId="37" xfId="1" quotePrefix="1" applyFont="1" applyBorder="1" applyAlignment="1">
      <alignment horizontal="center" vertical="center" wrapText="1"/>
    </xf>
    <xf numFmtId="0" fontId="3" fillId="0" borderId="39" xfId="1" quotePrefix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top" wrapText="1"/>
    </xf>
    <xf numFmtId="0" fontId="15" fillId="0" borderId="24" xfId="1" applyFont="1" applyBorder="1" applyAlignment="1">
      <alignment horizontal="center" vertical="top" wrapText="1"/>
    </xf>
    <xf numFmtId="0" fontId="14" fillId="0" borderId="9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4" fillId="0" borderId="13" xfId="1" applyFont="1" applyBorder="1" applyAlignment="1">
      <alignment horizontal="center" vertical="top" wrapText="1"/>
    </xf>
    <xf numFmtId="0" fontId="14" fillId="0" borderId="7" xfId="1" applyFont="1" applyBorder="1" applyAlignment="1">
      <alignment horizontal="center" vertical="top" wrapText="1"/>
    </xf>
    <xf numFmtId="0" fontId="14" fillId="0" borderId="12" xfId="1" applyFont="1" applyBorder="1" applyAlignment="1">
      <alignment horizontal="center" vertical="top" wrapText="1"/>
    </xf>
    <xf numFmtId="0" fontId="14" fillId="0" borderId="6" xfId="1" applyFont="1" applyBorder="1" applyAlignment="1">
      <alignment horizontal="center" vertical="top" wrapText="1"/>
    </xf>
    <xf numFmtId="0" fontId="12" fillId="0" borderId="38" xfId="1" quotePrefix="1" applyFont="1" applyBorder="1" applyAlignment="1">
      <alignment horizontal="center" vertical="center" wrapText="1"/>
    </xf>
    <xf numFmtId="0" fontId="12" fillId="0" borderId="39" xfId="1" quotePrefix="1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top"/>
    </xf>
    <xf numFmtId="0" fontId="14" fillId="0" borderId="24" xfId="1" applyFont="1" applyBorder="1" applyAlignment="1">
      <alignment horizontal="center" vertical="top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79"/>
  <sheetViews>
    <sheetView tabSelected="1" zoomScale="85" zoomScaleNormal="85" zoomScaleSheetLayoutView="100" workbookViewId="0">
      <selection activeCell="S59" sqref="S59"/>
    </sheetView>
  </sheetViews>
  <sheetFormatPr baseColWidth="10" defaultColWidth="10.28515625" defaultRowHeight="12.75" x14ac:dyDescent="0.2"/>
  <cols>
    <col min="1" max="1" width="44.85546875" style="7" customWidth="1"/>
    <col min="2" max="2" width="14.140625" style="7" customWidth="1"/>
    <col min="3" max="4" width="8.85546875" style="1" customWidth="1"/>
    <col min="5" max="5" width="9" style="1" bestFit="1" customWidth="1"/>
    <col min="6" max="8" width="8.42578125" style="1" customWidth="1"/>
    <col min="9" max="10" width="9.5703125" style="1" customWidth="1"/>
    <col min="11" max="26" width="8.42578125" style="1" customWidth="1"/>
    <col min="27" max="27" width="10.42578125" style="1" customWidth="1"/>
    <col min="28" max="16384" width="10.28515625" style="6"/>
  </cols>
  <sheetData>
    <row r="1" spans="1:37" s="4" customFormat="1" ht="32.1" customHeight="1" x14ac:dyDescent="0.35">
      <c r="A1" s="30" t="s">
        <v>1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37" s="4" customFormat="1" ht="4.5" customHeight="1" x14ac:dyDescent="0.35">
      <c r="A2" s="30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3"/>
    </row>
    <row r="3" spans="1:37" s="4" customFormat="1" ht="32.1" customHeight="1" x14ac:dyDescent="0.2">
      <c r="A3" s="39" t="s">
        <v>65</v>
      </c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33" t="s">
        <v>61</v>
      </c>
    </row>
    <row r="4" spans="1:37" s="4" customFormat="1" ht="3.75" customHeight="1" x14ac:dyDescent="0.2">
      <c r="A4" s="11"/>
      <c r="B4" s="8"/>
    </row>
    <row r="5" spans="1:37" s="4" customFormat="1" ht="18.75" customHeight="1" x14ac:dyDescent="0.2">
      <c r="A5" s="11" t="s">
        <v>68</v>
      </c>
      <c r="B5" s="3"/>
      <c r="I5" s="21"/>
      <c r="J5" s="21"/>
    </row>
    <row r="6" spans="1:37" s="4" customFormat="1" ht="36.75" customHeight="1" x14ac:dyDescent="0.2">
      <c r="A6" s="12" t="s">
        <v>3</v>
      </c>
      <c r="C6" s="129" t="s">
        <v>75</v>
      </c>
      <c r="D6" s="130"/>
      <c r="E6" s="129" t="s">
        <v>63</v>
      </c>
      <c r="F6" s="133"/>
      <c r="G6" s="130"/>
      <c r="H6" s="127" t="s">
        <v>62</v>
      </c>
      <c r="I6" s="128"/>
      <c r="J6" s="121" t="s">
        <v>38</v>
      </c>
      <c r="K6" s="122"/>
      <c r="L6" s="123"/>
      <c r="M6" s="121" t="s">
        <v>66</v>
      </c>
      <c r="N6" s="122"/>
      <c r="O6" s="122"/>
      <c r="P6" s="123"/>
      <c r="Q6" s="121" t="s">
        <v>39</v>
      </c>
      <c r="R6" s="122"/>
      <c r="S6" s="122"/>
      <c r="T6" s="123"/>
      <c r="U6" s="121" t="s">
        <v>44</v>
      </c>
      <c r="V6" s="122"/>
      <c r="W6" s="123"/>
      <c r="X6" s="121" t="s">
        <v>0</v>
      </c>
      <c r="Y6" s="123"/>
      <c r="Z6" s="137" t="s">
        <v>64</v>
      </c>
      <c r="AA6" s="138"/>
    </row>
    <row r="7" spans="1:37" s="4" customFormat="1" ht="35.25" customHeight="1" x14ac:dyDescent="0.2">
      <c r="A7" s="34" t="s">
        <v>21</v>
      </c>
      <c r="B7" s="35"/>
      <c r="C7" s="131"/>
      <c r="D7" s="132"/>
      <c r="E7" s="131"/>
      <c r="F7" s="134"/>
      <c r="G7" s="132"/>
      <c r="H7" s="135" t="s">
        <v>47</v>
      </c>
      <c r="I7" s="136"/>
      <c r="J7" s="124" t="s">
        <v>41</v>
      </c>
      <c r="K7" s="125"/>
      <c r="L7" s="126"/>
      <c r="M7" s="124" t="s">
        <v>48</v>
      </c>
      <c r="N7" s="125"/>
      <c r="O7" s="125"/>
      <c r="P7" s="126"/>
      <c r="Q7" s="124" t="s">
        <v>42</v>
      </c>
      <c r="R7" s="125"/>
      <c r="S7" s="125"/>
      <c r="T7" s="126"/>
      <c r="U7" s="124" t="s">
        <v>45</v>
      </c>
      <c r="V7" s="125"/>
      <c r="W7" s="126"/>
      <c r="X7" s="124" t="s">
        <v>46</v>
      </c>
      <c r="Y7" s="126"/>
      <c r="Z7" s="124" t="s">
        <v>43</v>
      </c>
      <c r="AA7" s="126"/>
    </row>
    <row r="8" spans="1:37" s="4" customFormat="1" ht="26.25" customHeight="1" x14ac:dyDescent="0.2">
      <c r="A8" s="22" t="s">
        <v>49</v>
      </c>
      <c r="B8" s="23"/>
      <c r="C8" s="64" t="s">
        <v>74</v>
      </c>
      <c r="D8" s="50" t="s">
        <v>2</v>
      </c>
      <c r="E8" s="64" t="s">
        <v>74</v>
      </c>
      <c r="F8" s="24" t="s">
        <v>67</v>
      </c>
      <c r="G8" s="46" t="s">
        <v>70</v>
      </c>
      <c r="H8" s="64" t="s">
        <v>74</v>
      </c>
      <c r="I8" s="50" t="s">
        <v>69</v>
      </c>
      <c r="J8" s="64" t="s">
        <v>74</v>
      </c>
      <c r="K8" s="24" t="s">
        <v>2</v>
      </c>
      <c r="L8" s="46" t="s">
        <v>69</v>
      </c>
      <c r="M8" s="64" t="s">
        <v>74</v>
      </c>
      <c r="N8" s="45" t="s">
        <v>2</v>
      </c>
      <c r="O8" s="45" t="s">
        <v>71</v>
      </c>
      <c r="P8" s="58" t="s">
        <v>69</v>
      </c>
      <c r="Q8" s="64" t="s">
        <v>74</v>
      </c>
      <c r="R8" s="45" t="s">
        <v>2</v>
      </c>
      <c r="S8" s="45" t="s">
        <v>71</v>
      </c>
      <c r="T8" s="58" t="s">
        <v>69</v>
      </c>
      <c r="U8" s="64" t="s">
        <v>74</v>
      </c>
      <c r="V8" s="45" t="s">
        <v>2</v>
      </c>
      <c r="W8" s="58" t="s">
        <v>69</v>
      </c>
      <c r="X8" s="64" t="s">
        <v>74</v>
      </c>
      <c r="Y8" s="50" t="s">
        <v>72</v>
      </c>
      <c r="Z8" s="64" t="s">
        <v>74</v>
      </c>
      <c r="AA8" s="50" t="s">
        <v>69</v>
      </c>
    </row>
    <row r="9" spans="1:37" s="4" customFormat="1" ht="21" customHeight="1" x14ac:dyDescent="0.2">
      <c r="A9" s="42"/>
      <c r="B9" s="43"/>
      <c r="C9" s="65"/>
      <c r="D9" s="51"/>
      <c r="E9" s="65"/>
      <c r="F9" s="44">
        <v>0.8</v>
      </c>
      <c r="G9" s="47">
        <v>0.2</v>
      </c>
      <c r="H9" s="65"/>
      <c r="I9" s="51"/>
      <c r="J9" s="65"/>
      <c r="K9" s="44">
        <v>0.2</v>
      </c>
      <c r="L9" s="47">
        <v>0.8</v>
      </c>
      <c r="M9" s="65"/>
      <c r="N9" s="61">
        <v>0.2</v>
      </c>
      <c r="O9" s="61">
        <v>0.5</v>
      </c>
      <c r="P9" s="62">
        <v>0.3</v>
      </c>
      <c r="Q9" s="65"/>
      <c r="R9" s="61">
        <v>0.2</v>
      </c>
      <c r="S9" s="61">
        <v>0.5</v>
      </c>
      <c r="T9" s="62">
        <v>0.3</v>
      </c>
      <c r="U9" s="65"/>
      <c r="V9" s="61">
        <v>0.2</v>
      </c>
      <c r="W9" s="62">
        <v>0.8</v>
      </c>
      <c r="X9" s="65"/>
      <c r="Y9" s="51"/>
      <c r="Z9" s="65"/>
      <c r="AA9" s="51"/>
    </row>
    <row r="10" spans="1:37" s="5" customFormat="1" ht="17.25" customHeight="1" x14ac:dyDescent="0.2">
      <c r="A10" s="17" t="s">
        <v>40</v>
      </c>
      <c r="B10" s="13"/>
      <c r="C10" s="66"/>
      <c r="D10" s="52"/>
      <c r="E10" s="66"/>
      <c r="F10" s="16"/>
      <c r="G10" s="48"/>
      <c r="H10" s="66"/>
      <c r="I10" s="56"/>
      <c r="J10" s="66"/>
      <c r="K10" s="16"/>
      <c r="L10" s="48"/>
      <c r="M10" s="66"/>
      <c r="N10" s="54"/>
      <c r="O10" s="54"/>
      <c r="P10" s="59"/>
      <c r="Q10" s="66"/>
      <c r="R10" s="54"/>
      <c r="S10" s="54"/>
      <c r="T10" s="59"/>
      <c r="U10" s="66"/>
      <c r="V10" s="54"/>
      <c r="W10" s="59"/>
      <c r="X10" s="66"/>
      <c r="Y10" s="52"/>
      <c r="Z10" s="66"/>
      <c r="AA10" s="52"/>
    </row>
    <row r="11" spans="1:37" s="68" customFormat="1" ht="17.25" customHeight="1" x14ac:dyDescent="0.2">
      <c r="A11" s="70" t="s">
        <v>22</v>
      </c>
      <c r="B11" s="71" t="s">
        <v>97</v>
      </c>
      <c r="C11" s="67">
        <v>0</v>
      </c>
      <c r="D11" s="53">
        <f t="shared" ref="D11" si="0">C11</f>
        <v>0</v>
      </c>
      <c r="E11" s="67">
        <v>0</v>
      </c>
      <c r="F11" s="20">
        <f>E11*$F$9</f>
        <v>0</v>
      </c>
      <c r="G11" s="49">
        <f t="shared" ref="G11:G23" si="1">E11*$G$9</f>
        <v>0</v>
      </c>
      <c r="H11" s="67">
        <v>0</v>
      </c>
      <c r="I11" s="57">
        <v>0</v>
      </c>
      <c r="J11" s="67">
        <v>0</v>
      </c>
      <c r="K11" s="20">
        <f>J11*$K$9</f>
        <v>0</v>
      </c>
      <c r="L11" s="49">
        <f>J11*$L$9</f>
        <v>0</v>
      </c>
      <c r="M11" s="67">
        <v>0</v>
      </c>
      <c r="N11" s="20">
        <f>M11*$N$9</f>
        <v>0</v>
      </c>
      <c r="O11" s="55">
        <f>M11*$O$9</f>
        <v>0</v>
      </c>
      <c r="P11" s="60">
        <f>M11*$P$9</f>
        <v>0</v>
      </c>
      <c r="Q11" s="67">
        <v>0</v>
      </c>
      <c r="R11" s="20">
        <f>Q11*$R$9</f>
        <v>0</v>
      </c>
      <c r="S11" s="55">
        <f>Q11*$S$9</f>
        <v>0</v>
      </c>
      <c r="T11" s="60">
        <f>Q11*$T$9</f>
        <v>0</v>
      </c>
      <c r="U11" s="67">
        <v>0</v>
      </c>
      <c r="V11" s="20">
        <f>U11*$V$9</f>
        <v>0</v>
      </c>
      <c r="W11" s="49">
        <f>U11*$W$9</f>
        <v>0</v>
      </c>
      <c r="X11" s="67">
        <v>0</v>
      </c>
      <c r="Y11" s="53">
        <f>X11</f>
        <v>0</v>
      </c>
      <c r="Z11" s="67">
        <v>0</v>
      </c>
      <c r="AA11" s="53">
        <f>Z11</f>
        <v>0</v>
      </c>
      <c r="AC11" s="69"/>
      <c r="AD11" s="69"/>
      <c r="AE11" s="69"/>
      <c r="AF11" s="69"/>
      <c r="AG11" s="69"/>
      <c r="AH11" s="69"/>
      <c r="AI11" s="69"/>
      <c r="AJ11" s="69"/>
      <c r="AK11" s="69"/>
    </row>
    <row r="12" spans="1:37" s="68" customFormat="1" ht="17.25" customHeight="1" x14ac:dyDescent="0.2">
      <c r="A12" s="18" t="s">
        <v>23</v>
      </c>
      <c r="B12" s="72">
        <v>1.671</v>
      </c>
      <c r="C12" s="67">
        <f>8.5*0.85</f>
        <v>7.2249999999999996</v>
      </c>
      <c r="D12" s="53">
        <f>C12</f>
        <v>7.2249999999999996</v>
      </c>
      <c r="E12" s="67">
        <f>3*8.5*0.85</f>
        <v>21.675000000000001</v>
      </c>
      <c r="F12" s="20">
        <f t="shared" ref="F12:F38" si="2">E12*$F$9</f>
        <v>17.34</v>
      </c>
      <c r="G12" s="49">
        <f t="shared" si="1"/>
        <v>4.335</v>
      </c>
      <c r="H12" s="67">
        <f>0</f>
        <v>0</v>
      </c>
      <c r="I12" s="57">
        <v>0</v>
      </c>
      <c r="J12" s="67">
        <f>8.5*0.85</f>
        <v>7.2249999999999996</v>
      </c>
      <c r="K12" s="20">
        <f t="shared" ref="K12:K38" si="3">J12*$K$9</f>
        <v>1.4450000000000001</v>
      </c>
      <c r="L12" s="49">
        <f t="shared" ref="L12:L23" si="4">J12*$L$9</f>
        <v>5.78</v>
      </c>
      <c r="M12" s="67">
        <f>10*8.5*0.85</f>
        <v>72.25</v>
      </c>
      <c r="N12" s="55">
        <f t="shared" ref="N12:N38" si="5">M12*$N$9</f>
        <v>14.450000000000001</v>
      </c>
      <c r="O12" s="55">
        <f t="shared" ref="O12:O23" si="6">M12*$O$9</f>
        <v>36.125</v>
      </c>
      <c r="P12" s="60">
        <f t="shared" ref="P12:P23" si="7">M12*$P$9</f>
        <v>21.675000000000001</v>
      </c>
      <c r="Q12" s="67">
        <f>8.5*0.85</f>
        <v>7.2249999999999996</v>
      </c>
      <c r="R12" s="55">
        <f t="shared" ref="R12:R38" si="8">Q12*$R$9</f>
        <v>1.4450000000000001</v>
      </c>
      <c r="S12" s="55">
        <f t="shared" ref="S12:S23" si="9">Q12*$S$9</f>
        <v>3.6124999999999998</v>
      </c>
      <c r="T12" s="60">
        <f t="shared" ref="T12:T23" si="10">Q12*$T$9</f>
        <v>2.1675</v>
      </c>
      <c r="U12" s="67">
        <f>3*8.5*0.85</f>
        <v>21.675000000000001</v>
      </c>
      <c r="V12" s="55">
        <f t="shared" ref="V12:V38" si="11">U12*$V$9</f>
        <v>4.335</v>
      </c>
      <c r="W12" s="60">
        <f t="shared" ref="W12:W23" si="12">U12*$W$9</f>
        <v>17.34</v>
      </c>
      <c r="X12" s="67">
        <f>2*8.5*0.85</f>
        <v>14.45</v>
      </c>
      <c r="Y12" s="53">
        <f t="shared" ref="Y12:Y38" si="13">X12</f>
        <v>14.45</v>
      </c>
      <c r="Z12" s="67">
        <f>8.5*0.85</f>
        <v>7.2249999999999996</v>
      </c>
      <c r="AA12" s="53">
        <f t="shared" ref="AA12:AA38" si="14">Z12</f>
        <v>7.2249999999999996</v>
      </c>
      <c r="AC12" s="69"/>
      <c r="AD12" s="69"/>
      <c r="AE12" s="69"/>
      <c r="AF12" s="69"/>
      <c r="AG12" s="69"/>
      <c r="AH12" s="69"/>
      <c r="AI12" s="69"/>
      <c r="AJ12" s="69"/>
      <c r="AK12" s="69"/>
    </row>
    <row r="13" spans="1:37" s="68" customFormat="1" ht="17.25" customHeight="1" x14ac:dyDescent="0.2">
      <c r="A13" s="18" t="s">
        <v>24</v>
      </c>
      <c r="B13" s="72" t="s">
        <v>98</v>
      </c>
      <c r="C13" s="67">
        <f>8.5*0.85</f>
        <v>7.2249999999999996</v>
      </c>
      <c r="D13" s="53">
        <f t="shared" ref="D13:D38" si="15">C13</f>
        <v>7.2249999999999996</v>
      </c>
      <c r="E13" s="67">
        <f>3*8.5*0.85</f>
        <v>21.675000000000001</v>
      </c>
      <c r="F13" s="20">
        <f t="shared" si="2"/>
        <v>17.34</v>
      </c>
      <c r="G13" s="49">
        <f t="shared" si="1"/>
        <v>4.335</v>
      </c>
      <c r="H13" s="67">
        <f>0</f>
        <v>0</v>
      </c>
      <c r="I13" s="57">
        <v>0</v>
      </c>
      <c r="J13" s="67">
        <f>8.5*0.85</f>
        <v>7.2249999999999996</v>
      </c>
      <c r="K13" s="20">
        <f t="shared" si="3"/>
        <v>1.4450000000000001</v>
      </c>
      <c r="L13" s="49">
        <f t="shared" si="4"/>
        <v>5.78</v>
      </c>
      <c r="M13" s="67">
        <v>0</v>
      </c>
      <c r="N13" s="55">
        <f t="shared" si="5"/>
        <v>0</v>
      </c>
      <c r="O13" s="55">
        <f t="shared" si="6"/>
        <v>0</v>
      </c>
      <c r="P13" s="60">
        <f t="shared" si="7"/>
        <v>0</v>
      </c>
      <c r="Q13" s="67">
        <v>0</v>
      </c>
      <c r="R13" s="55">
        <f t="shared" si="8"/>
        <v>0</v>
      </c>
      <c r="S13" s="55">
        <f t="shared" si="9"/>
        <v>0</v>
      </c>
      <c r="T13" s="60">
        <f t="shared" si="10"/>
        <v>0</v>
      </c>
      <c r="U13" s="67">
        <f>3*8.5*0.85</f>
        <v>21.675000000000001</v>
      </c>
      <c r="V13" s="55">
        <f t="shared" si="11"/>
        <v>4.335</v>
      </c>
      <c r="W13" s="60">
        <f t="shared" si="12"/>
        <v>17.34</v>
      </c>
      <c r="X13" s="67">
        <f>2*8.5*0.85</f>
        <v>14.45</v>
      </c>
      <c r="Y13" s="53">
        <f t="shared" si="13"/>
        <v>14.45</v>
      </c>
      <c r="Z13" s="67">
        <f>8.5*0.85</f>
        <v>7.2249999999999996</v>
      </c>
      <c r="AA13" s="53">
        <f t="shared" si="14"/>
        <v>7.2249999999999996</v>
      </c>
      <c r="AB13" s="68" t="s">
        <v>76</v>
      </c>
      <c r="AC13" s="69" t="s">
        <v>77</v>
      </c>
      <c r="AD13" s="69"/>
      <c r="AE13" s="69"/>
      <c r="AF13" s="69"/>
      <c r="AG13" s="69"/>
      <c r="AH13" s="69"/>
      <c r="AI13" s="69"/>
      <c r="AJ13" s="69"/>
      <c r="AK13" s="69"/>
    </row>
    <row r="14" spans="1:37" s="68" customFormat="1" ht="17.25" customHeight="1" x14ac:dyDescent="0.2">
      <c r="A14" s="75" t="s">
        <v>25</v>
      </c>
      <c r="B14" s="76" t="s">
        <v>99</v>
      </c>
      <c r="C14" s="77">
        <f>8.5*0.85</f>
        <v>7.2249999999999996</v>
      </c>
      <c r="D14" s="78">
        <f t="shared" si="15"/>
        <v>7.2249999999999996</v>
      </c>
      <c r="E14" s="77">
        <v>0</v>
      </c>
      <c r="F14" s="79">
        <f t="shared" si="2"/>
        <v>0</v>
      </c>
      <c r="G14" s="80">
        <f t="shared" si="1"/>
        <v>0</v>
      </c>
      <c r="H14" s="77">
        <f>0</f>
        <v>0</v>
      </c>
      <c r="I14" s="81">
        <v>0</v>
      </c>
      <c r="J14" s="77">
        <f>8.5*0.85</f>
        <v>7.2249999999999996</v>
      </c>
      <c r="K14" s="79">
        <f t="shared" si="3"/>
        <v>1.4450000000000001</v>
      </c>
      <c r="L14" s="80">
        <f t="shared" si="4"/>
        <v>5.78</v>
      </c>
      <c r="M14" s="77">
        <f>5*8.5*0.85</f>
        <v>36.125</v>
      </c>
      <c r="N14" s="82">
        <f t="shared" si="5"/>
        <v>7.2250000000000005</v>
      </c>
      <c r="O14" s="82">
        <f t="shared" si="6"/>
        <v>18.0625</v>
      </c>
      <c r="P14" s="83">
        <f t="shared" si="7"/>
        <v>10.8375</v>
      </c>
      <c r="Q14" s="77">
        <f>8.5*0.85</f>
        <v>7.2249999999999996</v>
      </c>
      <c r="R14" s="82">
        <f t="shared" si="8"/>
        <v>1.4450000000000001</v>
      </c>
      <c r="S14" s="82">
        <f t="shared" si="9"/>
        <v>3.6124999999999998</v>
      </c>
      <c r="T14" s="83">
        <f t="shared" si="10"/>
        <v>2.1675</v>
      </c>
      <c r="U14" s="77">
        <v>0</v>
      </c>
      <c r="V14" s="82">
        <f t="shared" si="11"/>
        <v>0</v>
      </c>
      <c r="W14" s="83">
        <f t="shared" si="12"/>
        <v>0</v>
      </c>
      <c r="X14" s="77">
        <v>0</v>
      </c>
      <c r="Y14" s="78">
        <f t="shared" si="13"/>
        <v>0</v>
      </c>
      <c r="Z14" s="77">
        <v>0</v>
      </c>
      <c r="AA14" s="78">
        <f t="shared" si="14"/>
        <v>0</v>
      </c>
      <c r="AB14" s="68">
        <f>(SUM(C11:C14)+SUM(E11:E14)+SUM(H11:H14)+SUM(J11:J14)+SUM(M11:M14)+SUM(Q11:Q14)+SUM(U11:U14)+SUM(X11:X14)+SUM(Z11:Z14))/8.5/0.85</f>
        <v>40.999999999999993</v>
      </c>
      <c r="AC14" s="69">
        <v>41</v>
      </c>
      <c r="AD14" s="69"/>
      <c r="AE14" s="69"/>
      <c r="AF14" s="69"/>
      <c r="AG14" s="69"/>
      <c r="AH14" s="69"/>
      <c r="AI14" s="69"/>
      <c r="AJ14" s="69"/>
      <c r="AK14" s="69"/>
    </row>
    <row r="15" spans="1:37" s="68" customFormat="1" ht="17.25" customHeight="1" x14ac:dyDescent="0.2">
      <c r="A15" s="18" t="s">
        <v>32</v>
      </c>
      <c r="B15" s="72" t="s">
        <v>100</v>
      </c>
      <c r="C15" s="67">
        <v>0</v>
      </c>
      <c r="D15" s="53">
        <f t="shared" si="15"/>
        <v>0</v>
      </c>
      <c r="E15" s="67">
        <v>0</v>
      </c>
      <c r="F15" s="20">
        <f t="shared" si="2"/>
        <v>0</v>
      </c>
      <c r="G15" s="49">
        <f t="shared" si="1"/>
        <v>0</v>
      </c>
      <c r="H15" s="67">
        <f>0</f>
        <v>0</v>
      </c>
      <c r="I15" s="57">
        <v>0</v>
      </c>
      <c r="J15" s="67">
        <v>0</v>
      </c>
      <c r="K15" s="20">
        <f t="shared" si="3"/>
        <v>0</v>
      </c>
      <c r="L15" s="49">
        <f t="shared" si="4"/>
        <v>0</v>
      </c>
      <c r="M15" s="67">
        <v>0</v>
      </c>
      <c r="N15" s="55">
        <f t="shared" si="5"/>
        <v>0</v>
      </c>
      <c r="O15" s="55">
        <f t="shared" si="6"/>
        <v>0</v>
      </c>
      <c r="P15" s="60">
        <f t="shared" si="7"/>
        <v>0</v>
      </c>
      <c r="Q15" s="67">
        <v>0</v>
      </c>
      <c r="R15" s="55">
        <f t="shared" si="8"/>
        <v>0</v>
      </c>
      <c r="S15" s="55">
        <f t="shared" si="9"/>
        <v>0</v>
      </c>
      <c r="T15" s="60">
        <f t="shared" si="10"/>
        <v>0</v>
      </c>
      <c r="U15" s="67">
        <v>0</v>
      </c>
      <c r="V15" s="55">
        <f t="shared" si="11"/>
        <v>0</v>
      </c>
      <c r="W15" s="60">
        <f t="shared" si="12"/>
        <v>0</v>
      </c>
      <c r="X15" s="67">
        <v>0</v>
      </c>
      <c r="Y15" s="53">
        <f t="shared" si="13"/>
        <v>0</v>
      </c>
      <c r="Z15" s="67">
        <v>0</v>
      </c>
      <c r="AA15" s="53">
        <f t="shared" si="14"/>
        <v>0</v>
      </c>
      <c r="AC15" s="69"/>
      <c r="AD15" s="69"/>
      <c r="AE15" s="69"/>
      <c r="AF15" s="69"/>
      <c r="AG15" s="69"/>
      <c r="AH15" s="69"/>
      <c r="AI15" s="69"/>
      <c r="AJ15" s="69"/>
      <c r="AK15" s="69"/>
    </row>
    <row r="16" spans="1:37" s="68" customFormat="1" ht="17.25" customHeight="1" x14ac:dyDescent="0.2">
      <c r="A16" s="18" t="s">
        <v>26</v>
      </c>
      <c r="B16" s="72">
        <v>2.6720000000000002</v>
      </c>
      <c r="C16" s="67">
        <f t="shared" ref="C16:C22" si="16">8.5*0.85</f>
        <v>7.2249999999999996</v>
      </c>
      <c r="D16" s="53">
        <f t="shared" si="15"/>
        <v>7.2249999999999996</v>
      </c>
      <c r="E16" s="67">
        <f>3*8.5*0.85</f>
        <v>21.675000000000001</v>
      </c>
      <c r="F16" s="20">
        <f t="shared" si="2"/>
        <v>17.34</v>
      </c>
      <c r="G16" s="49">
        <f t="shared" si="1"/>
        <v>4.335</v>
      </c>
      <c r="H16" s="67">
        <f>0</f>
        <v>0</v>
      </c>
      <c r="I16" s="57">
        <v>0</v>
      </c>
      <c r="J16" s="67">
        <f t="shared" ref="J16:J22" si="17">0.5*8.5*0.85</f>
        <v>3.6124999999999998</v>
      </c>
      <c r="K16" s="20">
        <f t="shared" si="3"/>
        <v>0.72250000000000003</v>
      </c>
      <c r="L16" s="49">
        <f t="shared" si="4"/>
        <v>2.89</v>
      </c>
      <c r="M16" s="67">
        <f t="shared" ref="M16:M22" si="18">8*8.5*0.85</f>
        <v>57.8</v>
      </c>
      <c r="N16" s="55">
        <f t="shared" si="5"/>
        <v>11.56</v>
      </c>
      <c r="O16" s="55">
        <f t="shared" si="6"/>
        <v>28.9</v>
      </c>
      <c r="P16" s="60">
        <f t="shared" si="7"/>
        <v>17.34</v>
      </c>
      <c r="Q16" s="67">
        <f t="shared" ref="Q16:Q22" si="19">8.5*0.85</f>
        <v>7.2249999999999996</v>
      </c>
      <c r="R16" s="55">
        <f t="shared" si="8"/>
        <v>1.4450000000000001</v>
      </c>
      <c r="S16" s="55">
        <f t="shared" si="9"/>
        <v>3.6124999999999998</v>
      </c>
      <c r="T16" s="60">
        <f t="shared" si="10"/>
        <v>2.1675</v>
      </c>
      <c r="U16" s="67">
        <f>2*8.5*0.85</f>
        <v>14.45</v>
      </c>
      <c r="V16" s="55">
        <f t="shared" si="11"/>
        <v>2.89</v>
      </c>
      <c r="W16" s="60">
        <f t="shared" si="12"/>
        <v>11.56</v>
      </c>
      <c r="X16" s="67">
        <f>2*8.5*0.85</f>
        <v>14.45</v>
      </c>
      <c r="Y16" s="53">
        <f t="shared" si="13"/>
        <v>14.45</v>
      </c>
      <c r="Z16" s="67">
        <f>8.5*0.85</f>
        <v>7.2249999999999996</v>
      </c>
      <c r="AA16" s="53">
        <f t="shared" si="14"/>
        <v>7.2249999999999996</v>
      </c>
      <c r="AC16" s="69"/>
      <c r="AD16" s="69"/>
      <c r="AE16" s="69"/>
      <c r="AF16" s="69"/>
      <c r="AG16" s="69"/>
      <c r="AH16" s="69"/>
      <c r="AI16" s="69"/>
      <c r="AJ16" s="69"/>
      <c r="AK16" s="69"/>
    </row>
    <row r="17" spans="1:37" s="5" customFormat="1" ht="17.25" customHeight="1" x14ac:dyDescent="0.2">
      <c r="A17" s="18" t="s">
        <v>27</v>
      </c>
      <c r="B17" s="72">
        <v>2.673</v>
      </c>
      <c r="C17" s="67">
        <f t="shared" si="16"/>
        <v>7.2249999999999996</v>
      </c>
      <c r="D17" s="53">
        <f t="shared" si="15"/>
        <v>7.2249999999999996</v>
      </c>
      <c r="E17" s="67">
        <f>3*8.5*0.85</f>
        <v>21.675000000000001</v>
      </c>
      <c r="F17" s="20">
        <f t="shared" si="2"/>
        <v>17.34</v>
      </c>
      <c r="G17" s="49">
        <f t="shared" si="1"/>
        <v>4.335</v>
      </c>
      <c r="H17" s="67">
        <f>0</f>
        <v>0</v>
      </c>
      <c r="I17" s="57">
        <v>0</v>
      </c>
      <c r="J17" s="67">
        <f t="shared" si="17"/>
        <v>3.6124999999999998</v>
      </c>
      <c r="K17" s="20">
        <f t="shared" si="3"/>
        <v>0.72250000000000003</v>
      </c>
      <c r="L17" s="49">
        <f t="shared" si="4"/>
        <v>2.89</v>
      </c>
      <c r="M17" s="67">
        <f t="shared" si="18"/>
        <v>57.8</v>
      </c>
      <c r="N17" s="55">
        <f t="shared" si="5"/>
        <v>11.56</v>
      </c>
      <c r="O17" s="55">
        <f t="shared" si="6"/>
        <v>28.9</v>
      </c>
      <c r="P17" s="60">
        <f t="shared" si="7"/>
        <v>17.34</v>
      </c>
      <c r="Q17" s="67">
        <f t="shared" si="19"/>
        <v>7.2249999999999996</v>
      </c>
      <c r="R17" s="55">
        <f t="shared" si="8"/>
        <v>1.4450000000000001</v>
      </c>
      <c r="S17" s="55">
        <f t="shared" si="9"/>
        <v>3.6124999999999998</v>
      </c>
      <c r="T17" s="60">
        <f t="shared" si="10"/>
        <v>2.1675</v>
      </c>
      <c r="U17" s="67">
        <f>2*8.5*0.85</f>
        <v>14.45</v>
      </c>
      <c r="V17" s="55">
        <f t="shared" si="11"/>
        <v>2.89</v>
      </c>
      <c r="W17" s="60">
        <f t="shared" si="12"/>
        <v>11.56</v>
      </c>
      <c r="X17" s="67">
        <f>2*8.5*0.85</f>
        <v>14.45</v>
      </c>
      <c r="Y17" s="53">
        <f t="shared" si="13"/>
        <v>14.45</v>
      </c>
      <c r="Z17" s="67">
        <f>8.5*0.85</f>
        <v>7.2249999999999996</v>
      </c>
      <c r="AA17" s="53">
        <f t="shared" si="14"/>
        <v>7.2249999999999996</v>
      </c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s="5" customFormat="1" ht="17.25" customHeight="1" x14ac:dyDescent="0.2">
      <c r="A18" s="18" t="s">
        <v>28</v>
      </c>
      <c r="B18" s="72">
        <v>2.677</v>
      </c>
      <c r="C18" s="67">
        <f t="shared" si="16"/>
        <v>7.2249999999999996</v>
      </c>
      <c r="D18" s="53">
        <f t="shared" si="15"/>
        <v>7.2249999999999996</v>
      </c>
      <c r="E18" s="67">
        <f>1.5*8.5*0.85</f>
        <v>10.8375</v>
      </c>
      <c r="F18" s="20">
        <f t="shared" si="2"/>
        <v>8.67</v>
      </c>
      <c r="G18" s="49">
        <f t="shared" si="1"/>
        <v>2.1675</v>
      </c>
      <c r="H18" s="67">
        <f>0</f>
        <v>0</v>
      </c>
      <c r="I18" s="57">
        <v>0</v>
      </c>
      <c r="J18" s="67">
        <f t="shared" si="17"/>
        <v>3.6124999999999998</v>
      </c>
      <c r="K18" s="20">
        <f t="shared" si="3"/>
        <v>0.72250000000000003</v>
      </c>
      <c r="L18" s="49">
        <f t="shared" si="4"/>
        <v>2.89</v>
      </c>
      <c r="M18" s="67">
        <f t="shared" si="18"/>
        <v>57.8</v>
      </c>
      <c r="N18" s="55">
        <f t="shared" si="5"/>
        <v>11.56</v>
      </c>
      <c r="O18" s="55">
        <f t="shared" si="6"/>
        <v>28.9</v>
      </c>
      <c r="P18" s="60">
        <f t="shared" si="7"/>
        <v>17.34</v>
      </c>
      <c r="Q18" s="67">
        <f t="shared" si="19"/>
        <v>7.2249999999999996</v>
      </c>
      <c r="R18" s="55">
        <f t="shared" si="8"/>
        <v>1.4450000000000001</v>
      </c>
      <c r="S18" s="55">
        <f t="shared" si="9"/>
        <v>3.6124999999999998</v>
      </c>
      <c r="T18" s="60">
        <f t="shared" si="10"/>
        <v>2.1675</v>
      </c>
      <c r="U18" s="67">
        <v>0</v>
      </c>
      <c r="V18" s="55">
        <f t="shared" si="11"/>
        <v>0</v>
      </c>
      <c r="W18" s="60">
        <f t="shared" si="12"/>
        <v>0</v>
      </c>
      <c r="X18" s="67">
        <v>0</v>
      </c>
      <c r="Y18" s="53">
        <f t="shared" si="13"/>
        <v>0</v>
      </c>
      <c r="Z18" s="67">
        <v>0</v>
      </c>
      <c r="AA18" s="53">
        <f t="shared" si="14"/>
        <v>0</v>
      </c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s="5" customFormat="1" ht="17.25" customHeight="1" x14ac:dyDescent="0.2">
      <c r="A19" s="18" t="s">
        <v>29</v>
      </c>
      <c r="B19" s="72">
        <v>2.6779999999999999</v>
      </c>
      <c r="C19" s="67">
        <f t="shared" si="16"/>
        <v>7.2249999999999996</v>
      </c>
      <c r="D19" s="53">
        <f t="shared" si="15"/>
        <v>7.2249999999999996</v>
      </c>
      <c r="E19" s="67">
        <f>1.5*8.5*0.85</f>
        <v>10.8375</v>
      </c>
      <c r="F19" s="20">
        <f t="shared" si="2"/>
        <v>8.67</v>
      </c>
      <c r="G19" s="49">
        <f t="shared" si="1"/>
        <v>2.1675</v>
      </c>
      <c r="H19" s="67">
        <f>0</f>
        <v>0</v>
      </c>
      <c r="I19" s="57">
        <v>0</v>
      </c>
      <c r="J19" s="67">
        <f t="shared" si="17"/>
        <v>3.6124999999999998</v>
      </c>
      <c r="K19" s="20">
        <f t="shared" si="3"/>
        <v>0.72250000000000003</v>
      </c>
      <c r="L19" s="49">
        <f t="shared" si="4"/>
        <v>2.89</v>
      </c>
      <c r="M19" s="67">
        <f t="shared" si="18"/>
        <v>57.8</v>
      </c>
      <c r="N19" s="55">
        <f t="shared" si="5"/>
        <v>11.56</v>
      </c>
      <c r="O19" s="55">
        <f t="shared" si="6"/>
        <v>28.9</v>
      </c>
      <c r="P19" s="60">
        <f t="shared" si="7"/>
        <v>17.34</v>
      </c>
      <c r="Q19" s="67">
        <f t="shared" si="19"/>
        <v>7.2249999999999996</v>
      </c>
      <c r="R19" s="55">
        <f t="shared" si="8"/>
        <v>1.4450000000000001</v>
      </c>
      <c r="S19" s="55">
        <f t="shared" si="9"/>
        <v>3.6124999999999998</v>
      </c>
      <c r="T19" s="60">
        <f t="shared" si="10"/>
        <v>2.1675</v>
      </c>
      <c r="U19" s="67">
        <v>0</v>
      </c>
      <c r="V19" s="55">
        <f t="shared" si="11"/>
        <v>0</v>
      </c>
      <c r="W19" s="60">
        <f t="shared" si="12"/>
        <v>0</v>
      </c>
      <c r="X19" s="67">
        <v>0</v>
      </c>
      <c r="Y19" s="53">
        <f t="shared" si="13"/>
        <v>0</v>
      </c>
      <c r="Z19" s="67">
        <v>0</v>
      </c>
      <c r="AA19" s="53">
        <f t="shared" si="14"/>
        <v>0</v>
      </c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s="5" customFormat="1" ht="17.25" customHeight="1" x14ac:dyDescent="0.2">
      <c r="A20" s="18" t="s">
        <v>30</v>
      </c>
      <c r="B20" s="72">
        <v>2.6789999999999998</v>
      </c>
      <c r="C20" s="67">
        <f t="shared" si="16"/>
        <v>7.2249999999999996</v>
      </c>
      <c r="D20" s="53">
        <f t="shared" si="15"/>
        <v>7.2249999999999996</v>
      </c>
      <c r="E20" s="67">
        <f>3*8.5*0.85</f>
        <v>21.675000000000001</v>
      </c>
      <c r="F20" s="20">
        <f t="shared" si="2"/>
        <v>17.34</v>
      </c>
      <c r="G20" s="49">
        <f t="shared" si="1"/>
        <v>4.335</v>
      </c>
      <c r="H20" s="67">
        <f>0</f>
        <v>0</v>
      </c>
      <c r="I20" s="57">
        <v>0</v>
      </c>
      <c r="J20" s="67">
        <f t="shared" si="17"/>
        <v>3.6124999999999998</v>
      </c>
      <c r="K20" s="20">
        <f t="shared" si="3"/>
        <v>0.72250000000000003</v>
      </c>
      <c r="L20" s="49">
        <f t="shared" si="4"/>
        <v>2.89</v>
      </c>
      <c r="M20" s="67">
        <f t="shared" si="18"/>
        <v>57.8</v>
      </c>
      <c r="N20" s="55">
        <f t="shared" si="5"/>
        <v>11.56</v>
      </c>
      <c r="O20" s="55">
        <f t="shared" si="6"/>
        <v>28.9</v>
      </c>
      <c r="P20" s="60">
        <f t="shared" si="7"/>
        <v>17.34</v>
      </c>
      <c r="Q20" s="67">
        <f t="shared" si="19"/>
        <v>7.2249999999999996</v>
      </c>
      <c r="R20" s="55">
        <f t="shared" si="8"/>
        <v>1.4450000000000001</v>
      </c>
      <c r="S20" s="55">
        <f t="shared" si="9"/>
        <v>3.6124999999999998</v>
      </c>
      <c r="T20" s="60">
        <f t="shared" si="10"/>
        <v>2.1675</v>
      </c>
      <c r="U20" s="67">
        <f>2*8.5*0.85</f>
        <v>14.45</v>
      </c>
      <c r="V20" s="55">
        <f t="shared" si="11"/>
        <v>2.89</v>
      </c>
      <c r="W20" s="60">
        <f t="shared" si="12"/>
        <v>11.56</v>
      </c>
      <c r="X20" s="67">
        <f>2*8.5*0.85</f>
        <v>14.45</v>
      </c>
      <c r="Y20" s="53">
        <f t="shared" si="13"/>
        <v>14.45</v>
      </c>
      <c r="Z20" s="67">
        <f>8.5*0.85</f>
        <v>7.2249999999999996</v>
      </c>
      <c r="AA20" s="53">
        <f t="shared" si="14"/>
        <v>7.2249999999999996</v>
      </c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s="5" customFormat="1" ht="17.25" customHeight="1" x14ac:dyDescent="0.2">
      <c r="A21" s="70" t="s">
        <v>31</v>
      </c>
      <c r="B21" s="71">
        <v>2.681</v>
      </c>
      <c r="C21" s="84">
        <f t="shared" si="16"/>
        <v>7.2249999999999996</v>
      </c>
      <c r="D21" s="85">
        <f t="shared" si="15"/>
        <v>7.2249999999999996</v>
      </c>
      <c r="E21" s="84">
        <f>1.5*8.5*0.85</f>
        <v>10.8375</v>
      </c>
      <c r="F21" s="86">
        <f t="shared" si="2"/>
        <v>8.67</v>
      </c>
      <c r="G21" s="87">
        <f t="shared" si="1"/>
        <v>2.1675</v>
      </c>
      <c r="H21" s="84">
        <f>0</f>
        <v>0</v>
      </c>
      <c r="I21" s="88">
        <v>0</v>
      </c>
      <c r="J21" s="84">
        <f t="shared" si="17"/>
        <v>3.6124999999999998</v>
      </c>
      <c r="K21" s="86">
        <f t="shared" si="3"/>
        <v>0.72250000000000003</v>
      </c>
      <c r="L21" s="87">
        <f t="shared" si="4"/>
        <v>2.89</v>
      </c>
      <c r="M21" s="84">
        <f t="shared" si="18"/>
        <v>57.8</v>
      </c>
      <c r="N21" s="89">
        <f t="shared" si="5"/>
        <v>11.56</v>
      </c>
      <c r="O21" s="89">
        <f t="shared" si="6"/>
        <v>28.9</v>
      </c>
      <c r="P21" s="90">
        <f t="shared" si="7"/>
        <v>17.34</v>
      </c>
      <c r="Q21" s="84">
        <f t="shared" si="19"/>
        <v>7.2249999999999996</v>
      </c>
      <c r="R21" s="89">
        <f t="shared" si="8"/>
        <v>1.4450000000000001</v>
      </c>
      <c r="S21" s="89">
        <f t="shared" si="9"/>
        <v>3.6124999999999998</v>
      </c>
      <c r="T21" s="90">
        <f t="shared" si="10"/>
        <v>2.1675</v>
      </c>
      <c r="U21" s="84">
        <v>0</v>
      </c>
      <c r="V21" s="89">
        <f t="shared" si="11"/>
        <v>0</v>
      </c>
      <c r="W21" s="90">
        <f t="shared" si="12"/>
        <v>0</v>
      </c>
      <c r="X21" s="84">
        <v>0</v>
      </c>
      <c r="Y21" s="85">
        <f t="shared" si="13"/>
        <v>0</v>
      </c>
      <c r="Z21" s="84">
        <v>0</v>
      </c>
      <c r="AA21" s="85">
        <f t="shared" si="14"/>
        <v>0</v>
      </c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s="5" customFormat="1" ht="17.25" customHeight="1" x14ac:dyDescent="0.2">
      <c r="A22" s="73" t="s">
        <v>33</v>
      </c>
      <c r="B22" s="74">
        <v>2.6819999999999999</v>
      </c>
      <c r="C22" s="91">
        <f t="shared" si="16"/>
        <v>7.2249999999999996</v>
      </c>
      <c r="D22" s="92">
        <f t="shared" si="15"/>
        <v>7.2249999999999996</v>
      </c>
      <c r="E22" s="91">
        <f>3*8.5*0.85</f>
        <v>21.675000000000001</v>
      </c>
      <c r="F22" s="93">
        <f t="shared" si="2"/>
        <v>17.34</v>
      </c>
      <c r="G22" s="94">
        <f t="shared" si="1"/>
        <v>4.335</v>
      </c>
      <c r="H22" s="91">
        <f>0</f>
        <v>0</v>
      </c>
      <c r="I22" s="95">
        <v>0</v>
      </c>
      <c r="J22" s="91">
        <f t="shared" si="17"/>
        <v>3.6124999999999998</v>
      </c>
      <c r="K22" s="93">
        <f t="shared" si="3"/>
        <v>0.72250000000000003</v>
      </c>
      <c r="L22" s="94">
        <f t="shared" si="4"/>
        <v>2.89</v>
      </c>
      <c r="M22" s="91">
        <f t="shared" si="18"/>
        <v>57.8</v>
      </c>
      <c r="N22" s="96">
        <f t="shared" si="5"/>
        <v>11.56</v>
      </c>
      <c r="O22" s="96">
        <f t="shared" si="6"/>
        <v>28.9</v>
      </c>
      <c r="P22" s="97">
        <f t="shared" si="7"/>
        <v>17.34</v>
      </c>
      <c r="Q22" s="91">
        <f t="shared" si="19"/>
        <v>7.2249999999999996</v>
      </c>
      <c r="R22" s="96">
        <f t="shared" si="8"/>
        <v>1.4450000000000001</v>
      </c>
      <c r="S22" s="96">
        <f t="shared" si="9"/>
        <v>3.6124999999999998</v>
      </c>
      <c r="T22" s="97">
        <f t="shared" si="10"/>
        <v>2.1675</v>
      </c>
      <c r="U22" s="91">
        <f>2*8.5*0.85</f>
        <v>14.45</v>
      </c>
      <c r="V22" s="96">
        <f t="shared" si="11"/>
        <v>2.89</v>
      </c>
      <c r="W22" s="97">
        <f t="shared" si="12"/>
        <v>11.56</v>
      </c>
      <c r="X22" s="91">
        <f>2*8.5*0.85</f>
        <v>14.45</v>
      </c>
      <c r="Y22" s="92">
        <f t="shared" si="13"/>
        <v>14.45</v>
      </c>
      <c r="Z22" s="91">
        <f>8.5*0.85</f>
        <v>7.2249999999999996</v>
      </c>
      <c r="AA22" s="92">
        <f t="shared" si="14"/>
        <v>7.2249999999999996</v>
      </c>
      <c r="AB22" s="68">
        <f>(SUM(C15:C22)+SUM(E15:E22)+SUM(H15:H22)+SUM(J15:J22)+SUM(M15:M22)+SUM(Q15:Q22)+SUM(U15:U22)+SUM(X15:X22)+SUM(Z15:Z22))/8.5/0.85</f>
        <v>110</v>
      </c>
      <c r="AC22" s="15">
        <v>110</v>
      </c>
      <c r="AD22" s="15"/>
      <c r="AE22" s="15"/>
      <c r="AF22" s="15"/>
      <c r="AG22" s="15"/>
      <c r="AH22" s="15"/>
      <c r="AI22" s="15"/>
      <c r="AJ22" s="15"/>
      <c r="AK22" s="15"/>
    </row>
    <row r="23" spans="1:37" s="5" customFormat="1" ht="17.25" customHeight="1" x14ac:dyDescent="0.2">
      <c r="A23" s="18" t="s">
        <v>78</v>
      </c>
      <c r="B23" s="13">
        <v>7.3010000000000002</v>
      </c>
      <c r="C23" s="67">
        <v>0</v>
      </c>
      <c r="D23" s="53">
        <f t="shared" si="15"/>
        <v>0</v>
      </c>
      <c r="E23" s="67">
        <v>0</v>
      </c>
      <c r="F23" s="20">
        <f>E23*$F$9</f>
        <v>0</v>
      </c>
      <c r="G23" s="49">
        <f t="shared" si="1"/>
        <v>0</v>
      </c>
      <c r="H23" s="67">
        <v>0</v>
      </c>
      <c r="I23" s="57">
        <f>H23</f>
        <v>0</v>
      </c>
      <c r="J23" s="67">
        <v>0</v>
      </c>
      <c r="K23" s="20">
        <f>J23*$K$9</f>
        <v>0</v>
      </c>
      <c r="L23" s="49">
        <f t="shared" si="4"/>
        <v>0</v>
      </c>
      <c r="M23" s="67">
        <v>0</v>
      </c>
      <c r="N23" s="55">
        <f t="shared" si="5"/>
        <v>0</v>
      </c>
      <c r="O23" s="55">
        <f t="shared" si="6"/>
        <v>0</v>
      </c>
      <c r="P23" s="60">
        <f t="shared" si="7"/>
        <v>0</v>
      </c>
      <c r="Q23" s="67">
        <v>0</v>
      </c>
      <c r="R23" s="55">
        <f t="shared" si="8"/>
        <v>0</v>
      </c>
      <c r="S23" s="55">
        <f t="shared" si="9"/>
        <v>0</v>
      </c>
      <c r="T23" s="60">
        <f t="shared" si="10"/>
        <v>0</v>
      </c>
      <c r="U23" s="67">
        <v>0</v>
      </c>
      <c r="V23" s="55">
        <f t="shared" si="11"/>
        <v>0</v>
      </c>
      <c r="W23" s="60">
        <f t="shared" si="12"/>
        <v>0</v>
      </c>
      <c r="X23" s="67">
        <v>0</v>
      </c>
      <c r="Y23" s="53">
        <f t="shared" si="13"/>
        <v>0</v>
      </c>
      <c r="Z23" s="67">
        <v>0</v>
      </c>
      <c r="AA23" s="53">
        <f t="shared" si="14"/>
        <v>0</v>
      </c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s="5" customFormat="1" ht="17.25" customHeight="1" x14ac:dyDescent="0.2">
      <c r="A24" s="18" t="s">
        <v>34</v>
      </c>
      <c r="B24" s="13" t="s">
        <v>101</v>
      </c>
      <c r="C24" s="67">
        <f>8.5*0.85</f>
        <v>7.2249999999999996</v>
      </c>
      <c r="D24" s="53">
        <f t="shared" si="15"/>
        <v>7.2249999999999996</v>
      </c>
      <c r="E24" s="67">
        <f>1.5*8.5*0.85</f>
        <v>10.8375</v>
      </c>
      <c r="F24" s="20">
        <f t="shared" ref="F24:F37" si="20">E24*$F$9</f>
        <v>8.67</v>
      </c>
      <c r="G24" s="49">
        <f t="shared" ref="G24:G28" si="21">E24*$G$9</f>
        <v>2.1675</v>
      </c>
      <c r="H24" s="67">
        <f>0</f>
        <v>0</v>
      </c>
      <c r="I24" s="57">
        <v>0</v>
      </c>
      <c r="J24" s="67">
        <f>0.5*8.5*0.85</f>
        <v>3.6124999999999998</v>
      </c>
      <c r="K24" s="20">
        <f t="shared" ref="K24:K37" si="22">J24*$K$9</f>
        <v>0.72250000000000003</v>
      </c>
      <c r="L24" s="49">
        <f t="shared" ref="L24:L28" si="23">J24*$L$9</f>
        <v>2.89</v>
      </c>
      <c r="M24" s="67">
        <f>8*8.5*0.85</f>
        <v>57.8</v>
      </c>
      <c r="N24" s="55">
        <f t="shared" si="5"/>
        <v>11.56</v>
      </c>
      <c r="O24" s="55">
        <f t="shared" ref="O24:O28" si="24">M24*$O$9</f>
        <v>28.9</v>
      </c>
      <c r="P24" s="60">
        <f t="shared" ref="P24:P28" si="25">M24*$P$9</f>
        <v>17.34</v>
      </c>
      <c r="Q24" s="67">
        <f>8.5*0.85</f>
        <v>7.2249999999999996</v>
      </c>
      <c r="R24" s="55">
        <f t="shared" si="8"/>
        <v>1.4450000000000001</v>
      </c>
      <c r="S24" s="55">
        <f t="shared" ref="S24:S28" si="26">Q24*$S$9</f>
        <v>3.6124999999999998</v>
      </c>
      <c r="T24" s="60">
        <f t="shared" ref="T24:T28" si="27">Q24*$T$9</f>
        <v>2.1675</v>
      </c>
      <c r="U24" s="67">
        <v>0</v>
      </c>
      <c r="V24" s="55">
        <f t="shared" si="11"/>
        <v>0</v>
      </c>
      <c r="W24" s="60">
        <f t="shared" ref="W24:W28" si="28">U24*$W$9</f>
        <v>0</v>
      </c>
      <c r="X24" s="67">
        <v>0</v>
      </c>
      <c r="Y24" s="53">
        <f t="shared" si="13"/>
        <v>0</v>
      </c>
      <c r="Z24" s="67">
        <v>0</v>
      </c>
      <c r="AA24" s="53">
        <f t="shared" si="14"/>
        <v>0</v>
      </c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s="5" customFormat="1" ht="17.25" customHeight="1" x14ac:dyDescent="0.2">
      <c r="A25" s="18" t="s">
        <v>35</v>
      </c>
      <c r="B25" s="13">
        <v>7.3029999999999999</v>
      </c>
      <c r="C25" s="67">
        <f>8.5*0.85</f>
        <v>7.2249999999999996</v>
      </c>
      <c r="D25" s="53">
        <f t="shared" si="15"/>
        <v>7.2249999999999996</v>
      </c>
      <c r="E25" s="67">
        <f>1.5*8.5*0.85</f>
        <v>10.8375</v>
      </c>
      <c r="F25" s="20">
        <f t="shared" si="20"/>
        <v>8.67</v>
      </c>
      <c r="G25" s="49">
        <f t="shared" ref="G25" si="29">E25*$G$9</f>
        <v>2.1675</v>
      </c>
      <c r="H25" s="67">
        <f>0</f>
        <v>0</v>
      </c>
      <c r="I25" s="57">
        <v>0</v>
      </c>
      <c r="J25" s="67">
        <f>0.5*8.5*0.85</f>
        <v>3.6124999999999998</v>
      </c>
      <c r="K25" s="20">
        <f t="shared" si="22"/>
        <v>0.72250000000000003</v>
      </c>
      <c r="L25" s="49">
        <f t="shared" ref="L25" si="30">J25*$L$9</f>
        <v>2.89</v>
      </c>
      <c r="M25" s="67">
        <f>8*8.5*0.85</f>
        <v>57.8</v>
      </c>
      <c r="N25" s="55">
        <f t="shared" si="5"/>
        <v>11.56</v>
      </c>
      <c r="O25" s="55">
        <f t="shared" ref="O25" si="31">M25*$O$9</f>
        <v>28.9</v>
      </c>
      <c r="P25" s="60">
        <f t="shared" ref="P25" si="32">M25*$P$9</f>
        <v>17.34</v>
      </c>
      <c r="Q25" s="67">
        <f>8.5*0.85</f>
        <v>7.2249999999999996</v>
      </c>
      <c r="R25" s="55">
        <f t="shared" si="8"/>
        <v>1.4450000000000001</v>
      </c>
      <c r="S25" s="55">
        <f t="shared" ref="S25" si="33">Q25*$S$9</f>
        <v>3.6124999999999998</v>
      </c>
      <c r="T25" s="60">
        <f t="shared" ref="T25" si="34">Q25*$T$9</f>
        <v>2.1675</v>
      </c>
      <c r="U25" s="67">
        <v>0</v>
      </c>
      <c r="V25" s="55">
        <f t="shared" si="11"/>
        <v>0</v>
      </c>
      <c r="W25" s="60">
        <f t="shared" ref="W25" si="35">U25*$W$9</f>
        <v>0</v>
      </c>
      <c r="X25" s="67">
        <v>0</v>
      </c>
      <c r="Y25" s="53">
        <f t="shared" si="13"/>
        <v>0</v>
      </c>
      <c r="Z25" s="67">
        <v>0</v>
      </c>
      <c r="AA25" s="53">
        <f t="shared" si="14"/>
        <v>0</v>
      </c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s="5" customFormat="1" ht="17.25" customHeight="1" x14ac:dyDescent="0.2">
      <c r="A26" s="18" t="s">
        <v>79</v>
      </c>
      <c r="B26" s="13">
        <v>7.3040000000000003</v>
      </c>
      <c r="C26" s="67">
        <v>0</v>
      </c>
      <c r="D26" s="53">
        <v>0</v>
      </c>
      <c r="E26" s="67">
        <v>0</v>
      </c>
      <c r="F26" s="20">
        <f t="shared" si="20"/>
        <v>0</v>
      </c>
      <c r="G26" s="49">
        <f t="shared" si="21"/>
        <v>0</v>
      </c>
      <c r="H26" s="67">
        <v>0</v>
      </c>
      <c r="I26" s="57">
        <v>0</v>
      </c>
      <c r="J26" s="67">
        <v>0</v>
      </c>
      <c r="K26" s="20">
        <f t="shared" si="22"/>
        <v>0</v>
      </c>
      <c r="L26" s="49">
        <f t="shared" si="23"/>
        <v>0</v>
      </c>
      <c r="M26" s="67">
        <v>0</v>
      </c>
      <c r="N26" s="55">
        <f t="shared" si="5"/>
        <v>0</v>
      </c>
      <c r="O26" s="55">
        <f t="shared" si="24"/>
        <v>0</v>
      </c>
      <c r="P26" s="60">
        <f t="shared" si="25"/>
        <v>0</v>
      </c>
      <c r="Q26" s="67">
        <v>0</v>
      </c>
      <c r="R26" s="55">
        <f t="shared" si="8"/>
        <v>0</v>
      </c>
      <c r="S26" s="55">
        <f t="shared" si="26"/>
        <v>0</v>
      </c>
      <c r="T26" s="60">
        <f t="shared" si="27"/>
        <v>0</v>
      </c>
      <c r="U26" s="67">
        <v>0</v>
      </c>
      <c r="V26" s="55">
        <f t="shared" si="11"/>
        <v>0</v>
      </c>
      <c r="W26" s="60">
        <f t="shared" si="28"/>
        <v>0</v>
      </c>
      <c r="X26" s="67">
        <v>0</v>
      </c>
      <c r="Y26" s="53">
        <f t="shared" si="13"/>
        <v>0</v>
      </c>
      <c r="Z26" s="67">
        <v>0</v>
      </c>
      <c r="AA26" s="53">
        <f t="shared" si="14"/>
        <v>0</v>
      </c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s="5" customFormat="1" ht="17.25" customHeight="1" x14ac:dyDescent="0.2">
      <c r="A27" s="18" t="s">
        <v>80</v>
      </c>
      <c r="B27" s="13">
        <v>7.3049999999999997</v>
      </c>
      <c r="C27" s="67">
        <v>0</v>
      </c>
      <c r="D27" s="53">
        <v>0</v>
      </c>
      <c r="E27" s="67">
        <v>0</v>
      </c>
      <c r="F27" s="20">
        <f t="shared" si="20"/>
        <v>0</v>
      </c>
      <c r="G27" s="49">
        <f t="shared" ref="G27" si="36">E27*$G$9</f>
        <v>0</v>
      </c>
      <c r="H27" s="67">
        <v>0</v>
      </c>
      <c r="I27" s="57">
        <v>0</v>
      </c>
      <c r="J27" s="67">
        <v>0</v>
      </c>
      <c r="K27" s="20">
        <f t="shared" si="22"/>
        <v>0</v>
      </c>
      <c r="L27" s="49">
        <f t="shared" ref="L27" si="37">J27*$L$9</f>
        <v>0</v>
      </c>
      <c r="M27" s="67">
        <v>0</v>
      </c>
      <c r="N27" s="55">
        <f t="shared" si="5"/>
        <v>0</v>
      </c>
      <c r="O27" s="55">
        <f t="shared" ref="O27" si="38">M27*$O$9</f>
        <v>0</v>
      </c>
      <c r="P27" s="60">
        <f t="shared" ref="P27" si="39">M27*$P$9</f>
        <v>0</v>
      </c>
      <c r="Q27" s="67">
        <v>0</v>
      </c>
      <c r="R27" s="55">
        <f t="shared" si="8"/>
        <v>0</v>
      </c>
      <c r="S27" s="55">
        <f t="shared" ref="S27" si="40">Q27*$S$9</f>
        <v>0</v>
      </c>
      <c r="T27" s="60">
        <f t="shared" ref="T27" si="41">Q27*$T$9</f>
        <v>0</v>
      </c>
      <c r="U27" s="67">
        <v>0</v>
      </c>
      <c r="V27" s="55">
        <f t="shared" si="11"/>
        <v>0</v>
      </c>
      <c r="W27" s="60">
        <f t="shared" ref="W27" si="42">U27*$W$9</f>
        <v>0</v>
      </c>
      <c r="X27" s="67">
        <v>0</v>
      </c>
      <c r="Y27" s="53">
        <f t="shared" si="13"/>
        <v>0</v>
      </c>
      <c r="Z27" s="67">
        <v>0</v>
      </c>
      <c r="AA27" s="53">
        <f t="shared" si="14"/>
        <v>0</v>
      </c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s="5" customFormat="1" ht="17.25" customHeight="1" x14ac:dyDescent="0.2">
      <c r="A28" s="18" t="s">
        <v>36</v>
      </c>
      <c r="B28" s="13">
        <v>7.306</v>
      </c>
      <c r="C28" s="67">
        <f>8.5*0.85</f>
        <v>7.2249999999999996</v>
      </c>
      <c r="D28" s="53">
        <f t="shared" si="15"/>
        <v>7.2249999999999996</v>
      </c>
      <c r="E28" s="67">
        <f>2*8.5*0.85</f>
        <v>14.45</v>
      </c>
      <c r="F28" s="20">
        <f t="shared" si="20"/>
        <v>11.56</v>
      </c>
      <c r="G28" s="49">
        <f t="shared" si="21"/>
        <v>2.89</v>
      </c>
      <c r="H28" s="67">
        <f>0</f>
        <v>0</v>
      </c>
      <c r="I28" s="57">
        <v>0</v>
      </c>
      <c r="J28" s="67">
        <f>0.5*8.5*0.85</f>
        <v>3.6124999999999998</v>
      </c>
      <c r="K28" s="20">
        <f t="shared" si="22"/>
        <v>0.72250000000000003</v>
      </c>
      <c r="L28" s="49">
        <f t="shared" si="23"/>
        <v>2.89</v>
      </c>
      <c r="M28" s="67">
        <v>0</v>
      </c>
      <c r="N28" s="55">
        <f t="shared" si="5"/>
        <v>0</v>
      </c>
      <c r="O28" s="55">
        <f t="shared" si="24"/>
        <v>0</v>
      </c>
      <c r="P28" s="60">
        <f t="shared" si="25"/>
        <v>0</v>
      </c>
      <c r="Q28" s="67">
        <v>0</v>
      </c>
      <c r="R28" s="55">
        <f t="shared" si="8"/>
        <v>0</v>
      </c>
      <c r="S28" s="55">
        <f t="shared" si="26"/>
        <v>0</v>
      </c>
      <c r="T28" s="60">
        <f t="shared" si="27"/>
        <v>0</v>
      </c>
      <c r="U28" s="67">
        <f>2*8.5*0.85</f>
        <v>14.45</v>
      </c>
      <c r="V28" s="55">
        <f t="shared" si="11"/>
        <v>2.89</v>
      </c>
      <c r="W28" s="60">
        <f t="shared" si="28"/>
        <v>11.56</v>
      </c>
      <c r="X28" s="67">
        <f>2*8.5*0.85</f>
        <v>14.45</v>
      </c>
      <c r="Y28" s="53">
        <f t="shared" si="13"/>
        <v>14.45</v>
      </c>
      <c r="Z28" s="67">
        <f>8.5*0.85</f>
        <v>7.2249999999999996</v>
      </c>
      <c r="AA28" s="53">
        <f t="shared" si="14"/>
        <v>7.2249999999999996</v>
      </c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s="5" customFormat="1" ht="17.25" customHeight="1" x14ac:dyDescent="0.2">
      <c r="A29" s="18" t="s">
        <v>37</v>
      </c>
      <c r="B29" s="13">
        <v>7.3070000000000004</v>
      </c>
      <c r="C29" s="67">
        <f>8.5*0.85</f>
        <v>7.2249999999999996</v>
      </c>
      <c r="D29" s="53">
        <f t="shared" si="15"/>
        <v>7.2249999999999996</v>
      </c>
      <c r="E29" s="67">
        <f>2*8.5*0.85</f>
        <v>14.45</v>
      </c>
      <c r="F29" s="20">
        <f t="shared" si="20"/>
        <v>11.56</v>
      </c>
      <c r="G29" s="49">
        <f t="shared" ref="G29:G37" si="43">E29*$G$9</f>
        <v>2.89</v>
      </c>
      <c r="H29" s="67">
        <f>0</f>
        <v>0</v>
      </c>
      <c r="I29" s="57">
        <v>0</v>
      </c>
      <c r="J29" s="67">
        <f>0.5*8.5*0.85</f>
        <v>3.6124999999999998</v>
      </c>
      <c r="K29" s="20">
        <f t="shared" si="22"/>
        <v>0.72250000000000003</v>
      </c>
      <c r="L29" s="49">
        <f t="shared" ref="L29:L37" si="44">J29*$L$9</f>
        <v>2.89</v>
      </c>
      <c r="M29" s="67">
        <v>0</v>
      </c>
      <c r="N29" s="55">
        <f t="shared" si="5"/>
        <v>0</v>
      </c>
      <c r="O29" s="55">
        <f t="shared" ref="O29:O37" si="45">M29*$O$9</f>
        <v>0</v>
      </c>
      <c r="P29" s="60">
        <f t="shared" ref="P29:P37" si="46">M29*$P$9</f>
        <v>0</v>
      </c>
      <c r="Q29" s="67">
        <v>0</v>
      </c>
      <c r="R29" s="55">
        <f t="shared" si="8"/>
        <v>0</v>
      </c>
      <c r="S29" s="55">
        <f t="shared" ref="S29:S37" si="47">Q29*$S$9</f>
        <v>0</v>
      </c>
      <c r="T29" s="60">
        <f t="shared" ref="T29:T37" si="48">Q29*$T$9</f>
        <v>0</v>
      </c>
      <c r="U29" s="67">
        <f>2*8.5*0.85</f>
        <v>14.45</v>
      </c>
      <c r="V29" s="55">
        <f t="shared" si="11"/>
        <v>2.89</v>
      </c>
      <c r="W29" s="60">
        <f t="shared" ref="W29:W37" si="49">U29*$W$9</f>
        <v>11.56</v>
      </c>
      <c r="X29" s="67">
        <f>2*8.5*0.85</f>
        <v>14.45</v>
      </c>
      <c r="Y29" s="53">
        <f t="shared" si="13"/>
        <v>14.45</v>
      </c>
      <c r="Z29" s="67">
        <f>8.5*0.85</f>
        <v>7.2249999999999996</v>
      </c>
      <c r="AA29" s="53">
        <f t="shared" si="14"/>
        <v>7.2249999999999996</v>
      </c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s="5" customFormat="1" ht="17.25" customHeight="1" x14ac:dyDescent="0.2">
      <c r="A30" s="18" t="s">
        <v>81</v>
      </c>
      <c r="B30" s="13" t="s">
        <v>82</v>
      </c>
      <c r="C30" s="67">
        <v>0</v>
      </c>
      <c r="D30" s="53">
        <v>0</v>
      </c>
      <c r="E30" s="67">
        <v>0</v>
      </c>
      <c r="F30" s="20">
        <f t="shared" si="20"/>
        <v>0</v>
      </c>
      <c r="G30" s="49">
        <f t="shared" si="43"/>
        <v>0</v>
      </c>
      <c r="H30" s="67">
        <v>0</v>
      </c>
      <c r="I30" s="57">
        <v>0</v>
      </c>
      <c r="J30" s="67">
        <v>0</v>
      </c>
      <c r="K30" s="20">
        <f t="shared" si="22"/>
        <v>0</v>
      </c>
      <c r="L30" s="49">
        <f t="shared" si="44"/>
        <v>0</v>
      </c>
      <c r="M30" s="67">
        <v>0</v>
      </c>
      <c r="N30" s="55">
        <f t="shared" si="5"/>
        <v>0</v>
      </c>
      <c r="O30" s="55">
        <f t="shared" si="45"/>
        <v>0</v>
      </c>
      <c r="P30" s="60">
        <f t="shared" si="46"/>
        <v>0</v>
      </c>
      <c r="Q30" s="67">
        <v>0</v>
      </c>
      <c r="R30" s="55">
        <f t="shared" si="8"/>
        <v>0</v>
      </c>
      <c r="S30" s="55">
        <f t="shared" si="47"/>
        <v>0</v>
      </c>
      <c r="T30" s="60">
        <f t="shared" si="48"/>
        <v>0</v>
      </c>
      <c r="U30" s="67">
        <v>0</v>
      </c>
      <c r="V30" s="55">
        <f t="shared" si="11"/>
        <v>0</v>
      </c>
      <c r="W30" s="60">
        <f t="shared" si="49"/>
        <v>0</v>
      </c>
      <c r="X30" s="67">
        <v>0</v>
      </c>
      <c r="Y30" s="53">
        <f t="shared" si="13"/>
        <v>0</v>
      </c>
      <c r="Z30" s="67">
        <v>0</v>
      </c>
      <c r="AA30" s="53">
        <f t="shared" si="14"/>
        <v>0</v>
      </c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s="5" customFormat="1" ht="17.25" customHeight="1" x14ac:dyDescent="0.2">
      <c r="A31" s="18" t="s">
        <v>83</v>
      </c>
      <c r="B31" s="13" t="s">
        <v>84</v>
      </c>
      <c r="C31" s="67">
        <v>0</v>
      </c>
      <c r="D31" s="53">
        <v>0</v>
      </c>
      <c r="E31" s="67">
        <v>0</v>
      </c>
      <c r="F31" s="20">
        <f t="shared" si="20"/>
        <v>0</v>
      </c>
      <c r="G31" s="49">
        <f t="shared" si="43"/>
        <v>0</v>
      </c>
      <c r="H31" s="67">
        <v>0</v>
      </c>
      <c r="I31" s="57">
        <v>0</v>
      </c>
      <c r="J31" s="67">
        <v>0</v>
      </c>
      <c r="K31" s="20">
        <f t="shared" si="22"/>
        <v>0</v>
      </c>
      <c r="L31" s="49">
        <f t="shared" si="44"/>
        <v>0</v>
      </c>
      <c r="M31" s="67">
        <v>0</v>
      </c>
      <c r="N31" s="55">
        <f t="shared" si="5"/>
        <v>0</v>
      </c>
      <c r="O31" s="55">
        <f t="shared" si="45"/>
        <v>0</v>
      </c>
      <c r="P31" s="60">
        <f t="shared" si="46"/>
        <v>0</v>
      </c>
      <c r="Q31" s="67">
        <v>0</v>
      </c>
      <c r="R31" s="55">
        <f t="shared" si="8"/>
        <v>0</v>
      </c>
      <c r="S31" s="55">
        <f t="shared" si="47"/>
        <v>0</v>
      </c>
      <c r="T31" s="60">
        <f t="shared" si="48"/>
        <v>0</v>
      </c>
      <c r="U31" s="67">
        <v>0</v>
      </c>
      <c r="V31" s="55">
        <f t="shared" si="11"/>
        <v>0</v>
      </c>
      <c r="W31" s="60">
        <f t="shared" si="49"/>
        <v>0</v>
      </c>
      <c r="X31" s="67">
        <v>0</v>
      </c>
      <c r="Y31" s="53">
        <f t="shared" si="13"/>
        <v>0</v>
      </c>
      <c r="Z31" s="67">
        <v>0</v>
      </c>
      <c r="AA31" s="53">
        <f t="shared" si="14"/>
        <v>0</v>
      </c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s="5" customFormat="1" ht="17.25" customHeight="1" x14ac:dyDescent="0.2">
      <c r="A32" s="18" t="s">
        <v>85</v>
      </c>
      <c r="B32" s="13" t="s">
        <v>86</v>
      </c>
      <c r="C32" s="67">
        <v>0</v>
      </c>
      <c r="D32" s="53">
        <v>0</v>
      </c>
      <c r="E32" s="67">
        <v>0</v>
      </c>
      <c r="F32" s="20">
        <f t="shared" si="20"/>
        <v>0</v>
      </c>
      <c r="G32" s="49">
        <f t="shared" si="43"/>
        <v>0</v>
      </c>
      <c r="H32" s="67">
        <v>0</v>
      </c>
      <c r="I32" s="57">
        <v>0</v>
      </c>
      <c r="J32" s="67">
        <v>0</v>
      </c>
      <c r="K32" s="20">
        <f t="shared" si="22"/>
        <v>0</v>
      </c>
      <c r="L32" s="49">
        <f t="shared" si="44"/>
        <v>0</v>
      </c>
      <c r="M32" s="67">
        <v>0</v>
      </c>
      <c r="N32" s="55">
        <f t="shared" si="5"/>
        <v>0</v>
      </c>
      <c r="O32" s="55">
        <f t="shared" si="45"/>
        <v>0</v>
      </c>
      <c r="P32" s="60">
        <f t="shared" si="46"/>
        <v>0</v>
      </c>
      <c r="Q32" s="67">
        <v>0</v>
      </c>
      <c r="R32" s="55">
        <f t="shared" si="8"/>
        <v>0</v>
      </c>
      <c r="S32" s="55">
        <f t="shared" si="47"/>
        <v>0</v>
      </c>
      <c r="T32" s="60">
        <f t="shared" si="48"/>
        <v>0</v>
      </c>
      <c r="U32" s="67">
        <v>0</v>
      </c>
      <c r="V32" s="55">
        <f t="shared" si="11"/>
        <v>0</v>
      </c>
      <c r="W32" s="60">
        <f t="shared" si="49"/>
        <v>0</v>
      </c>
      <c r="X32" s="67">
        <v>0</v>
      </c>
      <c r="Y32" s="53">
        <f t="shared" si="13"/>
        <v>0</v>
      </c>
      <c r="Z32" s="67">
        <v>0</v>
      </c>
      <c r="AA32" s="53">
        <f t="shared" si="14"/>
        <v>0</v>
      </c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42" s="5" customFormat="1" ht="17.25" customHeight="1" x14ac:dyDescent="0.2">
      <c r="A33" s="18" t="s">
        <v>87</v>
      </c>
      <c r="B33" s="13">
        <v>7.3090000000000002</v>
      </c>
      <c r="C33" s="67">
        <v>0</v>
      </c>
      <c r="D33" s="53">
        <v>0</v>
      </c>
      <c r="E33" s="67">
        <v>0</v>
      </c>
      <c r="F33" s="20">
        <f t="shared" si="20"/>
        <v>0</v>
      </c>
      <c r="G33" s="49">
        <f t="shared" si="43"/>
        <v>0</v>
      </c>
      <c r="H33" s="67">
        <v>0</v>
      </c>
      <c r="I33" s="57">
        <v>0</v>
      </c>
      <c r="J33" s="67">
        <v>0</v>
      </c>
      <c r="K33" s="20">
        <f t="shared" si="22"/>
        <v>0</v>
      </c>
      <c r="L33" s="49">
        <f t="shared" si="44"/>
        <v>0</v>
      </c>
      <c r="M33" s="67">
        <v>0</v>
      </c>
      <c r="N33" s="55">
        <f t="shared" si="5"/>
        <v>0</v>
      </c>
      <c r="O33" s="55">
        <f t="shared" si="45"/>
        <v>0</v>
      </c>
      <c r="P33" s="60">
        <f t="shared" si="46"/>
        <v>0</v>
      </c>
      <c r="Q33" s="67">
        <v>0</v>
      </c>
      <c r="R33" s="55">
        <f t="shared" si="8"/>
        <v>0</v>
      </c>
      <c r="S33" s="55">
        <f t="shared" si="47"/>
        <v>0</v>
      </c>
      <c r="T33" s="60">
        <f t="shared" si="48"/>
        <v>0</v>
      </c>
      <c r="U33" s="67">
        <v>0</v>
      </c>
      <c r="V33" s="55">
        <f t="shared" si="11"/>
        <v>0</v>
      </c>
      <c r="W33" s="60">
        <f t="shared" si="49"/>
        <v>0</v>
      </c>
      <c r="X33" s="67">
        <v>0</v>
      </c>
      <c r="Y33" s="53">
        <f t="shared" si="13"/>
        <v>0</v>
      </c>
      <c r="Z33" s="67">
        <v>0</v>
      </c>
      <c r="AA33" s="53">
        <f t="shared" si="14"/>
        <v>0</v>
      </c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42" s="5" customFormat="1" ht="17.25" customHeight="1" x14ac:dyDescent="0.2">
      <c r="A34" s="18" t="s">
        <v>88</v>
      </c>
      <c r="B34" s="13">
        <v>7.31</v>
      </c>
      <c r="C34" s="67">
        <v>0</v>
      </c>
      <c r="D34" s="53">
        <v>0</v>
      </c>
      <c r="E34" s="67">
        <v>0</v>
      </c>
      <c r="F34" s="20">
        <f t="shared" si="20"/>
        <v>0</v>
      </c>
      <c r="G34" s="49">
        <f t="shared" si="43"/>
        <v>0</v>
      </c>
      <c r="H34" s="67">
        <v>0</v>
      </c>
      <c r="I34" s="57">
        <v>0</v>
      </c>
      <c r="J34" s="67">
        <v>0</v>
      </c>
      <c r="K34" s="20">
        <f t="shared" si="22"/>
        <v>0</v>
      </c>
      <c r="L34" s="49">
        <f t="shared" si="44"/>
        <v>0</v>
      </c>
      <c r="M34" s="67">
        <v>0</v>
      </c>
      <c r="N34" s="55">
        <f t="shared" si="5"/>
        <v>0</v>
      </c>
      <c r="O34" s="55">
        <f t="shared" si="45"/>
        <v>0</v>
      </c>
      <c r="P34" s="60">
        <f t="shared" si="46"/>
        <v>0</v>
      </c>
      <c r="Q34" s="67">
        <v>0</v>
      </c>
      <c r="R34" s="55">
        <f t="shared" si="8"/>
        <v>0</v>
      </c>
      <c r="S34" s="55">
        <f t="shared" si="47"/>
        <v>0</v>
      </c>
      <c r="T34" s="60">
        <f t="shared" si="48"/>
        <v>0</v>
      </c>
      <c r="U34" s="67">
        <v>0</v>
      </c>
      <c r="V34" s="55">
        <f t="shared" si="11"/>
        <v>0</v>
      </c>
      <c r="W34" s="60">
        <f t="shared" si="49"/>
        <v>0</v>
      </c>
      <c r="X34" s="67">
        <v>0</v>
      </c>
      <c r="Y34" s="53">
        <f t="shared" si="13"/>
        <v>0</v>
      </c>
      <c r="Z34" s="67">
        <v>0</v>
      </c>
      <c r="AA34" s="53">
        <f t="shared" si="14"/>
        <v>0</v>
      </c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42" s="5" customFormat="1" ht="17.25" customHeight="1" x14ac:dyDescent="0.2">
      <c r="A35" s="18" t="s">
        <v>89</v>
      </c>
      <c r="B35" s="13" t="s">
        <v>90</v>
      </c>
      <c r="C35" s="67">
        <v>0</v>
      </c>
      <c r="D35" s="53">
        <v>0</v>
      </c>
      <c r="E35" s="67">
        <v>0</v>
      </c>
      <c r="F35" s="20">
        <f t="shared" si="20"/>
        <v>0</v>
      </c>
      <c r="G35" s="49">
        <f t="shared" si="43"/>
        <v>0</v>
      </c>
      <c r="H35" s="67">
        <v>0</v>
      </c>
      <c r="I35" s="57">
        <v>0</v>
      </c>
      <c r="J35" s="67">
        <v>0</v>
      </c>
      <c r="K35" s="20">
        <f t="shared" si="22"/>
        <v>0</v>
      </c>
      <c r="L35" s="49">
        <f t="shared" si="44"/>
        <v>0</v>
      </c>
      <c r="M35" s="67">
        <v>0</v>
      </c>
      <c r="N35" s="55">
        <f t="shared" si="5"/>
        <v>0</v>
      </c>
      <c r="O35" s="55">
        <f t="shared" si="45"/>
        <v>0</v>
      </c>
      <c r="P35" s="60">
        <f t="shared" si="46"/>
        <v>0</v>
      </c>
      <c r="Q35" s="67">
        <v>0</v>
      </c>
      <c r="R35" s="55">
        <f t="shared" si="8"/>
        <v>0</v>
      </c>
      <c r="S35" s="55">
        <f t="shared" si="47"/>
        <v>0</v>
      </c>
      <c r="T35" s="60">
        <f t="shared" si="48"/>
        <v>0</v>
      </c>
      <c r="U35" s="67">
        <v>0</v>
      </c>
      <c r="V35" s="55">
        <f t="shared" si="11"/>
        <v>0</v>
      </c>
      <c r="W35" s="60">
        <f t="shared" si="49"/>
        <v>0</v>
      </c>
      <c r="X35" s="67">
        <v>0</v>
      </c>
      <c r="Y35" s="53">
        <f t="shared" si="13"/>
        <v>0</v>
      </c>
      <c r="Z35" s="67">
        <v>0</v>
      </c>
      <c r="AA35" s="53">
        <f t="shared" si="14"/>
        <v>0</v>
      </c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42" s="5" customFormat="1" ht="17.25" customHeight="1" x14ac:dyDescent="0.2">
      <c r="A36" s="70" t="s">
        <v>91</v>
      </c>
      <c r="B36" s="100" t="s">
        <v>90</v>
      </c>
      <c r="C36" s="67">
        <v>0</v>
      </c>
      <c r="D36" s="53">
        <v>0</v>
      </c>
      <c r="E36" s="67">
        <v>0</v>
      </c>
      <c r="F36" s="20">
        <f t="shared" si="20"/>
        <v>0</v>
      </c>
      <c r="G36" s="49">
        <f t="shared" si="43"/>
        <v>0</v>
      </c>
      <c r="H36" s="67">
        <v>0</v>
      </c>
      <c r="I36" s="57">
        <v>0</v>
      </c>
      <c r="J36" s="67">
        <v>0</v>
      </c>
      <c r="K36" s="20">
        <f t="shared" si="22"/>
        <v>0</v>
      </c>
      <c r="L36" s="49">
        <f t="shared" si="44"/>
        <v>0</v>
      </c>
      <c r="M36" s="67">
        <v>0</v>
      </c>
      <c r="N36" s="55">
        <f t="shared" si="5"/>
        <v>0</v>
      </c>
      <c r="O36" s="55">
        <f t="shared" si="45"/>
        <v>0</v>
      </c>
      <c r="P36" s="60">
        <f t="shared" si="46"/>
        <v>0</v>
      </c>
      <c r="Q36" s="67">
        <v>0</v>
      </c>
      <c r="R36" s="55">
        <f t="shared" si="8"/>
        <v>0</v>
      </c>
      <c r="S36" s="55">
        <f t="shared" si="47"/>
        <v>0</v>
      </c>
      <c r="T36" s="60">
        <f t="shared" si="48"/>
        <v>0</v>
      </c>
      <c r="U36" s="67">
        <v>0</v>
      </c>
      <c r="V36" s="55">
        <f t="shared" si="11"/>
        <v>0</v>
      </c>
      <c r="W36" s="60">
        <f t="shared" si="49"/>
        <v>0</v>
      </c>
      <c r="X36" s="67">
        <v>0</v>
      </c>
      <c r="Y36" s="53">
        <f t="shared" si="13"/>
        <v>0</v>
      </c>
      <c r="Z36" s="67">
        <v>0</v>
      </c>
      <c r="AA36" s="53">
        <f t="shared" si="14"/>
        <v>0</v>
      </c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42" s="5" customFormat="1" ht="17.25" customHeight="1" x14ac:dyDescent="0.2">
      <c r="A37" s="73" t="s">
        <v>92</v>
      </c>
      <c r="B37" s="101">
        <v>7.3129999999999997</v>
      </c>
      <c r="C37" s="67">
        <v>0</v>
      </c>
      <c r="D37" s="53">
        <v>0</v>
      </c>
      <c r="E37" s="67">
        <v>0</v>
      </c>
      <c r="F37" s="20">
        <f t="shared" si="20"/>
        <v>0</v>
      </c>
      <c r="G37" s="49">
        <f t="shared" si="43"/>
        <v>0</v>
      </c>
      <c r="H37" s="67">
        <v>0</v>
      </c>
      <c r="I37" s="57">
        <v>0</v>
      </c>
      <c r="J37" s="67">
        <v>0</v>
      </c>
      <c r="K37" s="20">
        <f t="shared" si="22"/>
        <v>0</v>
      </c>
      <c r="L37" s="49">
        <f t="shared" si="44"/>
        <v>0</v>
      </c>
      <c r="M37" s="67">
        <v>0</v>
      </c>
      <c r="N37" s="55">
        <f t="shared" si="5"/>
        <v>0</v>
      </c>
      <c r="O37" s="55">
        <f t="shared" si="45"/>
        <v>0</v>
      </c>
      <c r="P37" s="60">
        <f t="shared" si="46"/>
        <v>0</v>
      </c>
      <c r="Q37" s="67">
        <v>0</v>
      </c>
      <c r="R37" s="55">
        <f t="shared" si="8"/>
        <v>0</v>
      </c>
      <c r="S37" s="55">
        <f t="shared" si="47"/>
        <v>0</v>
      </c>
      <c r="T37" s="60">
        <f t="shared" si="48"/>
        <v>0</v>
      </c>
      <c r="U37" s="67">
        <v>0</v>
      </c>
      <c r="V37" s="55">
        <f t="shared" si="11"/>
        <v>0</v>
      </c>
      <c r="W37" s="60">
        <f t="shared" si="49"/>
        <v>0</v>
      </c>
      <c r="X37" s="67">
        <v>0</v>
      </c>
      <c r="Y37" s="53">
        <f t="shared" si="13"/>
        <v>0</v>
      </c>
      <c r="Z37" s="67">
        <v>0</v>
      </c>
      <c r="AA37" s="53">
        <f t="shared" si="14"/>
        <v>0</v>
      </c>
      <c r="AB37" s="68">
        <f>(SUM(C23:C37)+SUM(E23:E37)+SUM(H23:H37)+SUM(J23:J37)+SUM(M23:M37)+SUM(Q23:Q37)+SUM(U23:U37)+SUM(X23:X37)+SUM(Z23:Z37))/8.5/0.85</f>
        <v>40.999999999999993</v>
      </c>
      <c r="AC37" s="15">
        <v>41</v>
      </c>
      <c r="AD37" s="15"/>
      <c r="AE37" s="15"/>
      <c r="AF37" s="15"/>
      <c r="AG37" s="15"/>
      <c r="AH37" s="15"/>
      <c r="AI37" s="15"/>
      <c r="AJ37" s="15"/>
      <c r="AK37" s="15"/>
    </row>
    <row r="38" spans="1:42" s="5" customFormat="1" ht="17.25" customHeight="1" x14ac:dyDescent="0.2">
      <c r="A38" s="104" t="s">
        <v>96</v>
      </c>
      <c r="B38" s="105" t="s">
        <v>93</v>
      </c>
      <c r="C38" s="106">
        <f>2*8.5*0.85</f>
        <v>14.45</v>
      </c>
      <c r="D38" s="107">
        <f t="shared" si="15"/>
        <v>14.45</v>
      </c>
      <c r="E38" s="106">
        <f>8.5*0.85</f>
        <v>7.2249999999999996</v>
      </c>
      <c r="F38" s="108">
        <f t="shared" si="2"/>
        <v>5.78</v>
      </c>
      <c r="G38" s="109">
        <f t="shared" ref="G38" si="50">E38*$G$9</f>
        <v>1.4450000000000001</v>
      </c>
      <c r="H38" s="106">
        <f>0</f>
        <v>0</v>
      </c>
      <c r="I38" s="110">
        <v>8</v>
      </c>
      <c r="J38" s="106">
        <f>8.5*0.85</f>
        <v>7.2249999999999996</v>
      </c>
      <c r="K38" s="108">
        <f t="shared" si="3"/>
        <v>1.4450000000000001</v>
      </c>
      <c r="L38" s="109">
        <f t="shared" ref="L38" si="51">J38*$L$9</f>
        <v>5.78</v>
      </c>
      <c r="M38" s="106">
        <f>2*8.5*0.85</f>
        <v>14.45</v>
      </c>
      <c r="N38" s="111">
        <f t="shared" si="5"/>
        <v>2.89</v>
      </c>
      <c r="O38" s="111">
        <f t="shared" ref="O38" si="52">M38*$O$9</f>
        <v>7.2249999999999996</v>
      </c>
      <c r="P38" s="112">
        <f t="shared" ref="P38" si="53">M38*$P$9</f>
        <v>4.335</v>
      </c>
      <c r="Q38" s="106">
        <f>8.5*0.85</f>
        <v>7.2249999999999996</v>
      </c>
      <c r="R38" s="111">
        <f t="shared" si="8"/>
        <v>1.4450000000000001</v>
      </c>
      <c r="S38" s="111">
        <f t="shared" ref="S38" si="54">Q38*$S$9</f>
        <v>3.6124999999999998</v>
      </c>
      <c r="T38" s="112">
        <f t="shared" ref="T38" si="55">Q38*$T$9</f>
        <v>2.1675</v>
      </c>
      <c r="U38" s="106">
        <f>5*8.5*0.85</f>
        <v>36.125</v>
      </c>
      <c r="V38" s="111">
        <f t="shared" si="11"/>
        <v>7.2250000000000005</v>
      </c>
      <c r="W38" s="112">
        <f t="shared" ref="W38" si="56">U38*$W$9</f>
        <v>28.900000000000002</v>
      </c>
      <c r="X38" s="106">
        <f>5*8.5*0.85</f>
        <v>36.125</v>
      </c>
      <c r="Y38" s="107">
        <f t="shared" si="13"/>
        <v>36.125</v>
      </c>
      <c r="Z38" s="106">
        <f>8.5*0.85</f>
        <v>7.2249999999999996</v>
      </c>
      <c r="AA38" s="107">
        <f t="shared" si="14"/>
        <v>7.2249999999999996</v>
      </c>
      <c r="AB38" s="15">
        <f>(C38+E38+H38+J38+M38+Q38+U38+X38+Z38)/8.5/0.85</f>
        <v>17.999999999999996</v>
      </c>
      <c r="AC38" s="15">
        <v>18</v>
      </c>
      <c r="AD38" s="15"/>
      <c r="AE38" s="15"/>
      <c r="AF38" s="15"/>
      <c r="AG38" s="15"/>
      <c r="AH38" s="15"/>
      <c r="AI38" s="15"/>
      <c r="AJ38" s="15"/>
      <c r="AK38" s="15"/>
    </row>
    <row r="39" spans="1:42" s="5" customFormat="1" ht="17.25" customHeight="1" x14ac:dyDescent="0.2">
      <c r="A39" s="14"/>
      <c r="B39" s="9" t="s">
        <v>51</v>
      </c>
      <c r="C39" s="102">
        <f t="shared" ref="C39:AA39" si="57">SUM(C10:C38)</f>
        <v>115.59999999999998</v>
      </c>
      <c r="D39" s="103">
        <f t="shared" si="57"/>
        <v>115.59999999999998</v>
      </c>
      <c r="E39" s="120">
        <f t="shared" si="57"/>
        <v>220.36250000000001</v>
      </c>
      <c r="F39" s="116">
        <f t="shared" si="57"/>
        <v>176.29</v>
      </c>
      <c r="G39" s="115">
        <f t="shared" si="57"/>
        <v>44.072499999999998</v>
      </c>
      <c r="H39" s="102">
        <f t="shared" si="57"/>
        <v>0</v>
      </c>
      <c r="I39" s="103">
        <f t="shared" si="57"/>
        <v>8</v>
      </c>
      <c r="J39" s="120">
        <f t="shared" si="57"/>
        <v>68.637499999999974</v>
      </c>
      <c r="K39" s="116">
        <f t="shared" si="57"/>
        <v>13.727500000000001</v>
      </c>
      <c r="L39" s="115">
        <f t="shared" si="57"/>
        <v>54.910000000000004</v>
      </c>
      <c r="M39" s="120">
        <f t="shared" si="57"/>
        <v>643.02499999999998</v>
      </c>
      <c r="N39" s="116">
        <f t="shared" si="57"/>
        <v>128.60500000000002</v>
      </c>
      <c r="O39" s="116">
        <f t="shared" si="57"/>
        <v>321.51249999999999</v>
      </c>
      <c r="P39" s="115">
        <f t="shared" si="57"/>
        <v>192.90750000000003</v>
      </c>
      <c r="Q39" s="120">
        <f t="shared" si="57"/>
        <v>86.699999999999989</v>
      </c>
      <c r="R39" s="116">
        <f t="shared" si="57"/>
        <v>17.34</v>
      </c>
      <c r="S39" s="116">
        <f t="shared" si="57"/>
        <v>43.349999999999994</v>
      </c>
      <c r="T39" s="115">
        <f t="shared" si="57"/>
        <v>26.01</v>
      </c>
      <c r="U39" s="120">
        <f t="shared" si="57"/>
        <v>166.17500000000001</v>
      </c>
      <c r="V39" s="116">
        <f t="shared" si="57"/>
        <v>33.234999999999999</v>
      </c>
      <c r="W39" s="115">
        <f t="shared" si="57"/>
        <v>132.94</v>
      </c>
      <c r="X39" s="102">
        <f t="shared" si="57"/>
        <v>151.72500000000002</v>
      </c>
      <c r="Y39" s="103">
        <f t="shared" si="57"/>
        <v>151.72500000000002</v>
      </c>
      <c r="Z39" s="102">
        <f t="shared" si="57"/>
        <v>65.025000000000006</v>
      </c>
      <c r="AA39" s="103">
        <f t="shared" si="57"/>
        <v>65.025000000000006</v>
      </c>
    </row>
    <row r="40" spans="1:42" s="5" customFormat="1" ht="17.25" customHeight="1" x14ac:dyDescent="0.2">
      <c r="A40" s="14"/>
      <c r="B40" s="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 t="s">
        <v>73</v>
      </c>
      <c r="Z40" s="98" t="s">
        <v>74</v>
      </c>
      <c r="AA40" s="99">
        <f>C39+E39+H39+J39+M39+Q39+U39+X39+Z39</f>
        <v>1517.25</v>
      </c>
      <c r="AC40" s="37"/>
    </row>
    <row r="41" spans="1:42" s="5" customFormat="1" ht="17.25" customHeight="1" x14ac:dyDescent="0.2">
      <c r="A41" s="14" t="s">
        <v>104</v>
      </c>
      <c r="B41" s="9"/>
      <c r="C41" s="63"/>
      <c r="D41" s="63"/>
      <c r="E41" s="29"/>
      <c r="F41" s="29"/>
      <c r="G41" s="29"/>
      <c r="H41" s="29"/>
      <c r="I41" s="29"/>
      <c r="J41" s="29"/>
      <c r="K41" s="29"/>
      <c r="L41" s="29"/>
      <c r="M41" s="29"/>
      <c r="X41" s="113" t="s">
        <v>94</v>
      </c>
      <c r="Y41" s="114">
        <f>AA40/0.85</f>
        <v>1785</v>
      </c>
      <c r="Z41" s="5" t="s">
        <v>95</v>
      </c>
      <c r="AC41" s="37"/>
    </row>
    <row r="42" spans="1:42" s="5" customFormat="1" ht="17.25" customHeight="1" x14ac:dyDescent="0.2">
      <c r="A42" s="38"/>
      <c r="B42" s="117"/>
      <c r="C42" s="63"/>
      <c r="D42" s="63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X42" s="5" t="s">
        <v>102</v>
      </c>
      <c r="Y42" s="37">
        <f>Y41*0.15</f>
        <v>267.75</v>
      </c>
      <c r="Z42" s="5" t="s">
        <v>103</v>
      </c>
      <c r="AC42" s="27" t="s">
        <v>50</v>
      </c>
      <c r="AD42" s="29"/>
      <c r="AE42" s="29"/>
      <c r="AF42" s="29"/>
      <c r="AG42" s="29"/>
      <c r="AH42" s="29"/>
      <c r="AI42" s="19" t="s">
        <v>12</v>
      </c>
      <c r="AJ42" s="19"/>
      <c r="AK42" s="29"/>
      <c r="AL42" s="29"/>
      <c r="AM42" s="29"/>
      <c r="AN42" s="29"/>
      <c r="AO42" s="29"/>
      <c r="AP42" s="36"/>
    </row>
    <row r="43" spans="1:42" s="5" customFormat="1" ht="17.25" customHeight="1" x14ac:dyDescent="0.2">
      <c r="A43" s="38"/>
      <c r="B43" s="117"/>
      <c r="C43" s="63"/>
      <c r="D43" s="63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AC43" s="19" t="s">
        <v>4</v>
      </c>
      <c r="AD43" s="29"/>
      <c r="AE43" s="29"/>
      <c r="AF43" s="29"/>
      <c r="AG43" s="29"/>
      <c r="AH43" s="29"/>
      <c r="AI43" s="26" t="s">
        <v>13</v>
      </c>
      <c r="AJ43" s="26"/>
      <c r="AK43" s="29"/>
      <c r="AL43" s="29"/>
      <c r="AM43" s="29"/>
      <c r="AN43" s="29"/>
      <c r="AO43" s="29"/>
      <c r="AP43" s="36"/>
    </row>
    <row r="44" spans="1:42" s="5" customFormat="1" ht="10.5" customHeight="1" x14ac:dyDescent="0.2">
      <c r="A44" s="38"/>
      <c r="B44" s="117"/>
      <c r="C44" s="63"/>
      <c r="D44" s="63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AC44" s="19"/>
      <c r="AD44" s="29"/>
      <c r="AE44" s="29"/>
      <c r="AF44" s="29"/>
      <c r="AG44" s="29"/>
      <c r="AH44" s="29"/>
      <c r="AI44" s="26"/>
      <c r="AJ44" s="26"/>
      <c r="AK44" s="29"/>
      <c r="AL44" s="29"/>
      <c r="AM44" s="29"/>
      <c r="AN44" s="29"/>
      <c r="AO44" s="29"/>
      <c r="AP44" s="36"/>
    </row>
    <row r="45" spans="1:42" s="5" customFormat="1" ht="10.5" customHeight="1" x14ac:dyDescent="0.2">
      <c r="A45" s="38"/>
      <c r="B45" s="117"/>
      <c r="C45" s="63"/>
      <c r="D45" s="63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AC45" s="19"/>
      <c r="AD45" s="29"/>
      <c r="AE45" s="29"/>
      <c r="AF45" s="29"/>
      <c r="AG45" s="29"/>
      <c r="AH45" s="29"/>
      <c r="AI45" s="26"/>
      <c r="AJ45" s="26"/>
      <c r="AK45" s="29"/>
      <c r="AL45" s="29"/>
      <c r="AM45" s="29"/>
      <c r="AN45" s="29"/>
      <c r="AO45" s="29"/>
      <c r="AP45" s="36"/>
    </row>
    <row r="46" spans="1:42" s="5" customFormat="1" ht="17.25" customHeight="1" x14ac:dyDescent="0.2">
      <c r="A46" s="14"/>
      <c r="B46" s="117"/>
      <c r="C46" s="63"/>
      <c r="D46" s="63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AC46" s="19" t="s">
        <v>5</v>
      </c>
      <c r="AD46" s="29"/>
      <c r="AE46" s="29"/>
      <c r="AF46" s="29"/>
      <c r="AG46" s="29"/>
      <c r="AH46" s="29"/>
      <c r="AI46" s="26" t="s">
        <v>14</v>
      </c>
      <c r="AJ46" s="26"/>
      <c r="AK46" s="29"/>
      <c r="AL46" s="29"/>
      <c r="AM46" s="29"/>
      <c r="AN46" s="29"/>
      <c r="AO46" s="29"/>
      <c r="AP46" s="36"/>
    </row>
    <row r="47" spans="1:42" s="5" customFormat="1" ht="17.25" customHeight="1" x14ac:dyDescent="0.2">
      <c r="A47" s="14"/>
      <c r="B47" s="117"/>
      <c r="C47" s="63"/>
      <c r="D47" s="63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AC47" s="14" t="s">
        <v>6</v>
      </c>
      <c r="AD47" s="29"/>
      <c r="AE47" s="29"/>
      <c r="AF47" s="29"/>
      <c r="AG47" s="29"/>
      <c r="AH47" s="29"/>
      <c r="AI47" s="26" t="s">
        <v>15</v>
      </c>
      <c r="AJ47" s="26"/>
      <c r="AK47" s="29"/>
      <c r="AL47" s="29"/>
      <c r="AM47" s="29"/>
      <c r="AN47" s="29"/>
      <c r="AO47" s="29"/>
      <c r="AP47" s="36"/>
    </row>
    <row r="48" spans="1:42" s="5" customFormat="1" ht="17.25" customHeight="1" x14ac:dyDescent="0.2">
      <c r="A48" s="14"/>
      <c r="B48" s="117"/>
      <c r="C48" s="63"/>
      <c r="D48" s="63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AC48" s="14"/>
      <c r="AD48" s="29"/>
      <c r="AE48" s="29"/>
      <c r="AF48" s="29"/>
      <c r="AG48" s="29"/>
      <c r="AH48" s="29"/>
      <c r="AI48" s="26"/>
      <c r="AJ48" s="26"/>
      <c r="AK48" s="29"/>
      <c r="AL48" s="29"/>
      <c r="AM48" s="29"/>
      <c r="AN48" s="29"/>
      <c r="AO48" s="29"/>
      <c r="AP48" s="36"/>
    </row>
    <row r="49" spans="1:42" s="5" customFormat="1" ht="17.25" customHeight="1" x14ac:dyDescent="0.2">
      <c r="A49" s="14"/>
      <c r="B49" s="117"/>
      <c r="C49" s="63"/>
      <c r="D49" s="63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AC49" s="14" t="s">
        <v>7</v>
      </c>
      <c r="AD49" s="29"/>
      <c r="AE49" s="29"/>
      <c r="AF49" s="29"/>
      <c r="AG49" s="29"/>
      <c r="AH49" s="29"/>
      <c r="AI49" s="26" t="s">
        <v>16</v>
      </c>
      <c r="AJ49" s="26"/>
      <c r="AK49" s="29"/>
      <c r="AL49" s="29"/>
      <c r="AM49" s="29"/>
      <c r="AN49" s="29"/>
      <c r="AO49" s="29"/>
      <c r="AP49" s="36"/>
    </row>
    <row r="50" spans="1:42" s="5" customFormat="1" ht="17.25" customHeight="1" x14ac:dyDescent="0.2">
      <c r="A50" s="14"/>
      <c r="B50" s="117"/>
      <c r="C50" s="63"/>
      <c r="D50" s="63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AC50" s="14" t="s">
        <v>20</v>
      </c>
      <c r="AD50" s="29"/>
      <c r="AE50" s="29"/>
      <c r="AF50" s="29"/>
      <c r="AG50" s="29"/>
      <c r="AH50" s="29"/>
      <c r="AI50" s="26" t="s">
        <v>18</v>
      </c>
      <c r="AJ50" s="26"/>
      <c r="AK50" s="29"/>
      <c r="AL50" s="29"/>
      <c r="AM50" s="29"/>
      <c r="AN50" s="29"/>
      <c r="AO50" s="29"/>
      <c r="AP50" s="36"/>
    </row>
    <row r="51" spans="1:42" s="5" customFormat="1" ht="17.25" customHeight="1" x14ac:dyDescent="0.2">
      <c r="A51" s="14"/>
      <c r="B51" s="117"/>
      <c r="C51" s="63"/>
      <c r="D51" s="63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AC51" s="14" t="s">
        <v>8</v>
      </c>
      <c r="AD51" s="29"/>
      <c r="AE51" s="29"/>
      <c r="AF51" s="29"/>
      <c r="AG51" s="29"/>
      <c r="AH51" s="29"/>
      <c r="AI51" s="26" t="s">
        <v>17</v>
      </c>
      <c r="AJ51" s="26"/>
      <c r="AK51" s="29"/>
      <c r="AL51" s="29"/>
      <c r="AM51" s="29"/>
      <c r="AN51" s="29"/>
      <c r="AO51" s="29"/>
      <c r="AP51" s="36"/>
    </row>
    <row r="52" spans="1:42" s="5" customFormat="1" ht="17.25" customHeight="1" x14ac:dyDescent="0.2">
      <c r="A52" s="14"/>
      <c r="B52" s="117"/>
      <c r="C52" s="63"/>
      <c r="D52" s="63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AC52" s="14" t="s">
        <v>9</v>
      </c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36"/>
    </row>
    <row r="53" spans="1:42" s="5" customFormat="1" ht="17.25" customHeight="1" x14ac:dyDescent="0.2">
      <c r="A53" s="14"/>
      <c r="B53" s="117"/>
      <c r="C53" s="63"/>
      <c r="D53" s="63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AC53" s="14" t="s">
        <v>10</v>
      </c>
      <c r="AD53" s="29"/>
      <c r="AE53" s="29"/>
      <c r="AF53" s="29"/>
      <c r="AG53" s="29"/>
      <c r="AH53" s="29"/>
      <c r="AI53" s="19" t="s">
        <v>52</v>
      </c>
      <c r="AJ53" s="19"/>
      <c r="AK53" s="29"/>
      <c r="AL53" s="29"/>
      <c r="AM53" s="29"/>
      <c r="AN53" s="29"/>
      <c r="AO53" s="29"/>
      <c r="AP53" s="36"/>
    </row>
    <row r="54" spans="1:42" s="5" customFormat="1" ht="17.25" customHeight="1" x14ac:dyDescent="0.2">
      <c r="A54" s="14"/>
      <c r="B54" s="117"/>
      <c r="C54" s="63"/>
      <c r="D54" s="63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AC54" s="14" t="s">
        <v>19</v>
      </c>
      <c r="AD54" s="29"/>
      <c r="AE54" s="29"/>
      <c r="AF54" s="29"/>
      <c r="AG54" s="29"/>
      <c r="AH54" s="29"/>
      <c r="AI54" s="26" t="s">
        <v>53</v>
      </c>
      <c r="AJ54" s="26"/>
      <c r="AK54" s="29"/>
      <c r="AL54" s="29"/>
      <c r="AM54" s="29"/>
      <c r="AN54" s="29"/>
      <c r="AO54" s="29"/>
      <c r="AP54" s="36"/>
    </row>
    <row r="55" spans="1:42" s="5" customFormat="1" ht="17.25" customHeight="1" x14ac:dyDescent="0.2">
      <c r="A55" s="14"/>
      <c r="B55" s="117"/>
      <c r="C55" s="63"/>
      <c r="D55" s="63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AC55" s="14" t="s">
        <v>11</v>
      </c>
      <c r="AD55" s="29"/>
      <c r="AE55" s="29"/>
      <c r="AF55" s="29"/>
      <c r="AG55" s="29"/>
      <c r="AH55" s="29"/>
      <c r="AI55" s="26" t="s">
        <v>54</v>
      </c>
      <c r="AJ55" s="26"/>
      <c r="AK55" s="29"/>
      <c r="AL55" s="29"/>
      <c r="AM55" s="29"/>
      <c r="AN55" s="29"/>
      <c r="AO55" s="29"/>
      <c r="AP55" s="36"/>
    </row>
    <row r="56" spans="1:42" s="5" customFormat="1" ht="17.25" customHeight="1" x14ac:dyDescent="0.2">
      <c r="A56" s="14"/>
      <c r="B56" s="117"/>
      <c r="C56" s="63"/>
      <c r="D56" s="63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AC56" s="14"/>
      <c r="AD56" s="29"/>
      <c r="AE56" s="29"/>
      <c r="AF56" s="29"/>
      <c r="AG56" s="29"/>
      <c r="AH56" s="29"/>
      <c r="AI56" s="26"/>
      <c r="AJ56" s="26"/>
      <c r="AK56" s="29"/>
      <c r="AL56" s="29"/>
      <c r="AM56" s="29"/>
      <c r="AN56" s="29"/>
      <c r="AO56" s="29"/>
      <c r="AP56" s="36"/>
    </row>
    <row r="57" spans="1:42" s="5" customFormat="1" ht="17.25" customHeight="1" x14ac:dyDescent="0.2">
      <c r="A57" s="14"/>
      <c r="B57" s="117"/>
      <c r="C57" s="63"/>
      <c r="D57" s="63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AC57" s="14"/>
      <c r="AD57" s="29"/>
      <c r="AE57" s="29"/>
      <c r="AF57" s="29"/>
      <c r="AG57" s="29"/>
      <c r="AH57" s="29"/>
      <c r="AI57" s="26"/>
      <c r="AJ57" s="26"/>
      <c r="AK57" s="29"/>
      <c r="AL57" s="29"/>
      <c r="AM57" s="29"/>
      <c r="AN57" s="29"/>
      <c r="AO57" s="29"/>
      <c r="AP57" s="36"/>
    </row>
    <row r="58" spans="1:42" s="5" customFormat="1" ht="17.25" customHeight="1" x14ac:dyDescent="0.2">
      <c r="A58" s="14"/>
      <c r="B58" s="117"/>
      <c r="C58" s="63"/>
      <c r="D58" s="63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AC58" s="29"/>
      <c r="AD58" s="29"/>
      <c r="AE58" s="29"/>
      <c r="AF58" s="29"/>
      <c r="AG58" s="29"/>
      <c r="AH58" s="29"/>
      <c r="AI58" s="26" t="s">
        <v>55</v>
      </c>
      <c r="AJ58" s="26"/>
      <c r="AK58" s="29"/>
      <c r="AL58" s="29"/>
      <c r="AM58" s="29"/>
      <c r="AN58" s="29"/>
      <c r="AO58" s="29"/>
      <c r="AP58" s="36"/>
    </row>
    <row r="59" spans="1:42" s="5" customFormat="1" ht="17.25" customHeight="1" x14ac:dyDescent="0.2">
      <c r="A59" s="14"/>
      <c r="B59" s="117"/>
      <c r="C59" s="63"/>
      <c r="D59" s="63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Q59" s="119"/>
      <c r="AC59" s="29"/>
      <c r="AD59" s="29"/>
      <c r="AE59" s="29"/>
      <c r="AF59" s="29"/>
      <c r="AG59" s="29"/>
      <c r="AH59" s="29"/>
      <c r="AI59" s="26" t="s">
        <v>56</v>
      </c>
      <c r="AJ59" s="26"/>
      <c r="AK59" s="29"/>
      <c r="AL59" s="29"/>
      <c r="AM59" s="29"/>
      <c r="AN59" s="29"/>
      <c r="AO59" s="29"/>
      <c r="AP59" s="36"/>
    </row>
    <row r="60" spans="1:42" s="5" customFormat="1" ht="17.25" customHeight="1" x14ac:dyDescent="0.2">
      <c r="A60" s="14"/>
      <c r="B60" s="117"/>
      <c r="C60" s="63"/>
      <c r="D60" s="63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Q60" s="119"/>
      <c r="AC60" s="29"/>
      <c r="AD60" s="29"/>
      <c r="AE60" s="29"/>
      <c r="AF60" s="29"/>
      <c r="AG60" s="29"/>
      <c r="AH60" s="29"/>
      <c r="AI60" s="26" t="s">
        <v>57</v>
      </c>
      <c r="AJ60" s="26"/>
      <c r="AK60" s="29"/>
      <c r="AL60" s="29"/>
      <c r="AM60" s="29"/>
      <c r="AN60" s="29"/>
      <c r="AO60" s="29"/>
      <c r="AP60" s="36"/>
    </row>
    <row r="61" spans="1:42" s="5" customFormat="1" ht="18" customHeight="1" x14ac:dyDescent="0.2">
      <c r="A61" s="14"/>
      <c r="B61" s="117"/>
      <c r="C61" s="63"/>
      <c r="D61" s="63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AC61" s="29"/>
      <c r="AD61" s="29"/>
      <c r="AE61" s="29"/>
      <c r="AF61" s="29"/>
      <c r="AG61" s="29"/>
      <c r="AH61" s="29"/>
      <c r="AI61" s="26" t="s">
        <v>58</v>
      </c>
      <c r="AJ61" s="26"/>
      <c r="AK61" s="29"/>
      <c r="AL61" s="29"/>
      <c r="AM61" s="29"/>
      <c r="AN61" s="29"/>
      <c r="AO61" s="29"/>
      <c r="AP61" s="36"/>
    </row>
    <row r="62" spans="1:42" s="5" customFormat="1" ht="17.25" customHeight="1" x14ac:dyDescent="0.2">
      <c r="B62" s="117"/>
      <c r="C62" s="63"/>
      <c r="D62" s="63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AC62" s="1"/>
      <c r="AD62" s="1"/>
      <c r="AE62" s="1"/>
      <c r="AF62" s="1"/>
      <c r="AG62" s="1"/>
      <c r="AH62" s="1"/>
      <c r="AI62" s="26" t="s">
        <v>59</v>
      </c>
      <c r="AJ62" s="26"/>
      <c r="AK62" s="1"/>
      <c r="AL62" s="1"/>
      <c r="AM62" s="1"/>
      <c r="AN62" s="25"/>
      <c r="AO62" s="25"/>
      <c r="AP62" s="25"/>
    </row>
    <row r="63" spans="1:42" s="5" customFormat="1" ht="15" customHeight="1" x14ac:dyDescent="0.2">
      <c r="B63" s="117"/>
      <c r="C63" s="63"/>
      <c r="D63" s="63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Q63" s="37"/>
      <c r="AC63" s="19"/>
      <c r="AD63" s="19"/>
      <c r="AE63" s="19"/>
      <c r="AF63" s="19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s="5" customFormat="1" ht="15" customHeight="1" x14ac:dyDescent="0.2">
      <c r="B64" s="117"/>
      <c r="C64" s="63"/>
      <c r="D64" s="63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Q64" s="26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8" s="5" customFormat="1" ht="15" customHeight="1" x14ac:dyDescent="0.2">
      <c r="B65" s="14"/>
      <c r="E65" s="25"/>
      <c r="F65" s="25"/>
      <c r="G65" s="25"/>
      <c r="H65" s="25"/>
      <c r="I65" s="25"/>
      <c r="J65" s="25"/>
      <c r="K65" s="25"/>
      <c r="L65" s="25"/>
      <c r="M65" s="25"/>
      <c r="N65" s="26"/>
      <c r="O65" s="26"/>
      <c r="P65" s="26"/>
      <c r="Q65" s="26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8" s="5" customFormat="1" ht="15" customHeight="1" x14ac:dyDescent="0.2">
      <c r="B66" s="19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26"/>
      <c r="P66" s="26"/>
      <c r="Q66" s="26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8" s="5" customFormat="1" ht="15" customHeight="1" x14ac:dyDescent="0.2">
      <c r="B67" s="19"/>
      <c r="E67" s="25"/>
      <c r="F67" s="25"/>
      <c r="G67" s="25"/>
      <c r="H67" s="25"/>
      <c r="I67" s="25"/>
      <c r="J67" s="25"/>
      <c r="K67" s="25"/>
      <c r="L67" s="25"/>
      <c r="M67" s="25"/>
      <c r="N67" s="26"/>
      <c r="O67" s="26"/>
      <c r="P67" s="26"/>
      <c r="Q67" s="26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8" s="5" customFormat="1" ht="15" customHeight="1" x14ac:dyDescent="0.2">
      <c r="B68" s="19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26"/>
      <c r="P68" s="26"/>
      <c r="Q68" s="26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8" s="5" customFormat="1" ht="15" customHeight="1" x14ac:dyDescent="0.2">
      <c r="B69" s="14"/>
      <c r="E69" s="25"/>
      <c r="F69" s="25"/>
      <c r="G69" s="25"/>
      <c r="H69" s="25"/>
      <c r="I69" s="25"/>
      <c r="J69" s="25"/>
      <c r="K69" s="25"/>
      <c r="L69" s="25"/>
      <c r="M69" s="25"/>
      <c r="N69" s="26"/>
      <c r="O69" s="26"/>
      <c r="P69" s="26"/>
      <c r="Q69" s="26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8" s="5" customFormat="1" ht="15" customHeight="1" x14ac:dyDescent="0.2">
      <c r="B70" s="14"/>
      <c r="E70" s="25"/>
      <c r="F70" s="25"/>
      <c r="G70" s="25"/>
      <c r="H70" s="25"/>
      <c r="I70" s="25"/>
      <c r="J70" s="25"/>
      <c r="K70" s="25"/>
      <c r="L70" s="25"/>
      <c r="M70" s="25"/>
      <c r="N70" s="26"/>
      <c r="O70" s="26"/>
      <c r="P70" s="26"/>
      <c r="Q70" s="26"/>
      <c r="R70" s="25"/>
      <c r="S70" s="25"/>
      <c r="T70" s="25"/>
      <c r="U70" s="25"/>
      <c r="V70" s="25"/>
      <c r="W70" s="25"/>
      <c r="X70" s="25"/>
      <c r="AA70" s="25"/>
    </row>
    <row r="71" spans="1:28" s="5" customFormat="1" ht="15" customHeight="1" x14ac:dyDescent="0.2">
      <c r="B71" s="14"/>
      <c r="E71" s="25"/>
      <c r="F71" s="25"/>
      <c r="G71" s="25"/>
      <c r="H71" s="25"/>
      <c r="I71" s="25"/>
      <c r="J71" s="25"/>
      <c r="K71" s="25"/>
      <c r="L71" s="25"/>
      <c r="M71" s="25"/>
      <c r="N71" s="26"/>
      <c r="O71" s="26"/>
      <c r="P71" s="26"/>
      <c r="Q71" s="26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8" x14ac:dyDescent="0.2">
      <c r="B72" s="10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6"/>
      <c r="O72" s="26"/>
      <c r="P72" s="26"/>
      <c r="Q72" s="26"/>
      <c r="R72" s="2"/>
      <c r="S72" s="2"/>
      <c r="T72" s="2"/>
      <c r="U72" s="2"/>
      <c r="V72" s="2"/>
      <c r="W72" s="2"/>
      <c r="X72" s="2"/>
      <c r="Y72" s="2"/>
      <c r="Z72" s="2"/>
      <c r="AA72" s="28" t="s">
        <v>60</v>
      </c>
      <c r="AB72" s="4"/>
    </row>
    <row r="73" spans="1:28" x14ac:dyDescent="0.2">
      <c r="A73" s="10"/>
      <c r="B73" s="10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4"/>
    </row>
    <row r="74" spans="1:28" x14ac:dyDescent="0.2">
      <c r="A74" s="10"/>
      <c r="B74" s="10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4"/>
    </row>
    <row r="75" spans="1:28" x14ac:dyDescent="0.2">
      <c r="A75" s="10"/>
      <c r="B75" s="10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4"/>
    </row>
    <row r="76" spans="1:28" x14ac:dyDescent="0.2">
      <c r="A76" s="10"/>
      <c r="B76" s="10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4"/>
    </row>
    <row r="77" spans="1:28" x14ac:dyDescent="0.2">
      <c r="A77" s="10"/>
      <c r="B77" s="10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4"/>
    </row>
    <row r="78" spans="1:28" x14ac:dyDescent="0.2">
      <c r="A78" s="10"/>
      <c r="B78" s="10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4"/>
    </row>
    <row r="79" spans="1:28" x14ac:dyDescent="0.2">
      <c r="A79" s="10"/>
      <c r="B79" s="10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4"/>
    </row>
  </sheetData>
  <mergeCells count="16">
    <mergeCell ref="U6:W6"/>
    <mergeCell ref="U7:W7"/>
    <mergeCell ref="X6:Y6"/>
    <mergeCell ref="X7:Y7"/>
    <mergeCell ref="Z6:AA6"/>
    <mergeCell ref="Z7:AA7"/>
    <mergeCell ref="C6:D7"/>
    <mergeCell ref="E6:G7"/>
    <mergeCell ref="H7:I7"/>
    <mergeCell ref="J6:L6"/>
    <mergeCell ref="J7:L7"/>
    <mergeCell ref="M6:P6"/>
    <mergeCell ref="M7:P7"/>
    <mergeCell ref="Q6:T6"/>
    <mergeCell ref="Q7:T7"/>
    <mergeCell ref="H6:I6"/>
  </mergeCells>
  <phoneticPr fontId="0" type="noConversion"/>
  <printOptions horizontalCentered="1"/>
  <pageMargins left="0.19685039370078741" right="0.19685039370078741" top="0.39" bottom="0.39370078740157483" header="0.24" footer="0.19685039370078741"/>
  <pageSetup paperSize="8" scale="71" fitToHeight="2" orientation="landscape" r:id="rId1"/>
  <headerFooter alignWithMargins="0">
    <oddHeader>&amp;R&amp;7&amp;G</oddHeader>
    <oddFooter>&amp;L&amp;8&amp;F/L. Falzone&amp;R&amp;8Seite &amp;P / &amp;N</oddFooter>
  </headerFooter>
  <rowBreaks count="1" manualBreakCount="1">
    <brk id="61" max="22" man="1"/>
  </rowBreak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311.035.QFO</vt:lpstr>
      <vt:lpstr>'311.035.QFO'!Druckbereich</vt:lpstr>
      <vt:lpstr>'311.035.QFO'!Drucktitel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2013-12-09T16:16:11Z</cp:lastPrinted>
  <dcterms:created xsi:type="dcterms:W3CDTF">1998-07-10T06:18:39Z</dcterms:created>
  <dcterms:modified xsi:type="dcterms:W3CDTF">2014-05-14T11:37:37Z</dcterms:modified>
</cp:coreProperties>
</file>