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28830" windowHeight="7140"/>
  </bookViews>
  <sheets>
    <sheet name="Tabelle1" sheetId="1" r:id="rId1"/>
  </sheets>
  <definedNames>
    <definedName name="_xlnm.Print_Area" localSheetId="0">Tabelle1!$A$1:$J$12</definedName>
  </definedNames>
  <calcPr calcId="145621"/>
</workbook>
</file>

<file path=xl/calcChain.xml><?xml version="1.0" encoding="utf-8"?>
<calcChain xmlns="http://schemas.openxmlformats.org/spreadsheetml/2006/main">
  <c r="G9" i="1" l="1"/>
  <c r="H9" i="1" s="1"/>
  <c r="H8" i="1"/>
  <c r="G8" i="1"/>
  <c r="G7" i="1"/>
  <c r="H7" i="1" s="1"/>
  <c r="G2" i="1"/>
  <c r="H2" i="1" s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H12" i="1"/>
  <c r="G12" i="1"/>
  <c r="I12" i="1" l="1"/>
  <c r="J12" i="1" s="1"/>
</calcChain>
</file>

<file path=xl/sharedStrings.xml><?xml version="1.0" encoding="utf-8"?>
<sst xmlns="http://schemas.openxmlformats.org/spreadsheetml/2006/main" count="65" uniqueCount="44">
  <si>
    <t>Obj.</t>
  </si>
  <si>
    <t>Alte-Nr.</t>
  </si>
  <si>
    <t>div.</t>
  </si>
  <si>
    <t>Massnahmen MK</t>
  </si>
  <si>
    <t>Lokale bautechnischen Reparaturen,
lärmtechnische Ausbesserungen</t>
  </si>
  <si>
    <t>Lärmschutzwände 
(ohne Ersatz Holzbrettwand)</t>
  </si>
  <si>
    <t>CAD-Plan</t>
  </si>
  <si>
    <t>Aufwand Ing.</t>
  </si>
  <si>
    <t>Aufwand Lehrling</t>
  </si>
  <si>
    <t>LSW AS Eptingen 
FBBS km 32.800-33.540</t>
  </si>
  <si>
    <t>10.302 / 
10.308</t>
  </si>
  <si>
    <t>Ersatz Holzbrettwand durch LSW</t>
  </si>
  <si>
    <t>UEF Steinler Zunzgen</t>
  </si>
  <si>
    <t>Betonins. + OS Widerlagerwände
Signalisation Lastbeschr.</t>
  </si>
  <si>
    <t>MK-Plan vorhanden?</t>
  </si>
  <si>
    <t>nein</t>
  </si>
  <si>
    <t>Darstellung nur auf PDF-Übersichtsplan wie im Projekt 9536/SJe (SBB)</t>
  </si>
  <si>
    <t>Summe</t>
  </si>
  <si>
    <t>Nur 1 Plan mit Situation 1:100, Ansicht 1:100, NS 1:20, Details</t>
  </si>
  <si>
    <t>UEF Bisnachtweg Tenniken</t>
  </si>
  <si>
    <t>Betonins. + OS Widerlagerwände
Kanal. WL</t>
  </si>
  <si>
    <t>dito 1.670</t>
  </si>
  <si>
    <t>UNT AS Diegten, inkl. LSW</t>
  </si>
  <si>
    <t>1.683.1+.2</t>
  </si>
  <si>
    <t>Ersatz Deckbelag N2, FBÜs, 
Massnahmen an Lager</t>
  </si>
  <si>
    <t>ja</t>
  </si>
  <si>
    <t xml:space="preserve"> - Detailplan mit Details 1:5 Belagsränder, FBÜ
 - Ev. Detailplan Lager</t>
  </si>
  <si>
    <t>Genehmigung durch FU?</t>
  </si>
  <si>
    <t>UEF Sperrmatt Zunzgen</t>
  </si>
  <si>
    <t>Gesamtinstandsetzung</t>
  </si>
  <si>
    <t>1. Plan (Grundlage Plan MK mit Ergänzungen):
-&gt; siehe Plan EP OT 9262/210
- Brückenaufsicht 
- Längesschnitt + Gerüste
- QS neu 1:20 + Gerüste
2. Plan:
- Details 1:5 + "Text Instandsetzung" (wie EP OT 9262/211)
- Konsolkopf Hochpunkt + Tiefpunkt
- FBÜ 1 (Polyflex, siehe 9262/240)
- FBÜ 2: Lösung mit HV-Fuge siehe Freiburgerstrassenbrücke 9523 alte Version)
- Übergang Schleppplatte-Widerlagerplatte (gilt beide Seite)</t>
  </si>
  <si>
    <t>D</t>
  </si>
  <si>
    <t>G</t>
  </si>
  <si>
    <t>UEF Hohli Gass Diegten</t>
  </si>
  <si>
    <t>UNF Wasenhaus Zunzgen/Tenniken</t>
  </si>
  <si>
    <t>DL Mühlematt Nord Diegterbach Tenniken</t>
  </si>
  <si>
    <t>ZMT
D 100.-
G 35.-</t>
  </si>
  <si>
    <r>
      <t xml:space="preserve">Betonins. + OS Widerlagerwände
</t>
    </r>
    <r>
      <rPr>
        <strike/>
        <sz val="10"/>
        <color theme="1"/>
        <rFont val="Arial"/>
        <family val="2"/>
      </rPr>
      <t>Erdbebenertücht.</t>
    </r>
  </si>
  <si>
    <t>Plan Phase MK anpassen (keine Erdbebenert.) + Details Instandsetzung + Angaben OS wie 9536/SJe (SBB)</t>
  </si>
  <si>
    <r>
      <rPr>
        <strike/>
        <sz val="10"/>
        <color theme="1"/>
        <rFont val="Arial"/>
        <family val="2"/>
      </rPr>
      <t xml:space="preserve">Verstärkung UK Decke, </t>
    </r>
    <r>
      <rPr>
        <sz val="10"/>
        <color theme="1"/>
        <rFont val="Arial"/>
        <family val="2"/>
      </rPr>
      <t xml:space="preserve">
Instandsetzung Dilafugen</t>
    </r>
  </si>
  <si>
    <t>dito 7.302</t>
  </si>
  <si>
    <t>1. Plan (Grundlage Plan MK mit Ergänzungen):
-&gt; siehe Plan EP OT 9262/210
- Brückenaufsicht 
- Längesschnitt 
2. Plan:
- QS 1:20 + "Text Instandsetzung" + Gerüste
3. Plan:
- Details 1:5 
- Randbord FB BS
- Mittleres Bankett
- Randbord FB LU 
- Übergang Schleppplatte (gilt für beide Seite)</t>
  </si>
  <si>
    <t>Objektskizze digitalisieren
1. Plan (Anpassen MK-Plan)
- Brückenaufsicht
- Längsschnitt
2. Plan
- Querschnitt + Gerüste 
- Text Instandsetzung 
- Details Instandsetzung Dila-Fugen</t>
  </si>
  <si>
    <t>Noch offen, Idee FL:
- Detailsheft mit wichtigsten Details
- Anagaben in pfd's Objektskizzen 
- 1 Plan (HEFT) mit Titelblatt + Einzelbätter (A4/A3)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</si>
</sst>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trike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1" fillId="0" borderId="0" xfId="0" applyFon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/>
    </xf>
    <xf numFmtId="0" fontId="1" fillId="0" borderId="0" xfId="0" applyFont="1" applyFill="1" applyAlignment="1">
      <alignment horizontal="center" vertical="top" wrapText="1"/>
    </xf>
    <xf numFmtId="1" fontId="0" fillId="0" borderId="0" xfId="0" applyNumberFormat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quotePrefix="1" applyAlignment="1">
      <alignment horizontal="center" vertical="top" wrapText="1"/>
    </xf>
    <xf numFmtId="0" fontId="0" fillId="0" borderId="0" xfId="0" quotePrefix="1" applyAlignment="1">
      <alignment horizontal="center" vertical="top"/>
    </xf>
    <xf numFmtId="0" fontId="0" fillId="0" borderId="1" xfId="0" quotePrefix="1" applyBorder="1" applyAlignment="1">
      <alignment horizontal="center" vertical="top"/>
    </xf>
  </cellXfs>
  <cellStyles count="1">
    <cellStyle name="Standard" xfId="0" builtinId="0"/>
  </cellStyles>
  <dxfs count="22">
    <dxf>
      <numFmt numFmtId="1" formatCode="0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J12" totalsRowCount="1" headerRowDxfId="21" dataDxfId="20">
  <tableColumns count="10">
    <tableColumn id="1" name="Obj." dataDxfId="12" totalsRowDxfId="9"/>
    <tableColumn id="7" name="Genehmigung durch FU?" dataDxfId="10" totalsRowDxfId="8"/>
    <tableColumn id="2" name="Alte-Nr." dataDxfId="11" totalsRowDxfId="7"/>
    <tableColumn id="3" name="Massnahmen MK" dataDxfId="19" totalsRowDxfId="6"/>
    <tableColumn id="8" name="MK-Plan vorhanden?" dataDxfId="18" totalsRowDxfId="5"/>
    <tableColumn id="4" name="CAD-Plan" dataDxfId="17" totalsRowDxfId="4"/>
    <tableColumn id="5" name="Aufwand Ing." totalsRowFunction="sum" dataDxfId="16" totalsRowDxfId="3"/>
    <tableColumn id="6" name="Aufwand Lehrling" totalsRowFunction="sum" dataDxfId="15" totalsRowDxfId="2"/>
    <tableColumn id="9" name="Summe" totalsRowFunction="custom" dataDxfId="14" totalsRowDxfId="1">
      <calculatedColumnFormula>SUM(Tabelle2[[#This Row],[Aufwand Ing.]:[Aufwand Lehrling]])</calculatedColumnFormula>
      <totalsRowFormula>SUM(Tabelle2[[#Totals],[Aufwand Ing.]:[Aufwand Lehrling]])</totalsRowFormula>
    </tableColumn>
    <tableColumn id="10" name="ZMT_x000a_D 100.-_x000a_G 35.-" totalsRowFunction="custom" dataDxfId="13" totalsRowDxfId="0">
      <calculatedColumnFormula>(Tabelle2[[#This Row],[Aufwand Ing.]]*$N$1+Tabelle2[[#This Row],[Aufwand Lehrling]]*$N$2)/Tabelle2[[#This Row],[Summe]]</calculatedColumnFormula>
      <totalsRowFormula>(Tabelle2[[#Totals],[Aufwand Ing.]]*$N$1+Tabelle2[[#Totals],[Aufwand Lehrling]]*$N$2)/Tabelle2[[#Totals],[Summe]]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view="pageBreakPreview" zoomScale="85" zoomScaleNormal="85" zoomScaleSheetLayoutView="85" workbookViewId="0">
      <selection activeCell="F4" sqref="F4"/>
    </sheetView>
  </sheetViews>
  <sheetFormatPr baseColWidth="10" defaultRowHeight="12.75" x14ac:dyDescent="0.2"/>
  <cols>
    <col min="1" max="1" width="30" style="1" customWidth="1"/>
    <col min="2" max="2" width="13" style="6" customWidth="1"/>
    <col min="3" max="3" width="11.42578125" style="6"/>
    <col min="4" max="4" width="33.7109375" style="1" customWidth="1"/>
    <col min="5" max="5" width="13.7109375" style="6" customWidth="1"/>
    <col min="6" max="6" width="57" style="4" customWidth="1"/>
    <col min="7" max="7" width="13.42578125" style="6" customWidth="1"/>
    <col min="8" max="8" width="15.140625" style="6" customWidth="1"/>
    <col min="9" max="9" width="9.5703125" style="6" customWidth="1"/>
    <col min="10" max="10" width="11.42578125" style="6"/>
    <col min="11" max="16384" width="11.42578125" style="1"/>
  </cols>
  <sheetData>
    <row r="1" spans="1:14" ht="37.5" customHeight="1" x14ac:dyDescent="0.2">
      <c r="A1" s="2" t="s">
        <v>0</v>
      </c>
      <c r="B1" s="17" t="s">
        <v>27</v>
      </c>
      <c r="C1" s="7" t="s">
        <v>1</v>
      </c>
      <c r="D1" s="2" t="s">
        <v>3</v>
      </c>
      <c r="E1" s="10" t="s">
        <v>14</v>
      </c>
      <c r="F1" s="10" t="s">
        <v>6</v>
      </c>
      <c r="G1" s="17" t="s">
        <v>7</v>
      </c>
      <c r="H1" s="17" t="s">
        <v>8</v>
      </c>
      <c r="I1" s="7" t="s">
        <v>17</v>
      </c>
      <c r="J1" s="14" t="s">
        <v>36</v>
      </c>
      <c r="M1" s="1" t="s">
        <v>31</v>
      </c>
      <c r="N1" s="1">
        <v>100</v>
      </c>
    </row>
    <row r="2" spans="1:14" ht="60.75" customHeight="1" x14ac:dyDescent="0.2">
      <c r="A2" s="3" t="s">
        <v>5</v>
      </c>
      <c r="B2" s="18" t="s">
        <v>15</v>
      </c>
      <c r="C2" s="6" t="s">
        <v>2</v>
      </c>
      <c r="D2" s="4" t="s">
        <v>4</v>
      </c>
      <c r="E2" s="8" t="s">
        <v>15</v>
      </c>
      <c r="F2" s="4" t="s">
        <v>43</v>
      </c>
      <c r="G2" s="6">
        <f>260*0.3</f>
        <v>78</v>
      </c>
      <c r="H2" s="6">
        <f>260-Tabelle2[[#This Row],[Aufwand Ing.]]</f>
        <v>182</v>
      </c>
      <c r="I2" s="6">
        <f>SUM(Tabelle2[[#This Row],[Aufwand Ing.]:[Aufwand Lehrling]])</f>
        <v>260</v>
      </c>
      <c r="J2" s="15">
        <f>(Tabelle2[[#This Row],[Aufwand Ing.]]*$N$1+Tabelle2[[#This Row],[Aufwand Lehrling]]*$N$2)/Tabelle2[[#This Row],[Summe]]</f>
        <v>54.5</v>
      </c>
      <c r="M2" s="1" t="s">
        <v>32</v>
      </c>
      <c r="N2" s="1">
        <v>35</v>
      </c>
    </row>
    <row r="3" spans="1:14" ht="39" customHeight="1" x14ac:dyDescent="0.2">
      <c r="A3" s="3" t="s">
        <v>9</v>
      </c>
      <c r="B3" s="18" t="s">
        <v>15</v>
      </c>
      <c r="C3" s="8" t="s">
        <v>10</v>
      </c>
      <c r="D3" s="1" t="s">
        <v>11</v>
      </c>
      <c r="E3" s="6" t="s">
        <v>15</v>
      </c>
      <c r="F3" s="4" t="s">
        <v>18</v>
      </c>
      <c r="G3" s="6">
        <v>20</v>
      </c>
      <c r="H3" s="6">
        <v>85</v>
      </c>
      <c r="I3" s="6">
        <f>SUM(Tabelle2[[#This Row],[Aufwand Ing.]:[Aufwand Lehrling]])</f>
        <v>105</v>
      </c>
      <c r="J3" s="15">
        <f>(Tabelle2[[#This Row],[Aufwand Ing.]]*$N$1+Tabelle2[[#This Row],[Aufwand Lehrling]]*$N$2)/Tabelle2[[#This Row],[Summe]]</f>
        <v>47.38095238095238</v>
      </c>
    </row>
    <row r="4" spans="1:14" ht="39" customHeight="1" x14ac:dyDescent="0.2">
      <c r="A4" s="5" t="s">
        <v>12</v>
      </c>
      <c r="B4" s="19" t="s">
        <v>15</v>
      </c>
      <c r="C4" s="9">
        <v>1.67</v>
      </c>
      <c r="D4" s="4" t="s">
        <v>13</v>
      </c>
      <c r="E4" s="8" t="s">
        <v>15</v>
      </c>
      <c r="F4" s="4" t="s">
        <v>16</v>
      </c>
      <c r="G4" s="6">
        <v>5</v>
      </c>
      <c r="H4" s="6">
        <v>20</v>
      </c>
      <c r="I4" s="6">
        <f>SUM(Tabelle2[[#This Row],[Aufwand Ing.]:[Aufwand Lehrling]])</f>
        <v>25</v>
      </c>
      <c r="J4" s="15">
        <f>(Tabelle2[[#This Row],[Aufwand Ing.]]*$N$1+Tabelle2[[#This Row],[Aufwand Lehrling]]*$N$2)/Tabelle2[[#This Row],[Summe]]</f>
        <v>48</v>
      </c>
    </row>
    <row r="5" spans="1:14" ht="39" customHeight="1" x14ac:dyDescent="0.2">
      <c r="A5" s="5" t="s">
        <v>19</v>
      </c>
      <c r="B5" s="19" t="s">
        <v>15</v>
      </c>
      <c r="C5" s="6">
        <v>1.6739999999999999</v>
      </c>
      <c r="D5" s="4" t="s">
        <v>20</v>
      </c>
      <c r="E5" s="6" t="s">
        <v>15</v>
      </c>
      <c r="F5" s="4" t="s">
        <v>21</v>
      </c>
      <c r="G5" s="6">
        <v>5</v>
      </c>
      <c r="H5" s="6">
        <v>20</v>
      </c>
      <c r="I5" s="6">
        <f>SUM(Tabelle2[[#This Row],[Aufwand Ing.]:[Aufwand Lehrling]])</f>
        <v>25</v>
      </c>
      <c r="J5" s="15">
        <f>(Tabelle2[[#This Row],[Aufwand Ing.]]*$N$1+Tabelle2[[#This Row],[Aufwand Lehrling]]*$N$2)/Tabelle2[[#This Row],[Summe]]</f>
        <v>48</v>
      </c>
    </row>
    <row r="6" spans="1:14" ht="39" customHeight="1" x14ac:dyDescent="0.2">
      <c r="A6" s="13" t="s">
        <v>22</v>
      </c>
      <c r="B6" s="20" t="s">
        <v>15</v>
      </c>
      <c r="C6" s="11" t="s">
        <v>23</v>
      </c>
      <c r="D6" s="12" t="s">
        <v>24</v>
      </c>
      <c r="E6" s="11" t="s">
        <v>25</v>
      </c>
      <c r="F6" s="12" t="s">
        <v>26</v>
      </c>
      <c r="G6" s="11">
        <v>15</v>
      </c>
      <c r="H6" s="11">
        <v>80</v>
      </c>
      <c r="I6" s="11">
        <f>SUM(Tabelle2[[#This Row],[Aufwand Ing.]:[Aufwand Lehrling]])</f>
        <v>95</v>
      </c>
      <c r="J6" s="16">
        <f>(Tabelle2[[#This Row],[Aufwand Ing.]]*$N$1+Tabelle2[[#This Row],[Aufwand Lehrling]]*$N$2)/Tabelle2[[#This Row],[Summe]]</f>
        <v>45.263157894736842</v>
      </c>
    </row>
    <row r="7" spans="1:14" ht="164.25" customHeight="1" x14ac:dyDescent="0.2">
      <c r="A7" s="1" t="s">
        <v>28</v>
      </c>
      <c r="B7" s="6" t="s">
        <v>25</v>
      </c>
      <c r="C7" s="6">
        <v>1.671</v>
      </c>
      <c r="D7" s="1" t="s">
        <v>29</v>
      </c>
      <c r="E7" s="6" t="s">
        <v>25</v>
      </c>
      <c r="F7" s="4" t="s">
        <v>30</v>
      </c>
      <c r="G7" s="15">
        <f>76*0.2</f>
        <v>15.200000000000001</v>
      </c>
      <c r="H7" s="15">
        <f>76-Tabelle2[[#This Row],[Aufwand Ing.]]</f>
        <v>60.8</v>
      </c>
      <c r="I7" s="6">
        <f>SUM(Tabelle2[[#This Row],[Aufwand Ing.]:[Aufwand Lehrling]])</f>
        <v>76</v>
      </c>
      <c r="J7" s="15">
        <f>(Tabelle2[[#This Row],[Aufwand Ing.]]*$N$1+Tabelle2[[#This Row],[Aufwand Lehrling]]*$N$2)/Tabelle2[[#This Row],[Summe]]</f>
        <v>48</v>
      </c>
    </row>
    <row r="8" spans="1:14" ht="39" customHeight="1" x14ac:dyDescent="0.2">
      <c r="A8" s="5" t="s">
        <v>33</v>
      </c>
      <c r="B8" s="6" t="s">
        <v>25</v>
      </c>
      <c r="C8" s="9">
        <v>1.68</v>
      </c>
      <c r="D8" s="4" t="s">
        <v>37</v>
      </c>
      <c r="E8" s="6" t="s">
        <v>25</v>
      </c>
      <c r="F8" s="4" t="s">
        <v>38</v>
      </c>
      <c r="G8" s="15">
        <f>0.2*41</f>
        <v>8.2000000000000011</v>
      </c>
      <c r="H8" s="15">
        <f>41-Tabelle2[[#This Row],[Aufwand Ing.]]</f>
        <v>32.799999999999997</v>
      </c>
      <c r="I8" s="6">
        <f>SUM(Tabelle2[[#This Row],[Aufwand Ing.]:[Aufwand Lehrling]])</f>
        <v>41</v>
      </c>
      <c r="J8" s="15">
        <f>(Tabelle2[[#This Row],[Aufwand Ing.]]*$N$1+Tabelle2[[#This Row],[Aufwand Lehrling]]*$N$2)/Tabelle2[[#This Row],[Summe]]</f>
        <v>48</v>
      </c>
    </row>
    <row r="9" spans="1:14" ht="158.25" customHeight="1" x14ac:dyDescent="0.2">
      <c r="A9" s="5" t="s">
        <v>34</v>
      </c>
      <c r="B9" s="6" t="s">
        <v>25</v>
      </c>
      <c r="C9" s="6">
        <v>2.673</v>
      </c>
      <c r="D9" s="1" t="s">
        <v>29</v>
      </c>
      <c r="E9" s="6" t="s">
        <v>25</v>
      </c>
      <c r="F9" s="4" t="s">
        <v>41</v>
      </c>
      <c r="G9" s="15">
        <f>76*0.2</f>
        <v>15.200000000000001</v>
      </c>
      <c r="H9" s="15">
        <f>76-Tabelle2[[#This Row],[Aufwand Ing.]]</f>
        <v>60.8</v>
      </c>
      <c r="I9" s="6">
        <f>SUM(Tabelle2[[#This Row],[Aufwand Ing.]:[Aufwand Lehrling]])</f>
        <v>76</v>
      </c>
      <c r="J9" s="15">
        <f>(Tabelle2[[#This Row],[Aufwand Ing.]]*$N$1+Tabelle2[[#This Row],[Aufwand Lehrling]]*$N$2)/Tabelle2[[#This Row],[Summe]]</f>
        <v>48</v>
      </c>
    </row>
    <row r="10" spans="1:14" ht="110.25" customHeight="1" x14ac:dyDescent="0.2">
      <c r="A10" s="3" t="s">
        <v>35</v>
      </c>
      <c r="B10" s="6" t="s">
        <v>25</v>
      </c>
      <c r="C10" s="6">
        <v>7.3019999999999996</v>
      </c>
      <c r="D10" s="4" t="s">
        <v>39</v>
      </c>
      <c r="E10" s="6" t="s">
        <v>25</v>
      </c>
      <c r="F10" s="4" t="s">
        <v>42</v>
      </c>
      <c r="G10" s="15">
        <v>10</v>
      </c>
      <c r="H10" s="15">
        <v>40</v>
      </c>
      <c r="I10" s="6">
        <f>SUM(Tabelle2[[#This Row],[Aufwand Ing.]:[Aufwand Lehrling]])</f>
        <v>50</v>
      </c>
      <c r="J10" s="15">
        <f>(Tabelle2[[#This Row],[Aufwand Ing.]]*$N$1+Tabelle2[[#This Row],[Aufwand Lehrling]]*$N$2)/Tabelle2[[#This Row],[Summe]]</f>
        <v>48</v>
      </c>
    </row>
    <row r="11" spans="1:14" ht="39" customHeight="1" x14ac:dyDescent="0.2">
      <c r="A11" s="3" t="s">
        <v>35</v>
      </c>
      <c r="B11" s="6" t="s">
        <v>25</v>
      </c>
      <c r="C11" s="6">
        <v>7.3029999999999999</v>
      </c>
      <c r="D11" s="4" t="s">
        <v>39</v>
      </c>
      <c r="E11" s="6" t="s">
        <v>25</v>
      </c>
      <c r="F11" s="4" t="s">
        <v>40</v>
      </c>
      <c r="G11" s="15">
        <v>10</v>
      </c>
      <c r="H11" s="15">
        <v>40</v>
      </c>
      <c r="I11" s="6">
        <f>SUM(Tabelle2[[#This Row],[Aufwand Ing.]:[Aufwand Lehrling]])</f>
        <v>50</v>
      </c>
      <c r="J11" s="15">
        <f>(Tabelle2[[#This Row],[Aufwand Ing.]]*$N$1+Tabelle2[[#This Row],[Aufwand Lehrling]]*$N$2)/Tabelle2[[#This Row],[Summe]]</f>
        <v>48</v>
      </c>
    </row>
    <row r="12" spans="1:14" x14ac:dyDescent="0.2">
      <c r="G12" s="15">
        <f>SUBTOTAL(109,Tabelle2[Aufwand Ing.])</f>
        <v>181.59999999999997</v>
      </c>
      <c r="H12" s="15">
        <f>SUBTOTAL(109,Tabelle2[Aufwand Lehrling])</f>
        <v>621.4</v>
      </c>
      <c r="I12" s="6">
        <f>SUM(Tabelle2[[#Totals],[Aufwand Ing.]:[Aufwand Lehrling]])</f>
        <v>803</v>
      </c>
      <c r="J12" s="15">
        <f>(Tabelle2[[#Totals],[Aufwand Ing.]]*$N$1+Tabelle2[[#Totals],[Aufwand Lehrling]]*$N$2)/Tabelle2[[#Totals],[Summe]]</f>
        <v>49.699875466998755</v>
      </c>
    </row>
  </sheetData>
  <pageMargins left="0.7" right="0.7" top="0.78740157499999996" bottom="0.78740157499999996" header="0.3" footer="0.3"/>
  <pageSetup paperSize="8" scale="93" orientation="landscape" r:id="rId1"/>
  <headerFooter>
    <oddHeader>&amp;LEP SIEP, "übrige K"&amp;C&amp;14Massnahmenpläne: Projektierung und CAD-Bearbeitung&amp;R&amp;"Arial,Kursiv"Interne Auftragserteilung am Projektteam</oddHeader>
    <oddFooter>&amp;L&amp;F</oddFooter>
  </headerFooter>
  <colBreaks count="1" manualBreakCount="1">
    <brk id="10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Falzone Lorenzo</dc:creator>
  <cp:lastModifiedBy>Falzone Lorenzo</cp:lastModifiedBy>
  <cp:lastPrinted>2016-05-09T08:20:15Z</cp:lastPrinted>
  <dcterms:created xsi:type="dcterms:W3CDTF">2016-05-03T15:23:41Z</dcterms:created>
  <dcterms:modified xsi:type="dcterms:W3CDTF">2016-05-09T08:27:46Z</dcterms:modified>
</cp:coreProperties>
</file>