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60" windowWidth="11985" windowHeight="12435" tabRatio="645"/>
  </bookViews>
  <sheets>
    <sheet name="H-Schätzung MP" sheetId="13" r:id="rId1"/>
    <sheet name="Anzahl_K" sheetId="15" r:id="rId2"/>
    <sheet name="Tabelle1" sheetId="16" r:id="rId3"/>
  </sheets>
  <definedNames>
    <definedName name="_C" localSheetId="0">'H-Schätzung MP'!#REF!</definedName>
    <definedName name="_C">#REF!</definedName>
    <definedName name="A" localSheetId="0">'H-Schätzung MP'!#REF!</definedName>
    <definedName name="A">#REF!</definedName>
    <definedName name="B" localSheetId="0">'H-Schätzung MP'!#REF!</definedName>
    <definedName name="B">#REF!</definedName>
    <definedName name="D" localSheetId="0">'H-Schätzung MP'!#REF!</definedName>
    <definedName name="D">#REF!</definedName>
    <definedName name="_xlnm.Print_Area" localSheetId="0">'H-Schätzung MP'!$A$1:$AH$32</definedName>
    <definedName name="_xlnm.Print_Titles" localSheetId="0">'H-Schätzung MP'!$1:$1</definedName>
    <definedName name="E" localSheetId="0">'H-Schätzung MP'!#REF!</definedName>
    <definedName name="E">#REF!</definedName>
    <definedName name="F" localSheetId="0">'H-Schätzung MP'!#REF!</definedName>
    <definedName name="F">#REF!</definedName>
    <definedName name="G" localSheetId="0">'H-Schätzung MP'!#REF!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Q23" i="13" l="1"/>
  <c r="C33" i="16" l="1"/>
  <c r="N9" i="16"/>
  <c r="AD4" i="16"/>
  <c r="AC4" i="16"/>
  <c r="AB26" i="16"/>
  <c r="N26" i="16"/>
  <c r="Z25" i="16"/>
  <c r="Y25" i="16"/>
  <c r="X25" i="16"/>
  <c r="W25" i="16"/>
  <c r="V25" i="16"/>
  <c r="U25" i="16"/>
  <c r="T25" i="16"/>
  <c r="S25" i="16"/>
  <c r="L25" i="16"/>
  <c r="K25" i="16"/>
  <c r="J25" i="16"/>
  <c r="I25" i="16"/>
  <c r="H25" i="16"/>
  <c r="G25" i="16"/>
  <c r="F25" i="16"/>
  <c r="E25" i="16"/>
  <c r="AB23" i="16"/>
  <c r="N23" i="16"/>
  <c r="AB22" i="16"/>
  <c r="N22" i="16"/>
  <c r="AB21" i="16"/>
  <c r="N21" i="16"/>
  <c r="AB20" i="16"/>
  <c r="N20" i="16"/>
  <c r="AB19" i="16"/>
  <c r="N19" i="16"/>
  <c r="AB18" i="16"/>
  <c r="N18" i="16"/>
  <c r="AB17" i="16"/>
  <c r="N17" i="16"/>
  <c r="AB16" i="16"/>
  <c r="N16" i="16"/>
  <c r="AB15" i="16"/>
  <c r="N15" i="16"/>
  <c r="AB14" i="16"/>
  <c r="N14" i="16"/>
  <c r="AB13" i="16"/>
  <c r="N13" i="16"/>
  <c r="AB12" i="16"/>
  <c r="N12" i="16"/>
  <c r="AB11" i="16"/>
  <c r="N11" i="16"/>
  <c r="AB10" i="16"/>
  <c r="N10" i="16"/>
  <c r="AB9" i="16"/>
  <c r="AB8" i="16"/>
  <c r="N8" i="16"/>
  <c r="Z7" i="16"/>
  <c r="Y7" i="16"/>
  <c r="X7" i="16"/>
  <c r="W7" i="16"/>
  <c r="V7" i="16"/>
  <c r="U7" i="16"/>
  <c r="T7" i="16"/>
  <c r="S7" i="16"/>
  <c r="L7" i="16"/>
  <c r="K7" i="16"/>
  <c r="J7" i="16"/>
  <c r="I7" i="16"/>
  <c r="H7" i="16"/>
  <c r="G7" i="16"/>
  <c r="F7" i="16"/>
  <c r="E7" i="16"/>
  <c r="O25" i="16" l="1"/>
  <c r="P25" i="16" s="1"/>
  <c r="AC25" i="16"/>
  <c r="AD25" i="16" s="1"/>
  <c r="O7" i="16"/>
  <c r="AC7" i="16"/>
  <c r="AD7" i="16" s="1"/>
  <c r="B37" i="15"/>
  <c r="D8" i="15"/>
  <c r="C8" i="15"/>
  <c r="C39" i="15" s="1"/>
  <c r="D6" i="15"/>
  <c r="D5" i="15"/>
  <c r="D4" i="15"/>
  <c r="D3" i="15"/>
  <c r="D39" i="15" s="1"/>
  <c r="P7" i="16" l="1"/>
  <c r="P4" i="16" s="1"/>
  <c r="O4" i="16"/>
  <c r="D40" i="15"/>
  <c r="C40" i="15"/>
  <c r="D31" i="13" l="1"/>
  <c r="E23" i="13" l="1"/>
  <c r="V15" i="13" l="1"/>
  <c r="V16" i="13"/>
  <c r="V17" i="13"/>
  <c r="V18" i="13"/>
  <c r="V12" i="13"/>
  <c r="V13" i="13"/>
  <c r="V14" i="13"/>
  <c r="V11" i="13"/>
  <c r="AG22" i="13"/>
  <c r="V24" i="13" l="1"/>
  <c r="AG21" i="13"/>
  <c r="AG18" i="13"/>
  <c r="AG17" i="13"/>
  <c r="AG20" i="13"/>
  <c r="AG23" i="13" l="1"/>
  <c r="AG16" i="13"/>
  <c r="AG14" i="13"/>
  <c r="AG13" i="13"/>
  <c r="AG12" i="13"/>
  <c r="AG11" i="13"/>
  <c r="AG15" i="13"/>
  <c r="AG19" i="13" l="1"/>
  <c r="AG25" i="13"/>
  <c r="S23" i="13"/>
  <c r="U23" i="13"/>
  <c r="G23" i="13" l="1"/>
  <c r="F23" i="13" l="1"/>
  <c r="R23" i="13" l="1"/>
  <c r="T23" i="13"/>
  <c r="P23" i="13"/>
  <c r="I23" i="13" l="1"/>
  <c r="J23" i="13"/>
  <c r="L23" i="13"/>
  <c r="O23" i="13"/>
  <c r="M23" i="13"/>
  <c r="H23" i="13"/>
  <c r="N23" i="13"/>
  <c r="K23" i="13"/>
  <c r="B28" i="13" l="1"/>
  <c r="B31" i="13"/>
  <c r="B29" i="13"/>
  <c r="B27" i="13"/>
  <c r="B26" i="13"/>
  <c r="B30" i="13"/>
  <c r="B25" i="13"/>
  <c r="E29" i="13" l="1"/>
  <c r="E30" i="13"/>
  <c r="E27" i="13"/>
  <c r="E31" i="13"/>
  <c r="E26" i="13"/>
  <c r="E28" i="13"/>
  <c r="E25" i="13"/>
  <c r="B32" i="13"/>
  <c r="C28" i="13" s="1"/>
  <c r="E32" i="13" l="1"/>
  <c r="F32" i="13" s="1"/>
  <c r="C30" i="13"/>
  <c r="C31" i="13"/>
  <c r="C25" i="13"/>
  <c r="C32" i="13"/>
  <c r="C26" i="13"/>
  <c r="C27" i="13"/>
  <c r="C29" i="13"/>
</calcChain>
</file>

<file path=xl/comments1.xml><?xml version="1.0" encoding="utf-8"?>
<comments xmlns="http://schemas.openxmlformats.org/spreadsheetml/2006/main">
  <authors>
    <author>Falzone Lorenzo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Y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Y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  <comment ref="Y1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</commentList>
</comments>
</file>

<file path=xl/sharedStrings.xml><?xml version="1.0" encoding="utf-8"?>
<sst xmlns="http://schemas.openxmlformats.org/spreadsheetml/2006/main" count="286" uniqueCount="171">
  <si>
    <t>Pläne</t>
  </si>
  <si>
    <t>Auftrag Projektteam</t>
  </si>
  <si>
    <t>FL</t>
  </si>
  <si>
    <t>K0 - Dossierinhalt</t>
  </si>
  <si>
    <t>K1.1 - Inventarobjektplan / Genehmigungsplan / Projektperimeter</t>
  </si>
  <si>
    <t>K1.2 - Auflagen EK-Genehmigung, Umsetzung Auflagen EK-Genehmigung</t>
  </si>
  <si>
    <t>K2 - Überprüfungsbericht</t>
  </si>
  <si>
    <t>K3.2 - Projektbasis (Entwurf)</t>
  </si>
  <si>
    <t>K4 - Technischer Bericht</t>
  </si>
  <si>
    <t>K5 - Terminplan</t>
  </si>
  <si>
    <t>K7 - Risikoanalyse</t>
  </si>
  <si>
    <t>K8 - Pläne</t>
  </si>
  <si>
    <t>K8.1 Übersichtsplan (Kartenausschnitt) 1:25'000</t>
  </si>
  <si>
    <t>K8.2 Bauwerksskizzen A4-Blätter</t>
  </si>
  <si>
    <t>K8.3 Schadenplan/-pläne 1:500 od. 1:200 / 1:100</t>
  </si>
  <si>
    <t>K8.4 Synoptischer Plan Normkonformität oder Tabelle</t>
  </si>
  <si>
    <t>K8.6 Bauphasen und Verkehrsführung</t>
  </si>
  <si>
    <t>K8.5 Massnahmenplan/-pläne</t>
  </si>
  <si>
    <t>K6 - Kostenvoranschlag ±15 %</t>
  </si>
  <si>
    <t>K3.1 - Nutzungsvereinbarung</t>
  </si>
  <si>
    <t>NV</t>
  </si>
  <si>
    <t>PB</t>
  </si>
  <si>
    <t>K3.1</t>
  </si>
  <si>
    <t>K3.2</t>
  </si>
  <si>
    <t>K6</t>
  </si>
  <si>
    <t>K4, K7</t>
  </si>
  <si>
    <t>K8.1, K8.2, K8.5</t>
  </si>
  <si>
    <t>Legende:</t>
  </si>
  <si>
    <t>K9 - Anhänge</t>
  </si>
  <si>
    <t>K9.1 Projektspezifische Grundlagen Dossier K</t>
  </si>
  <si>
    <t>K9.2 Bericht geologie / Geotechnik</t>
  </si>
  <si>
    <t>K9.3 Überwachungsplan</t>
  </si>
  <si>
    <t>K9.5 Expertenbericht</t>
  </si>
  <si>
    <t>K9.6 Prüfbericht</t>
  </si>
  <si>
    <t>K9.7 Basuellenlogistikkonzept</t>
  </si>
  <si>
    <t>K9.9 Stellungsnahme EP, GE SiBe, usw.</t>
  </si>
  <si>
    <t>Allg. Dok
Dossier</t>
  </si>
  <si>
    <t>KV</t>
  </si>
  <si>
    <t>Grundlage: Leistungsliste INGE EPSI</t>
  </si>
  <si>
    <t>SJe</t>
  </si>
  <si>
    <t>BiE</t>
  </si>
  <si>
    <t>Lehrl.</t>
  </si>
  <si>
    <t>1.670</t>
  </si>
  <si>
    <t>1.674</t>
  </si>
  <si>
    <t>1.680</t>
  </si>
  <si>
    <t xml:space="preserve">1.683.1+2 </t>
  </si>
  <si>
    <t>7.302</t>
  </si>
  <si>
    <t>ÜF Steinler Zunzgen</t>
  </si>
  <si>
    <t>ÜF Sperrmatt Zunzgen</t>
  </si>
  <si>
    <t>ÜF Bisnachtweg Tenniken</t>
  </si>
  <si>
    <t>ÜF Holi Gass Diegten</t>
  </si>
  <si>
    <t>DL Mühlenmatt Nord</t>
  </si>
  <si>
    <t>DL Mühlenmatt Süd</t>
  </si>
  <si>
    <t>K2</t>
  </si>
  <si>
    <t>Staische Überprüfung</t>
  </si>
  <si>
    <t>K9.8</t>
  </si>
  <si>
    <t>K0, K1, K8.1</t>
  </si>
  <si>
    <t>-</t>
  </si>
  <si>
    <t>Bauprogramm</t>
  </si>
  <si>
    <t>K5</t>
  </si>
  <si>
    <t>Anhänge</t>
  </si>
  <si>
    <t>K9</t>
  </si>
  <si>
    <t>Summe</t>
  </si>
  <si>
    <t>Statik</t>
  </si>
  <si>
    <t>TB</t>
  </si>
  <si>
    <t>Kosten</t>
  </si>
  <si>
    <t>Total</t>
  </si>
  <si>
    <t>Restliche UNF</t>
  </si>
  <si>
    <t>UNF AS Diegten</t>
  </si>
  <si>
    <t>UNF Wasenhaus</t>
  </si>
  <si>
    <t>Restliche DL</t>
  </si>
  <si>
    <t>ELT</t>
  </si>
  <si>
    <t>Überprüfungs-bericht</t>
  </si>
  <si>
    <t>Grund-leistungen</t>
  </si>
  <si>
    <t>9246 / ASTRA, N02, EP SIEP</t>
  </si>
  <si>
    <t>Grundleistungen
Sitzungen, etc.</t>
  </si>
  <si>
    <t>B</t>
  </si>
  <si>
    <t>D</t>
  </si>
  <si>
    <t>Geplante Massnahmen MK</t>
  </si>
  <si>
    <t>Gesamtinstandsetzung</t>
  </si>
  <si>
    <t>Betonins. + OS Widerlagerwände
Signalisation Lastbeschr.</t>
  </si>
  <si>
    <t>Betonins. + OS Widerlagerwände
Kanal. WL</t>
  </si>
  <si>
    <t>C</t>
  </si>
  <si>
    <t>E</t>
  </si>
  <si>
    <t>F</t>
  </si>
  <si>
    <t>G</t>
  </si>
  <si>
    <t>3/4G</t>
  </si>
  <si>
    <t>Betonins. + OS Widerlagerwände
Erdbebenertücht.</t>
  </si>
  <si>
    <t>Belag A2, FBÜs, 
Lager, FRZS</t>
  </si>
  <si>
    <t xml:space="preserve">Instandsetzung/
Verstärkung 
UK Decke,
Dilafugen, </t>
  </si>
  <si>
    <t>dito 7.302</t>
  </si>
  <si>
    <t>Ansatz EPSI</t>
  </si>
  <si>
    <t>MSA [Fr./h]</t>
  </si>
  <si>
    <t>Phase Massnahmenprojekt (MP)</t>
  </si>
  <si>
    <t>K mit Massnahmen gemäss MK</t>
  </si>
  <si>
    <t>H-Schätzung MP [Std.]</t>
  </si>
  <si>
    <t>Baukosten
gem. KV MK</t>
  </si>
  <si>
    <t xml:space="preserve">Budget gemäss Leistungsliste [Std.]
</t>
  </si>
  <si>
    <t>Anteil "übrige K" (AeBo) ohne WÜF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</si>
  <si>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</si>
  <si>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</si>
  <si>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</si>
  <si>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</si>
  <si>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</si>
  <si>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</si>
  <si>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</si>
  <si>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</si>
  <si>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</si>
  <si>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1.662.1 + 2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</si>
  <si>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</si>
  <si>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</si>
  <si>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</si>
  <si>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</si>
  <si>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</si>
  <si>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</si>
  <si>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</si>
  <si>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</si>
  <si>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</si>
  <si>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</si>
  <si>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</si>
  <si>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1.683.1 + 2</t>
  </si>
  <si>
    <t>UF Oberdiegten</t>
  </si>
  <si>
    <t>DL Diegterbach Bachmatt</t>
  </si>
  <si>
    <t>DL Diegterbach Mühlematt</t>
  </si>
  <si>
    <t>DL Eibächli</t>
  </si>
  <si>
    <t>DL Helgenmattbächli</t>
  </si>
  <si>
    <t>Baukosten EK II</t>
  </si>
  <si>
    <t>13.02.16.302.02</t>
  </si>
  <si>
    <t>Anzahl Objekte</t>
  </si>
  <si>
    <t>Summe Kosten</t>
  </si>
  <si>
    <t>Baukosten MK</t>
  </si>
  <si>
    <t>mit Massnahmen (Bausumme &gt;0)</t>
  </si>
  <si>
    <t>Inventarobjekt</t>
  </si>
  <si>
    <t>IO-Nummer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</si>
  <si>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</si>
  <si>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</si>
  <si>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</si>
  <si>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</si>
  <si>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</si>
  <si>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</si>
  <si>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</si>
  <si>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</si>
  <si>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</si>
  <si>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</si>
  <si>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</si>
  <si>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</si>
  <si>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</si>
  <si>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</si>
  <si>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</si>
  <si>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>Wildtierüberführung</t>
  </si>
  <si>
    <t>[Mio CHF]</t>
  </si>
  <si>
    <t>UNF Rampe 100 + 300 AS Sissach inkl. LSW</t>
  </si>
  <si>
    <t>Total=</t>
  </si>
  <si>
    <t>TR Energieleitungstunnel (5 Stk.)</t>
  </si>
  <si>
    <t>Leistungen Phase MK / AP (SIA 31)</t>
  </si>
  <si>
    <t>Leistungen Phase MP / DP (SIA 32)</t>
  </si>
  <si>
    <t>Dossier</t>
  </si>
  <si>
    <t>Grundleistung</t>
  </si>
  <si>
    <t>Grundlagenpläne</t>
  </si>
  <si>
    <t>TOTAL Tage</t>
  </si>
  <si>
    <t>TOTAL Std</t>
  </si>
  <si>
    <t>PGV</t>
  </si>
  <si>
    <t>- Einarbeiten
- Begehung
- Administrativ
- digitale Ablage</t>
  </si>
  <si>
    <t>- digitalisieren Plan</t>
  </si>
  <si>
    <t>- Einarbeiten
- Begehung
- weitere Unters./UL
- Administrativ
- digitale Ablage</t>
  </si>
  <si>
    <t>TR Energieleitungstunnel</t>
  </si>
  <si>
    <t>Anzahl Objekte mit Massnahmen (Bausumme &gt;0):</t>
  </si>
  <si>
    <t>Phase EK II</t>
  </si>
  <si>
    <t>Phase MP</t>
  </si>
  <si>
    <t>Leistungstabelle EPSI (Anteil übrige K)</t>
  </si>
  <si>
    <t>Zeichn.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</si>
</sst>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#,##0_ ;\-#,##0\ "/>
    <numFmt numFmtId="167" formatCode="0.000"/>
    <numFmt numFmtId="168" formatCode="#,##0.000"/>
  </numFmts>
  <fonts count="26" x14ac:knownFonts="1">
    <font>
      <sz val="10"/>
      <name val="Arial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3" fontId="12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13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5" fillId="0" borderId="0" xfId="1" quotePrefix="1" applyNumberFormat="1" applyFont="1" applyFill="1" applyBorder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vertical="center"/>
    </xf>
    <xf numFmtId="0" fontId="4" fillId="0" borderId="0" xfId="1" applyFont="1"/>
    <xf numFmtId="0" fontId="2" fillId="0" borderId="0" xfId="1" applyFont="1" applyAlignment="1">
      <alignment horizontal="center"/>
    </xf>
    <xf numFmtId="49" fontId="5" fillId="0" borderId="0" xfId="1" applyNumberFormat="1" applyFont="1" applyFill="1" applyBorder="1" applyAlignment="1">
      <alignment horizontal="right" vertical="center"/>
    </xf>
    <xf numFmtId="49" fontId="9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Border="1" applyAlignment="1">
      <alignment horizontal="center"/>
    </xf>
    <xf numFmtId="49" fontId="8" fillId="0" borderId="0" xfId="1" applyNumberFormat="1" applyFont="1" applyFill="1" applyBorder="1" applyAlignment="1" applyProtection="1">
      <alignment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12" xfId="1" applyNumberFormat="1" applyFont="1" applyFill="1" applyBorder="1" applyAlignment="1" applyProtection="1">
      <alignment horizontal="left" vertical="center"/>
      <protection locked="0"/>
    </xf>
    <xf numFmtId="49" fontId="4" fillId="0" borderId="0" xfId="1" applyNumberFormat="1" applyFont="1" applyFill="1" applyBorder="1" applyAlignment="1" applyProtection="1">
      <alignment vertical="center"/>
      <protection locked="0"/>
    </xf>
    <xf numFmtId="49" fontId="4" fillId="0" borderId="0" xfId="1" applyNumberFormat="1" applyFont="1" applyFill="1" applyBorder="1" applyAlignment="1" applyProtection="1">
      <alignment horizontal="left" vertical="center"/>
      <protection locked="0"/>
    </xf>
    <xf numFmtId="1" fontId="4" fillId="0" borderId="4" xfId="1" applyNumberFormat="1" applyFont="1" applyFill="1" applyBorder="1" applyAlignment="1" applyProtection="1">
      <alignment horizontal="center" vertical="center"/>
      <protection locked="0"/>
    </xf>
    <xf numFmtId="2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 applyProtection="1">
      <alignment horizontal="left" vertical="center" indent="1"/>
      <protection locked="0"/>
    </xf>
    <xf numFmtId="49" fontId="14" fillId="0" borderId="0" xfId="1" applyNumberFormat="1" applyFont="1" applyFill="1" applyBorder="1" applyAlignment="1" applyProtection="1">
      <alignment horizontal="left" vertical="center"/>
      <protection locked="0"/>
    </xf>
    <xf numFmtId="2" fontId="9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Continuous"/>
    </xf>
    <xf numFmtId="49" fontId="11" fillId="0" borderId="0" xfId="1" applyNumberFormat="1" applyFont="1" applyFill="1" applyBorder="1" applyAlignment="1">
      <alignment horizontal="left" vertical="center"/>
    </xf>
    <xf numFmtId="43" fontId="9" fillId="0" borderId="0" xfId="2" applyFont="1" applyBorder="1" applyAlignment="1">
      <alignment horizontal="center" vertical="center"/>
    </xf>
    <xf numFmtId="43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Continuous"/>
    </xf>
    <xf numFmtId="49" fontId="13" fillId="0" borderId="0" xfId="1" applyNumberFormat="1" applyFont="1" applyFill="1" applyBorder="1" applyAlignment="1">
      <alignment horizontal="left" vertical="center"/>
    </xf>
    <xf numFmtId="1" fontId="4" fillId="0" borderId="21" xfId="1" applyNumberFormat="1" applyFont="1" applyFill="1" applyBorder="1" applyAlignment="1" applyProtection="1">
      <alignment horizontal="center" vertical="center"/>
      <protection locked="0"/>
    </xf>
    <xf numFmtId="1" fontId="4" fillId="0" borderId="24" xfId="1" applyNumberFormat="1" applyFont="1" applyFill="1" applyBorder="1" applyAlignment="1" applyProtection="1">
      <alignment horizontal="center" vertical="center"/>
      <protection locked="0"/>
    </xf>
    <xf numFmtId="1" fontId="4" fillId="0" borderId="16" xfId="1" applyNumberFormat="1" applyFont="1" applyFill="1" applyBorder="1" applyAlignment="1" applyProtection="1">
      <alignment horizontal="center" vertical="center"/>
      <protection locked="0"/>
    </xf>
    <xf numFmtId="1" fontId="4" fillId="0" borderId="30" xfId="1" applyNumberFormat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Fill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49" fontId="4" fillId="0" borderId="31" xfId="1" applyNumberFormat="1" applyFont="1" applyFill="1" applyBorder="1" applyAlignment="1" applyProtection="1">
      <alignment horizontal="left" vertical="center"/>
      <protection locked="0"/>
    </xf>
    <xf numFmtId="49" fontId="4" fillId="0" borderId="30" xfId="1" applyNumberFormat="1" applyFont="1" applyFill="1" applyBorder="1" applyAlignment="1" applyProtection="1">
      <alignment horizontal="left" vertical="center"/>
      <protection locked="0"/>
    </xf>
    <xf numFmtId="49" fontId="4" fillId="0" borderId="29" xfId="1" applyNumberFormat="1" applyFont="1" applyFill="1" applyBorder="1" applyAlignment="1" applyProtection="1">
      <alignment horizontal="left" vertical="center"/>
      <protection locked="0"/>
    </xf>
    <xf numFmtId="1" fontId="4" fillId="0" borderId="25" xfId="1" applyNumberFormat="1" applyFont="1" applyFill="1" applyBorder="1" applyAlignment="1" applyProtection="1">
      <alignment horizontal="center" vertical="center"/>
      <protection locked="0"/>
    </xf>
    <xf numFmtId="1" fontId="4" fillId="0" borderId="22" xfId="1" applyNumberFormat="1" applyFont="1" applyFill="1" applyBorder="1" applyAlignment="1" applyProtection="1">
      <alignment horizontal="center" vertical="center"/>
      <protection locked="0"/>
    </xf>
    <xf numFmtId="1" fontId="4" fillId="0" borderId="23" xfId="1" applyNumberFormat="1" applyFont="1" applyFill="1" applyBorder="1" applyAlignment="1" applyProtection="1">
      <alignment horizontal="center" vertical="center"/>
      <protection locked="0"/>
    </xf>
    <xf numFmtId="1" fontId="4" fillId="0" borderId="26" xfId="1" applyNumberFormat="1" applyFont="1" applyFill="1" applyBorder="1" applyAlignment="1" applyProtection="1">
      <alignment horizontal="center" vertical="center"/>
      <protection locked="0"/>
    </xf>
    <xf numFmtId="1" fontId="4" fillId="0" borderId="29" xfId="1" applyNumberFormat="1" applyFont="1" applyFill="1" applyBorder="1" applyAlignment="1" applyProtection="1">
      <alignment horizontal="center" vertical="center"/>
      <protection locked="0"/>
    </xf>
    <xf numFmtId="1" fontId="9" fillId="0" borderId="32" xfId="1" applyNumberFormat="1" applyFont="1" applyBorder="1" applyAlignment="1">
      <alignment horizontal="center" vertical="center"/>
    </xf>
    <xf numFmtId="49" fontId="17" fillId="0" borderId="0" xfId="1" applyNumberFormat="1" applyFont="1" applyFill="1" applyBorder="1" applyAlignment="1" applyProtection="1">
      <alignment horizontal="left" vertical="center"/>
      <protection locked="0"/>
    </xf>
    <xf numFmtId="1" fontId="9" fillId="0" borderId="33" xfId="1" applyNumberFormat="1" applyFont="1" applyBorder="1" applyAlignment="1">
      <alignment horizontal="center" vertical="center"/>
    </xf>
    <xf numFmtId="1" fontId="9" fillId="0" borderId="34" xfId="1" applyNumberFormat="1" applyFont="1" applyBorder="1" applyAlignment="1">
      <alignment horizontal="center" vertical="center"/>
    </xf>
    <xf numFmtId="49" fontId="4" fillId="0" borderId="27" xfId="1" applyNumberFormat="1" applyFont="1" applyFill="1" applyBorder="1" applyAlignment="1" applyProtection="1">
      <alignment horizontal="left" vertical="center"/>
      <protection locked="0"/>
    </xf>
    <xf numFmtId="1" fontId="4" fillId="0" borderId="32" xfId="1" applyNumberFormat="1" applyFont="1" applyFill="1" applyBorder="1" applyAlignment="1" applyProtection="1">
      <alignment horizontal="center" vertical="center"/>
      <protection locked="0"/>
    </xf>
    <xf numFmtId="1" fontId="13" fillId="0" borderId="32" xfId="1" applyNumberFormat="1" applyFont="1" applyFill="1" applyBorder="1" applyAlignment="1" applyProtection="1">
      <alignment horizontal="center" vertical="center"/>
      <protection locked="0"/>
    </xf>
    <xf numFmtId="1" fontId="4" fillId="0" borderId="34" xfId="1" applyNumberFormat="1" applyFont="1" applyFill="1" applyBorder="1" applyAlignment="1" applyProtection="1">
      <alignment horizontal="center" vertical="center"/>
      <protection locked="0"/>
    </xf>
    <xf numFmtId="1" fontId="4" fillId="0" borderId="33" xfId="1" applyNumberFormat="1" applyFont="1" applyFill="1" applyBorder="1" applyAlignment="1" applyProtection="1">
      <alignment horizontal="center" vertical="center"/>
      <protection locked="0"/>
    </xf>
    <xf numFmtId="1" fontId="4" fillId="0" borderId="35" xfId="1" applyNumberFormat="1" applyFont="1" applyFill="1" applyBorder="1" applyAlignment="1" applyProtection="1">
      <alignment horizontal="center" vertical="center"/>
      <protection locked="0"/>
    </xf>
    <xf numFmtId="1" fontId="4" fillId="0" borderId="7" xfId="1" applyNumberFormat="1" applyFont="1" applyFill="1" applyBorder="1" applyAlignment="1" applyProtection="1">
      <alignment horizontal="center" vertical="center"/>
      <protection locked="0"/>
    </xf>
    <xf numFmtId="0" fontId="4" fillId="0" borderId="28" xfId="1" quotePrefix="1" applyFont="1" applyBorder="1" applyAlignment="1">
      <alignment horizontal="center" vertical="center" wrapText="1"/>
    </xf>
    <xf numFmtId="0" fontId="9" fillId="0" borderId="0" xfId="1" applyFont="1" applyBorder="1" applyAlignment="1">
      <alignment vertical="center"/>
    </xf>
    <xf numFmtId="0" fontId="4" fillId="0" borderId="25" xfId="1" quotePrefix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/>
    </xf>
    <xf numFmtId="0" fontId="15" fillId="0" borderId="37" xfId="1" applyFont="1" applyBorder="1" applyAlignment="1">
      <alignment horizontal="center" vertical="center"/>
    </xf>
    <xf numFmtId="0" fontId="3" fillId="0" borderId="0" xfId="1" applyFont="1" applyFill="1" applyBorder="1"/>
    <xf numFmtId="165" fontId="4" fillId="0" borderId="24" xfId="1" applyNumberFormat="1" applyFont="1" applyFill="1" applyBorder="1" applyAlignment="1" applyProtection="1">
      <alignment horizontal="center" vertical="center"/>
      <protection locked="0"/>
    </xf>
    <xf numFmtId="165" fontId="4" fillId="0" borderId="25" xfId="1" applyNumberFormat="1" applyFont="1" applyFill="1" applyBorder="1" applyAlignment="1" applyProtection="1">
      <alignment horizontal="center" vertical="center"/>
      <protection locked="0"/>
    </xf>
    <xf numFmtId="1" fontId="4" fillId="0" borderId="5" xfId="1" applyNumberFormat="1" applyFont="1" applyFill="1" applyBorder="1" applyAlignment="1" applyProtection="1">
      <alignment horizontal="center" vertical="center"/>
      <protection locked="0"/>
    </xf>
    <xf numFmtId="1" fontId="4" fillId="0" borderId="37" xfId="1" applyNumberFormat="1" applyFont="1" applyFill="1" applyBorder="1" applyAlignment="1" applyProtection="1">
      <alignment horizontal="center" vertical="center"/>
      <protection locked="0"/>
    </xf>
    <xf numFmtId="1" fontId="4" fillId="0" borderId="32" xfId="1" applyNumberFormat="1" applyFont="1" applyBorder="1" applyAlignment="1">
      <alignment horizontal="center" vertical="center"/>
    </xf>
    <xf numFmtId="164" fontId="9" fillId="0" borderId="3" xfId="2" applyNumberFormat="1" applyFont="1" applyBorder="1" applyAlignment="1">
      <alignment horizontal="center" vertical="center"/>
    </xf>
    <xf numFmtId="1" fontId="4" fillId="0" borderId="3" xfId="1" applyNumberFormat="1" applyFont="1" applyFill="1" applyBorder="1" applyAlignment="1" applyProtection="1">
      <alignment horizontal="center" vertical="center"/>
      <protection locked="0"/>
    </xf>
    <xf numFmtId="49" fontId="4" fillId="0" borderId="6" xfId="1" applyNumberFormat="1" applyFont="1" applyFill="1" applyBorder="1" applyAlignment="1" applyProtection="1">
      <alignment horizontal="left" vertical="center"/>
      <protection locked="0"/>
    </xf>
    <xf numFmtId="49" fontId="13" fillId="2" borderId="36" xfId="1" applyNumberFormat="1" applyFont="1" applyFill="1" applyBorder="1" applyAlignment="1" applyProtection="1">
      <alignment horizontal="left" vertical="center" indent="1"/>
      <protection locked="0"/>
    </xf>
    <xf numFmtId="49" fontId="13" fillId="2" borderId="10" xfId="1" applyNumberFormat="1" applyFont="1" applyFill="1" applyBorder="1" applyAlignment="1" applyProtection="1">
      <alignment horizontal="left" vertical="center"/>
      <protection locked="0"/>
    </xf>
    <xf numFmtId="1" fontId="13" fillId="2" borderId="32" xfId="1" applyNumberFormat="1" applyFont="1" applyFill="1" applyBorder="1" applyAlignment="1" applyProtection="1">
      <alignment horizontal="center" vertical="center"/>
      <protection locked="0"/>
    </xf>
    <xf numFmtId="165" fontId="13" fillId="2" borderId="32" xfId="1" applyNumberFormat="1" applyFont="1" applyFill="1" applyBorder="1" applyAlignment="1" applyProtection="1">
      <alignment horizontal="center" vertical="center"/>
      <protection locked="0"/>
    </xf>
    <xf numFmtId="0" fontId="13" fillId="2" borderId="10" xfId="1" applyFont="1" applyFill="1" applyBorder="1" applyAlignment="1">
      <alignment vertical="center"/>
    </xf>
    <xf numFmtId="1" fontId="13" fillId="2" borderId="32" xfId="1" applyNumberFormat="1" applyFont="1" applyFill="1" applyBorder="1" applyAlignment="1">
      <alignment horizontal="center" vertical="center"/>
    </xf>
    <xf numFmtId="165" fontId="13" fillId="2" borderId="32" xfId="1" applyNumberFormat="1" applyFont="1" applyFill="1" applyBorder="1" applyAlignment="1">
      <alignment horizontal="center" vertical="center"/>
    </xf>
    <xf numFmtId="0" fontId="13" fillId="0" borderId="0" xfId="1" applyFont="1" applyBorder="1" applyAlignment="1">
      <alignment vertical="center"/>
    </xf>
    <xf numFmtId="3" fontId="20" fillId="0" borderId="39" xfId="1" applyNumberFormat="1" applyFont="1" applyBorder="1" applyAlignment="1">
      <alignment horizontal="center" vertical="center"/>
    </xf>
    <xf numFmtId="166" fontId="4" fillId="0" borderId="12" xfId="2" applyNumberFormat="1" applyFont="1" applyFill="1" applyBorder="1" applyAlignment="1" applyProtection="1">
      <alignment horizontal="left" vertical="center"/>
      <protection locked="0"/>
    </xf>
    <xf numFmtId="166" fontId="4" fillId="0" borderId="27" xfId="2" applyNumberFormat="1" applyFont="1" applyFill="1" applyBorder="1" applyAlignment="1" applyProtection="1">
      <alignment horizontal="left" vertical="center"/>
      <protection locked="0"/>
    </xf>
    <xf numFmtId="166" fontId="4" fillId="0" borderId="30" xfId="2" applyNumberFormat="1" applyFont="1" applyFill="1" applyBorder="1" applyAlignment="1" applyProtection="1">
      <alignment horizontal="center" vertical="center"/>
      <protection locked="0"/>
    </xf>
    <xf numFmtId="166" fontId="4" fillId="0" borderId="29" xfId="2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1" xfId="1" applyFont="1" applyFill="1" applyBorder="1"/>
    <xf numFmtId="0" fontId="9" fillId="0" borderId="3" xfId="1" quotePrefix="1" applyFont="1" applyFill="1" applyBorder="1" applyAlignment="1">
      <alignment horizontal="center" vertical="center" wrapText="1"/>
    </xf>
    <xf numFmtId="0" fontId="4" fillId="0" borderId="3" xfId="1" quotePrefix="1" applyFont="1" applyFill="1" applyBorder="1" applyAlignment="1">
      <alignment horizontal="center" vertical="center" wrapText="1"/>
    </xf>
    <xf numFmtId="0" fontId="4" fillId="0" borderId="13" xfId="1" quotePrefix="1" applyFont="1" applyFill="1" applyBorder="1" applyAlignment="1">
      <alignment horizontal="center" vertical="center" wrapText="1"/>
    </xf>
    <xf numFmtId="0" fontId="4" fillId="0" borderId="19" xfId="1" quotePrefix="1" applyFont="1" applyFill="1" applyBorder="1" applyAlignment="1">
      <alignment horizontal="center" vertical="center" wrapText="1"/>
    </xf>
    <xf numFmtId="0" fontId="4" fillId="0" borderId="15" xfId="1" quotePrefix="1" applyFont="1" applyFill="1" applyBorder="1" applyAlignment="1">
      <alignment horizontal="center" vertical="center" wrapText="1"/>
    </xf>
    <xf numFmtId="0" fontId="4" fillId="0" borderId="10" xfId="1" quotePrefix="1" applyFont="1" applyFill="1" applyBorder="1" applyAlignment="1">
      <alignment horizontal="center" vertical="center" wrapText="1"/>
    </xf>
    <xf numFmtId="0" fontId="4" fillId="0" borderId="5" xfId="1" quotePrefix="1" applyFont="1" applyFill="1" applyBorder="1" applyAlignment="1">
      <alignment horizontal="center" vertical="center" wrapText="1"/>
    </xf>
    <xf numFmtId="166" fontId="4" fillId="0" borderId="12" xfId="2" applyNumberFormat="1" applyFont="1" applyFill="1" applyBorder="1" applyAlignment="1" applyProtection="1">
      <alignment horizontal="left" vertical="center" wrapText="1"/>
      <protection locked="0"/>
    </xf>
    <xf numFmtId="0" fontId="9" fillId="0" borderId="43" xfId="1" quotePrefix="1" applyFont="1" applyFill="1" applyBorder="1" applyAlignment="1">
      <alignment horizontal="center" vertical="center" wrapText="1"/>
    </xf>
    <xf numFmtId="0" fontId="9" fillId="0" borderId="44" xfId="1" quotePrefix="1" applyFont="1" applyFill="1" applyBorder="1" applyAlignment="1">
      <alignment horizontal="center" vertical="center" wrapText="1"/>
    </xf>
    <xf numFmtId="0" fontId="4" fillId="0" borderId="45" xfId="1" quotePrefix="1" applyFont="1" applyFill="1" applyBorder="1" applyAlignment="1">
      <alignment horizontal="center" vertical="center" wrapText="1"/>
    </xf>
    <xf numFmtId="0" fontId="4" fillId="0" borderId="46" xfId="1" quotePrefix="1" applyFont="1" applyFill="1" applyBorder="1" applyAlignment="1">
      <alignment horizontal="center" vertical="center" wrapText="1"/>
    </xf>
    <xf numFmtId="1" fontId="4" fillId="0" borderId="47" xfId="1" applyNumberFormat="1" applyFont="1" applyFill="1" applyBorder="1" applyAlignment="1" applyProtection="1">
      <alignment horizontal="center" vertical="center"/>
      <protection locked="0"/>
    </xf>
    <xf numFmtId="1" fontId="4" fillId="0" borderId="48" xfId="1" applyNumberFormat="1" applyFont="1" applyFill="1" applyBorder="1" applyAlignment="1" applyProtection="1">
      <alignment horizontal="center" vertical="center"/>
      <protection locked="0"/>
    </xf>
    <xf numFmtId="1" fontId="4" fillId="0" borderId="49" xfId="1" applyNumberFormat="1" applyFont="1" applyFill="1" applyBorder="1" applyAlignment="1" applyProtection="1">
      <alignment horizontal="center" vertical="center"/>
      <protection locked="0"/>
    </xf>
    <xf numFmtId="1" fontId="4" fillId="0" borderId="46" xfId="1" applyNumberFormat="1" applyFont="1" applyFill="1" applyBorder="1" applyAlignment="1" applyProtection="1">
      <alignment horizontal="center" vertical="center"/>
      <protection locked="0"/>
    </xf>
    <xf numFmtId="1" fontId="4" fillId="0" borderId="50" xfId="1" applyNumberFormat="1" applyFont="1" applyFill="1" applyBorder="1" applyAlignment="1" applyProtection="1">
      <alignment horizontal="center" vertical="center"/>
      <protection locked="0"/>
    </xf>
    <xf numFmtId="1" fontId="4" fillId="0" borderId="51" xfId="1" applyNumberFormat="1" applyFont="1" applyFill="1" applyBorder="1" applyAlignment="1" applyProtection="1">
      <alignment horizontal="center" vertical="center"/>
      <protection locked="0"/>
    </xf>
    <xf numFmtId="1" fontId="4" fillId="0" borderId="52" xfId="1" applyNumberFormat="1" applyFont="1" applyFill="1" applyBorder="1" applyAlignment="1" applyProtection="1">
      <alignment horizontal="center" vertical="center"/>
      <protection locked="0"/>
    </xf>
    <xf numFmtId="1" fontId="9" fillId="0" borderId="51" xfId="1" applyNumberFormat="1" applyFont="1" applyFill="1" applyBorder="1" applyAlignment="1" applyProtection="1">
      <alignment horizontal="center" vertical="center"/>
      <protection locked="0"/>
    </xf>
    <xf numFmtId="1" fontId="13" fillId="2" borderId="52" xfId="1" applyNumberFormat="1" applyFont="1" applyFill="1" applyBorder="1" applyAlignment="1" applyProtection="1">
      <alignment horizontal="center" vertical="center"/>
      <protection locked="0"/>
    </xf>
    <xf numFmtId="1" fontId="13" fillId="2" borderId="51" xfId="1" applyNumberFormat="1" applyFont="1" applyFill="1" applyBorder="1" applyAlignment="1" applyProtection="1">
      <alignment horizontal="center" vertical="center"/>
      <protection locked="0"/>
    </xf>
    <xf numFmtId="1" fontId="13" fillId="2" borderId="53" xfId="1" applyNumberFormat="1" applyFont="1" applyFill="1" applyBorder="1" applyAlignment="1" applyProtection="1">
      <alignment horizontal="center" vertical="center"/>
      <protection locked="0"/>
    </xf>
    <xf numFmtId="1" fontId="13" fillId="2" borderId="52" xfId="1" applyNumberFormat="1" applyFont="1" applyFill="1" applyBorder="1" applyAlignment="1">
      <alignment horizontal="center" vertical="center"/>
    </xf>
    <xf numFmtId="1" fontId="13" fillId="2" borderId="53" xfId="1" applyNumberFormat="1" applyFont="1" applyFill="1" applyBorder="1" applyAlignment="1">
      <alignment horizontal="center" vertical="center"/>
    </xf>
    <xf numFmtId="3" fontId="20" fillId="0" borderId="54" xfId="1" applyNumberFormat="1" applyFont="1" applyBorder="1" applyAlignment="1">
      <alignment horizontal="center" vertical="center"/>
    </xf>
    <xf numFmtId="0" fontId="4" fillId="0" borderId="55" xfId="1" applyFont="1" applyBorder="1" applyAlignment="1">
      <alignment vertical="center"/>
    </xf>
    <xf numFmtId="0" fontId="4" fillId="0" borderId="56" xfId="1" applyFont="1" applyBorder="1" applyAlignment="1">
      <alignment vertical="center"/>
    </xf>
    <xf numFmtId="49" fontId="17" fillId="0" borderId="55" xfId="1" applyNumberFormat="1" applyFont="1" applyFill="1" applyBorder="1" applyAlignment="1" applyProtection="1">
      <alignment horizontal="left" vertical="center"/>
      <protection locked="0"/>
    </xf>
    <xf numFmtId="3" fontId="9" fillId="0" borderId="44" xfId="1" applyNumberFormat="1" applyFont="1" applyBorder="1" applyAlignment="1">
      <alignment horizontal="center" vertical="center"/>
    </xf>
    <xf numFmtId="0" fontId="4" fillId="0" borderId="57" xfId="1" applyFont="1" applyBorder="1" applyAlignment="1">
      <alignment vertical="center"/>
    </xf>
    <xf numFmtId="0" fontId="4" fillId="0" borderId="58" xfId="1" applyFont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9" fillId="0" borderId="5" xfId="1" quotePrefix="1" applyFont="1" applyFill="1" applyBorder="1" applyAlignment="1">
      <alignment horizontal="center" vertical="center" wrapText="1"/>
    </xf>
    <xf numFmtId="9" fontId="9" fillId="0" borderId="14" xfId="3" quotePrefix="1" applyFont="1" applyFill="1" applyBorder="1" applyAlignment="1">
      <alignment horizontal="center" vertical="center" wrapText="1"/>
    </xf>
    <xf numFmtId="9" fontId="9" fillId="0" borderId="20" xfId="3" quotePrefix="1" applyFont="1" applyFill="1" applyBorder="1" applyAlignment="1">
      <alignment horizontal="center" vertical="center" wrapText="1"/>
    </xf>
    <xf numFmtId="9" fontId="9" fillId="0" borderId="8" xfId="3" quotePrefix="1" applyFont="1" applyFill="1" applyBorder="1" applyAlignment="1">
      <alignment horizontal="center" vertical="center" wrapText="1"/>
    </xf>
    <xf numFmtId="9" fontId="9" fillId="0" borderId="2" xfId="3" quotePrefix="1" applyFont="1" applyFill="1" applyBorder="1" applyAlignment="1">
      <alignment horizontal="center" vertical="center" wrapText="1"/>
    </xf>
    <xf numFmtId="166" fontId="4" fillId="0" borderId="37" xfId="2" applyNumberFormat="1" applyFont="1" applyFill="1" applyBorder="1" applyAlignment="1" applyProtection="1">
      <alignment horizontal="center" vertical="center"/>
      <protection locked="0"/>
    </xf>
    <xf numFmtId="166" fontId="4" fillId="0" borderId="25" xfId="2" applyNumberFormat="1" applyFont="1" applyFill="1" applyBorder="1" applyAlignment="1" applyProtection="1">
      <alignment horizontal="center" vertical="center"/>
      <protection locked="0"/>
    </xf>
    <xf numFmtId="166" fontId="4" fillId="0" borderId="27" xfId="2" applyNumberFormat="1" applyFont="1" applyFill="1" applyBorder="1" applyAlignment="1" applyProtection="1">
      <alignment horizontal="left" vertical="center" wrapText="1"/>
      <protection locked="0"/>
    </xf>
    <xf numFmtId="0" fontId="15" fillId="0" borderId="38" xfId="1" applyFont="1" applyBorder="1" applyAlignment="1">
      <alignment horizontal="center" vertical="center" wrapText="1"/>
    </xf>
    <xf numFmtId="0" fontId="15" fillId="0" borderId="32" xfId="1" applyFont="1" applyBorder="1" applyAlignment="1">
      <alignment horizontal="center" vertical="center" wrapText="1"/>
    </xf>
    <xf numFmtId="49" fontId="3" fillId="0" borderId="36" xfId="1" applyNumberFormat="1" applyFont="1" applyFill="1" applyBorder="1" applyAlignment="1">
      <alignment horizontal="left" vertical="center"/>
    </xf>
    <xf numFmtId="49" fontId="3" fillId="0" borderId="60" xfId="1" applyNumberFormat="1" applyFont="1" applyFill="1" applyBorder="1" applyAlignment="1">
      <alignment horizontal="left" vertical="center"/>
    </xf>
    <xf numFmtId="49" fontId="4" fillId="0" borderId="62" xfId="1" applyNumberFormat="1" applyFont="1" applyFill="1" applyBorder="1" applyAlignment="1" applyProtection="1">
      <alignment horizontal="left" vertical="center" indent="1"/>
      <protection locked="0"/>
    </xf>
    <xf numFmtId="49" fontId="4" fillId="0" borderId="61" xfId="1" applyNumberFormat="1" applyFont="1" applyFill="1" applyBorder="1" applyAlignment="1" applyProtection="1">
      <alignment horizontal="left" vertical="center" indent="1"/>
      <protection locked="0"/>
    </xf>
    <xf numFmtId="49" fontId="4" fillId="0" borderId="28" xfId="1" applyNumberFormat="1" applyFont="1" applyFill="1" applyBorder="1" applyAlignment="1" applyProtection="1">
      <alignment horizontal="left" vertical="center" indent="1"/>
      <protection locked="0"/>
    </xf>
    <xf numFmtId="49" fontId="4" fillId="0" borderId="11" xfId="1" applyNumberFormat="1" applyFont="1" applyFill="1" applyBorder="1" applyAlignment="1" applyProtection="1">
      <alignment horizontal="left" vertical="center" indent="1"/>
      <protection locked="0"/>
    </xf>
    <xf numFmtId="0" fontId="15" fillId="0" borderId="3" xfId="1" applyFont="1" applyFill="1" applyBorder="1" applyAlignment="1">
      <alignment vertical="top" wrapText="1"/>
    </xf>
    <xf numFmtId="49" fontId="13" fillId="0" borderId="36" xfId="1" applyNumberFormat="1" applyFont="1" applyFill="1" applyBorder="1" applyAlignment="1" applyProtection="1">
      <alignment horizontal="left" vertical="center" indent="1"/>
      <protection locked="0"/>
    </xf>
    <xf numFmtId="49" fontId="13" fillId="0" borderId="10" xfId="1" applyNumberFormat="1" applyFont="1" applyFill="1" applyBorder="1" applyAlignment="1" applyProtection="1">
      <alignment horizontal="left" vertical="center"/>
      <protection locked="0"/>
    </xf>
    <xf numFmtId="49" fontId="13" fillId="0" borderId="7" xfId="1" applyNumberFormat="1" applyFont="1" applyFill="1" applyBorder="1" applyAlignment="1" applyProtection="1">
      <alignment horizontal="left" vertical="center"/>
      <protection locked="0"/>
    </xf>
    <xf numFmtId="49" fontId="13" fillId="0" borderId="6" xfId="1" applyNumberFormat="1" applyFont="1" applyFill="1" applyBorder="1" applyAlignment="1" applyProtection="1">
      <alignment horizontal="left" vertical="center"/>
      <protection locked="0"/>
    </xf>
    <xf numFmtId="0" fontId="13" fillId="0" borderId="10" xfId="1" applyFont="1" applyFill="1" applyBorder="1" applyAlignment="1">
      <alignment vertical="center"/>
    </xf>
    <xf numFmtId="0" fontId="13" fillId="0" borderId="7" xfId="1" applyFont="1" applyFill="1" applyBorder="1" applyAlignment="1">
      <alignment vertical="center"/>
    </xf>
    <xf numFmtId="0" fontId="13" fillId="0" borderId="6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right" vertical="center"/>
    </xf>
    <xf numFmtId="0" fontId="4" fillId="0" borderId="6" xfId="1" applyFont="1" applyFill="1" applyBorder="1" applyAlignment="1">
      <alignment vertical="center"/>
    </xf>
    <xf numFmtId="43" fontId="4" fillId="0" borderId="0" xfId="2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43" fontId="4" fillId="0" borderId="6" xfId="1" applyNumberFormat="1" applyFont="1" applyBorder="1" applyAlignment="1">
      <alignment vertical="center"/>
    </xf>
    <xf numFmtId="43" fontId="4" fillId="0" borderId="0" xfId="2" applyNumberFormat="1" applyFont="1" applyFill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49" fontId="21" fillId="0" borderId="60" xfId="1" applyNumberFormat="1" applyFont="1" applyFill="1" applyBorder="1" applyAlignment="1">
      <alignment horizontal="left" vertical="center"/>
    </xf>
    <xf numFmtId="0" fontId="10" fillId="0" borderId="0" xfId="1" applyFont="1" applyBorder="1"/>
    <xf numFmtId="9" fontId="4" fillId="0" borderId="0" xfId="3" applyFont="1" applyBorder="1" applyAlignment="1">
      <alignment vertical="center"/>
    </xf>
    <xf numFmtId="9" fontId="4" fillId="0" borderId="6" xfId="3" applyFont="1" applyBorder="1" applyAlignment="1">
      <alignment vertical="center"/>
    </xf>
    <xf numFmtId="43" fontId="4" fillId="0" borderId="0" xfId="2" applyFont="1" applyBorder="1" applyAlignment="1">
      <alignment horizontal="center" vertical="center"/>
    </xf>
    <xf numFmtId="0" fontId="22" fillId="0" borderId="0" xfId="1" applyFont="1" applyBorder="1"/>
    <xf numFmtId="0" fontId="4" fillId="0" borderId="0" xfId="0" applyFont="1"/>
    <xf numFmtId="167" fontId="0" fillId="0" borderId="0" xfId="0" applyNumberFormat="1" applyAlignment="1">
      <alignment horizontal="left"/>
    </xf>
    <xf numFmtId="168" fontId="0" fillId="0" borderId="0" xfId="0" applyNumberFormat="1"/>
    <xf numFmtId="0" fontId="4" fillId="0" borderId="63" xfId="0" applyFont="1" applyFill="1" applyBorder="1" applyAlignment="1">
      <alignment horizontal="left" vertical="center"/>
    </xf>
    <xf numFmtId="167" fontId="4" fillId="0" borderId="64" xfId="0" applyNumberFormat="1" applyFont="1" applyFill="1" applyBorder="1" applyAlignment="1">
      <alignment horizontal="left" vertical="center"/>
    </xf>
    <xf numFmtId="168" fontId="4" fillId="0" borderId="65" xfId="0" applyNumberFormat="1" applyFont="1" applyFill="1" applyBorder="1" applyAlignment="1">
      <alignment horizontal="right" vertical="center"/>
    </xf>
    <xf numFmtId="0" fontId="4" fillId="0" borderId="63" xfId="0" applyFont="1" applyFill="1" applyBorder="1" applyAlignment="1">
      <alignment vertical="center"/>
    </xf>
    <xf numFmtId="0" fontId="4" fillId="0" borderId="63" xfId="0" applyFont="1" applyFill="1" applyBorder="1"/>
    <xf numFmtId="167" fontId="4" fillId="0" borderId="64" xfId="0" applyNumberFormat="1" applyFont="1" applyFill="1" applyBorder="1" applyAlignment="1">
      <alignment horizontal="left"/>
    </xf>
    <xf numFmtId="168" fontId="4" fillId="0" borderId="65" xfId="0" applyNumberFormat="1" applyFont="1" applyFill="1" applyBorder="1" applyAlignment="1">
      <alignment horizontal="right"/>
    </xf>
    <xf numFmtId="0" fontId="4" fillId="0" borderId="16" xfId="0" applyFont="1" applyFill="1" applyBorder="1"/>
    <xf numFmtId="167" fontId="4" fillId="0" borderId="4" xfId="0" applyNumberFormat="1" applyFont="1" applyFill="1" applyBorder="1" applyAlignment="1">
      <alignment horizontal="left"/>
    </xf>
    <xf numFmtId="168" fontId="4" fillId="0" borderId="66" xfId="0" applyNumberFormat="1" applyFont="1" applyFill="1" applyBorder="1" applyAlignment="1">
      <alignment horizontal="right"/>
    </xf>
    <xf numFmtId="167" fontId="0" fillId="0" borderId="64" xfId="0" applyNumberFormat="1" applyFill="1" applyBorder="1" applyAlignment="1">
      <alignment horizontal="left"/>
    </xf>
    <xf numFmtId="168" fontId="0" fillId="0" borderId="65" xfId="0" applyNumberFormat="1" applyFill="1" applyBorder="1"/>
    <xf numFmtId="0" fontId="0" fillId="0" borderId="63" xfId="0" applyFill="1" applyBorder="1"/>
    <xf numFmtId="0" fontId="4" fillId="0" borderId="16" xfId="0" applyFont="1" applyFill="1" applyBorder="1" applyAlignment="1">
      <alignment horizontal="left" vertical="center"/>
    </xf>
    <xf numFmtId="167" fontId="4" fillId="0" borderId="4" xfId="0" applyNumberFormat="1" applyFont="1" applyFill="1" applyBorder="1" applyAlignment="1">
      <alignment horizontal="left" vertical="center"/>
    </xf>
    <xf numFmtId="168" fontId="4" fillId="0" borderId="66" xfId="0" applyNumberFormat="1" applyFont="1" applyFill="1" applyBorder="1" applyAlignment="1">
      <alignment horizontal="right" vertical="center"/>
    </xf>
    <xf numFmtId="0" fontId="0" fillId="0" borderId="6" xfId="0" applyFill="1" applyBorder="1"/>
    <xf numFmtId="167" fontId="0" fillId="0" borderId="6" xfId="0" applyNumberFormat="1" applyFill="1" applyBorder="1" applyAlignment="1">
      <alignment horizontal="left"/>
    </xf>
    <xf numFmtId="168" fontId="4" fillId="0" borderId="0" xfId="0" applyNumberFormat="1" applyFont="1" applyAlignment="1">
      <alignment wrapText="1"/>
    </xf>
    <xf numFmtId="167" fontId="0" fillId="0" borderId="22" xfId="0" applyNumberFormat="1" applyFill="1" applyBorder="1" applyAlignment="1">
      <alignment horizontal="left"/>
    </xf>
    <xf numFmtId="168" fontId="9" fillId="0" borderId="0" xfId="0" applyNumberFormat="1" applyFont="1"/>
    <xf numFmtId="3" fontId="0" fillId="0" borderId="0" xfId="0" applyNumberFormat="1" applyFill="1" applyBorder="1"/>
    <xf numFmtId="167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 vertical="top" wrapText="1"/>
    </xf>
    <xf numFmtId="168" fontId="4" fillId="0" borderId="6" xfId="0" applyNumberFormat="1" applyFont="1" applyFill="1" applyBorder="1"/>
    <xf numFmtId="168" fontId="4" fillId="0" borderId="65" xfId="0" quotePrefix="1" applyNumberFormat="1" applyFont="1" applyFill="1" applyBorder="1" applyAlignment="1">
      <alignment horizontal="right"/>
    </xf>
    <xf numFmtId="168" fontId="4" fillId="0" borderId="67" xfId="0" applyNumberFormat="1" applyFont="1" applyFill="1" applyBorder="1"/>
    <xf numFmtId="0" fontId="4" fillId="0" borderId="26" xfId="0" applyFont="1" applyFill="1" applyBorder="1"/>
    <xf numFmtId="167" fontId="4" fillId="0" borderId="22" xfId="0" applyNumberFormat="1" applyFont="1" applyFill="1" applyBorder="1" applyAlignment="1">
      <alignment horizontal="left"/>
    </xf>
    <xf numFmtId="168" fontId="4" fillId="0" borderId="67" xfId="0" applyNumberFormat="1" applyFont="1" applyFill="1" applyBorder="1" applyAlignment="1">
      <alignment horizontal="right"/>
    </xf>
    <xf numFmtId="0" fontId="4" fillId="0" borderId="16" xfId="0" applyFont="1" applyFill="1" applyBorder="1" applyAlignment="1">
      <alignment vertical="center"/>
    </xf>
    <xf numFmtId="0" fontId="4" fillId="0" borderId="26" xfId="0" applyFont="1" applyFill="1" applyBorder="1" applyAlignment="1">
      <alignment horizontal="left" vertical="center"/>
    </xf>
    <xf numFmtId="167" fontId="4" fillId="0" borderId="22" xfId="0" applyNumberFormat="1" applyFont="1" applyFill="1" applyBorder="1" applyAlignment="1">
      <alignment horizontal="left" vertical="center"/>
    </xf>
    <xf numFmtId="168" fontId="4" fillId="0" borderId="67" xfId="0" applyNumberFormat="1" applyFont="1" applyFill="1" applyBorder="1" applyAlignment="1">
      <alignment horizontal="right" vertical="center"/>
    </xf>
    <xf numFmtId="168" fontId="4" fillId="0" borderId="67" xfId="0" quotePrefix="1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left"/>
    </xf>
    <xf numFmtId="3" fontId="9" fillId="0" borderId="0" xfId="0" applyNumberFormat="1" applyFont="1" applyFill="1" applyBorder="1" applyAlignment="1">
      <alignment vertical="top"/>
    </xf>
    <xf numFmtId="0" fontId="1" fillId="0" borderId="26" xfId="0" applyFont="1" applyFill="1" applyBorder="1"/>
    <xf numFmtId="167" fontId="4" fillId="0" borderId="0" xfId="0" applyNumberFormat="1" applyFont="1" applyAlignment="1">
      <alignment horizontal="right" vertical="top" wrapText="1"/>
    </xf>
    <xf numFmtId="0" fontId="24" fillId="0" borderId="0" xfId="0" applyFont="1"/>
    <xf numFmtId="0" fontId="0" fillId="0" borderId="6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7" xfId="0" applyBorder="1"/>
    <xf numFmtId="49" fontId="0" fillId="0" borderId="60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60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3" fontId="23" fillId="0" borderId="0" xfId="0" applyNumberFormat="1" applyFont="1"/>
    <xf numFmtId="0" fontId="0" fillId="0" borderId="2" xfId="0" applyBorder="1" applyAlignment="1">
      <alignment horizontal="right"/>
    </xf>
    <xf numFmtId="0" fontId="25" fillId="0" borderId="0" xfId="0" applyFont="1"/>
    <xf numFmtId="0" fontId="0" fillId="0" borderId="0" xfId="0" applyBorder="1"/>
    <xf numFmtId="167" fontId="0" fillId="0" borderId="0" xfId="0" applyNumberFormat="1" applyBorder="1" applyAlignment="1">
      <alignment horizontal="left"/>
    </xf>
    <xf numFmtId="168" fontId="0" fillId="0" borderId="0" xfId="0" applyNumberFormat="1" applyBorder="1"/>
    <xf numFmtId="0" fontId="4" fillId="0" borderId="6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0" fillId="0" borderId="0" xfId="0" applyFill="1" applyBorder="1"/>
    <xf numFmtId="168" fontId="0" fillId="0" borderId="0" xfId="0" applyNumberFormat="1" applyBorder="1" applyAlignment="1">
      <alignment horizontal="center" vertical="center"/>
    </xf>
    <xf numFmtId="0" fontId="0" fillId="0" borderId="6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6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Font="1"/>
    <xf numFmtId="0" fontId="0" fillId="0" borderId="2" xfId="0" applyFont="1" applyBorder="1"/>
    <xf numFmtId="0" fontId="4" fillId="0" borderId="0" xfId="0" applyFont="1" applyFill="1" applyBorder="1" applyAlignment="1">
      <alignment horizontal="right"/>
    </xf>
    <xf numFmtId="0" fontId="23" fillId="0" borderId="0" xfId="0" applyFont="1" applyFill="1"/>
    <xf numFmtId="0" fontId="23" fillId="0" borderId="0" xfId="0" applyFont="1"/>
    <xf numFmtId="0" fontId="23" fillId="0" borderId="2" xfId="0" applyFont="1" applyBorder="1"/>
    <xf numFmtId="0" fontId="4" fillId="4" borderId="0" xfId="0" applyFont="1" applyFill="1" applyBorder="1"/>
    <xf numFmtId="167" fontId="4" fillId="4" borderId="0" xfId="0" applyNumberFormat="1" applyFont="1" applyFill="1" applyBorder="1" applyAlignment="1">
      <alignment horizontal="left"/>
    </xf>
    <xf numFmtId="168" fontId="9" fillId="4" borderId="0" xfId="0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60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 vertical="center"/>
    </xf>
    <xf numFmtId="168" fontId="4" fillId="4" borderId="0" xfId="0" applyNumberFormat="1" applyFont="1" applyFill="1" applyBorder="1" applyAlignment="1">
      <alignment horizontal="right"/>
    </xf>
    <xf numFmtId="168" fontId="9" fillId="4" borderId="0" xfId="0" quotePrefix="1" applyNumberFormat="1" applyFont="1" applyFill="1" applyBorder="1" applyAlignment="1">
      <alignment horizontal="right"/>
    </xf>
    <xf numFmtId="0" fontId="4" fillId="4" borderId="0" xfId="0" quotePrefix="1" applyFont="1" applyFill="1" applyBorder="1" applyAlignment="1">
      <alignment horizontal="right"/>
    </xf>
    <xf numFmtId="0" fontId="4" fillId="4" borderId="2" xfId="0" quotePrefix="1" applyFont="1" applyFill="1" applyBorder="1" applyAlignment="1">
      <alignment horizontal="right"/>
    </xf>
    <xf numFmtId="0" fontId="4" fillId="5" borderId="0" xfId="0" applyFont="1" applyFill="1" applyBorder="1"/>
    <xf numFmtId="167" fontId="4" fillId="5" borderId="0" xfId="0" applyNumberFormat="1" applyFont="1" applyFill="1" applyBorder="1" applyAlignment="1">
      <alignment horizontal="left"/>
    </xf>
    <xf numFmtId="168" fontId="4" fillId="5" borderId="0" xfId="0" applyNumberFormat="1" applyFont="1" applyFill="1" applyBorder="1" applyAlignment="1">
      <alignment horizontal="right"/>
    </xf>
    <xf numFmtId="0" fontId="4" fillId="5" borderId="60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 vertical="center"/>
    </xf>
    <xf numFmtId="0" fontId="4" fillId="5" borderId="0" xfId="0" quotePrefix="1" applyFont="1" applyFill="1" applyBorder="1" applyAlignment="1">
      <alignment horizontal="right"/>
    </xf>
    <xf numFmtId="168" fontId="9" fillId="5" borderId="0" xfId="0" quotePrefix="1" applyNumberFormat="1" applyFont="1" applyFill="1" applyBorder="1" applyAlignment="1">
      <alignment horizontal="right"/>
    </xf>
    <xf numFmtId="0" fontId="4" fillId="6" borderId="0" xfId="0" applyFont="1" applyFill="1" applyBorder="1"/>
    <xf numFmtId="167" fontId="4" fillId="6" borderId="0" xfId="0" applyNumberFormat="1" applyFont="1" applyFill="1" applyBorder="1" applyAlignment="1">
      <alignment horizontal="left"/>
    </xf>
    <xf numFmtId="168" fontId="9" fillId="6" borderId="0" xfId="0" quotePrefix="1" applyNumberFormat="1" applyFont="1" applyFill="1" applyBorder="1" applyAlignment="1">
      <alignment horizontal="right"/>
    </xf>
    <xf numFmtId="0" fontId="4" fillId="6" borderId="60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0" xfId="0" quotePrefix="1" applyFont="1" applyFill="1" applyBorder="1" applyAlignment="1">
      <alignment horizontal="right"/>
    </xf>
    <xf numFmtId="168" fontId="4" fillId="6" borderId="0" xfId="0" applyNumberFormat="1" applyFont="1" applyFill="1" applyBorder="1" applyAlignment="1">
      <alignment horizontal="right"/>
    </xf>
    <xf numFmtId="0" fontId="4" fillId="0" borderId="60" xfId="0" applyFont="1" applyFill="1" applyBorder="1" applyAlignment="1">
      <alignment horizontal="right"/>
    </xf>
    <xf numFmtId="0" fontId="0" fillId="7" borderId="0" xfId="0" applyFill="1" applyBorder="1"/>
    <xf numFmtId="167" fontId="0" fillId="7" borderId="0" xfId="0" applyNumberFormat="1" applyFill="1" applyBorder="1" applyAlignment="1">
      <alignment horizontal="left"/>
    </xf>
    <xf numFmtId="168" fontId="0" fillId="7" borderId="0" xfId="0" applyNumberFormat="1" applyFill="1" applyBorder="1"/>
    <xf numFmtId="0" fontId="4" fillId="7" borderId="6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8" fontId="0" fillId="0" borderId="2" xfId="0" applyNumberFormat="1" applyBorder="1" applyAlignment="1">
      <alignment horizontal="center" vertical="center"/>
    </xf>
    <xf numFmtId="0" fontId="4" fillId="0" borderId="7" xfId="0" applyFont="1" applyBorder="1"/>
    <xf numFmtId="167" fontId="4" fillId="0" borderId="0" xfId="0" applyNumberFormat="1" applyFont="1" applyAlignment="1">
      <alignment horizontal="left" vertical="top"/>
    </xf>
    <xf numFmtId="168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4" fillId="0" borderId="0" xfId="0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" fontId="9" fillId="0" borderId="7" xfId="1" applyNumberFormat="1" applyFont="1" applyBorder="1" applyAlignment="1">
      <alignment horizontal="center" vertical="center"/>
    </xf>
    <xf numFmtId="0" fontId="9" fillId="0" borderId="2" xfId="1" quotePrefix="1" applyFont="1" applyFill="1" applyBorder="1" applyAlignment="1">
      <alignment horizontal="center" vertical="center" wrapText="1"/>
    </xf>
    <xf numFmtId="1" fontId="4" fillId="0" borderId="7" xfId="1" applyNumberFormat="1" applyFont="1" applyBorder="1" applyAlignment="1">
      <alignment horizontal="center" vertical="center"/>
    </xf>
    <xf numFmtId="0" fontId="4" fillId="0" borderId="68" xfId="1" quotePrefix="1" applyFont="1" applyFill="1" applyBorder="1" applyAlignment="1">
      <alignment horizontal="center" vertical="center" wrapText="1"/>
    </xf>
    <xf numFmtId="9" fontId="9" fillId="0" borderId="69" xfId="3" quotePrefix="1" applyFont="1" applyFill="1" applyBorder="1" applyAlignment="1">
      <alignment horizontal="center" vertical="center" wrapText="1"/>
    </xf>
    <xf numFmtId="1" fontId="4" fillId="0" borderId="70" xfId="1" applyNumberFormat="1" applyFont="1" applyFill="1" applyBorder="1" applyAlignment="1" applyProtection="1">
      <alignment horizontal="center" vertical="center"/>
      <protection locked="0"/>
    </xf>
    <xf numFmtId="1" fontId="4" fillId="0" borderId="71" xfId="1" applyNumberFormat="1" applyFont="1" applyFill="1" applyBorder="1" applyAlignment="1" applyProtection="1">
      <alignment horizontal="center" vertical="center"/>
      <protection locked="0"/>
    </xf>
    <xf numFmtId="1" fontId="4" fillId="0" borderId="72" xfId="1" applyNumberFormat="1" applyFont="1" applyFill="1" applyBorder="1" applyAlignment="1" applyProtection="1">
      <alignment horizontal="center" vertical="center"/>
      <protection locked="0"/>
    </xf>
    <xf numFmtId="0" fontId="10" fillId="0" borderId="36" xfId="1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10" fillId="0" borderId="10" xfId="1" applyFont="1" applyBorder="1" applyAlignment="1">
      <alignment horizontal="center" vertical="top"/>
    </xf>
    <xf numFmtId="0" fontId="15" fillId="0" borderId="9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0" fontId="4" fillId="0" borderId="28" xfId="1" quotePrefix="1" applyFont="1" applyBorder="1" applyAlignment="1">
      <alignment horizontal="center" vertical="center" wrapText="1"/>
    </xf>
    <xf numFmtId="0" fontId="4" fillId="0" borderId="29" xfId="1" quotePrefix="1" applyFont="1" applyBorder="1" applyAlignment="1">
      <alignment horizontal="center" vertical="center" wrapText="1"/>
    </xf>
    <xf numFmtId="0" fontId="15" fillId="0" borderId="38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top" wrapText="1"/>
    </xf>
    <xf numFmtId="0" fontId="10" fillId="0" borderId="41" xfId="1" applyFont="1" applyBorder="1" applyAlignment="1">
      <alignment horizontal="center" vertical="top"/>
    </xf>
    <xf numFmtId="0" fontId="10" fillId="0" borderId="42" xfId="1" applyFont="1" applyBorder="1" applyAlignment="1">
      <alignment horizontal="center" vertical="top"/>
    </xf>
    <xf numFmtId="0" fontId="15" fillId="0" borderId="17" xfId="1" applyFont="1" applyBorder="1" applyAlignment="1">
      <alignment horizontal="center" vertical="center" wrapText="1"/>
    </xf>
    <xf numFmtId="0" fontId="4" fillId="0" borderId="27" xfId="1" quotePrefix="1" applyFont="1" applyBorder="1" applyAlignment="1">
      <alignment horizontal="center" vertical="center" wrapText="1"/>
    </xf>
    <xf numFmtId="168" fontId="4" fillId="0" borderId="2" xfId="0" applyNumberFormat="1" applyFont="1" applyBorder="1" applyAlignment="1">
      <alignment horizontal="center" vertical="center"/>
    </xf>
    <xf numFmtId="0" fontId="23" fillId="3" borderId="36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5" xfId="0" applyNumberFormat="1" applyBorder="1" applyAlignment="1">
      <alignment horizontal="right" vertical="top" wrapText="1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7"/>
  <sheetViews>
    <sheetView tabSelected="1" view="pageBreakPreview" topLeftCell="A5" zoomScale="85" zoomScaleNormal="70" zoomScaleSheetLayoutView="85" workbookViewId="0">
      <selection activeCell="K28" sqref="K28"/>
    </sheetView>
  </sheetViews>
  <sheetFormatPr baseColWidth="10" defaultColWidth="10.28515625" defaultRowHeight="12.75" x14ac:dyDescent="0.2"/>
  <cols>
    <col min="1" max="1" width="26.85546875" style="7" customWidth="1"/>
    <col min="2" max="2" width="10.28515625" style="7" bestFit="1" customWidth="1"/>
    <col min="3" max="3" width="13.42578125" style="7" bestFit="1" customWidth="1"/>
    <col min="4" max="4" width="22" style="7" customWidth="1"/>
    <col min="5" max="7" width="14.140625" style="7" customWidth="1"/>
    <col min="8" max="22" width="9.140625" style="7" customWidth="1"/>
    <col min="23" max="23" width="14.140625" style="7" customWidth="1"/>
    <col min="24" max="24" width="24.5703125" style="7" bestFit="1" customWidth="1"/>
    <col min="25" max="25" width="17.7109375" style="1" customWidth="1"/>
    <col min="26" max="16384" width="10.28515625" style="6"/>
  </cols>
  <sheetData>
    <row r="1" spans="1:33" s="4" customFormat="1" ht="32.1" customHeight="1" x14ac:dyDescent="0.3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3"/>
    </row>
    <row r="2" spans="1:33" s="4" customFormat="1" ht="4.5" customHeight="1" x14ac:dyDescent="0.3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</row>
    <row r="3" spans="1:33" s="4" customFormat="1" ht="32.1" customHeight="1" x14ac:dyDescent="0.2">
      <c r="A3" s="26" t="s">
        <v>38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</row>
    <row r="4" spans="1:33" s="4" customFormat="1" ht="3.75" customHeight="1" x14ac:dyDescent="0.2">
      <c r="A4" s="1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3" s="4" customFormat="1" ht="18.75" customHeight="1" x14ac:dyDescent="0.2">
      <c r="A5" s="11" t="s">
        <v>74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33" s="4" customFormat="1" ht="21.75" customHeight="1" x14ac:dyDescent="0.3">
      <c r="A6" s="12" t="s">
        <v>93</v>
      </c>
      <c r="E6" s="292" t="s">
        <v>95</v>
      </c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4"/>
      <c r="Z6" s="154" t="s">
        <v>98</v>
      </c>
    </row>
    <row r="7" spans="1:33" s="4" customFormat="1" ht="36.75" customHeight="1" thickBot="1" x14ac:dyDescent="0.25">
      <c r="A7" s="83"/>
      <c r="B7" s="61"/>
      <c r="C7" s="61"/>
      <c r="D7" s="61"/>
      <c r="E7" s="126" t="s">
        <v>75</v>
      </c>
      <c r="F7" s="58" t="s">
        <v>36</v>
      </c>
      <c r="G7" s="57" t="s">
        <v>72</v>
      </c>
      <c r="H7" s="295" t="s">
        <v>20</v>
      </c>
      <c r="I7" s="296"/>
      <c r="J7" s="295" t="s">
        <v>54</v>
      </c>
      <c r="K7" s="304"/>
      <c r="L7" s="296"/>
      <c r="M7" s="295" t="s">
        <v>21</v>
      </c>
      <c r="N7" s="296"/>
      <c r="O7" s="295" t="s">
        <v>64</v>
      </c>
      <c r="P7" s="296"/>
      <c r="Q7" s="295" t="s">
        <v>0</v>
      </c>
      <c r="R7" s="296"/>
      <c r="S7" s="57" t="s">
        <v>58</v>
      </c>
      <c r="T7" s="59" t="s">
        <v>37</v>
      </c>
      <c r="U7" s="60" t="s">
        <v>60</v>
      </c>
      <c r="V7" s="299" t="s">
        <v>66</v>
      </c>
    </row>
    <row r="8" spans="1:33" s="4" customFormat="1" ht="35.25" customHeight="1" x14ac:dyDescent="0.25">
      <c r="A8" s="150" t="s">
        <v>94</v>
      </c>
      <c r="E8" s="127"/>
      <c r="F8" s="54" t="s">
        <v>56</v>
      </c>
      <c r="G8" s="54" t="s">
        <v>53</v>
      </c>
      <c r="H8" s="297" t="s">
        <v>22</v>
      </c>
      <c r="I8" s="298"/>
      <c r="J8" s="297" t="s">
        <v>55</v>
      </c>
      <c r="K8" s="305"/>
      <c r="L8" s="298"/>
      <c r="M8" s="297" t="s">
        <v>23</v>
      </c>
      <c r="N8" s="298"/>
      <c r="O8" s="297" t="s">
        <v>25</v>
      </c>
      <c r="P8" s="298"/>
      <c r="Q8" s="297" t="s">
        <v>26</v>
      </c>
      <c r="R8" s="298"/>
      <c r="S8" s="54" t="s">
        <v>59</v>
      </c>
      <c r="T8" s="54" t="s">
        <v>24</v>
      </c>
      <c r="U8" s="56" t="s">
        <v>61</v>
      </c>
      <c r="V8" s="300"/>
      <c r="Z8" s="301" t="s">
        <v>97</v>
      </c>
      <c r="AA8" s="302"/>
      <c r="AB8" s="302"/>
      <c r="AC8" s="302"/>
      <c r="AD8" s="302"/>
      <c r="AE8" s="302"/>
      <c r="AF8" s="302"/>
      <c r="AG8" s="303"/>
    </row>
    <row r="9" spans="1:33" s="4" customFormat="1" ht="40.5" customHeight="1" x14ac:dyDescent="0.2">
      <c r="A9" s="83"/>
      <c r="B9" s="61"/>
      <c r="E9" s="86" t="s">
        <v>2</v>
      </c>
      <c r="F9" s="86" t="s">
        <v>39</v>
      </c>
      <c r="G9" s="86" t="s">
        <v>39</v>
      </c>
      <c r="H9" s="87" t="s">
        <v>2</v>
      </c>
      <c r="I9" s="88" t="s">
        <v>39</v>
      </c>
      <c r="J9" s="89" t="s">
        <v>2</v>
      </c>
      <c r="K9" s="89" t="s">
        <v>40</v>
      </c>
      <c r="L9" s="90" t="s">
        <v>39</v>
      </c>
      <c r="M9" s="89" t="s">
        <v>2</v>
      </c>
      <c r="N9" s="90" t="s">
        <v>39</v>
      </c>
      <c r="O9" s="89" t="s">
        <v>2</v>
      </c>
      <c r="P9" s="90" t="s">
        <v>39</v>
      </c>
      <c r="Q9" s="287" t="s">
        <v>170</v>
      </c>
      <c r="R9" s="90" t="s">
        <v>41</v>
      </c>
      <c r="S9" s="86" t="s">
        <v>2</v>
      </c>
      <c r="T9" s="86" t="s">
        <v>39</v>
      </c>
      <c r="U9" s="86" t="s">
        <v>39</v>
      </c>
      <c r="V9" s="86"/>
      <c r="X9" s="128"/>
      <c r="Y9" s="84"/>
      <c r="Z9" s="93" t="s">
        <v>73</v>
      </c>
      <c r="AA9" s="85" t="s">
        <v>20</v>
      </c>
      <c r="AB9" s="85" t="s">
        <v>63</v>
      </c>
      <c r="AC9" s="85" t="s">
        <v>21</v>
      </c>
      <c r="AD9" s="85" t="s">
        <v>64</v>
      </c>
      <c r="AE9" s="85" t="s">
        <v>0</v>
      </c>
      <c r="AF9" s="85" t="s">
        <v>65</v>
      </c>
      <c r="AG9" s="94" t="s">
        <v>66</v>
      </c>
    </row>
    <row r="10" spans="1:33" s="4" customFormat="1" ht="29.25" customHeight="1" x14ac:dyDescent="0.2">
      <c r="A10" s="149"/>
      <c r="B10" s="61"/>
      <c r="C10" s="134" t="s">
        <v>96</v>
      </c>
      <c r="D10" s="134" t="s">
        <v>78</v>
      </c>
      <c r="E10" s="118" t="s">
        <v>76</v>
      </c>
      <c r="F10" s="118" t="s">
        <v>77</v>
      </c>
      <c r="G10" s="118" t="s">
        <v>77</v>
      </c>
      <c r="H10" s="119" t="s">
        <v>76</v>
      </c>
      <c r="I10" s="120" t="s">
        <v>77</v>
      </c>
      <c r="J10" s="121" t="s">
        <v>76</v>
      </c>
      <c r="K10" s="121" t="s">
        <v>77</v>
      </c>
      <c r="L10" s="122" t="s">
        <v>77</v>
      </c>
      <c r="M10" s="121" t="s">
        <v>76</v>
      </c>
      <c r="N10" s="122" t="s">
        <v>77</v>
      </c>
      <c r="O10" s="121" t="s">
        <v>76</v>
      </c>
      <c r="P10" s="122" t="s">
        <v>77</v>
      </c>
      <c r="Q10" s="288" t="s">
        <v>84</v>
      </c>
      <c r="R10" s="285" t="s">
        <v>86</v>
      </c>
      <c r="S10" s="118" t="s">
        <v>76</v>
      </c>
      <c r="T10" s="118" t="s">
        <v>77</v>
      </c>
      <c r="U10" s="118" t="s">
        <v>77</v>
      </c>
      <c r="V10" s="91"/>
      <c r="X10" s="129"/>
      <c r="Y10" s="61"/>
      <c r="Z10" s="95"/>
      <c r="AA10" s="91"/>
      <c r="AB10" s="91"/>
      <c r="AC10" s="91"/>
      <c r="AD10" s="91"/>
      <c r="AE10" s="91"/>
      <c r="AF10" s="91"/>
      <c r="AG10" s="96"/>
    </row>
    <row r="11" spans="1:33" s="34" customFormat="1" ht="55.5" customHeight="1" x14ac:dyDescent="0.2">
      <c r="A11" s="130" t="s">
        <v>47</v>
      </c>
      <c r="B11" s="35" t="s">
        <v>42</v>
      </c>
      <c r="C11" s="81">
        <v>43000</v>
      </c>
      <c r="D11" s="92" t="s">
        <v>80</v>
      </c>
      <c r="E11" s="30">
        <v>12</v>
      </c>
      <c r="F11" s="29">
        <v>5</v>
      </c>
      <c r="G11" s="29">
        <v>2</v>
      </c>
      <c r="H11" s="16">
        <v>1</v>
      </c>
      <c r="I11" s="29">
        <v>1</v>
      </c>
      <c r="J11" s="16" t="s">
        <v>57</v>
      </c>
      <c r="K11" s="31" t="s">
        <v>57</v>
      </c>
      <c r="L11" s="32">
        <v>1</v>
      </c>
      <c r="M11" s="16">
        <v>1</v>
      </c>
      <c r="N11" s="32">
        <v>1</v>
      </c>
      <c r="O11" s="16">
        <v>10</v>
      </c>
      <c r="P11" s="29">
        <v>5</v>
      </c>
      <c r="Q11" s="289">
        <v>25</v>
      </c>
      <c r="R11" s="32">
        <v>0</v>
      </c>
      <c r="S11" s="30">
        <v>2</v>
      </c>
      <c r="T11" s="30">
        <v>8</v>
      </c>
      <c r="U11" s="30">
        <v>3</v>
      </c>
      <c r="V11" s="30">
        <f>SUM(E11:U11)</f>
        <v>77</v>
      </c>
      <c r="X11" s="130" t="s">
        <v>47</v>
      </c>
      <c r="Y11" s="35" t="s">
        <v>42</v>
      </c>
      <c r="Z11" s="97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98">
        <f t="shared" ref="AG11:AG22" si="0">SUM(Z11:AF11)</f>
        <v>0</v>
      </c>
    </row>
    <row r="12" spans="1:33" s="34" customFormat="1" ht="45" customHeight="1" x14ac:dyDescent="0.2">
      <c r="A12" s="131" t="s">
        <v>48</v>
      </c>
      <c r="B12" s="36">
        <v>1.671</v>
      </c>
      <c r="C12" s="81">
        <v>505000</v>
      </c>
      <c r="D12" s="79" t="s">
        <v>79</v>
      </c>
      <c r="E12" s="30">
        <v>12</v>
      </c>
      <c r="F12" s="29">
        <v>5</v>
      </c>
      <c r="G12" s="29">
        <v>4</v>
      </c>
      <c r="H12" s="16">
        <v>2</v>
      </c>
      <c r="I12" s="29">
        <v>2</v>
      </c>
      <c r="J12" s="31" t="s">
        <v>57</v>
      </c>
      <c r="K12" s="31" t="s">
        <v>57</v>
      </c>
      <c r="L12" s="32">
        <v>1</v>
      </c>
      <c r="M12" s="31"/>
      <c r="N12" s="32">
        <v>1</v>
      </c>
      <c r="O12" s="31">
        <v>25</v>
      </c>
      <c r="P12" s="32">
        <v>8</v>
      </c>
      <c r="Q12" s="289">
        <v>40</v>
      </c>
      <c r="R12" s="32">
        <v>80</v>
      </c>
      <c r="S12" s="30">
        <v>6</v>
      </c>
      <c r="T12" s="30">
        <v>15</v>
      </c>
      <c r="U12" s="30">
        <v>3</v>
      </c>
      <c r="V12" s="30">
        <f t="shared" ref="V12:V18" si="1">SUM(E12:U12)</f>
        <v>204</v>
      </c>
      <c r="X12" s="131" t="s">
        <v>48</v>
      </c>
      <c r="Y12" s="36">
        <v>1.671</v>
      </c>
      <c r="Z12" s="97">
        <v>0</v>
      </c>
      <c r="AA12" s="62">
        <v>4</v>
      </c>
      <c r="AB12" s="30">
        <v>34</v>
      </c>
      <c r="AC12" s="62">
        <v>4</v>
      </c>
      <c r="AD12" s="30">
        <v>17</v>
      </c>
      <c r="AE12" s="30">
        <v>119</v>
      </c>
      <c r="AF12" s="62">
        <v>8.5</v>
      </c>
      <c r="AG12" s="98">
        <f t="shared" si="0"/>
        <v>186.5</v>
      </c>
    </row>
    <row r="13" spans="1:33" s="34" customFormat="1" ht="45" customHeight="1" x14ac:dyDescent="0.2">
      <c r="A13" s="131" t="s">
        <v>49</v>
      </c>
      <c r="B13" s="36" t="s">
        <v>43</v>
      </c>
      <c r="C13" s="81">
        <v>76000</v>
      </c>
      <c r="D13" s="92" t="s">
        <v>81</v>
      </c>
      <c r="E13" s="30">
        <v>12</v>
      </c>
      <c r="F13" s="29">
        <v>5</v>
      </c>
      <c r="G13" s="29">
        <v>2</v>
      </c>
      <c r="H13" s="16">
        <v>1</v>
      </c>
      <c r="I13" s="29">
        <v>1</v>
      </c>
      <c r="J13" s="31" t="s">
        <v>57</v>
      </c>
      <c r="K13" s="31" t="s">
        <v>57</v>
      </c>
      <c r="L13" s="32">
        <v>1</v>
      </c>
      <c r="M13" s="31">
        <v>1</v>
      </c>
      <c r="N13" s="32">
        <v>1</v>
      </c>
      <c r="O13" s="31">
        <v>15</v>
      </c>
      <c r="P13" s="32">
        <v>5</v>
      </c>
      <c r="Q13" s="289">
        <v>25</v>
      </c>
      <c r="R13" s="32">
        <v>0</v>
      </c>
      <c r="S13" s="30">
        <v>2</v>
      </c>
      <c r="T13" s="30">
        <v>8</v>
      </c>
      <c r="U13" s="30">
        <v>3</v>
      </c>
      <c r="V13" s="30">
        <f t="shared" si="1"/>
        <v>82</v>
      </c>
      <c r="X13" s="131" t="s">
        <v>49</v>
      </c>
      <c r="Y13" s="36" t="s">
        <v>43</v>
      </c>
      <c r="Z13" s="97">
        <v>0</v>
      </c>
      <c r="AA13" s="62">
        <v>4</v>
      </c>
      <c r="AB13" s="30">
        <v>34</v>
      </c>
      <c r="AC13" s="62">
        <v>4</v>
      </c>
      <c r="AD13" s="30">
        <v>17</v>
      </c>
      <c r="AE13" s="30">
        <v>119</v>
      </c>
      <c r="AF13" s="62">
        <v>8.5</v>
      </c>
      <c r="AG13" s="98">
        <f t="shared" si="0"/>
        <v>186.5</v>
      </c>
    </row>
    <row r="14" spans="1:33" s="34" customFormat="1" ht="41.25" customHeight="1" x14ac:dyDescent="0.2">
      <c r="A14" s="132" t="s">
        <v>50</v>
      </c>
      <c r="B14" s="37" t="s">
        <v>44</v>
      </c>
      <c r="C14" s="82">
        <v>50000</v>
      </c>
      <c r="D14" s="125" t="s">
        <v>87</v>
      </c>
      <c r="E14" s="38">
        <v>12</v>
      </c>
      <c r="F14" s="40">
        <v>5</v>
      </c>
      <c r="G14" s="40">
        <v>2</v>
      </c>
      <c r="H14" s="39"/>
      <c r="I14" s="40">
        <v>1</v>
      </c>
      <c r="J14" s="41">
        <v>20</v>
      </c>
      <c r="K14" s="41" t="s">
        <v>57</v>
      </c>
      <c r="L14" s="42">
        <v>30</v>
      </c>
      <c r="M14" s="41"/>
      <c r="N14" s="42">
        <v>1</v>
      </c>
      <c r="O14" s="41">
        <v>20</v>
      </c>
      <c r="P14" s="42">
        <v>8</v>
      </c>
      <c r="Q14" s="290">
        <v>50</v>
      </c>
      <c r="R14" s="42">
        <v>0</v>
      </c>
      <c r="S14" s="38">
        <v>2</v>
      </c>
      <c r="T14" s="38">
        <v>16</v>
      </c>
      <c r="U14" s="38">
        <v>3</v>
      </c>
      <c r="V14" s="64">
        <f t="shared" si="1"/>
        <v>170</v>
      </c>
      <c r="X14" s="132" t="s">
        <v>50</v>
      </c>
      <c r="Y14" s="37" t="s">
        <v>44</v>
      </c>
      <c r="Z14" s="99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100">
        <f t="shared" si="0"/>
        <v>0</v>
      </c>
    </row>
    <row r="15" spans="1:33" s="34" customFormat="1" ht="36" customHeight="1" x14ac:dyDescent="0.2">
      <c r="A15" s="131" t="s">
        <v>68</v>
      </c>
      <c r="B15" s="36" t="s">
        <v>45</v>
      </c>
      <c r="C15" s="81">
        <v>630000</v>
      </c>
      <c r="D15" s="92" t="s">
        <v>88</v>
      </c>
      <c r="E15" s="30">
        <v>12</v>
      </c>
      <c r="F15" s="29">
        <v>5</v>
      </c>
      <c r="G15" s="29">
        <v>2</v>
      </c>
      <c r="H15" s="16">
        <v>2</v>
      </c>
      <c r="I15" s="29">
        <v>2</v>
      </c>
      <c r="J15" s="31">
        <v>20</v>
      </c>
      <c r="K15" s="31">
        <v>50</v>
      </c>
      <c r="L15" s="32" t="s">
        <v>57</v>
      </c>
      <c r="M15" s="31">
        <v>2</v>
      </c>
      <c r="N15" s="32">
        <v>5</v>
      </c>
      <c r="O15" s="31">
        <v>40</v>
      </c>
      <c r="P15" s="32">
        <v>5</v>
      </c>
      <c r="Q15" s="289">
        <v>50</v>
      </c>
      <c r="R15" s="32">
        <v>100</v>
      </c>
      <c r="S15" s="30">
        <v>2</v>
      </c>
      <c r="T15" s="30">
        <v>25</v>
      </c>
      <c r="U15" s="30">
        <v>3</v>
      </c>
      <c r="V15" s="65">
        <f t="shared" si="1"/>
        <v>325</v>
      </c>
      <c r="X15" s="131" t="s">
        <v>68</v>
      </c>
      <c r="Y15" s="36" t="s">
        <v>45</v>
      </c>
      <c r="Z15" s="97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101">
        <f t="shared" si="0"/>
        <v>0</v>
      </c>
    </row>
    <row r="16" spans="1:33" s="5" customFormat="1" ht="17.25" customHeight="1" x14ac:dyDescent="0.2">
      <c r="A16" s="132" t="s">
        <v>69</v>
      </c>
      <c r="B16" s="37">
        <v>2.673</v>
      </c>
      <c r="C16" s="82">
        <v>300000</v>
      </c>
      <c r="D16" s="80" t="s">
        <v>79</v>
      </c>
      <c r="E16" s="38">
        <v>12</v>
      </c>
      <c r="F16" s="40">
        <v>5</v>
      </c>
      <c r="G16" s="40">
        <v>2</v>
      </c>
      <c r="H16" s="39">
        <v>2</v>
      </c>
      <c r="I16" s="40">
        <v>2</v>
      </c>
      <c r="J16" s="41" t="s">
        <v>57</v>
      </c>
      <c r="K16" s="41" t="s">
        <v>57</v>
      </c>
      <c r="L16" s="42">
        <v>1</v>
      </c>
      <c r="M16" s="41"/>
      <c r="N16" s="42">
        <v>1</v>
      </c>
      <c r="O16" s="41">
        <v>40</v>
      </c>
      <c r="P16" s="42">
        <v>5</v>
      </c>
      <c r="Q16" s="290">
        <v>40</v>
      </c>
      <c r="R16" s="42">
        <v>80</v>
      </c>
      <c r="S16" s="38">
        <v>2</v>
      </c>
      <c r="T16" s="38">
        <v>15</v>
      </c>
      <c r="U16" s="38">
        <v>3</v>
      </c>
      <c r="V16" s="64">
        <f t="shared" si="1"/>
        <v>210</v>
      </c>
      <c r="X16" s="132" t="s">
        <v>69</v>
      </c>
      <c r="Y16" s="37">
        <v>2.673</v>
      </c>
      <c r="Z16" s="99">
        <v>0</v>
      </c>
      <c r="AA16" s="63">
        <v>4</v>
      </c>
      <c r="AB16" s="38">
        <v>0</v>
      </c>
      <c r="AC16" s="38">
        <v>0</v>
      </c>
      <c r="AD16" s="38">
        <v>17</v>
      </c>
      <c r="AE16" s="38">
        <v>119</v>
      </c>
      <c r="AF16" s="63">
        <v>8.5</v>
      </c>
      <c r="AG16" s="102">
        <f t="shared" si="0"/>
        <v>148.5</v>
      </c>
    </row>
    <row r="17" spans="1:33" s="5" customFormat="1" ht="51.75" customHeight="1" x14ac:dyDescent="0.2">
      <c r="A17" s="131" t="s">
        <v>51</v>
      </c>
      <c r="B17" s="13" t="s">
        <v>46</v>
      </c>
      <c r="C17" s="123">
        <v>318000</v>
      </c>
      <c r="D17" s="92" t="s">
        <v>89</v>
      </c>
      <c r="E17" s="30">
        <v>12</v>
      </c>
      <c r="F17" s="29">
        <v>5</v>
      </c>
      <c r="G17" s="29">
        <v>2</v>
      </c>
      <c r="H17" s="16">
        <v>2</v>
      </c>
      <c r="I17" s="29">
        <v>2</v>
      </c>
      <c r="J17" s="31">
        <v>8</v>
      </c>
      <c r="K17" s="31">
        <v>30</v>
      </c>
      <c r="L17" s="32" t="s">
        <v>57</v>
      </c>
      <c r="M17" s="31">
        <v>2</v>
      </c>
      <c r="N17" s="32">
        <v>2</v>
      </c>
      <c r="O17" s="31">
        <v>25</v>
      </c>
      <c r="P17" s="32">
        <v>8</v>
      </c>
      <c r="Q17" s="289">
        <v>20</v>
      </c>
      <c r="R17" s="32">
        <v>20</v>
      </c>
      <c r="S17" s="30">
        <v>2</v>
      </c>
      <c r="T17" s="30">
        <v>10</v>
      </c>
      <c r="U17" s="30">
        <v>3</v>
      </c>
      <c r="V17" s="65">
        <f t="shared" si="1"/>
        <v>153</v>
      </c>
      <c r="X17" s="131" t="s">
        <v>51</v>
      </c>
      <c r="Y17" s="13" t="s">
        <v>46</v>
      </c>
      <c r="Z17" s="97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98">
        <f t="shared" si="0"/>
        <v>0</v>
      </c>
    </row>
    <row r="18" spans="1:33" s="5" customFormat="1" ht="17.25" customHeight="1" x14ac:dyDescent="0.2">
      <c r="A18" s="132" t="s">
        <v>52</v>
      </c>
      <c r="B18" s="47">
        <v>7.3029999999999999</v>
      </c>
      <c r="C18" s="124">
        <v>370000</v>
      </c>
      <c r="D18" s="80" t="s">
        <v>90</v>
      </c>
      <c r="E18" s="38">
        <v>12</v>
      </c>
      <c r="F18" s="40">
        <v>5</v>
      </c>
      <c r="G18" s="40">
        <v>2</v>
      </c>
      <c r="H18" s="39">
        <v>2</v>
      </c>
      <c r="I18" s="40">
        <v>2</v>
      </c>
      <c r="J18" s="41">
        <v>8</v>
      </c>
      <c r="K18" s="41">
        <v>30</v>
      </c>
      <c r="L18" s="42" t="s">
        <v>57</v>
      </c>
      <c r="M18" s="41">
        <v>2</v>
      </c>
      <c r="N18" s="42">
        <v>2</v>
      </c>
      <c r="O18" s="41">
        <v>25</v>
      </c>
      <c r="P18" s="42">
        <v>8</v>
      </c>
      <c r="Q18" s="290">
        <v>40</v>
      </c>
      <c r="R18" s="42">
        <v>0</v>
      </c>
      <c r="S18" s="38">
        <v>2</v>
      </c>
      <c r="T18" s="38">
        <v>10</v>
      </c>
      <c r="U18" s="38">
        <v>3</v>
      </c>
      <c r="V18" s="38">
        <f t="shared" si="1"/>
        <v>153</v>
      </c>
      <c r="X18" s="132" t="s">
        <v>52</v>
      </c>
      <c r="Y18" s="47">
        <v>7.3029999999999999</v>
      </c>
      <c r="Z18" s="99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102">
        <f t="shared" si="0"/>
        <v>0</v>
      </c>
    </row>
    <row r="19" spans="1:33" s="5" customFormat="1" ht="17.25" customHeight="1" x14ac:dyDescent="0.2">
      <c r="A19" s="133"/>
      <c r="B19" s="69"/>
      <c r="C19" s="69"/>
      <c r="D19" s="69"/>
      <c r="E19" s="48"/>
      <c r="F19" s="53"/>
      <c r="G19" s="50"/>
      <c r="H19" s="51"/>
      <c r="I19" s="50"/>
      <c r="J19" s="52"/>
      <c r="K19" s="52"/>
      <c r="L19" s="53"/>
      <c r="M19" s="52"/>
      <c r="N19" s="53"/>
      <c r="O19" s="52"/>
      <c r="P19" s="53"/>
      <c r="Q19" s="291"/>
      <c r="R19" s="53"/>
      <c r="S19" s="48"/>
      <c r="T19" s="48"/>
      <c r="U19" s="48"/>
      <c r="V19" s="64"/>
      <c r="X19" s="133"/>
      <c r="Y19" s="69"/>
      <c r="Z19" s="103"/>
      <c r="AA19" s="48"/>
      <c r="AB19" s="48"/>
      <c r="AC19" s="48"/>
      <c r="AD19" s="48"/>
      <c r="AE19" s="48"/>
      <c r="AF19" s="48"/>
      <c r="AG19" s="104">
        <f>SUM(AG11:AG18)</f>
        <v>521.5</v>
      </c>
    </row>
    <row r="20" spans="1:33" s="5" customFormat="1" ht="17.25" customHeight="1" x14ac:dyDescent="0.2">
      <c r="A20" s="135" t="s">
        <v>67</v>
      </c>
      <c r="B20" s="136"/>
      <c r="C20" s="137"/>
      <c r="D20" s="138"/>
      <c r="E20" s="48"/>
      <c r="F20" s="49"/>
      <c r="G20" s="50"/>
      <c r="H20" s="51"/>
      <c r="I20" s="50"/>
      <c r="J20" s="52"/>
      <c r="K20" s="52"/>
      <c r="L20" s="53"/>
      <c r="M20" s="52"/>
      <c r="N20" s="53"/>
      <c r="O20" s="52"/>
      <c r="P20" s="53"/>
      <c r="Q20" s="291"/>
      <c r="R20" s="53"/>
      <c r="S20" s="48"/>
      <c r="T20" s="48"/>
      <c r="U20" s="48"/>
      <c r="V20" s="68"/>
      <c r="X20" s="70" t="s">
        <v>67</v>
      </c>
      <c r="Y20" s="71"/>
      <c r="Z20" s="105">
        <v>0</v>
      </c>
      <c r="AA20" s="73">
        <v>12.5</v>
      </c>
      <c r="AB20" s="72">
        <v>17</v>
      </c>
      <c r="AC20" s="73">
        <v>4</v>
      </c>
      <c r="AD20" s="72">
        <v>51</v>
      </c>
      <c r="AE20" s="72">
        <v>323</v>
      </c>
      <c r="AF20" s="73">
        <v>25.5</v>
      </c>
      <c r="AG20" s="106">
        <f t="shared" si="0"/>
        <v>433</v>
      </c>
    </row>
    <row r="21" spans="1:33" s="5" customFormat="1" ht="17.25" customHeight="1" x14ac:dyDescent="0.2">
      <c r="A21" s="135" t="s">
        <v>70</v>
      </c>
      <c r="B21" s="136"/>
      <c r="C21" s="137"/>
      <c r="D21" s="138"/>
      <c r="E21" s="48"/>
      <c r="F21" s="49"/>
      <c r="G21" s="50"/>
      <c r="H21" s="51"/>
      <c r="I21" s="50"/>
      <c r="J21" s="52"/>
      <c r="K21" s="52"/>
      <c r="L21" s="53"/>
      <c r="M21" s="52"/>
      <c r="N21" s="53"/>
      <c r="O21" s="52"/>
      <c r="P21" s="53"/>
      <c r="Q21" s="291"/>
      <c r="R21" s="53"/>
      <c r="S21" s="48"/>
      <c r="T21" s="48"/>
      <c r="U21" s="48"/>
      <c r="V21" s="48"/>
      <c r="X21" s="70" t="s">
        <v>70</v>
      </c>
      <c r="Y21" s="71"/>
      <c r="Z21" s="105">
        <v>0</v>
      </c>
      <c r="AA21" s="73">
        <v>8.5</v>
      </c>
      <c r="AB21" s="72">
        <v>68</v>
      </c>
      <c r="AC21" s="73">
        <v>8.5</v>
      </c>
      <c r="AD21" s="72">
        <v>34</v>
      </c>
      <c r="AE21" s="72">
        <v>204</v>
      </c>
      <c r="AF21" s="72">
        <v>17</v>
      </c>
      <c r="AG21" s="107">
        <f t="shared" si="0"/>
        <v>340</v>
      </c>
    </row>
    <row r="22" spans="1:33" s="5" customFormat="1" ht="17.25" customHeight="1" x14ac:dyDescent="0.2">
      <c r="A22" s="135" t="s">
        <v>71</v>
      </c>
      <c r="B22" s="139"/>
      <c r="C22" s="140"/>
      <c r="D22" s="141"/>
      <c r="E22" s="66"/>
      <c r="F22" s="66"/>
      <c r="G22" s="66"/>
      <c r="H22" s="51"/>
      <c r="I22" s="50"/>
      <c r="J22" s="52"/>
      <c r="K22" s="52"/>
      <c r="L22" s="53"/>
      <c r="M22" s="52"/>
      <c r="N22" s="53"/>
      <c r="O22" s="52"/>
      <c r="P22" s="53"/>
      <c r="Q22" s="291"/>
      <c r="R22" s="286"/>
      <c r="S22" s="66"/>
      <c r="T22" s="66"/>
      <c r="U22" s="66"/>
      <c r="V22" s="66"/>
      <c r="X22" s="70" t="s">
        <v>71</v>
      </c>
      <c r="Y22" s="74"/>
      <c r="Z22" s="108">
        <v>17</v>
      </c>
      <c r="AA22" s="76">
        <v>8.5</v>
      </c>
      <c r="AB22" s="75">
        <v>17</v>
      </c>
      <c r="AC22" s="73">
        <v>8.5</v>
      </c>
      <c r="AD22" s="75">
        <v>34</v>
      </c>
      <c r="AE22" s="75">
        <v>51</v>
      </c>
      <c r="AF22" s="75">
        <v>17</v>
      </c>
      <c r="AG22" s="109">
        <f t="shared" si="0"/>
        <v>153</v>
      </c>
    </row>
    <row r="23" spans="1:33" s="5" customFormat="1" ht="17.25" customHeight="1" x14ac:dyDescent="0.2">
      <c r="A23" s="77"/>
      <c r="B23" s="77"/>
      <c r="C23" s="77"/>
      <c r="D23" s="77"/>
      <c r="E23" s="43">
        <f>SUM(E11:E20)</f>
        <v>96</v>
      </c>
      <c r="F23" s="43">
        <f t="shared" ref="F23:U23" si="2">SUM(F11:F18)</f>
        <v>40</v>
      </c>
      <c r="G23" s="46">
        <f t="shared" si="2"/>
        <v>18</v>
      </c>
      <c r="H23" s="45">
        <f t="shared" si="2"/>
        <v>12</v>
      </c>
      <c r="I23" s="46">
        <f t="shared" si="2"/>
        <v>13</v>
      </c>
      <c r="J23" s="45">
        <f t="shared" si="2"/>
        <v>56</v>
      </c>
      <c r="K23" s="45">
        <f t="shared" si="2"/>
        <v>110</v>
      </c>
      <c r="L23" s="46">
        <f t="shared" si="2"/>
        <v>34</v>
      </c>
      <c r="M23" s="45">
        <f t="shared" si="2"/>
        <v>8</v>
      </c>
      <c r="N23" s="46">
        <f t="shared" si="2"/>
        <v>14</v>
      </c>
      <c r="O23" s="45">
        <f t="shared" si="2"/>
        <v>200</v>
      </c>
      <c r="P23" s="46">
        <f t="shared" si="2"/>
        <v>52</v>
      </c>
      <c r="Q23" s="284">
        <f t="shared" si="2"/>
        <v>290</v>
      </c>
      <c r="R23" s="284">
        <f t="shared" si="2"/>
        <v>280</v>
      </c>
      <c r="S23" s="43">
        <f t="shared" si="2"/>
        <v>20</v>
      </c>
      <c r="T23" s="43">
        <f t="shared" si="2"/>
        <v>107</v>
      </c>
      <c r="U23" s="43">
        <f t="shared" si="2"/>
        <v>24</v>
      </c>
      <c r="V23" s="43"/>
      <c r="Z23" s="110"/>
      <c r="AA23" s="78"/>
      <c r="AB23" s="78"/>
      <c r="AC23" s="78"/>
      <c r="AD23" s="78"/>
      <c r="AE23" s="78"/>
      <c r="AF23" s="78"/>
      <c r="AG23" s="109">
        <f>SUM(AG20:AG22)</f>
        <v>926</v>
      </c>
    </row>
    <row r="24" spans="1:33" s="5" customFormat="1" ht="17.25" customHeight="1" x14ac:dyDescent="0.2">
      <c r="D24" s="2" t="s">
        <v>91</v>
      </c>
      <c r="F24" s="33"/>
      <c r="G24" s="20"/>
      <c r="H24" s="20"/>
      <c r="I24" s="20"/>
      <c r="U24" s="55" t="s">
        <v>62</v>
      </c>
      <c r="V24" s="67">
        <f>SUM(V11:V18)</f>
        <v>1374</v>
      </c>
      <c r="Z24" s="111"/>
      <c r="AA24" s="9"/>
      <c r="AB24" s="9"/>
      <c r="AC24" s="9"/>
      <c r="AD24" s="9"/>
      <c r="AE24" s="9"/>
      <c r="AF24" s="9"/>
      <c r="AG24" s="112"/>
    </row>
    <row r="25" spans="1:33" s="5" customFormat="1" ht="17.25" customHeight="1" x14ac:dyDescent="0.2">
      <c r="A25" s="142" t="s">
        <v>76</v>
      </c>
      <c r="B25" s="34">
        <f ca="1">SUMIF(E10:U23,$A$25,E23:U23)</f>
        <v>392</v>
      </c>
      <c r="C25" s="151">
        <f t="shared" ref="C25:C32" ca="1" si="3">B25/$B$32</f>
        <v>0.28529839883551672</v>
      </c>
      <c r="D25" s="153">
        <v>140</v>
      </c>
      <c r="E25" s="25">
        <f t="shared" ref="E25:E31" ca="1" si="4">B25*D25</f>
        <v>54880</v>
      </c>
      <c r="Y25" s="33"/>
      <c r="Z25" s="113"/>
      <c r="AA25" s="44"/>
      <c r="AB25" s="44"/>
      <c r="AC25" s="44"/>
      <c r="AD25" s="44"/>
      <c r="AE25" s="44"/>
      <c r="AF25" s="44"/>
      <c r="AG25" s="114">
        <f>SUM(AG23)+AG19</f>
        <v>1447.5</v>
      </c>
    </row>
    <row r="26" spans="1:33" s="5" customFormat="1" ht="17.25" customHeight="1" thickBot="1" x14ac:dyDescent="0.25">
      <c r="A26" s="142" t="s">
        <v>82</v>
      </c>
      <c r="B26" s="34">
        <f ca="1">SUMIF(E10:U23,$A$26,E23:U23)</f>
        <v>0</v>
      </c>
      <c r="C26" s="151">
        <f t="shared" ca="1" si="3"/>
        <v>0</v>
      </c>
      <c r="D26" s="153">
        <v>118</v>
      </c>
      <c r="E26" s="25">
        <f t="shared" ca="1" si="4"/>
        <v>0</v>
      </c>
      <c r="Z26" s="115"/>
      <c r="AA26" s="116"/>
      <c r="AB26" s="116"/>
      <c r="AC26" s="116"/>
      <c r="AD26" s="116"/>
      <c r="AE26" s="116"/>
      <c r="AF26" s="116"/>
      <c r="AG26" s="117"/>
    </row>
    <row r="27" spans="1:33" s="5" customFormat="1" ht="17.25" customHeight="1" x14ac:dyDescent="0.2">
      <c r="A27" s="142" t="s">
        <v>77</v>
      </c>
      <c r="B27" s="34">
        <f ca="1">SUMIF(E10:U23,$A$27,E23:U23)</f>
        <v>412</v>
      </c>
      <c r="C27" s="151">
        <f t="shared" ca="1" si="3"/>
        <v>0.29985443959243085</v>
      </c>
      <c r="D27" s="153">
        <v>100</v>
      </c>
      <c r="E27" s="25">
        <f t="shared" ca="1" si="4"/>
        <v>41200</v>
      </c>
      <c r="F27" s="20"/>
    </row>
    <row r="28" spans="1:33" s="5" customFormat="1" ht="17.25" customHeight="1" x14ac:dyDescent="0.2">
      <c r="A28" s="142" t="s">
        <v>83</v>
      </c>
      <c r="B28" s="34">
        <f ca="1">SUMIF(E10:U23,$A$28,E23:U23)</f>
        <v>0</v>
      </c>
      <c r="C28" s="151">
        <f t="shared" ca="1" si="3"/>
        <v>0</v>
      </c>
      <c r="D28" s="153">
        <v>75</v>
      </c>
      <c r="E28" s="25">
        <f t="shared" ca="1" si="4"/>
        <v>0</v>
      </c>
      <c r="F28" s="20"/>
    </row>
    <row r="29" spans="1:33" s="5" customFormat="1" ht="17.25" customHeight="1" x14ac:dyDescent="0.2">
      <c r="A29" s="142" t="s">
        <v>84</v>
      </c>
      <c r="B29" s="34">
        <f ca="1">SUMIF(E10:U23,$A$29,E23:U23)</f>
        <v>290</v>
      </c>
      <c r="C29" s="151">
        <f t="shared" ca="1" si="3"/>
        <v>0.21106259097525473</v>
      </c>
      <c r="D29" s="153">
        <v>60</v>
      </c>
      <c r="E29" s="25">
        <f t="shared" ca="1" si="4"/>
        <v>17400</v>
      </c>
      <c r="K29" s="24"/>
      <c r="L29" s="24"/>
      <c r="M29" s="24"/>
      <c r="N29" s="24"/>
      <c r="O29" s="24"/>
      <c r="S29" s="24"/>
      <c r="T29" s="24"/>
      <c r="W29" s="24"/>
    </row>
    <row r="30" spans="1:33" s="5" customFormat="1" ht="17.25" customHeight="1" x14ac:dyDescent="0.2">
      <c r="A30" s="142" t="s">
        <v>85</v>
      </c>
      <c r="B30" s="34">
        <f ca="1">SUMIF(E10:U23,$A$30,E23:U23)</f>
        <v>0</v>
      </c>
      <c r="C30" s="151">
        <f t="shared" ca="1" si="3"/>
        <v>0</v>
      </c>
      <c r="D30" s="153">
        <v>35</v>
      </c>
      <c r="E30" s="25">
        <f t="shared" ca="1" si="4"/>
        <v>0</v>
      </c>
      <c r="K30" s="24"/>
      <c r="L30" s="24"/>
      <c r="M30" s="24"/>
      <c r="N30" s="24"/>
      <c r="O30" s="24"/>
      <c r="S30" s="24"/>
      <c r="T30" s="24"/>
      <c r="W30" s="24"/>
    </row>
    <row r="31" spans="1:33" s="5" customFormat="1" ht="17.25" customHeight="1" x14ac:dyDescent="0.2">
      <c r="A31" s="142" t="s">
        <v>86</v>
      </c>
      <c r="B31" s="143">
        <f ca="1">SUMIF(E10:U23,$A$31,E23:U23)</f>
        <v>280</v>
      </c>
      <c r="C31" s="152">
        <f t="shared" ca="1" si="3"/>
        <v>0.20378457059679767</v>
      </c>
      <c r="D31" s="153">
        <f>D30*0.75</f>
        <v>26.25</v>
      </c>
      <c r="E31" s="146">
        <f t="shared" ca="1" si="4"/>
        <v>7350</v>
      </c>
      <c r="F31" s="2" t="s">
        <v>92</v>
      </c>
      <c r="K31" s="24"/>
      <c r="L31" s="24"/>
      <c r="M31" s="24"/>
      <c r="N31" s="24"/>
      <c r="O31" s="24"/>
      <c r="S31" s="24"/>
      <c r="T31" s="24"/>
      <c r="W31" s="24"/>
    </row>
    <row r="32" spans="1:33" s="5" customFormat="1" ht="17.25" customHeight="1" x14ac:dyDescent="0.2">
      <c r="A32" s="144"/>
      <c r="B32" s="145">
        <f ca="1">SUM(B25:B31)</f>
        <v>1374</v>
      </c>
      <c r="C32" s="151">
        <f t="shared" ca="1" si="3"/>
        <v>1</v>
      </c>
      <c r="D32" s="145"/>
      <c r="E32" s="147">
        <f t="shared" ref="E32" ca="1" si="5">SUM(E25:E31)</f>
        <v>120830</v>
      </c>
      <c r="F32" s="148">
        <f ca="1">E32/B32</f>
        <v>87.940320232896653</v>
      </c>
      <c r="K32" s="24"/>
      <c r="L32" s="24"/>
      <c r="M32" s="24"/>
      <c r="N32" s="24"/>
      <c r="O32" s="24"/>
      <c r="S32" s="24"/>
      <c r="T32" s="24"/>
      <c r="W32" s="24"/>
    </row>
    <row r="33" spans="11:23" s="5" customFormat="1" ht="17.25" customHeight="1" x14ac:dyDescent="0.2">
      <c r="K33" s="24"/>
      <c r="L33" s="24"/>
      <c r="M33" s="24"/>
      <c r="N33" s="24"/>
      <c r="O33" s="24"/>
      <c r="S33" s="24"/>
      <c r="T33" s="24"/>
      <c r="U33" s="24"/>
      <c r="V33" s="24"/>
      <c r="W33" s="24"/>
    </row>
    <row r="34" spans="11:23" s="5" customFormat="1" ht="17.25" customHeight="1" x14ac:dyDescent="0.2">
      <c r="K34" s="24"/>
      <c r="L34" s="24"/>
      <c r="M34" s="24"/>
      <c r="N34" s="24"/>
      <c r="O34" s="24"/>
      <c r="S34" s="24"/>
      <c r="T34" s="24"/>
      <c r="U34" s="24"/>
      <c r="V34" s="24"/>
      <c r="W34" s="24"/>
    </row>
    <row r="35" spans="11:23" s="5" customFormat="1" ht="17.25" customHeight="1" x14ac:dyDescent="0.2">
      <c r="K35" s="24"/>
      <c r="L35" s="24"/>
      <c r="M35" s="24"/>
      <c r="N35" s="24"/>
      <c r="O35" s="24"/>
      <c r="S35" s="24"/>
      <c r="T35" s="24"/>
      <c r="U35" s="24"/>
      <c r="V35" s="24"/>
      <c r="W35" s="24"/>
    </row>
    <row r="36" spans="11:23" s="5" customFormat="1" ht="17.25" customHeight="1" x14ac:dyDescent="0.2"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1:23" s="5" customFormat="1" ht="17.25" customHeight="1" x14ac:dyDescent="0.2"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1:23" s="5" customFormat="1" ht="17.25" customHeight="1" x14ac:dyDescent="0.2"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1:23" s="5" customFormat="1" ht="17.25" customHeight="1" x14ac:dyDescent="0.2"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1:23" s="5" customFormat="1" ht="17.25" customHeight="1" x14ac:dyDescent="0.2"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1:23" s="5" customFormat="1" ht="17.25" customHeight="1" x14ac:dyDescent="0.2"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1:23" s="5" customFormat="1" ht="17.25" customHeight="1" x14ac:dyDescent="0.2"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1:23" s="5" customFormat="1" ht="17.25" customHeight="1" x14ac:dyDescent="0.2"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1:23" s="5" customFormat="1" ht="18" customHeight="1" x14ac:dyDescent="0.2"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1:23" s="5" customFormat="1" ht="17.25" customHeight="1" x14ac:dyDescent="0.2"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1:23" s="5" customFormat="1" ht="15" customHeight="1" x14ac:dyDescent="0.2"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1:23" s="5" customFormat="1" ht="15" customHeight="1" x14ac:dyDescent="0.2"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1:23" s="5" customFormat="1" ht="15" customHeight="1" x14ac:dyDescent="0.2"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5" s="5" customFormat="1" ht="15" customHeight="1" x14ac:dyDescent="0.2"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5" s="5" customFormat="1" ht="15" customHeight="1" x14ac:dyDescent="0.2"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5" s="5" customFormat="1" ht="15" customHeight="1" x14ac:dyDescent="0.2">
      <c r="X51" s="15"/>
    </row>
    <row r="52" spans="1:25" s="5" customFormat="1" ht="15" customHeight="1" x14ac:dyDescent="0.2">
      <c r="B52" s="14"/>
      <c r="C52" s="14"/>
      <c r="D52" s="14"/>
      <c r="E52" s="14"/>
      <c r="X52" s="14"/>
    </row>
    <row r="53" spans="1:25" s="5" customFormat="1" ht="15" customHeight="1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5" s="5" customFormat="1" ht="15" customHeight="1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5" x14ac:dyDescent="0.2">
      <c r="A55" s="19" t="s">
        <v>27</v>
      </c>
      <c r="B55" s="20"/>
      <c r="C55" s="20"/>
      <c r="D55" s="20"/>
      <c r="E55" s="20"/>
      <c r="F55" s="5"/>
      <c r="G55" s="5"/>
      <c r="H55" s="5"/>
      <c r="I55" s="5"/>
      <c r="J55" s="2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"/>
    </row>
    <row r="56" spans="1:25" x14ac:dyDescent="0.2">
      <c r="A56" s="15" t="s">
        <v>3</v>
      </c>
      <c r="B56" s="20"/>
      <c r="C56" s="20"/>
      <c r="D56" s="20"/>
      <c r="E56" s="20"/>
      <c r="F56" s="15" t="s">
        <v>11</v>
      </c>
      <c r="G56" s="15"/>
      <c r="H56" s="20"/>
      <c r="I56" s="20"/>
      <c r="J56" s="2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"/>
    </row>
    <row r="57" spans="1:25" x14ac:dyDescent="0.2">
      <c r="A57" s="15"/>
      <c r="B57" s="20"/>
      <c r="C57" s="20"/>
      <c r="D57" s="20"/>
      <c r="E57" s="20"/>
      <c r="F57" s="18" t="s">
        <v>12</v>
      </c>
      <c r="G57" s="18"/>
      <c r="H57" s="20"/>
      <c r="I57" s="20"/>
      <c r="J57" s="2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"/>
    </row>
    <row r="58" spans="1:25" x14ac:dyDescent="0.2">
      <c r="A58" s="15"/>
      <c r="B58" s="20"/>
      <c r="C58" s="20"/>
      <c r="D58" s="20"/>
      <c r="E58" s="20"/>
      <c r="F58" s="18"/>
      <c r="G58" s="18"/>
      <c r="H58" s="20"/>
      <c r="I58" s="20"/>
      <c r="J58" s="2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"/>
    </row>
    <row r="59" spans="1:25" x14ac:dyDescent="0.2">
      <c r="A59" s="15" t="s">
        <v>4</v>
      </c>
      <c r="B59" s="20"/>
      <c r="C59" s="20"/>
      <c r="D59" s="20"/>
      <c r="E59" s="20"/>
      <c r="F59" s="18"/>
      <c r="G59" s="18"/>
      <c r="H59" s="20"/>
      <c r="I59" s="20"/>
      <c r="J59" s="2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"/>
    </row>
    <row r="60" spans="1:25" x14ac:dyDescent="0.2">
      <c r="A60" s="14" t="s">
        <v>5</v>
      </c>
      <c r="B60" s="20"/>
      <c r="C60" s="20"/>
      <c r="D60" s="20"/>
      <c r="E60" s="20"/>
      <c r="F60" s="18" t="s">
        <v>13</v>
      </c>
      <c r="G60" s="18"/>
      <c r="H60" s="20"/>
      <c r="I60" s="20"/>
      <c r="J60" s="2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"/>
    </row>
    <row r="61" spans="1:25" x14ac:dyDescent="0.2">
      <c r="A61" s="14"/>
      <c r="B61" s="20"/>
      <c r="C61" s="20"/>
      <c r="D61" s="20"/>
      <c r="E61" s="20"/>
      <c r="F61" s="18" t="s">
        <v>14</v>
      </c>
      <c r="G61" s="18"/>
      <c r="H61" s="20"/>
      <c r="I61" s="20"/>
      <c r="J61" s="2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"/>
    </row>
    <row r="62" spans="1:25" x14ac:dyDescent="0.2">
      <c r="A62" s="14" t="s">
        <v>6</v>
      </c>
      <c r="B62" s="20"/>
      <c r="C62" s="20"/>
      <c r="D62" s="20"/>
      <c r="E62" s="20"/>
      <c r="F62" s="18"/>
      <c r="G62" s="18"/>
      <c r="H62" s="20"/>
      <c r="I62" s="20"/>
      <c r="J62" s="2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"/>
    </row>
    <row r="63" spans="1:25" x14ac:dyDescent="0.2">
      <c r="A63" s="14" t="s">
        <v>19</v>
      </c>
      <c r="B63" s="20"/>
      <c r="C63" s="20"/>
      <c r="D63" s="20"/>
      <c r="E63" s="20"/>
      <c r="F63" s="18" t="s">
        <v>15</v>
      </c>
      <c r="G63" s="18"/>
      <c r="H63" s="20"/>
      <c r="I63" s="20"/>
      <c r="J63" s="24"/>
    </row>
    <row r="64" spans="1:25" x14ac:dyDescent="0.2">
      <c r="A64" s="14" t="s">
        <v>7</v>
      </c>
      <c r="B64" s="20"/>
      <c r="C64" s="20"/>
      <c r="D64" s="20"/>
      <c r="E64" s="20"/>
      <c r="F64" s="18" t="s">
        <v>17</v>
      </c>
      <c r="G64" s="18"/>
      <c r="H64" s="20"/>
      <c r="I64" s="20"/>
      <c r="J64" s="24"/>
    </row>
    <row r="65" spans="1:10" x14ac:dyDescent="0.2">
      <c r="A65" s="14" t="s">
        <v>8</v>
      </c>
      <c r="B65" s="20"/>
      <c r="C65" s="20"/>
      <c r="D65" s="20"/>
      <c r="E65" s="20"/>
      <c r="F65" s="18" t="s">
        <v>16</v>
      </c>
      <c r="G65" s="18"/>
      <c r="H65" s="20"/>
      <c r="I65" s="20"/>
      <c r="J65" s="24"/>
    </row>
    <row r="66" spans="1:10" x14ac:dyDescent="0.2">
      <c r="A66" s="14" t="s">
        <v>9</v>
      </c>
      <c r="B66" s="20"/>
      <c r="C66" s="20"/>
      <c r="D66" s="20"/>
      <c r="E66" s="20"/>
      <c r="F66" s="20"/>
      <c r="G66" s="20"/>
      <c r="H66" s="20"/>
      <c r="I66" s="20"/>
      <c r="J66" s="24"/>
    </row>
    <row r="67" spans="1:10" x14ac:dyDescent="0.2">
      <c r="A67" s="14" t="s">
        <v>18</v>
      </c>
      <c r="B67" s="20"/>
      <c r="C67" s="20"/>
      <c r="D67" s="20"/>
      <c r="E67" s="20"/>
      <c r="F67" s="15" t="s">
        <v>28</v>
      </c>
      <c r="G67" s="15"/>
      <c r="H67" s="20"/>
      <c r="I67" s="20"/>
      <c r="J67" s="24"/>
    </row>
    <row r="68" spans="1:10" x14ac:dyDescent="0.2">
      <c r="A68" s="14" t="s">
        <v>10</v>
      </c>
      <c r="B68" s="20"/>
      <c r="C68" s="20"/>
      <c r="D68" s="20"/>
      <c r="E68" s="20"/>
      <c r="F68" s="18" t="s">
        <v>29</v>
      </c>
      <c r="G68" s="18"/>
      <c r="H68" s="20"/>
      <c r="I68" s="20"/>
      <c r="J68" s="24"/>
    </row>
    <row r="69" spans="1:10" x14ac:dyDescent="0.2">
      <c r="A69" s="14"/>
      <c r="B69" s="20"/>
      <c r="C69" s="20"/>
      <c r="D69" s="20"/>
      <c r="E69" s="20"/>
      <c r="F69" s="18" t="s">
        <v>30</v>
      </c>
      <c r="G69" s="18"/>
      <c r="H69" s="20"/>
      <c r="I69" s="20"/>
      <c r="J69" s="24"/>
    </row>
    <row r="70" spans="1:10" x14ac:dyDescent="0.2">
      <c r="A70" s="14"/>
      <c r="B70" s="20"/>
      <c r="C70" s="20"/>
      <c r="D70" s="20"/>
      <c r="E70" s="20"/>
      <c r="F70" s="18"/>
      <c r="G70" s="18"/>
      <c r="H70" s="20"/>
      <c r="I70" s="20"/>
      <c r="J70" s="24"/>
    </row>
    <row r="71" spans="1:10" x14ac:dyDescent="0.2">
      <c r="A71" s="20"/>
      <c r="B71" s="20"/>
      <c r="C71" s="20"/>
      <c r="D71" s="20"/>
      <c r="E71" s="20"/>
      <c r="F71" s="18"/>
      <c r="G71" s="18"/>
      <c r="H71" s="20"/>
      <c r="I71" s="20"/>
      <c r="J71" s="24"/>
    </row>
    <row r="72" spans="1:10" x14ac:dyDescent="0.2">
      <c r="A72" s="20"/>
      <c r="B72" s="20"/>
      <c r="C72" s="20"/>
      <c r="D72" s="20"/>
      <c r="E72" s="20"/>
      <c r="F72" s="18" t="s">
        <v>31</v>
      </c>
      <c r="G72" s="18"/>
      <c r="H72" s="20"/>
      <c r="I72" s="20"/>
      <c r="J72" s="24"/>
    </row>
    <row r="73" spans="1:10" x14ac:dyDescent="0.2">
      <c r="A73" s="20"/>
      <c r="B73" s="20"/>
      <c r="C73" s="20"/>
      <c r="D73" s="20"/>
      <c r="E73" s="1"/>
      <c r="F73" s="18" t="s">
        <v>32</v>
      </c>
      <c r="G73" s="18"/>
      <c r="H73" s="20"/>
      <c r="I73" s="20"/>
      <c r="J73" s="24"/>
    </row>
    <row r="74" spans="1:10" x14ac:dyDescent="0.2">
      <c r="A74" s="15"/>
      <c r="B74" s="15"/>
      <c r="C74" s="15"/>
      <c r="D74" s="15"/>
      <c r="E74" s="15"/>
      <c r="F74" s="18" t="s">
        <v>33</v>
      </c>
      <c r="G74" s="18"/>
      <c r="H74" s="20"/>
      <c r="I74" s="20"/>
      <c r="J74" s="24"/>
    </row>
    <row r="75" spans="1:10" x14ac:dyDescent="0.2">
      <c r="A75" s="5"/>
      <c r="B75" s="5"/>
      <c r="C75" s="5"/>
      <c r="D75" s="5"/>
      <c r="E75" s="5"/>
      <c r="F75" s="18" t="s">
        <v>34</v>
      </c>
      <c r="G75" s="18"/>
      <c r="H75" s="20"/>
      <c r="I75" s="20"/>
      <c r="J75" s="17"/>
    </row>
    <row r="76" spans="1:10" x14ac:dyDescent="0.2">
      <c r="A76" s="5"/>
      <c r="B76" s="5"/>
      <c r="C76" s="5"/>
      <c r="D76" s="5"/>
      <c r="E76" s="5"/>
      <c r="F76" s="18" t="s">
        <v>35</v>
      </c>
      <c r="G76" s="18"/>
      <c r="H76" s="1"/>
      <c r="I76" s="1"/>
      <c r="J76" s="17"/>
    </row>
    <row r="77" spans="1:10" x14ac:dyDescent="0.2">
      <c r="A77" s="5"/>
      <c r="B77" s="15"/>
      <c r="C77" s="15"/>
      <c r="D77" s="15"/>
      <c r="E77" s="15"/>
      <c r="F77" s="17"/>
      <c r="G77" s="17"/>
      <c r="H77" s="17"/>
      <c r="I77" s="17"/>
      <c r="J77" s="5"/>
    </row>
  </sheetData>
  <mergeCells count="13">
    <mergeCell ref="E6:V6"/>
    <mergeCell ref="H7:I7"/>
    <mergeCell ref="H8:I8"/>
    <mergeCell ref="V7:V8"/>
    <mergeCell ref="Z8:AG8"/>
    <mergeCell ref="J7:L7"/>
    <mergeCell ref="J8:L8"/>
    <mergeCell ref="M7:N7"/>
    <mergeCell ref="M8:N8"/>
    <mergeCell ref="O7:P7"/>
    <mergeCell ref="O8:P8"/>
    <mergeCell ref="Q7:R7"/>
    <mergeCell ref="Q8:R8"/>
  </mergeCells>
  <phoneticPr fontId="0" type="noConversion"/>
  <pageMargins left="0.31" right="0.19685039370078741" top="0.39370078740157483" bottom="0.39370078740157483" header="0.23622047244094491" footer="0.19685039370078741"/>
  <pageSetup paperSize="8" scale="82" fitToHeight="2" orientation="landscape" r:id="rId1"/>
  <headerFooter alignWithMargins="0">
    <oddHeader>&amp;R&amp;7&amp;G</oddHeader>
    <oddFooter>&amp;L&amp;8&amp;F/L. Falzone&amp;R&amp;8Seite &amp;P / &amp;N</oddFooter>
  </headerFooter>
  <rowBreaks count="1" manualBreakCount="1">
    <brk id="36" max="32" man="1"/>
  </rowBreaks>
  <colBreaks count="1" manualBreakCount="1">
    <brk id="22" max="32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view="pageBreakPreview" zoomScale="115" zoomScaleNormal="100" zoomScaleSheetLayoutView="115" workbookViewId="0">
      <selection activeCell="A39" sqref="A39:C39"/>
    </sheetView>
  </sheetViews>
  <sheetFormatPr baseColWidth="10" defaultRowHeight="12.75" x14ac:dyDescent="0.2"/>
  <cols>
    <col min="1" max="1" width="43.140625" bestFit="1" customWidth="1"/>
    <col min="2" max="2" width="29.5703125" style="156" customWidth="1"/>
    <col min="3" max="3" width="15.28515625" style="157" customWidth="1"/>
    <col min="4" max="4" width="13.28515625" bestFit="1" customWidth="1"/>
  </cols>
  <sheetData>
    <row r="1" spans="1:4" x14ac:dyDescent="0.2">
      <c r="A1" t="s">
        <v>132</v>
      </c>
      <c r="B1" s="156" t="s">
        <v>133</v>
      </c>
      <c r="C1" s="176" t="s">
        <v>126</v>
      </c>
      <c r="D1" s="155" t="s">
        <v>130</v>
      </c>
    </row>
    <row r="2" spans="1:4" x14ac:dyDescent="0.2">
      <c r="A2" s="174"/>
      <c r="B2" s="175"/>
      <c r="C2" s="182" t="s">
        <v>150</v>
      </c>
      <c r="D2" s="182" t="s">
        <v>150</v>
      </c>
    </row>
    <row r="3" spans="1:4" x14ac:dyDescent="0.2">
      <c r="A3" s="171" t="s">
        <v>99</v>
      </c>
      <c r="B3" s="172" t="s">
        <v>100</v>
      </c>
      <c r="C3" s="173">
        <v>0.67800000000000005</v>
      </c>
      <c r="D3" s="173">
        <f>2*2.25258</f>
        <v>4.5051600000000001</v>
      </c>
    </row>
    <row r="4" spans="1:4" x14ac:dyDescent="0.2">
      <c r="A4" s="158" t="s">
        <v>101</v>
      </c>
      <c r="B4" s="159" t="s">
        <v>102</v>
      </c>
      <c r="C4" s="160">
        <v>0.38800000000000001</v>
      </c>
      <c r="D4" s="160">
        <f>1.00254+0.97933</f>
        <v>1.98187</v>
      </c>
    </row>
    <row r="5" spans="1:4" x14ac:dyDescent="0.2">
      <c r="A5" s="158" t="s">
        <v>103</v>
      </c>
      <c r="B5" s="159" t="s">
        <v>104</v>
      </c>
      <c r="C5" s="160">
        <v>0.44</v>
      </c>
      <c r="D5" s="160">
        <f>0.29106+0.25773</f>
        <v>0.54879</v>
      </c>
    </row>
    <row r="6" spans="1:4" x14ac:dyDescent="0.2">
      <c r="A6" s="189" t="s">
        <v>105</v>
      </c>
      <c r="B6" s="190" t="s">
        <v>106</v>
      </c>
      <c r="C6" s="191"/>
      <c r="D6" s="191">
        <f>0.2299+0.19778</f>
        <v>0.42768</v>
      </c>
    </row>
    <row r="7" spans="1:4" x14ac:dyDescent="0.2">
      <c r="A7" s="188" t="s">
        <v>107</v>
      </c>
      <c r="B7" s="172">
        <v>1.53</v>
      </c>
      <c r="C7" s="173"/>
      <c r="D7" s="173">
        <v>6.7979999999999999E-2</v>
      </c>
    </row>
    <row r="8" spans="1:4" x14ac:dyDescent="0.2">
      <c r="A8" s="161" t="s">
        <v>151</v>
      </c>
      <c r="B8" s="159" t="s">
        <v>108</v>
      </c>
      <c r="C8" s="160">
        <f>0.054+0.047</f>
        <v>0.10100000000000001</v>
      </c>
      <c r="D8" s="160">
        <f>0.13222+0.11055</f>
        <v>0.24276999999999999</v>
      </c>
    </row>
    <row r="9" spans="1:4" x14ac:dyDescent="0.2">
      <c r="A9" s="162" t="s">
        <v>109</v>
      </c>
      <c r="B9" s="163">
        <v>1.67</v>
      </c>
      <c r="C9" s="164"/>
      <c r="D9" s="164">
        <v>4.3229999999999998E-2</v>
      </c>
    </row>
    <row r="10" spans="1:4" x14ac:dyDescent="0.2">
      <c r="A10" s="162" t="s">
        <v>110</v>
      </c>
      <c r="B10" s="163">
        <v>1.671</v>
      </c>
      <c r="C10" s="164">
        <v>0.61299999999999999</v>
      </c>
      <c r="D10" s="164">
        <v>0.46595999999999999</v>
      </c>
    </row>
    <row r="11" spans="1:4" x14ac:dyDescent="0.2">
      <c r="A11" s="162" t="s">
        <v>111</v>
      </c>
      <c r="B11" s="163">
        <v>1.6739999999999999</v>
      </c>
      <c r="C11" s="164">
        <v>0.42399999999999999</v>
      </c>
      <c r="D11" s="164">
        <v>7.0620000000000002E-2</v>
      </c>
    </row>
    <row r="12" spans="1:4" x14ac:dyDescent="0.2">
      <c r="A12" s="185" t="s">
        <v>112</v>
      </c>
      <c r="B12" s="186">
        <v>1.68</v>
      </c>
      <c r="C12" s="192"/>
      <c r="D12" s="192">
        <v>4.3889999999999998E-2</v>
      </c>
    </row>
    <row r="13" spans="1:4" x14ac:dyDescent="0.2">
      <c r="A13" s="165" t="s">
        <v>113</v>
      </c>
      <c r="B13" s="166">
        <v>2.6720000000000002</v>
      </c>
      <c r="C13" s="167">
        <v>0.35599999999999998</v>
      </c>
      <c r="D13" s="167"/>
    </row>
    <row r="14" spans="1:4" x14ac:dyDescent="0.2">
      <c r="A14" s="162" t="s">
        <v>114</v>
      </c>
      <c r="B14" s="163">
        <v>2.673</v>
      </c>
      <c r="C14" s="164">
        <v>0.27300000000000002</v>
      </c>
      <c r="D14" s="164">
        <v>0.27884999999999999</v>
      </c>
    </row>
    <row r="15" spans="1:4" x14ac:dyDescent="0.2">
      <c r="A15" s="162" t="s">
        <v>115</v>
      </c>
      <c r="B15" s="163">
        <v>2.677</v>
      </c>
      <c r="C15" s="183"/>
      <c r="D15" s="183"/>
    </row>
    <row r="16" spans="1:4" x14ac:dyDescent="0.2">
      <c r="A16" s="162" t="s">
        <v>116</v>
      </c>
      <c r="B16" s="163">
        <v>2.6779999999999999</v>
      </c>
      <c r="C16" s="183"/>
      <c r="D16" s="183"/>
    </row>
    <row r="17" spans="1:4" x14ac:dyDescent="0.2">
      <c r="A17" s="162" t="s">
        <v>117</v>
      </c>
      <c r="B17" s="163">
        <v>2.6789999999999998</v>
      </c>
      <c r="C17" s="164">
        <v>0.17699999999999999</v>
      </c>
      <c r="D17" s="164"/>
    </row>
    <row r="18" spans="1:4" x14ac:dyDescent="0.2">
      <c r="A18" s="162" t="s">
        <v>118</v>
      </c>
      <c r="B18" s="163">
        <v>2.681</v>
      </c>
      <c r="C18" s="183"/>
      <c r="D18" s="183"/>
    </row>
    <row r="19" spans="1:4" x14ac:dyDescent="0.2">
      <c r="A19" s="162" t="s">
        <v>119</v>
      </c>
      <c r="B19" s="163" t="s">
        <v>120</v>
      </c>
      <c r="C19" s="183"/>
      <c r="D19" s="183">
        <v>0.58079999999999998</v>
      </c>
    </row>
    <row r="20" spans="1:4" x14ac:dyDescent="0.2">
      <c r="A20" s="185" t="s">
        <v>121</v>
      </c>
      <c r="B20" s="186">
        <v>2.6819999999999999</v>
      </c>
      <c r="C20" s="187">
        <v>0.42</v>
      </c>
      <c r="D20" s="187"/>
    </row>
    <row r="21" spans="1:4" x14ac:dyDescent="0.2">
      <c r="A21" s="165" t="s">
        <v>134</v>
      </c>
      <c r="B21" s="166">
        <v>7.3010000000000002</v>
      </c>
      <c r="C21" s="167"/>
      <c r="D21" s="167"/>
    </row>
    <row r="22" spans="1:4" x14ac:dyDescent="0.2">
      <c r="A22" s="162" t="s">
        <v>122</v>
      </c>
      <c r="B22" s="163">
        <v>7.3019999999999996</v>
      </c>
      <c r="C22" s="183"/>
      <c r="D22" s="183">
        <v>0.19500000000000001</v>
      </c>
    </row>
    <row r="23" spans="1:4" x14ac:dyDescent="0.2">
      <c r="A23" s="162" t="s">
        <v>123</v>
      </c>
      <c r="B23" s="163">
        <v>7.3029999999999999</v>
      </c>
      <c r="C23" s="183"/>
      <c r="D23" s="183">
        <v>0.21</v>
      </c>
    </row>
    <row r="24" spans="1:4" x14ac:dyDescent="0.2">
      <c r="A24" s="162" t="s">
        <v>135</v>
      </c>
      <c r="B24" s="163">
        <v>7.3040000000000003</v>
      </c>
      <c r="C24" s="183"/>
      <c r="D24" s="183"/>
    </row>
    <row r="25" spans="1:4" x14ac:dyDescent="0.2">
      <c r="A25" s="162" t="s">
        <v>136</v>
      </c>
      <c r="B25" s="163">
        <v>7.3049999999999997</v>
      </c>
      <c r="C25" s="183"/>
      <c r="D25" s="183"/>
    </row>
    <row r="26" spans="1:4" x14ac:dyDescent="0.2">
      <c r="A26" s="162" t="s">
        <v>124</v>
      </c>
      <c r="B26" s="163">
        <v>7.306</v>
      </c>
      <c r="C26" s="164">
        <v>0.318</v>
      </c>
      <c r="D26" s="164"/>
    </row>
    <row r="27" spans="1:4" x14ac:dyDescent="0.2">
      <c r="A27" s="162" t="s">
        <v>125</v>
      </c>
      <c r="B27" s="163">
        <v>7.3070000000000004</v>
      </c>
      <c r="C27" s="164">
        <v>0.37</v>
      </c>
      <c r="D27" s="164"/>
    </row>
    <row r="28" spans="1:4" x14ac:dyDescent="0.2">
      <c r="A28" s="162" t="s">
        <v>137</v>
      </c>
      <c r="B28" s="163" t="s">
        <v>138</v>
      </c>
      <c r="C28" s="164"/>
      <c r="D28" s="164"/>
    </row>
    <row r="29" spans="1:4" x14ac:dyDescent="0.2">
      <c r="A29" s="162" t="s">
        <v>139</v>
      </c>
      <c r="B29" s="163" t="s">
        <v>140</v>
      </c>
      <c r="C29" s="164"/>
      <c r="D29" s="164"/>
    </row>
    <row r="30" spans="1:4" x14ac:dyDescent="0.2">
      <c r="A30" s="162" t="s">
        <v>141</v>
      </c>
      <c r="B30" s="163" t="s">
        <v>142</v>
      </c>
      <c r="C30" s="164"/>
      <c r="D30" s="164"/>
    </row>
    <row r="31" spans="1:4" x14ac:dyDescent="0.2">
      <c r="A31" s="162" t="s">
        <v>143</v>
      </c>
      <c r="B31" s="163">
        <v>7.3090000000000002</v>
      </c>
      <c r="C31" s="164"/>
      <c r="D31" s="164"/>
    </row>
    <row r="32" spans="1:4" x14ac:dyDescent="0.2">
      <c r="A32" s="162" t="s">
        <v>144</v>
      </c>
      <c r="B32" s="163">
        <v>7.31</v>
      </c>
      <c r="C32" s="164"/>
      <c r="D32" s="164"/>
    </row>
    <row r="33" spans="1:4" x14ac:dyDescent="0.2">
      <c r="A33" s="162" t="s">
        <v>145</v>
      </c>
      <c r="B33" s="163" t="s">
        <v>146</v>
      </c>
      <c r="C33" s="164"/>
      <c r="D33" s="164"/>
    </row>
    <row r="34" spans="1:4" x14ac:dyDescent="0.2">
      <c r="A34" s="162" t="s">
        <v>147</v>
      </c>
      <c r="B34" s="163" t="s">
        <v>146</v>
      </c>
      <c r="C34" s="164"/>
      <c r="D34" s="164"/>
    </row>
    <row r="35" spans="1:4" x14ac:dyDescent="0.2">
      <c r="A35" s="162" t="s">
        <v>148</v>
      </c>
      <c r="B35" s="163">
        <v>7.3129999999999997</v>
      </c>
      <c r="C35" s="164"/>
      <c r="D35" s="164"/>
    </row>
    <row r="36" spans="1:4" x14ac:dyDescent="0.2">
      <c r="A36" s="196" t="s">
        <v>153</v>
      </c>
      <c r="B36" s="177" t="s">
        <v>127</v>
      </c>
      <c r="C36" s="184">
        <v>0.08</v>
      </c>
      <c r="D36" s="184"/>
    </row>
    <row r="37" spans="1:4" x14ac:dyDescent="0.2">
      <c r="A37" s="193" t="s">
        <v>152</v>
      </c>
      <c r="B37" s="194">
        <f>COUNTA(B3:B36)</f>
        <v>34</v>
      </c>
      <c r="D37" s="157"/>
    </row>
    <row r="38" spans="1:4" x14ac:dyDescent="0.2">
      <c r="D38" s="179"/>
    </row>
    <row r="39" spans="1:4" x14ac:dyDescent="0.2">
      <c r="A39" s="197" t="s">
        <v>128</v>
      </c>
      <c r="B39" s="181" t="s">
        <v>131</v>
      </c>
      <c r="C39" s="195">
        <f>COUNTA(C3:C36)</f>
        <v>13</v>
      </c>
      <c r="D39" s="195">
        <f>COUNTA(D3:D36)</f>
        <v>14</v>
      </c>
    </row>
    <row r="40" spans="1:4" x14ac:dyDescent="0.2">
      <c r="B40" s="180" t="s">
        <v>129</v>
      </c>
      <c r="C40" s="178">
        <f>SUM(C3:C36)</f>
        <v>4.6379999999999999</v>
      </c>
      <c r="D40" s="178">
        <f>SUM(D3:D36)</f>
        <v>9.6626000000000012</v>
      </c>
    </row>
    <row r="43" spans="1:4" x14ac:dyDescent="0.2">
      <c r="A43" s="170" t="s">
        <v>149</v>
      </c>
      <c r="B43" s="168"/>
      <c r="C43" s="169">
        <v>11</v>
      </c>
    </row>
  </sheetData>
  <pageMargins left="0.70866141732283472" right="0.70866141732283472" top="0.78740157480314965" bottom="0.78740157480314965" header="0.31496062992125984" footer="0.31496062992125984"/>
  <pageSetup paperSize="9" scale="82" orientation="portrait" r:id="rId1"/>
  <headerFooter>
    <oddHeader>&amp;LEP SIEP</oddHeader>
    <oddFooter>&amp;L&amp;F&amp;RAegerter &amp;&amp; Bosshardt AG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0"/>
  <sheetViews>
    <sheetView view="pageBreakPreview" zoomScale="60" zoomScaleNormal="100" workbookViewId="0">
      <selection activeCell="I30" sqref="I30"/>
    </sheetView>
  </sheetViews>
  <sheetFormatPr baseColWidth="10" defaultRowHeight="12.75" x14ac:dyDescent="0.2"/>
  <cols>
    <col min="1" max="1" width="31.42578125" customWidth="1"/>
    <col min="2" max="2" width="14.28515625" style="156" bestFit="1" customWidth="1"/>
    <col min="3" max="3" width="14.42578125" style="157" customWidth="1"/>
    <col min="4" max="4" width="2.140625" customWidth="1"/>
    <col min="5" max="5" width="14.28515625" style="272" customWidth="1"/>
    <col min="6" max="6" width="22.85546875" style="272" bestFit="1" customWidth="1"/>
    <col min="7" max="12" width="7" style="272" customWidth="1"/>
    <col min="13" max="13" width="0.7109375" customWidth="1"/>
    <col min="14" max="14" width="7.5703125" bestFit="1" customWidth="1"/>
    <col min="15" max="15" width="11.7109375" bestFit="1" customWidth="1"/>
    <col min="16" max="16" width="10.140625" bestFit="1" customWidth="1"/>
    <col min="17" max="17" width="3.7109375" hidden="1" customWidth="1"/>
    <col min="18" max="18" width="3.42578125" customWidth="1"/>
    <col min="19" max="19" width="18.140625" style="272" customWidth="1"/>
    <col min="20" max="26" width="7" style="272" customWidth="1"/>
    <col min="27" max="27" width="3.7109375" customWidth="1"/>
    <col min="28" max="28" width="4.85546875" customWidth="1"/>
    <col min="29" max="29" width="11.7109375" bestFit="1" customWidth="1"/>
    <col min="30" max="30" width="10.140625" bestFit="1" customWidth="1"/>
    <col min="31" max="31" width="3.5703125" customWidth="1"/>
  </cols>
  <sheetData>
    <row r="1" spans="1:31" x14ac:dyDescent="0.2">
      <c r="E1" s="307" t="s">
        <v>154</v>
      </c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S1" s="307" t="s">
        <v>155</v>
      </c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</row>
    <row r="2" spans="1:31" ht="20.25" x14ac:dyDescent="0.3">
      <c r="A2" s="198" t="s">
        <v>169</v>
      </c>
      <c r="E2" s="199"/>
      <c r="F2" s="200"/>
      <c r="G2" s="309" t="s">
        <v>156</v>
      </c>
      <c r="H2" s="310"/>
      <c r="I2" s="310"/>
      <c r="J2" s="310"/>
      <c r="K2" s="310"/>
      <c r="L2" s="311"/>
      <c r="N2" s="201"/>
      <c r="S2" s="199"/>
      <c r="T2" s="309" t="s">
        <v>156</v>
      </c>
      <c r="U2" s="310"/>
      <c r="V2" s="310"/>
      <c r="W2" s="310"/>
      <c r="X2" s="310"/>
      <c r="Y2" s="310"/>
      <c r="Z2" s="311"/>
      <c r="AB2" s="201"/>
    </row>
    <row r="3" spans="1:31" x14ac:dyDescent="0.2">
      <c r="E3" s="199" t="s">
        <v>157</v>
      </c>
      <c r="F3" s="200" t="s">
        <v>158</v>
      </c>
      <c r="G3" s="202" t="s">
        <v>20</v>
      </c>
      <c r="H3" s="203" t="s">
        <v>63</v>
      </c>
      <c r="I3" s="203" t="s">
        <v>21</v>
      </c>
      <c r="J3" s="203" t="s">
        <v>64</v>
      </c>
      <c r="K3" s="203" t="s">
        <v>0</v>
      </c>
      <c r="L3" s="204" t="s">
        <v>65</v>
      </c>
      <c r="M3" s="205"/>
      <c r="N3" s="274" t="s">
        <v>62</v>
      </c>
      <c r="O3" s="203" t="s">
        <v>159</v>
      </c>
      <c r="P3" s="203" t="s">
        <v>160</v>
      </c>
      <c r="S3" s="199" t="s">
        <v>157</v>
      </c>
      <c r="T3" s="202" t="s">
        <v>20</v>
      </c>
      <c r="U3" s="203" t="s">
        <v>63</v>
      </c>
      <c r="V3" s="203" t="s">
        <v>21</v>
      </c>
      <c r="W3" s="203" t="s">
        <v>64</v>
      </c>
      <c r="X3" s="203" t="s">
        <v>0</v>
      </c>
      <c r="Y3" s="204" t="s">
        <v>65</v>
      </c>
      <c r="Z3" s="204" t="s">
        <v>161</v>
      </c>
      <c r="AA3" s="205"/>
      <c r="AB3" s="206"/>
      <c r="AC3" s="203" t="s">
        <v>159</v>
      </c>
      <c r="AD3" s="203" t="s">
        <v>160</v>
      </c>
    </row>
    <row r="4" spans="1:31" ht="63.75" x14ac:dyDescent="0.2">
      <c r="A4" t="s">
        <v>132</v>
      </c>
      <c r="B4" s="156" t="s">
        <v>133</v>
      </c>
      <c r="C4" s="157" t="s">
        <v>126</v>
      </c>
      <c r="E4" s="207" t="s">
        <v>162</v>
      </c>
      <c r="F4" s="208" t="s">
        <v>163</v>
      </c>
      <c r="G4" s="209"/>
      <c r="H4" s="210"/>
      <c r="I4" s="210"/>
      <c r="J4" s="210"/>
      <c r="K4" s="210"/>
      <c r="L4" s="211"/>
      <c r="N4" s="201"/>
      <c r="O4" s="212">
        <f>O7+O25</f>
        <v>210</v>
      </c>
      <c r="P4" s="212">
        <f>P7+P25</f>
        <v>1785</v>
      </c>
      <c r="S4" s="312" t="s">
        <v>164</v>
      </c>
      <c r="T4" s="209"/>
      <c r="U4" s="210"/>
      <c r="V4" s="210"/>
      <c r="W4" s="210"/>
      <c r="X4" s="210"/>
      <c r="Y4" s="211"/>
      <c r="Z4" s="211"/>
      <c r="AB4" s="201"/>
      <c r="AC4" s="212">
        <f>AC7+AC25</f>
        <v>170.5</v>
      </c>
      <c r="AD4" s="212">
        <f>AD7+AD25</f>
        <v>1449.25</v>
      </c>
    </row>
    <row r="5" spans="1:31" x14ac:dyDescent="0.2">
      <c r="E5" s="199"/>
      <c r="F5" s="200"/>
      <c r="G5" s="199"/>
      <c r="H5" s="200"/>
      <c r="I5" s="200"/>
      <c r="J5" s="200"/>
      <c r="K5" s="200"/>
      <c r="L5" s="213"/>
      <c r="N5" s="201"/>
      <c r="O5" s="214"/>
      <c r="P5" s="214"/>
      <c r="S5" s="312"/>
      <c r="T5" s="199"/>
      <c r="U5" s="200"/>
      <c r="V5" s="200"/>
      <c r="W5" s="200"/>
      <c r="X5" s="200"/>
      <c r="Y5" s="213"/>
      <c r="Z5" s="213"/>
      <c r="AB5" s="201"/>
      <c r="AC5" s="214"/>
      <c r="AD5" s="214"/>
    </row>
    <row r="6" spans="1:31" x14ac:dyDescent="0.2">
      <c r="A6" s="222"/>
      <c r="B6" s="216"/>
      <c r="C6" s="217"/>
      <c r="D6" s="223"/>
      <c r="E6" s="224"/>
      <c r="F6" s="225"/>
      <c r="G6" s="226"/>
      <c r="H6" s="227"/>
      <c r="I6" s="227"/>
      <c r="J6" s="227"/>
      <c r="K6" s="227"/>
      <c r="L6" s="228"/>
      <c r="M6" s="229"/>
      <c r="N6" s="230"/>
      <c r="R6" s="201"/>
      <c r="S6" s="231"/>
      <c r="T6" s="218"/>
      <c r="U6" s="219"/>
      <c r="V6" s="219"/>
      <c r="W6" s="219"/>
      <c r="X6" s="219"/>
      <c r="Y6" s="220"/>
      <c r="Z6" s="220"/>
      <c r="AA6" s="155"/>
      <c r="AB6" s="221"/>
    </row>
    <row r="7" spans="1:31" s="215" customFormat="1" x14ac:dyDescent="0.2">
      <c r="B7" s="216"/>
      <c r="C7" s="217"/>
      <c r="E7" s="226">
        <f t="shared" ref="E7:L7" si="0">SUM(E8:E23)</f>
        <v>14</v>
      </c>
      <c r="F7" s="228">
        <f t="shared" si="0"/>
        <v>29.5</v>
      </c>
      <c r="G7" s="226">
        <f t="shared" si="0"/>
        <v>8.5</v>
      </c>
      <c r="H7" s="227">
        <f t="shared" si="0"/>
        <v>87</v>
      </c>
      <c r="I7" s="227">
        <f t="shared" si="0"/>
        <v>11</v>
      </c>
      <c r="J7" s="227">
        <f t="shared" si="0"/>
        <v>18</v>
      </c>
      <c r="K7" s="227">
        <f t="shared" si="0"/>
        <v>16</v>
      </c>
      <c r="L7" s="228">
        <f t="shared" si="0"/>
        <v>8</v>
      </c>
      <c r="M7" s="227"/>
      <c r="N7" s="228"/>
      <c r="O7" s="200">
        <f>SUM(E7:L7)</f>
        <v>192</v>
      </c>
      <c r="P7" s="200">
        <f>O7*8.5</f>
        <v>1632</v>
      </c>
      <c r="R7" s="201"/>
      <c r="S7" s="219">
        <f t="shared" ref="S7:Z7" si="1">SUM(S8:S23)</f>
        <v>0</v>
      </c>
      <c r="T7" s="218">
        <f t="shared" si="1"/>
        <v>4</v>
      </c>
      <c r="U7" s="219">
        <f t="shared" si="1"/>
        <v>18</v>
      </c>
      <c r="V7" s="219">
        <f t="shared" si="1"/>
        <v>2.5</v>
      </c>
      <c r="W7" s="219">
        <f t="shared" si="1"/>
        <v>16</v>
      </c>
      <c r="X7" s="219">
        <f t="shared" si="1"/>
        <v>104</v>
      </c>
      <c r="Y7" s="220">
        <f t="shared" si="1"/>
        <v>8</v>
      </c>
      <c r="Z7" s="220">
        <f t="shared" si="1"/>
        <v>0</v>
      </c>
      <c r="AA7" s="219"/>
      <c r="AB7" s="220"/>
      <c r="AC7" s="200">
        <f>SUM(S7:Z7)</f>
        <v>152.5</v>
      </c>
      <c r="AD7" s="200">
        <f>AC7*8.5</f>
        <v>1296.25</v>
      </c>
    </row>
    <row r="8" spans="1:31" x14ac:dyDescent="0.2">
      <c r="A8" s="235" t="s">
        <v>109</v>
      </c>
      <c r="B8" s="236">
        <v>1.67</v>
      </c>
      <c r="C8" s="237"/>
      <c r="D8" s="306"/>
      <c r="E8" s="239">
        <v>0</v>
      </c>
      <c r="F8" s="238"/>
      <c r="G8" s="239"/>
      <c r="H8" s="238"/>
      <c r="I8" s="238"/>
      <c r="J8" s="238"/>
      <c r="K8" s="238"/>
      <c r="L8" s="240"/>
      <c r="M8" s="155"/>
      <c r="N8" s="241">
        <f t="shared" ref="N8:N23" si="2">SUM(E8:L8)</f>
        <v>0</v>
      </c>
      <c r="O8" s="232"/>
      <c r="P8" s="232"/>
      <c r="Q8" s="233"/>
      <c r="R8" s="234"/>
      <c r="S8" s="238">
        <v>0</v>
      </c>
      <c r="T8" s="239"/>
      <c r="U8" s="238"/>
      <c r="V8" s="238"/>
      <c r="W8" s="238"/>
      <c r="X8" s="238"/>
      <c r="Y8" s="240"/>
      <c r="Z8" s="240"/>
      <c r="AA8" s="155"/>
      <c r="AB8" s="241">
        <f t="shared" ref="AB8:AB23" si="3">SUM(S8:Z8)</f>
        <v>0</v>
      </c>
      <c r="AC8" s="233"/>
      <c r="AD8" s="233"/>
      <c r="AE8" s="233"/>
    </row>
    <row r="9" spans="1:31" x14ac:dyDescent="0.2">
      <c r="A9" s="235" t="s">
        <v>110</v>
      </c>
      <c r="B9" s="236">
        <v>1.671</v>
      </c>
      <c r="C9" s="242">
        <v>0.61299999999999999</v>
      </c>
      <c r="D9" s="306"/>
      <c r="E9" s="239">
        <v>1</v>
      </c>
      <c r="F9" s="238">
        <v>3</v>
      </c>
      <c r="G9" s="239">
        <v>1</v>
      </c>
      <c r="H9" s="238">
        <v>10</v>
      </c>
      <c r="I9" s="238">
        <v>1</v>
      </c>
      <c r="J9" s="238">
        <v>3</v>
      </c>
      <c r="K9" s="238">
        <v>2</v>
      </c>
      <c r="L9" s="240">
        <v>1</v>
      </c>
      <c r="M9" s="155"/>
      <c r="N9" s="241">
        <f>SUM(E9:L9)</f>
        <v>22</v>
      </c>
      <c r="R9" s="201"/>
      <c r="S9" s="238">
        <v>0</v>
      </c>
      <c r="T9" s="239">
        <v>0.5</v>
      </c>
      <c r="U9" s="238">
        <v>4</v>
      </c>
      <c r="V9" s="238">
        <v>0.5</v>
      </c>
      <c r="W9" s="238">
        <v>2</v>
      </c>
      <c r="X9" s="238">
        <v>14</v>
      </c>
      <c r="Y9" s="240">
        <v>1</v>
      </c>
      <c r="Z9" s="240"/>
      <c r="AA9" s="155"/>
      <c r="AB9" s="241">
        <f t="shared" si="3"/>
        <v>22</v>
      </c>
      <c r="AC9" s="233"/>
      <c r="AD9" s="233"/>
    </row>
    <row r="10" spans="1:31" x14ac:dyDescent="0.2">
      <c r="A10" s="235" t="s">
        <v>111</v>
      </c>
      <c r="B10" s="236">
        <v>1.6739999999999999</v>
      </c>
      <c r="C10" s="242">
        <v>0.42399999999999999</v>
      </c>
      <c r="D10" s="306"/>
      <c r="E10" s="239">
        <v>1</v>
      </c>
      <c r="F10" s="238">
        <v>3</v>
      </c>
      <c r="G10" s="239">
        <v>1</v>
      </c>
      <c r="H10" s="238"/>
      <c r="I10" s="238"/>
      <c r="J10" s="238">
        <v>3</v>
      </c>
      <c r="K10" s="238">
        <v>2</v>
      </c>
      <c r="L10" s="240">
        <v>1</v>
      </c>
      <c r="M10" s="155"/>
      <c r="N10" s="241">
        <f t="shared" si="2"/>
        <v>11</v>
      </c>
      <c r="R10" s="201"/>
      <c r="S10" s="238">
        <v>0</v>
      </c>
      <c r="T10" s="239">
        <v>0.5</v>
      </c>
      <c r="U10" s="238">
        <v>4</v>
      </c>
      <c r="V10" s="238">
        <v>0.5</v>
      </c>
      <c r="W10" s="238">
        <v>2</v>
      </c>
      <c r="X10" s="238">
        <v>14</v>
      </c>
      <c r="Y10" s="240">
        <v>1</v>
      </c>
      <c r="Z10" s="240"/>
      <c r="AA10" s="155"/>
      <c r="AB10" s="241">
        <f t="shared" si="3"/>
        <v>22</v>
      </c>
    </row>
    <row r="11" spans="1:31" x14ac:dyDescent="0.2">
      <c r="A11" s="235" t="s">
        <v>112</v>
      </c>
      <c r="B11" s="236">
        <v>1.68</v>
      </c>
      <c r="C11" s="243"/>
      <c r="D11" s="306"/>
      <c r="E11" s="239">
        <v>1</v>
      </c>
      <c r="F11" s="238"/>
      <c r="G11" s="239">
        <v>1</v>
      </c>
      <c r="H11" s="244">
        <v>5</v>
      </c>
      <c r="I11" s="244">
        <v>1</v>
      </c>
      <c r="J11" s="244"/>
      <c r="K11" s="244"/>
      <c r="L11" s="245"/>
      <c r="M11" s="155"/>
      <c r="N11" s="241">
        <f t="shared" si="2"/>
        <v>8</v>
      </c>
      <c r="O11" s="233"/>
      <c r="P11" s="233"/>
      <c r="Q11" s="233"/>
      <c r="R11" s="234"/>
      <c r="S11" s="238">
        <v>0</v>
      </c>
      <c r="T11" s="239"/>
      <c r="U11" s="238"/>
      <c r="V11" s="238"/>
      <c r="W11" s="238"/>
      <c r="X11" s="238"/>
      <c r="Y11" s="240"/>
      <c r="Z11" s="245"/>
      <c r="AA11" s="155"/>
      <c r="AB11" s="241">
        <f t="shared" si="3"/>
        <v>0</v>
      </c>
      <c r="AC11" s="233"/>
      <c r="AD11" s="233"/>
      <c r="AE11" s="233"/>
    </row>
    <row r="12" spans="1:31" x14ac:dyDescent="0.2">
      <c r="A12" s="246" t="s">
        <v>113</v>
      </c>
      <c r="B12" s="247">
        <v>2.6720000000000002</v>
      </c>
      <c r="C12" s="248">
        <v>0.35599999999999998</v>
      </c>
      <c r="D12" s="306"/>
      <c r="E12" s="249">
        <v>1</v>
      </c>
      <c r="F12" s="250">
        <v>3</v>
      </c>
      <c r="G12" s="249">
        <v>0.5</v>
      </c>
      <c r="H12" s="250">
        <v>8</v>
      </c>
      <c r="I12" s="250">
        <v>1</v>
      </c>
      <c r="J12" s="250">
        <v>2</v>
      </c>
      <c r="K12" s="250">
        <v>2</v>
      </c>
      <c r="L12" s="251">
        <v>1</v>
      </c>
      <c r="M12" s="155"/>
      <c r="N12" s="252">
        <f t="shared" si="2"/>
        <v>18.5</v>
      </c>
      <c r="R12" s="201"/>
      <c r="S12" s="250">
        <v>0</v>
      </c>
      <c r="T12" s="249">
        <v>0.5</v>
      </c>
      <c r="U12" s="250"/>
      <c r="V12" s="250"/>
      <c r="W12" s="250">
        <v>2</v>
      </c>
      <c r="X12" s="250">
        <v>14</v>
      </c>
      <c r="Y12" s="251">
        <v>1</v>
      </c>
      <c r="Z12" s="251"/>
      <c r="AA12" s="155"/>
      <c r="AB12" s="252">
        <f t="shared" si="3"/>
        <v>17.5</v>
      </c>
    </row>
    <row r="13" spans="1:31" x14ac:dyDescent="0.2">
      <c r="A13" s="246" t="s">
        <v>114</v>
      </c>
      <c r="B13" s="247">
        <v>2.673</v>
      </c>
      <c r="C13" s="248">
        <v>0.27300000000000002</v>
      </c>
      <c r="D13" s="306"/>
      <c r="E13" s="249">
        <v>1</v>
      </c>
      <c r="F13" s="250">
        <v>3</v>
      </c>
      <c r="G13" s="249">
        <v>0.5</v>
      </c>
      <c r="H13" s="250">
        <v>8</v>
      </c>
      <c r="I13" s="250">
        <v>1</v>
      </c>
      <c r="J13" s="250">
        <v>2</v>
      </c>
      <c r="K13" s="250">
        <v>2</v>
      </c>
      <c r="L13" s="251">
        <v>1</v>
      </c>
      <c r="M13" s="155"/>
      <c r="N13" s="252">
        <f t="shared" si="2"/>
        <v>18.5</v>
      </c>
      <c r="R13" s="201"/>
      <c r="S13" s="250">
        <v>0</v>
      </c>
      <c r="T13" s="249">
        <v>0.5</v>
      </c>
      <c r="U13" s="253"/>
      <c r="V13" s="250"/>
      <c r="W13" s="250">
        <v>2</v>
      </c>
      <c r="X13" s="250">
        <v>14</v>
      </c>
      <c r="Y13" s="251">
        <v>1</v>
      </c>
      <c r="Z13" s="251"/>
      <c r="AA13" s="155"/>
      <c r="AB13" s="252">
        <f t="shared" si="3"/>
        <v>17.5</v>
      </c>
    </row>
    <row r="14" spans="1:31" x14ac:dyDescent="0.2">
      <c r="A14" s="246" t="s">
        <v>115</v>
      </c>
      <c r="B14" s="247">
        <v>2.677</v>
      </c>
      <c r="C14" s="254"/>
      <c r="D14" s="306"/>
      <c r="E14" s="249">
        <v>1</v>
      </c>
      <c r="F14" s="250">
        <v>1.5</v>
      </c>
      <c r="G14" s="249">
        <v>0.5</v>
      </c>
      <c r="H14" s="250">
        <v>8</v>
      </c>
      <c r="I14" s="250">
        <v>1</v>
      </c>
      <c r="J14" s="250"/>
      <c r="K14" s="250"/>
      <c r="L14" s="251"/>
      <c r="M14" s="155"/>
      <c r="N14" s="252">
        <f t="shared" si="2"/>
        <v>12</v>
      </c>
      <c r="O14" s="229"/>
      <c r="P14" s="233"/>
      <c r="Q14" s="233"/>
      <c r="R14" s="234"/>
      <c r="S14" s="250">
        <v>0</v>
      </c>
      <c r="T14" s="249"/>
      <c r="U14" s="253"/>
      <c r="V14" s="250"/>
      <c r="W14" s="250"/>
      <c r="X14" s="250"/>
      <c r="Y14" s="251"/>
      <c r="Z14" s="251"/>
      <c r="AA14" s="155"/>
      <c r="AB14" s="252">
        <f t="shared" si="3"/>
        <v>0</v>
      </c>
      <c r="AC14" s="233"/>
      <c r="AD14" s="233"/>
      <c r="AE14" s="233"/>
    </row>
    <row r="15" spans="1:31" x14ac:dyDescent="0.2">
      <c r="A15" s="246" t="s">
        <v>116</v>
      </c>
      <c r="B15" s="247">
        <v>2.6779999999999999</v>
      </c>
      <c r="C15" s="254"/>
      <c r="D15" s="306"/>
      <c r="E15" s="249">
        <v>1</v>
      </c>
      <c r="F15" s="250">
        <v>1.5</v>
      </c>
      <c r="G15" s="249">
        <v>0.5</v>
      </c>
      <c r="H15" s="250">
        <v>8</v>
      </c>
      <c r="I15" s="250">
        <v>1</v>
      </c>
      <c r="J15" s="250"/>
      <c r="K15" s="250"/>
      <c r="L15" s="251"/>
      <c r="M15" s="155"/>
      <c r="N15" s="252">
        <f t="shared" si="2"/>
        <v>12</v>
      </c>
      <c r="O15" s="229"/>
      <c r="P15" s="233"/>
      <c r="Q15" s="233"/>
      <c r="R15" s="234"/>
      <c r="S15" s="250">
        <v>0</v>
      </c>
      <c r="T15" s="249"/>
      <c r="U15" s="253"/>
      <c r="V15" s="250"/>
      <c r="W15" s="250"/>
      <c r="X15" s="250"/>
      <c r="Y15" s="251"/>
      <c r="Z15" s="251"/>
      <c r="AA15" s="155"/>
      <c r="AB15" s="252">
        <f t="shared" si="3"/>
        <v>0</v>
      </c>
      <c r="AC15" s="233"/>
      <c r="AD15" s="233"/>
      <c r="AE15" s="233"/>
    </row>
    <row r="16" spans="1:31" x14ac:dyDescent="0.2">
      <c r="A16" s="246" t="s">
        <v>117</v>
      </c>
      <c r="B16" s="247">
        <v>2.6789999999999998</v>
      </c>
      <c r="C16" s="248">
        <v>0.17699999999999999</v>
      </c>
      <c r="D16" s="306"/>
      <c r="E16" s="249">
        <v>1</v>
      </c>
      <c r="F16" s="250">
        <v>3</v>
      </c>
      <c r="G16" s="249">
        <v>0.5</v>
      </c>
      <c r="H16" s="250">
        <v>8</v>
      </c>
      <c r="I16" s="250">
        <v>1</v>
      </c>
      <c r="J16" s="250">
        <v>2</v>
      </c>
      <c r="K16" s="250">
        <v>2</v>
      </c>
      <c r="L16" s="251">
        <v>1</v>
      </c>
      <c r="M16" s="155"/>
      <c r="N16" s="252">
        <f t="shared" si="2"/>
        <v>18.5</v>
      </c>
      <c r="O16" s="229"/>
      <c r="R16" s="201"/>
      <c r="S16" s="250">
        <v>0</v>
      </c>
      <c r="T16" s="249">
        <v>0.5</v>
      </c>
      <c r="U16" s="253">
        <v>2</v>
      </c>
      <c r="V16" s="250">
        <v>0.5</v>
      </c>
      <c r="W16" s="250">
        <v>2</v>
      </c>
      <c r="X16" s="250">
        <v>10</v>
      </c>
      <c r="Y16" s="251">
        <v>1</v>
      </c>
      <c r="Z16" s="251"/>
      <c r="AA16" s="155"/>
      <c r="AB16" s="252">
        <f t="shared" si="3"/>
        <v>16</v>
      </c>
    </row>
    <row r="17" spans="1:31" x14ac:dyDescent="0.2">
      <c r="A17" s="246" t="s">
        <v>118</v>
      </c>
      <c r="B17" s="247">
        <v>2.681</v>
      </c>
      <c r="C17" s="254"/>
      <c r="D17" s="306"/>
      <c r="E17" s="249">
        <v>1</v>
      </c>
      <c r="F17" s="250">
        <v>1.5</v>
      </c>
      <c r="G17" s="249">
        <v>0.5</v>
      </c>
      <c r="H17" s="250">
        <v>8</v>
      </c>
      <c r="I17" s="250">
        <v>1</v>
      </c>
      <c r="J17" s="250"/>
      <c r="K17" s="250"/>
      <c r="L17" s="251"/>
      <c r="M17" s="155"/>
      <c r="N17" s="252">
        <f t="shared" si="2"/>
        <v>12</v>
      </c>
      <c r="O17" s="229"/>
      <c r="P17" s="233"/>
      <c r="Q17" s="233"/>
      <c r="R17" s="234"/>
      <c r="S17" s="250">
        <v>0</v>
      </c>
      <c r="T17" s="249"/>
      <c r="U17" s="253"/>
      <c r="V17" s="250"/>
      <c r="W17" s="250"/>
      <c r="X17" s="250"/>
      <c r="Y17" s="251"/>
      <c r="Z17" s="251"/>
      <c r="AA17" s="155"/>
      <c r="AB17" s="252">
        <f t="shared" si="3"/>
        <v>0</v>
      </c>
      <c r="AC17" s="233"/>
      <c r="AD17" s="233"/>
      <c r="AE17" s="233"/>
    </row>
    <row r="18" spans="1:31" x14ac:dyDescent="0.2">
      <c r="A18" s="246" t="s">
        <v>119</v>
      </c>
      <c r="B18" s="247" t="s">
        <v>120</v>
      </c>
      <c r="C18" s="254"/>
      <c r="D18" s="306"/>
      <c r="E18" s="249">
        <v>0</v>
      </c>
      <c r="F18" s="250"/>
      <c r="G18" s="249"/>
      <c r="H18" s="250"/>
      <c r="I18" s="250"/>
      <c r="J18" s="250"/>
      <c r="K18" s="250"/>
      <c r="L18" s="251"/>
      <c r="M18" s="155"/>
      <c r="N18" s="252">
        <f t="shared" si="2"/>
        <v>0</v>
      </c>
      <c r="O18" s="229"/>
      <c r="P18" s="233"/>
      <c r="Q18" s="233"/>
      <c r="R18" s="234"/>
      <c r="S18" s="250">
        <v>0</v>
      </c>
      <c r="T18" s="249"/>
      <c r="U18" s="253"/>
      <c r="V18" s="250"/>
      <c r="W18" s="250"/>
      <c r="X18" s="250"/>
      <c r="Y18" s="251"/>
      <c r="Z18" s="251"/>
      <c r="AA18" s="155"/>
      <c r="AB18" s="252">
        <f t="shared" si="3"/>
        <v>0</v>
      </c>
      <c r="AC18" s="233"/>
      <c r="AD18" s="233"/>
      <c r="AE18" s="233"/>
    </row>
    <row r="19" spans="1:31" x14ac:dyDescent="0.2">
      <c r="A19" s="246" t="s">
        <v>121</v>
      </c>
      <c r="B19" s="247">
        <v>2.6819999999999999</v>
      </c>
      <c r="C19" s="248">
        <v>0.42</v>
      </c>
      <c r="D19" s="306"/>
      <c r="E19" s="249">
        <v>1</v>
      </c>
      <c r="F19" s="250">
        <v>3</v>
      </c>
      <c r="G19" s="249">
        <v>0.5</v>
      </c>
      <c r="H19" s="250">
        <v>8</v>
      </c>
      <c r="I19" s="250">
        <v>1</v>
      </c>
      <c r="J19" s="250">
        <v>2</v>
      </c>
      <c r="K19" s="250">
        <v>2</v>
      </c>
      <c r="L19" s="251">
        <v>1</v>
      </c>
      <c r="M19" s="155"/>
      <c r="N19" s="252">
        <f t="shared" si="2"/>
        <v>18.5</v>
      </c>
      <c r="O19" s="229"/>
      <c r="R19" s="201"/>
      <c r="S19" s="250">
        <v>0</v>
      </c>
      <c r="T19" s="249">
        <v>0.5</v>
      </c>
      <c r="U19" s="253"/>
      <c r="V19" s="250"/>
      <c r="W19" s="250">
        <v>2</v>
      </c>
      <c r="X19" s="250">
        <v>14</v>
      </c>
      <c r="Y19" s="251">
        <v>1</v>
      </c>
      <c r="Z19" s="251"/>
      <c r="AA19" s="155"/>
      <c r="AB19" s="252">
        <f t="shared" si="3"/>
        <v>17.5</v>
      </c>
    </row>
    <row r="20" spans="1:31" x14ac:dyDescent="0.2">
      <c r="A20" s="255" t="s">
        <v>122</v>
      </c>
      <c r="B20" s="256">
        <v>7.3019999999999996</v>
      </c>
      <c r="C20" s="257"/>
      <c r="D20" s="306"/>
      <c r="E20" s="258">
        <v>1</v>
      </c>
      <c r="F20" s="259">
        <v>1.5</v>
      </c>
      <c r="G20" s="258">
        <v>0.5</v>
      </c>
      <c r="H20" s="259">
        <v>8</v>
      </c>
      <c r="I20" s="259">
        <v>1</v>
      </c>
      <c r="J20" s="259"/>
      <c r="K20" s="259"/>
      <c r="L20" s="260"/>
      <c r="M20" s="155"/>
      <c r="N20" s="261">
        <f t="shared" si="2"/>
        <v>12</v>
      </c>
      <c r="O20" s="229"/>
      <c r="P20" s="233"/>
      <c r="Q20" s="233"/>
      <c r="R20" s="234"/>
      <c r="S20" s="259">
        <v>0</v>
      </c>
      <c r="T20" s="258"/>
      <c r="U20" s="262"/>
      <c r="V20" s="262"/>
      <c r="W20" s="259"/>
      <c r="X20" s="259"/>
      <c r="Y20" s="260"/>
      <c r="Z20" s="260"/>
      <c r="AA20" s="155"/>
      <c r="AB20" s="261">
        <f t="shared" si="3"/>
        <v>0</v>
      </c>
      <c r="AC20" s="233"/>
      <c r="AD20" s="233"/>
      <c r="AE20" s="233"/>
    </row>
    <row r="21" spans="1:31" x14ac:dyDescent="0.2">
      <c r="A21" s="255" t="s">
        <v>123</v>
      </c>
      <c r="B21" s="256">
        <v>7.3029999999999999</v>
      </c>
      <c r="C21" s="257"/>
      <c r="D21" s="306"/>
      <c r="E21" s="258">
        <v>1</v>
      </c>
      <c r="F21" s="259">
        <v>1.5</v>
      </c>
      <c r="G21" s="258">
        <v>0.5</v>
      </c>
      <c r="H21" s="259">
        <v>8</v>
      </c>
      <c r="I21" s="259">
        <v>1</v>
      </c>
      <c r="J21" s="259"/>
      <c r="K21" s="259"/>
      <c r="L21" s="260"/>
      <c r="M21" s="155"/>
      <c r="N21" s="261">
        <f t="shared" si="2"/>
        <v>12</v>
      </c>
      <c r="O21" s="229"/>
      <c r="P21" s="233"/>
      <c r="Q21" s="233"/>
      <c r="R21" s="234"/>
      <c r="S21" s="259">
        <v>0</v>
      </c>
      <c r="T21" s="258"/>
      <c r="U21" s="262"/>
      <c r="V21" s="262"/>
      <c r="W21" s="259"/>
      <c r="X21" s="259"/>
      <c r="Y21" s="260"/>
      <c r="Z21" s="260"/>
      <c r="AA21" s="155"/>
      <c r="AB21" s="261">
        <f t="shared" si="3"/>
        <v>0</v>
      </c>
      <c r="AC21" s="233"/>
      <c r="AD21" s="233"/>
      <c r="AE21" s="233"/>
    </row>
    <row r="22" spans="1:31" x14ac:dyDescent="0.2">
      <c r="A22" s="255" t="s">
        <v>124</v>
      </c>
      <c r="B22" s="256">
        <v>7.306</v>
      </c>
      <c r="C22" s="263">
        <v>0.318</v>
      </c>
      <c r="D22" s="306"/>
      <c r="E22" s="258">
        <v>1</v>
      </c>
      <c r="F22" s="259">
        <v>2</v>
      </c>
      <c r="G22" s="258">
        <v>0.5</v>
      </c>
      <c r="H22" s="262"/>
      <c r="I22" s="262"/>
      <c r="J22" s="259">
        <v>2</v>
      </c>
      <c r="K22" s="259">
        <v>2</v>
      </c>
      <c r="L22" s="260">
        <v>1</v>
      </c>
      <c r="M22" s="155"/>
      <c r="N22" s="261">
        <f t="shared" si="2"/>
        <v>8.5</v>
      </c>
      <c r="R22" s="201"/>
      <c r="S22" s="259">
        <v>0</v>
      </c>
      <c r="T22" s="258">
        <v>0.5</v>
      </c>
      <c r="U22" s="262">
        <v>4</v>
      </c>
      <c r="V22" s="262">
        <v>0.5</v>
      </c>
      <c r="W22" s="259">
        <v>2</v>
      </c>
      <c r="X22" s="259">
        <v>12</v>
      </c>
      <c r="Y22" s="260">
        <v>1</v>
      </c>
      <c r="Z22" s="260"/>
      <c r="AA22" s="155"/>
      <c r="AB22" s="261">
        <f t="shared" si="3"/>
        <v>20</v>
      </c>
    </row>
    <row r="23" spans="1:31" x14ac:dyDescent="0.2">
      <c r="A23" s="255" t="s">
        <v>125</v>
      </c>
      <c r="B23" s="256">
        <v>7.3070000000000004</v>
      </c>
      <c r="C23" s="263">
        <v>0.37</v>
      </c>
      <c r="D23" s="306"/>
      <c r="E23" s="258">
        <v>1</v>
      </c>
      <c r="F23" s="259">
        <v>2</v>
      </c>
      <c r="G23" s="258">
        <v>0.5</v>
      </c>
      <c r="H23" s="262"/>
      <c r="I23" s="262"/>
      <c r="J23" s="259">
        <v>2</v>
      </c>
      <c r="K23" s="259">
        <v>2</v>
      </c>
      <c r="L23" s="260">
        <v>1</v>
      </c>
      <c r="M23" s="155"/>
      <c r="N23" s="261">
        <f t="shared" si="2"/>
        <v>8.5</v>
      </c>
      <c r="R23" s="201"/>
      <c r="S23" s="259">
        <v>0</v>
      </c>
      <c r="T23" s="258">
        <v>0.5</v>
      </c>
      <c r="U23" s="262">
        <v>4</v>
      </c>
      <c r="V23" s="262">
        <v>0.5</v>
      </c>
      <c r="W23" s="259">
        <v>2</v>
      </c>
      <c r="X23" s="259">
        <v>12</v>
      </c>
      <c r="Y23" s="260">
        <v>1</v>
      </c>
      <c r="Z23" s="260"/>
      <c r="AA23" s="155"/>
      <c r="AB23" s="261">
        <f t="shared" si="3"/>
        <v>20</v>
      </c>
    </row>
    <row r="24" spans="1:31" x14ac:dyDescent="0.2">
      <c r="A24" s="215"/>
      <c r="B24" s="216"/>
      <c r="C24" s="217"/>
      <c r="D24" s="223"/>
      <c r="E24" s="218"/>
      <c r="F24" s="219"/>
      <c r="G24" s="218"/>
      <c r="H24" s="219"/>
      <c r="I24" s="219"/>
      <c r="J24" s="219"/>
      <c r="K24" s="219"/>
      <c r="L24" s="220"/>
      <c r="M24" s="155"/>
      <c r="N24" s="221"/>
      <c r="R24" s="201"/>
      <c r="S24" s="219"/>
      <c r="T24" s="218"/>
      <c r="U24" s="219"/>
      <c r="V24" s="219"/>
      <c r="W24" s="219"/>
      <c r="X24" s="219"/>
      <c r="Y24" s="220"/>
      <c r="Z24" s="220"/>
      <c r="AA24" s="155"/>
      <c r="AB24" s="221"/>
    </row>
    <row r="25" spans="1:31" s="215" customFormat="1" x14ac:dyDescent="0.2">
      <c r="B25" s="216"/>
      <c r="C25" s="217"/>
      <c r="E25" s="264">
        <f t="shared" ref="E25:L25" si="4">SUM(E26:E26)</f>
        <v>2</v>
      </c>
      <c r="F25" s="231">
        <f t="shared" si="4"/>
        <v>1</v>
      </c>
      <c r="G25" s="264">
        <f t="shared" si="4"/>
        <v>1</v>
      </c>
      <c r="H25" s="231">
        <f t="shared" si="4"/>
        <v>2</v>
      </c>
      <c r="I25" s="231">
        <f t="shared" si="4"/>
        <v>1</v>
      </c>
      <c r="J25" s="219">
        <f t="shared" si="4"/>
        <v>5</v>
      </c>
      <c r="K25" s="219">
        <f t="shared" si="4"/>
        <v>5</v>
      </c>
      <c r="L25" s="220">
        <f t="shared" si="4"/>
        <v>1</v>
      </c>
      <c r="M25" s="219"/>
      <c r="N25" s="220"/>
      <c r="O25" s="200">
        <f>SUM(E25:L25)</f>
        <v>18</v>
      </c>
      <c r="P25" s="200">
        <f>O25*8.5</f>
        <v>153</v>
      </c>
      <c r="R25" s="201"/>
      <c r="S25" s="231">
        <f t="shared" ref="S25:Z25" si="5">SUM(S26:S26)</f>
        <v>2</v>
      </c>
      <c r="T25" s="264">
        <f t="shared" si="5"/>
        <v>1</v>
      </c>
      <c r="U25" s="231">
        <f t="shared" si="5"/>
        <v>2</v>
      </c>
      <c r="V25" s="231">
        <f t="shared" si="5"/>
        <v>1</v>
      </c>
      <c r="W25" s="219">
        <f t="shared" si="5"/>
        <v>4</v>
      </c>
      <c r="X25" s="219">
        <f t="shared" si="5"/>
        <v>6</v>
      </c>
      <c r="Y25" s="220">
        <f t="shared" si="5"/>
        <v>2</v>
      </c>
      <c r="Z25" s="220">
        <f t="shared" si="5"/>
        <v>0</v>
      </c>
      <c r="AA25" s="219"/>
      <c r="AB25" s="220"/>
      <c r="AC25" s="200">
        <f>SUM(S25:Z25)</f>
        <v>18</v>
      </c>
      <c r="AD25" s="200">
        <f>AC25*8.5</f>
        <v>153</v>
      </c>
    </row>
    <row r="26" spans="1:31" x14ac:dyDescent="0.2">
      <c r="A26" s="265" t="s">
        <v>165</v>
      </c>
      <c r="B26" s="266" t="s">
        <v>127</v>
      </c>
      <c r="C26" s="267">
        <v>0.08</v>
      </c>
      <c r="D26" s="273"/>
      <c r="E26" s="268">
        <v>2</v>
      </c>
      <c r="F26" s="269">
        <v>1</v>
      </c>
      <c r="G26" s="268">
        <v>1</v>
      </c>
      <c r="H26" s="269">
        <v>2</v>
      </c>
      <c r="I26" s="269">
        <v>1</v>
      </c>
      <c r="J26" s="269">
        <v>5</v>
      </c>
      <c r="K26" s="269">
        <v>5</v>
      </c>
      <c r="L26" s="270">
        <v>1</v>
      </c>
      <c r="M26" s="155"/>
      <c r="N26" s="271">
        <f t="shared" ref="N26" si="6">SUM(E26:L26)</f>
        <v>18</v>
      </c>
      <c r="R26" s="201"/>
      <c r="S26" s="269">
        <v>2</v>
      </c>
      <c r="T26" s="268">
        <v>1</v>
      </c>
      <c r="U26" s="269">
        <v>2</v>
      </c>
      <c r="V26" s="269">
        <v>1</v>
      </c>
      <c r="W26" s="269">
        <v>4</v>
      </c>
      <c r="X26" s="269">
        <v>6</v>
      </c>
      <c r="Y26" s="270">
        <v>2</v>
      </c>
      <c r="Z26" s="270">
        <v>0</v>
      </c>
      <c r="AA26" s="155"/>
      <c r="AB26" s="271">
        <f t="shared" ref="AB26" si="7">SUM(S26:Z26)</f>
        <v>18</v>
      </c>
    </row>
    <row r="31" spans="1:31" x14ac:dyDescent="0.2">
      <c r="C31" s="276" t="s">
        <v>167</v>
      </c>
      <c r="D31" s="277"/>
      <c r="E31" s="280" t="s">
        <v>168</v>
      </c>
      <c r="F31" s="281"/>
      <c r="G31" s="281"/>
      <c r="H31" s="281"/>
    </row>
    <row r="32" spans="1:31" x14ac:dyDescent="0.2">
      <c r="C32" s="278"/>
      <c r="D32" s="277"/>
      <c r="E32" s="282"/>
      <c r="F32" s="281"/>
      <c r="G32" s="281"/>
      <c r="H32" s="281"/>
    </row>
    <row r="33" spans="1:8" x14ac:dyDescent="0.2">
      <c r="A33" s="275" t="s">
        <v>166</v>
      </c>
      <c r="B33" s="181"/>
      <c r="C33" s="279">
        <f>COUNTA(C8:C23,C26)</f>
        <v>9</v>
      </c>
      <c r="D33" s="277"/>
      <c r="E33" s="282">
        <v>8</v>
      </c>
      <c r="F33" s="283" t="s">
        <v>47</v>
      </c>
      <c r="G33" s="283" t="s">
        <v>42</v>
      </c>
      <c r="H33" s="281"/>
    </row>
    <row r="34" spans="1:8" x14ac:dyDescent="0.2">
      <c r="E34" s="281"/>
      <c r="F34" s="283" t="s">
        <v>48</v>
      </c>
      <c r="G34" s="283">
        <v>1.671</v>
      </c>
      <c r="H34" s="281"/>
    </row>
    <row r="35" spans="1:8" x14ac:dyDescent="0.2">
      <c r="E35" s="281"/>
      <c r="F35" s="283" t="s">
        <v>49</v>
      </c>
      <c r="G35" s="283" t="s">
        <v>43</v>
      </c>
      <c r="H35" s="281"/>
    </row>
    <row r="36" spans="1:8" x14ac:dyDescent="0.2">
      <c r="E36" s="281"/>
      <c r="F36" s="283" t="s">
        <v>50</v>
      </c>
      <c r="G36" s="283" t="s">
        <v>44</v>
      </c>
      <c r="H36" s="281"/>
    </row>
    <row r="37" spans="1:8" x14ac:dyDescent="0.2">
      <c r="E37" s="281"/>
      <c r="F37" s="283" t="s">
        <v>68</v>
      </c>
      <c r="G37" s="283" t="s">
        <v>45</v>
      </c>
      <c r="H37" s="281"/>
    </row>
    <row r="38" spans="1:8" x14ac:dyDescent="0.2">
      <c r="E38" s="281"/>
      <c r="F38" s="283" t="s">
        <v>69</v>
      </c>
      <c r="G38" s="283">
        <v>2.673</v>
      </c>
      <c r="H38" s="281"/>
    </row>
    <row r="39" spans="1:8" x14ac:dyDescent="0.2">
      <c r="E39" s="281"/>
      <c r="F39" s="283" t="s">
        <v>51</v>
      </c>
      <c r="G39" s="283" t="s">
        <v>46</v>
      </c>
      <c r="H39" s="281"/>
    </row>
    <row r="40" spans="1:8" x14ac:dyDescent="0.2">
      <c r="E40" s="281"/>
      <c r="F40" s="283" t="s">
        <v>52</v>
      </c>
      <c r="G40" s="283">
        <v>7.3029999999999999</v>
      </c>
      <c r="H40" s="281"/>
    </row>
  </sheetData>
  <mergeCells count="6">
    <mergeCell ref="D8:D23"/>
    <mergeCell ref="E1:P1"/>
    <mergeCell ref="S1:AD1"/>
    <mergeCell ref="G2:L2"/>
    <mergeCell ref="T2:Z2"/>
    <mergeCell ref="S4:S5"/>
  </mergeCells>
  <pageMargins left="0.70866141732283472" right="0.70866141732283472" top="0.78740157480314965" bottom="0.78740157480314965" header="0.31496062992125984" footer="0.31496062992125984"/>
  <pageSetup paperSize="8" scale="72" orientation="landscape" verticalDpi="0" r:id="rId1"/>
  <headerFooter>
    <oddHeader>&amp;LEP EPSI</oddHeader>
    <oddFooter>&amp;L&amp;F&amp;RAegerter &amp;&amp; Bosshardt AG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H-Schätzung MP</vt:lpstr>
      <vt:lpstr>Anzahl_K</vt:lpstr>
      <vt:lpstr>Tabelle1</vt:lpstr>
      <vt:lpstr>'H-Schätzung MP'!Druckbereich</vt:lpstr>
      <vt:lpstr>'H-Schätzung MP'!Drucktitel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2015-04-17T15:00:46Z</cp:lastPrinted>
  <dcterms:created xsi:type="dcterms:W3CDTF">1998-07-10T06:18:39Z</dcterms:created>
  <dcterms:modified xsi:type="dcterms:W3CDTF">2016-01-18T12:17:13Z</dcterms:modified>
</cp:coreProperties>
</file>