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385" yWindow="-15" windowWidth="14430" windowHeight="14460" tabRatio="645" activeTab="1"/>
  </bookViews>
  <sheets>
    <sheet name="Restaufwand ab 1.5.2014" sheetId="13" r:id="rId1"/>
    <sheet name="Bewertung" sheetId="20" r:id="rId2"/>
  </sheets>
  <definedNames>
    <definedName name="_C" localSheetId="0">'Restaufwand ab 1.5.2014'!#REF!</definedName>
    <definedName name="_C">#REF!</definedName>
    <definedName name="A" localSheetId="0">'Restaufwand ab 1.5.2014'!#REF!</definedName>
    <definedName name="A">#REF!</definedName>
    <definedName name="B" localSheetId="0">'Restaufwand ab 1.5.2014'!#REF!</definedName>
    <definedName name="B">#REF!</definedName>
    <definedName name="D" localSheetId="0">'Restaufwand ab 1.5.2014'!#REF!</definedName>
    <definedName name="D">#REF!</definedName>
    <definedName name="_xlnm.Print_Area" localSheetId="0">'Restaufwand ab 1.5.2014'!$A$1:$AA$54</definedName>
    <definedName name="_xlnm.Print_Titles" localSheetId="0">'Restaufwand ab 1.5.2014'!$1:$1</definedName>
    <definedName name="E" localSheetId="0">'Restaufwand ab 1.5.2014'!#REF!</definedName>
    <definedName name="E">#REF!</definedName>
    <definedName name="F" localSheetId="0">'Restaufwand ab 1.5.2014'!#REF!</definedName>
    <definedName name="F">#REF!</definedName>
    <definedName name="G" localSheetId="0">'Restaufwand ab 1.5.2014'!#REF!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G26" i="20" l="1"/>
  <c r="G25" i="20"/>
  <c r="Z49" i="13" l="1"/>
  <c r="F13" i="20"/>
  <c r="G13" i="20" s="1"/>
  <c r="G15" i="20" s="1"/>
  <c r="G17" i="20" s="1"/>
  <c r="F26" i="20"/>
  <c r="F25" i="20"/>
  <c r="F14" i="20"/>
  <c r="G14" i="20" s="1"/>
  <c r="D26" i="20"/>
  <c r="D25" i="20"/>
  <c r="D14" i="20"/>
  <c r="D13" i="20"/>
  <c r="D15" i="20"/>
  <c r="G27" i="20" l="1"/>
  <c r="G29" i="20" s="1"/>
  <c r="F15" i="20"/>
  <c r="F27" i="20"/>
  <c r="F29" i="20" s="1"/>
  <c r="D27" i="20"/>
  <c r="D7" i="20" l="1"/>
  <c r="F6" i="20"/>
  <c r="J6" i="20" s="1"/>
  <c r="F5" i="20"/>
  <c r="J5" i="20" s="1"/>
  <c r="H5" i="20" l="1"/>
  <c r="F7" i="20"/>
  <c r="J7" i="20"/>
  <c r="H6" i="20"/>
  <c r="H7" i="20" s="1"/>
  <c r="Z39" i="13" l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AA30" i="13"/>
  <c r="AA31" i="13"/>
  <c r="AA32" i="13"/>
  <c r="AA33" i="13"/>
  <c r="AA34" i="13"/>
  <c r="AA35" i="13"/>
  <c r="AA36" i="13"/>
  <c r="AA37" i="13"/>
  <c r="AA29" i="13"/>
  <c r="AA27" i="13"/>
  <c r="AA26" i="13"/>
  <c r="AA25" i="13"/>
  <c r="AA24" i="13"/>
  <c r="AA23" i="13"/>
  <c r="AA21" i="13"/>
  <c r="AA20" i="13"/>
  <c r="AA19" i="13"/>
  <c r="AA18" i="13"/>
  <c r="AA17" i="13"/>
  <c r="AA16" i="13"/>
  <c r="AA14" i="13"/>
  <c r="AA13" i="13"/>
  <c r="AA15" i="13"/>
  <c r="AA11" i="13"/>
  <c r="AA39" i="13" l="1"/>
  <c r="U48" i="13"/>
  <c r="V48" i="13"/>
  <c r="V44" i="13"/>
  <c r="K44" i="13"/>
  <c r="W44" i="13" l="1"/>
  <c r="W48" i="13"/>
  <c r="K48" i="13"/>
  <c r="C48" i="13"/>
  <c r="Z24" i="13" l="1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23" i="13"/>
  <c r="Z17" i="13" l="1"/>
  <c r="Z18" i="13"/>
  <c r="Z19" i="13"/>
  <c r="Z20" i="13"/>
  <c r="Z21" i="13"/>
  <c r="Z22" i="13"/>
  <c r="Z16" i="13"/>
  <c r="Z15" i="13"/>
  <c r="C44" i="13"/>
  <c r="Z11" i="13"/>
  <c r="Z12" i="13"/>
  <c r="Z13" i="13"/>
  <c r="Z14" i="13"/>
  <c r="Z38" i="13"/>
  <c r="C39" i="13"/>
  <c r="U40" i="13" l="1"/>
  <c r="X44" i="13"/>
  <c r="X48" i="13"/>
  <c r="I44" i="13"/>
  <c r="I48" i="13"/>
  <c r="U44" i="13"/>
  <c r="S44" i="13" l="1"/>
  <c r="S48" i="13"/>
  <c r="D39" i="13"/>
  <c r="D48" i="13" s="1"/>
  <c r="O48" i="13"/>
  <c r="T48" i="13"/>
  <c r="G53" i="13"/>
  <c r="Y44" i="13"/>
  <c r="L44" i="13" l="1"/>
  <c r="L48" i="13"/>
  <c r="J44" i="13"/>
  <c r="J48" i="13"/>
  <c r="M44" i="13"/>
  <c r="M48" i="13"/>
  <c r="R44" i="13"/>
  <c r="R48" i="13"/>
  <c r="Q44" i="13"/>
  <c r="Q48" i="13"/>
  <c r="N44" i="13"/>
  <c r="N48" i="13"/>
  <c r="P44" i="13"/>
  <c r="P48" i="13"/>
  <c r="H44" i="13"/>
  <c r="H48" i="13"/>
  <c r="G44" i="13"/>
  <c r="G48" i="13"/>
  <c r="F44" i="13"/>
  <c r="F48" i="13"/>
  <c r="C53" i="13"/>
  <c r="E44" i="13"/>
  <c r="E48" i="13"/>
  <c r="S40" i="13"/>
  <c r="T44" i="13"/>
  <c r="D40" i="13"/>
  <c r="D44" i="13"/>
  <c r="O44" i="13"/>
  <c r="Q40" i="13"/>
  <c r="F40" i="13"/>
  <c r="H40" i="13"/>
  <c r="N40" i="13"/>
  <c r="E53" i="13"/>
  <c r="F53" i="13"/>
  <c r="J40" i="13"/>
  <c r="D53" i="13"/>
  <c r="Z9" i="13"/>
  <c r="Z48" i="13" l="1"/>
  <c r="Z44" i="13"/>
  <c r="Z45" i="13" l="1"/>
</calcChain>
</file>

<file path=xl/comments1.xml><?xml version="1.0" encoding="utf-8"?>
<comments xmlns="http://schemas.openxmlformats.org/spreadsheetml/2006/main">
  <authors>
    <author>Falzone Lorenzo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5547)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Schlusskontrolle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Bereinigung Layout, etc.
bei allen Objekten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5546)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1995 durch AeBo / 5278)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(Instands.1991 Gruner, evtl. CAD nachfragen) 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Kontrolle Verfassung SJe, Ergänzung aufgrund Statik und Begehungen vor Ort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Bereinigung IO-Nr und Layout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Schlusskontrolle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Bereinigung IO-Nr und Layout (bei allen Obj.)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(Lärmschutz Tenniken 1996 AeBo / 5286)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Statik, Schlusskontrolle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Layout, etc.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Layout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Statik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Inspektion / Begehung vor Ort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Inspektion / Begehung vor Ort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Inspektion / Begehung vor Ort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Schlusskontrolle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Abklärung / Integration Werkleitung + Layout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nicht Kategorie sondern MA bezogen!</t>
        </r>
      </text>
    </comment>
  </commentList>
</comments>
</file>

<file path=xl/comments2.xml><?xml version="1.0" encoding="utf-8"?>
<comments xmlns="http://schemas.openxmlformats.org/spreadsheetml/2006/main">
  <authors>
    <author>Falzone Lorenzo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gemäss Auswertung Sokrates</t>
        </r>
      </text>
    </comment>
  </commentList>
</comments>
</file>

<file path=xl/sharedStrings.xml><?xml version="1.0" encoding="utf-8"?>
<sst xmlns="http://schemas.openxmlformats.org/spreadsheetml/2006/main" count="595" uniqueCount="118">
  <si>
    <t>D</t>
  </si>
  <si>
    <t>B</t>
  </si>
  <si>
    <t>Pläne</t>
  </si>
  <si>
    <t>FL</t>
  </si>
  <si>
    <t>Phase Massnahmenkonzept (MK), Modul 7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</si>
  <si>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</si>
  <si>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</si>
  <si>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</si>
  <si>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</si>
  <si>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</si>
  <si>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</si>
  <si>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</si>
  <si>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</si>
  <si>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</si>
  <si>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</si>
  <si>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</si>
  <si>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UF Oberdiegten</t>
  </si>
  <si>
    <t>DL Diegterbach Bachmatt</t>
  </si>
  <si>
    <t>DL Diegterbach Mühlematt</t>
  </si>
  <si>
    <t>DL Eibächli</t>
  </si>
  <si>
    <t>DL Helgenmattbächli</t>
  </si>
  <si>
    <t>NV</t>
  </si>
  <si>
    <t>PB</t>
  </si>
  <si>
    <t>Dossier MK</t>
  </si>
  <si>
    <t>K0, K1.1, K1.2, K8.4, K9.1</t>
  </si>
  <si>
    <t>MA-Aufteilung AeBo</t>
  </si>
  <si>
    <t>Angaben in Std.</t>
  </si>
  <si>
    <t>KV</t>
  </si>
  <si>
    <t>9246.300 / ASTRA, N02, EP SIEP</t>
  </si>
  <si>
    <t>SJe</t>
  </si>
  <si>
    <t>BiE</t>
  </si>
  <si>
    <t>Lehrl.</t>
  </si>
  <si>
    <t>DL Hefletenbächli</t>
  </si>
  <si>
    <t>DL Talbächli</t>
  </si>
  <si>
    <t>DL Rischmattbächli</t>
  </si>
  <si>
    <t>DL Diegterbach unter Rutsch Edelweiss</t>
  </si>
  <si>
    <t>7.308.1</t>
  </si>
  <si>
    <t>DL Diegterbach unter Rutsch Oberburg (Oberburg)</t>
  </si>
  <si>
    <t>7.308.2</t>
  </si>
  <si>
    <t>DL Diegterbach unter Rutsch Oberburg (Brücke)</t>
  </si>
  <si>
    <t>7.308.3</t>
  </si>
  <si>
    <t>Geschiebesammler Rutsch Eptingen</t>
  </si>
  <si>
    <t>Untere Fassung Edelweiss</t>
  </si>
  <si>
    <t>Bachverbauung Diegterbach km 27.0</t>
  </si>
  <si>
    <t>Keine Nr.</t>
  </si>
  <si>
    <t>Bachverbauung Diegterbach km 31.8</t>
  </si>
  <si>
    <t>DL Rintelnbächlein</t>
  </si>
  <si>
    <t xml:space="preserve">Alle fünf ELT's </t>
  </si>
  <si>
    <t>1.670</t>
  </si>
  <si>
    <t>1.674</t>
  </si>
  <si>
    <t>1.680</t>
  </si>
  <si>
    <t xml:space="preserve">1.683.1+2 </t>
  </si>
  <si>
    <t>7.302</t>
  </si>
  <si>
    <t xml:space="preserve">TB
</t>
  </si>
  <si>
    <t>TPL, Sitzungen, etc.</t>
  </si>
  <si>
    <t>Allgemein</t>
  </si>
  <si>
    <t>Tätigkeit gem. PHB ASTRA, TMP 22 001-22210)</t>
  </si>
  <si>
    <t xml:space="preserve">Ü-B </t>
  </si>
  <si>
    <t>Stat. Überpr.</t>
  </si>
  <si>
    <t>Begehungen</t>
  </si>
  <si>
    <t>Total</t>
  </si>
  <si>
    <t>Objektskizze mit CAD</t>
  </si>
  <si>
    <t>Allg. Dokumente
Dossier</t>
  </si>
  <si>
    <t>Kk</t>
  </si>
  <si>
    <t>MK-Pläne</t>
  </si>
  <si>
    <t>-</t>
  </si>
  <si>
    <t>7.310</t>
  </si>
  <si>
    <t>KBOB</t>
  </si>
  <si>
    <t>G</t>
  </si>
  <si>
    <t>CHF/h</t>
  </si>
  <si>
    <t>CHF</t>
  </si>
  <si>
    <t>15.301 - .305</t>
  </si>
  <si>
    <t>MSA:</t>
  </si>
  <si>
    <t>CHF/h (Vertrag)</t>
  </si>
  <si>
    <t>Tot. h</t>
  </si>
  <si>
    <t>Zusatzleistungen</t>
  </si>
  <si>
    <t>1.671</t>
  </si>
  <si>
    <t>I-Ansätze AeBo</t>
  </si>
  <si>
    <t>109</t>
  </si>
  <si>
    <r>
      <t xml:space="preserve">Schätzung Restaufwand ab </t>
    </r>
    <r>
      <rPr>
        <b/>
        <sz val="20"/>
        <rFont val="Arial"/>
        <family val="2"/>
      </rPr>
      <t>1.5.2014</t>
    </r>
  </si>
  <si>
    <t>Übersicht</t>
  </si>
  <si>
    <t>SJe, FL</t>
  </si>
  <si>
    <t>Angaben, Korr. MK-Pläne</t>
  </si>
  <si>
    <t>Summe</t>
  </si>
  <si>
    <t>Summe Zusatz</t>
  </si>
  <si>
    <t>WÜF</t>
  </si>
  <si>
    <t>[CHF]</t>
  </si>
  <si>
    <t>Honorar Phase 31</t>
  </si>
  <si>
    <t>FB</t>
  </si>
  <si>
    <t>K</t>
  </si>
  <si>
    <t>Objekte</t>
  </si>
  <si>
    <t>übrige K</t>
  </si>
  <si>
    <t>PL AeBo</t>
  </si>
  <si>
    <t>h Brutto</t>
  </si>
  <si>
    <t>Anteil PL</t>
  </si>
  <si>
    <t>h-Anteil PL</t>
  </si>
  <si>
    <t>[CHF/h]</t>
  </si>
  <si>
    <t>[h]</t>
  </si>
  <si>
    <t>Budget Extern</t>
  </si>
  <si>
    <t xml:space="preserve">Offerierte MSA </t>
  </si>
  <si>
    <t>Budget Intern</t>
  </si>
  <si>
    <t>Bewertung</t>
  </si>
  <si>
    <t>Restaufwand Intern</t>
  </si>
  <si>
    <t>Restaufwand Extern</t>
  </si>
  <si>
    <t>Restaufwand</t>
  </si>
  <si>
    <t>MSA Extern</t>
  </si>
  <si>
    <t>MSA Intern</t>
  </si>
  <si>
    <t>per 30.04.2014</t>
  </si>
  <si>
    <t>Geschätzter MSA Intern</t>
  </si>
  <si>
    <t>Rest verrecherbar</t>
  </si>
  <si>
    <t>Bemerkungen</t>
  </si>
  <si>
    <t>Annahme nur 30% der Restaufwand wird bezahlt (NO noch in Diskussion)</t>
  </si>
  <si>
    <t>Annahme nur 50% der Restaufwand wird bezahlt (NO noch in Diskussion)</t>
  </si>
  <si>
    <t>per 31.12.2013</t>
  </si>
  <si>
    <t>&lt;--- Angaben in Sokrates</t>
  </si>
  <si>
    <t>Vorrat (verbleibender Betrag aus Sokrates)</t>
  </si>
  <si>
    <t>Zusätzlich zu Vorrat (verbleibender Betrag = Differenz zw. Budget Extern und aufgelaufenener Rechnungen)</t>
  </si>
  <si>
    <t>Annahme nur 65% der Restaufwand wird bezahlt (NO noch in Diskussion)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</si>
</sst>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00"/>
  </numFmts>
  <fonts count="19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3" fontId="1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49" fontId="4" fillId="0" borderId="0" xfId="1" quotePrefix="1" applyNumberFormat="1" applyFont="1" applyFill="1" applyBorder="1" applyAlignment="1">
      <alignment horizontal="left" vertical="center"/>
    </xf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49" fontId="4" fillId="0" borderId="0" xfId="1" applyNumberFormat="1" applyFont="1" applyFill="1" applyBorder="1" applyAlignment="1">
      <alignment horizontal="right" vertical="center"/>
    </xf>
    <xf numFmtId="49" fontId="8" fillId="0" borderId="0" xfId="1" applyNumberFormat="1" applyFont="1" applyFill="1" applyBorder="1" applyAlignment="1" applyProtection="1">
      <alignment horizontal="right" vertical="center"/>
      <protection locked="0"/>
    </xf>
    <xf numFmtId="0" fontId="1" fillId="0" borderId="0" xfId="1" applyFont="1" applyBorder="1" applyAlignment="1">
      <alignment horizontal="center"/>
    </xf>
    <xf numFmtId="49" fontId="7" fillId="0" borderId="0" xfId="1" applyNumberFormat="1" applyFont="1" applyFill="1" applyBorder="1" applyAlignment="1" applyProtection="1">
      <alignment vertical="center"/>
      <protection locked="0"/>
    </xf>
    <xf numFmtId="49" fontId="7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14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1" fontId="3" fillId="0" borderId="0" xfId="1" applyNumberFormat="1" applyFont="1" applyBorder="1" applyAlignment="1">
      <alignment vertical="center"/>
    </xf>
    <xf numFmtId="49" fontId="3" fillId="0" borderId="14" xfId="1" applyNumberFormat="1" applyFont="1" applyFill="1" applyBorder="1" applyAlignment="1" applyProtection="1">
      <alignment horizontal="left" vertical="center" indent="1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/>
    <xf numFmtId="0" fontId="3" fillId="2" borderId="15" xfId="1" quotePrefix="1" applyFont="1" applyFill="1" applyBorder="1" applyAlignment="1">
      <alignment horizontal="center" vertical="center" wrapText="1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 indent="1"/>
      <protection locked="0"/>
    </xf>
    <xf numFmtId="2" fontId="3" fillId="0" borderId="0" xfId="1" applyNumberFormat="1" applyFont="1" applyFill="1" applyBorder="1" applyAlignment="1" applyProtection="1">
      <alignment horizontal="right" vertical="center"/>
      <protection locked="0"/>
    </xf>
    <xf numFmtId="2" fontId="8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Continuous"/>
    </xf>
    <xf numFmtId="49" fontId="10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right" vertical="center"/>
    </xf>
    <xf numFmtId="49" fontId="2" fillId="0" borderId="6" xfId="1" applyNumberFormat="1" applyFont="1" applyFill="1" applyBorder="1" applyAlignment="1">
      <alignment horizontal="left" vertical="center"/>
    </xf>
    <xf numFmtId="0" fontId="2" fillId="0" borderId="6" xfId="1" applyFont="1" applyFill="1" applyBorder="1"/>
    <xf numFmtId="43" fontId="8" fillId="0" borderId="0" xfId="2" applyFont="1" applyBorder="1" applyAlignment="1">
      <alignment horizontal="center" vertical="center"/>
    </xf>
    <xf numFmtId="43" fontId="3" fillId="0" borderId="0" xfId="1" applyNumberFormat="1" applyFont="1" applyBorder="1" applyAlignment="1">
      <alignment vertical="center"/>
    </xf>
    <xf numFmtId="49" fontId="14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Continuous"/>
    </xf>
    <xf numFmtId="49" fontId="12" fillId="0" borderId="0" xfId="1" applyNumberFormat="1" applyFont="1" applyFill="1" applyBorder="1" applyAlignment="1">
      <alignment horizontal="left" vertical="center"/>
    </xf>
    <xf numFmtId="0" fontId="3" fillId="2" borderId="16" xfId="1" quotePrefix="1" applyFont="1" applyFill="1" applyBorder="1" applyAlignment="1">
      <alignment horizontal="center" vertical="center" wrapText="1"/>
    </xf>
    <xf numFmtId="0" fontId="3" fillId="2" borderId="18" xfId="1" quotePrefix="1" applyFont="1" applyFill="1" applyBorder="1" applyAlignment="1">
      <alignment horizontal="center" vertical="center" wrapText="1"/>
    </xf>
    <xf numFmtId="0" fontId="3" fillId="2" borderId="3" xfId="1" quotePrefix="1" applyFont="1" applyFill="1" applyBorder="1" applyAlignment="1">
      <alignment horizontal="center" vertical="center" wrapText="1"/>
    </xf>
    <xf numFmtId="0" fontId="3" fillId="2" borderId="9" xfId="1" quotePrefix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vertical="center"/>
    </xf>
    <xf numFmtId="49" fontId="3" fillId="0" borderId="10" xfId="1" applyNumberFormat="1" applyFont="1" applyFill="1" applyBorder="1" applyAlignment="1" applyProtection="1">
      <alignment horizontal="left" vertical="center" indent="1"/>
      <protection locked="0"/>
    </xf>
    <xf numFmtId="49" fontId="3" fillId="0" borderId="28" xfId="1" applyNumberFormat="1" applyFont="1" applyFill="1" applyBorder="1" applyAlignment="1" applyProtection="1">
      <alignment horizontal="left" vertical="center"/>
      <protection locked="0"/>
    </xf>
    <xf numFmtId="49" fontId="3" fillId="0" borderId="27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 indent="1"/>
      <protection locked="0"/>
    </xf>
    <xf numFmtId="49" fontId="3" fillId="0" borderId="7" xfId="1" applyNumberFormat="1" applyFont="1" applyFill="1" applyBorder="1" applyAlignment="1" applyProtection="1">
      <alignment horizontal="left" vertical="center"/>
      <protection locked="0"/>
    </xf>
    <xf numFmtId="49" fontId="3" fillId="0" borderId="25" xfId="1" applyNumberFormat="1" applyFont="1" applyFill="1" applyBorder="1" applyAlignment="1" applyProtection="1">
      <alignment horizontal="left" vertical="center" indent="1"/>
      <protection locked="0"/>
    </xf>
    <xf numFmtId="49" fontId="3" fillId="0" borderId="26" xfId="1" applyNumberFormat="1" applyFont="1" applyFill="1" applyBorder="1" applyAlignment="1" applyProtection="1">
      <alignment horizontal="left" vertical="center"/>
      <protection locked="0"/>
    </xf>
    <xf numFmtId="164" fontId="8" fillId="0" borderId="0" xfId="2" applyNumberFormat="1" applyFont="1" applyBorder="1" applyAlignment="1">
      <alignment horizontal="center" vertical="center"/>
    </xf>
    <xf numFmtId="49" fontId="3" fillId="0" borderId="10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/>
      <protection locked="0"/>
    </xf>
    <xf numFmtId="49" fontId="3" fillId="0" borderId="1" xfId="1" applyNumberFormat="1" applyFont="1" applyFill="1" applyBorder="1" applyAlignment="1" applyProtection="1">
      <alignment horizontal="left" vertical="center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0" fontId="13" fillId="0" borderId="8" xfId="1" applyFont="1" applyBorder="1" applyAlignment="1">
      <alignment vertical="top" wrapText="1"/>
    </xf>
    <xf numFmtId="0" fontId="13" fillId="0" borderId="6" xfId="1" applyFont="1" applyBorder="1" applyAlignment="1">
      <alignment vertical="top" wrapText="1"/>
    </xf>
    <xf numFmtId="49" fontId="7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left" vertical="center"/>
    </xf>
    <xf numFmtId="0" fontId="3" fillId="0" borderId="0" xfId="1" applyFont="1" applyFill="1" applyBorder="1"/>
    <xf numFmtId="49" fontId="2" fillId="0" borderId="10" xfId="1" applyNumberFormat="1" applyFont="1" applyFill="1" applyBorder="1" applyAlignment="1">
      <alignment horizontal="left" vertical="center"/>
    </xf>
    <xf numFmtId="0" fontId="2" fillId="0" borderId="10" xfId="1" applyFont="1" applyFill="1" applyBorder="1"/>
    <xf numFmtId="49" fontId="8" fillId="0" borderId="10" xfId="1" applyNumberFormat="1" applyFont="1" applyFill="1" applyBorder="1" applyAlignment="1" applyProtection="1">
      <alignment horizontal="left" vertical="center"/>
      <protection locked="0"/>
    </xf>
    <xf numFmtId="2" fontId="3" fillId="0" borderId="12" xfId="1" applyNumberFormat="1" applyFont="1" applyFill="1" applyBorder="1" applyAlignment="1" applyProtection="1">
      <alignment horizontal="center" vertical="center"/>
      <protection locked="0"/>
    </xf>
    <xf numFmtId="2" fontId="3" fillId="0" borderId="11" xfId="1" applyNumberFormat="1" applyFont="1" applyFill="1" applyBorder="1" applyAlignment="1" applyProtection="1">
      <alignment horizontal="center" vertical="center"/>
      <protection locked="0"/>
    </xf>
    <xf numFmtId="2" fontId="3" fillId="0" borderId="29" xfId="1" applyNumberFormat="1" applyFont="1" applyFill="1" applyBorder="1" applyAlignment="1" applyProtection="1">
      <alignment horizontal="center" vertical="center"/>
      <protection locked="0"/>
    </xf>
    <xf numFmtId="2" fontId="3" fillId="0" borderId="30" xfId="1" applyNumberFormat="1" applyFont="1" applyFill="1" applyBorder="1" applyAlignment="1" applyProtection="1">
      <alignment horizontal="center" vertical="center"/>
      <protection locked="0"/>
    </xf>
    <xf numFmtId="2" fontId="3" fillId="0" borderId="28" xfId="1" applyNumberFormat="1" applyFont="1" applyFill="1" applyBorder="1" applyAlignment="1" applyProtection="1">
      <alignment horizontal="center" vertical="center"/>
      <protection locked="0"/>
    </xf>
    <xf numFmtId="0" fontId="13" fillId="0" borderId="31" xfId="1" applyFont="1" applyBorder="1" applyAlignment="1">
      <alignment vertical="top" wrapText="1"/>
    </xf>
    <xf numFmtId="0" fontId="3" fillId="2" borderId="33" xfId="1" quotePrefix="1" applyFont="1" applyFill="1" applyBorder="1" applyAlignment="1">
      <alignment horizontal="center" vertical="center" wrapText="1"/>
    </xf>
    <xf numFmtId="2" fontId="3" fillId="0" borderId="34" xfId="1" applyNumberFormat="1" applyFont="1" applyFill="1" applyBorder="1" applyAlignment="1" applyProtection="1">
      <alignment horizontal="center" vertical="center"/>
      <protection locked="0"/>
    </xf>
    <xf numFmtId="0" fontId="13" fillId="0" borderId="39" xfId="1" applyFont="1" applyBorder="1" applyAlignment="1">
      <alignment vertical="top" wrapText="1"/>
    </xf>
    <xf numFmtId="0" fontId="3" fillId="0" borderId="40" xfId="1" quotePrefix="1" applyFont="1" applyBorder="1" applyAlignment="1">
      <alignment vertical="center" wrapText="1"/>
    </xf>
    <xf numFmtId="0" fontId="3" fillId="0" borderId="7" xfId="1" quotePrefix="1" applyFont="1" applyBorder="1" applyAlignment="1">
      <alignment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31" xfId="1" quotePrefix="1" applyFont="1" applyBorder="1" applyAlignment="1">
      <alignment vertical="center" wrapText="1"/>
    </xf>
    <xf numFmtId="0" fontId="8" fillId="0" borderId="0" xfId="1" applyFont="1" applyBorder="1" applyAlignment="1">
      <alignment vertical="center"/>
    </xf>
    <xf numFmtId="2" fontId="3" fillId="0" borderId="35" xfId="1" applyNumberFormat="1" applyFont="1" applyFill="1" applyBorder="1" applyAlignment="1" applyProtection="1">
      <alignment horizontal="center" vertical="center"/>
      <protection locked="0"/>
    </xf>
    <xf numFmtId="2" fontId="3" fillId="0" borderId="27" xfId="1" applyNumberFormat="1" applyFont="1" applyFill="1" applyBorder="1" applyAlignment="1" applyProtection="1">
      <alignment horizontal="center" vertical="center"/>
      <protection locked="0"/>
    </xf>
    <xf numFmtId="2" fontId="3" fillId="0" borderId="36" xfId="1" applyNumberFormat="1" applyFont="1" applyFill="1" applyBorder="1" applyAlignment="1" applyProtection="1">
      <alignment horizontal="center" vertical="center"/>
      <protection locked="0"/>
    </xf>
    <xf numFmtId="2" fontId="3" fillId="0" borderId="26" xfId="1" applyNumberFormat="1" applyFont="1" applyFill="1" applyBorder="1" applyAlignment="1" applyProtection="1">
      <alignment horizontal="center" vertical="center"/>
      <protection locked="0"/>
    </xf>
    <xf numFmtId="2" fontId="3" fillId="0" borderId="7" xfId="1" applyNumberFormat="1" applyFont="1" applyFill="1" applyBorder="1" applyAlignment="1" applyProtection="1">
      <alignment horizontal="center" vertical="center"/>
      <protection locked="0"/>
    </xf>
    <xf numFmtId="2" fontId="3" fillId="0" borderId="33" xfId="1" applyNumberFormat="1" applyFont="1" applyFill="1" applyBorder="1" applyAlignment="1" applyProtection="1">
      <alignment horizontal="center" vertical="center"/>
      <protection locked="0"/>
    </xf>
    <xf numFmtId="2" fontId="3" fillId="0" borderId="9" xfId="1" applyNumberFormat="1" applyFont="1" applyFill="1" applyBorder="1" applyAlignment="1" applyProtection="1">
      <alignment horizontal="center" vertical="center"/>
      <protection locked="0"/>
    </xf>
    <xf numFmtId="2" fontId="3" fillId="0" borderId="12" xfId="1" quotePrefix="1" applyNumberFormat="1" applyFont="1" applyFill="1" applyBorder="1" applyAlignment="1">
      <alignment horizontal="center" vertical="center" wrapText="1"/>
    </xf>
    <xf numFmtId="2" fontId="3" fillId="0" borderId="34" xfId="1" quotePrefix="1" applyNumberFormat="1" applyFont="1" applyFill="1" applyBorder="1" applyAlignment="1">
      <alignment horizontal="center" vertical="center" wrapText="1"/>
    </xf>
    <xf numFmtId="2" fontId="3" fillId="0" borderId="28" xfId="1" quotePrefix="1" applyNumberFormat="1" applyFont="1" applyFill="1" applyBorder="1" applyAlignment="1">
      <alignment horizontal="center" vertical="center" wrapText="1"/>
    </xf>
    <xf numFmtId="2" fontId="3" fillId="0" borderId="11" xfId="3" quotePrefix="1" applyNumberFormat="1" applyFont="1" applyFill="1" applyBorder="1" applyAlignment="1">
      <alignment horizontal="center" vertical="center" wrapText="1"/>
    </xf>
    <xf numFmtId="2" fontId="3" fillId="0" borderId="29" xfId="3" quotePrefix="1" applyNumberFormat="1" applyFont="1" applyFill="1" applyBorder="1" applyAlignment="1">
      <alignment horizontal="center" vertical="center" wrapText="1"/>
    </xf>
    <xf numFmtId="2" fontId="3" fillId="0" borderId="34" xfId="3" quotePrefix="1" applyNumberFormat="1" applyFont="1" applyFill="1" applyBorder="1" applyAlignment="1">
      <alignment horizontal="center" vertical="center" wrapText="1"/>
    </xf>
    <xf numFmtId="2" fontId="3" fillId="0" borderId="30" xfId="3" quotePrefix="1" applyNumberFormat="1" applyFont="1" applyFill="1" applyBorder="1" applyAlignment="1">
      <alignment horizontal="center" vertical="center" wrapText="1"/>
    </xf>
    <xf numFmtId="2" fontId="3" fillId="0" borderId="28" xfId="3" quotePrefix="1" applyNumberFormat="1" applyFont="1" applyFill="1" applyBorder="1" applyAlignment="1">
      <alignment horizontal="center" vertical="center" wrapText="1"/>
    </xf>
    <xf numFmtId="2" fontId="3" fillId="0" borderId="22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19" xfId="1" applyNumberFormat="1" applyFont="1" applyFill="1" applyBorder="1" applyAlignment="1" applyProtection="1">
      <alignment horizontal="center" vertical="center"/>
      <protection locked="0"/>
    </xf>
    <xf numFmtId="2" fontId="3" fillId="0" borderId="17" xfId="1" applyNumberFormat="1" applyFont="1" applyFill="1" applyBorder="1" applyAlignment="1" applyProtection="1">
      <alignment horizontal="center" vertical="center"/>
      <protection locked="0"/>
    </xf>
    <xf numFmtId="2" fontId="3" fillId="0" borderId="23" xfId="1" applyNumberFormat="1" applyFont="1" applyFill="1" applyBorder="1" applyAlignment="1" applyProtection="1">
      <alignment horizontal="center" vertical="center"/>
      <protection locked="0"/>
    </xf>
    <xf numFmtId="2" fontId="3" fillId="0" borderId="20" xfId="1" applyNumberFormat="1" applyFont="1" applyFill="1" applyBorder="1" applyAlignment="1" applyProtection="1">
      <alignment horizontal="center" vertical="center"/>
      <protection locked="0"/>
    </xf>
    <xf numFmtId="2" fontId="3" fillId="0" borderId="21" xfId="1" applyNumberFormat="1" applyFont="1" applyFill="1" applyBorder="1" applyAlignment="1" applyProtection="1">
      <alignment horizontal="center" vertical="center"/>
      <protection locked="0"/>
    </xf>
    <xf numFmtId="2" fontId="3" fillId="0" borderId="31" xfId="1" applyNumberFormat="1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15" xfId="1" applyNumberFormat="1" applyFont="1" applyFill="1" applyBorder="1" applyAlignment="1" applyProtection="1">
      <alignment horizontal="center" vertical="center"/>
      <protection locked="0"/>
    </xf>
    <xf numFmtId="2" fontId="3" fillId="0" borderId="18" xfId="1" applyNumberFormat="1" applyFont="1" applyFill="1" applyBorder="1" applyAlignment="1" applyProtection="1">
      <alignment horizontal="center" vertical="center"/>
      <protection locked="0"/>
    </xf>
    <xf numFmtId="2" fontId="3" fillId="0" borderId="16" xfId="1" applyNumberFormat="1" applyFont="1" applyFill="1" applyBorder="1" applyAlignment="1" applyProtection="1">
      <alignment horizontal="center" vertical="center"/>
      <protection locked="0"/>
    </xf>
    <xf numFmtId="2" fontId="3" fillId="3" borderId="17" xfId="1" applyNumberFormat="1" applyFont="1" applyFill="1" applyBorder="1" applyAlignment="1" applyProtection="1">
      <alignment horizontal="center" vertical="center"/>
      <protection locked="0"/>
    </xf>
    <xf numFmtId="2" fontId="3" fillId="3" borderId="27" xfId="1" applyNumberFormat="1" applyFont="1" applyFill="1" applyBorder="1" applyAlignment="1" applyProtection="1">
      <alignment horizontal="center" vertical="center"/>
      <protection locked="0"/>
    </xf>
    <xf numFmtId="2" fontId="3" fillId="3" borderId="26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Border="1" applyAlignment="1">
      <alignment horizontal="center" vertical="center"/>
    </xf>
    <xf numFmtId="0" fontId="3" fillId="0" borderId="0" xfId="1" quotePrefix="1" applyFont="1" applyBorder="1" applyAlignment="1">
      <alignment vertical="center"/>
    </xf>
    <xf numFmtId="2" fontId="3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Border="1" applyAlignment="1">
      <alignment horizontal="center" vertical="center"/>
    </xf>
    <xf numFmtId="2" fontId="3" fillId="0" borderId="38" xfId="1" applyNumberFormat="1" applyFont="1" applyBorder="1" applyAlignment="1">
      <alignment horizontal="center" vertical="center"/>
    </xf>
    <xf numFmtId="2" fontId="3" fillId="0" borderId="13" xfId="1" applyNumberFormat="1" applyFont="1" applyBorder="1" applyAlignment="1">
      <alignment horizontal="center" vertical="center"/>
    </xf>
    <xf numFmtId="2" fontId="3" fillId="0" borderId="8" xfId="1" applyNumberFormat="1" applyFont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  <xf numFmtId="49" fontId="8" fillId="0" borderId="13" xfId="1" applyNumberFormat="1" applyFont="1" applyFill="1" applyBorder="1" applyAlignment="1" applyProtection="1">
      <alignment horizontal="right" vertical="center"/>
      <protection locked="0"/>
    </xf>
    <xf numFmtId="49" fontId="8" fillId="0" borderId="2" xfId="1" applyNumberFormat="1" applyFont="1" applyFill="1" applyBorder="1" applyAlignment="1" applyProtection="1">
      <alignment horizontal="right" vertical="center"/>
      <protection locked="0"/>
    </xf>
    <xf numFmtId="49" fontId="3" fillId="0" borderId="38" xfId="1" applyNumberFormat="1" applyFont="1" applyFill="1" applyBorder="1" applyAlignment="1" applyProtection="1">
      <alignment vertical="center"/>
      <protection locked="0"/>
    </xf>
    <xf numFmtId="3" fontId="8" fillId="0" borderId="0" xfId="1" applyNumberFormat="1" applyFont="1" applyBorder="1" applyAlignment="1">
      <alignment vertical="center"/>
    </xf>
    <xf numFmtId="49" fontId="3" fillId="0" borderId="0" xfId="1" applyNumberFormat="1" applyFont="1" applyFill="1" applyBorder="1" applyAlignment="1" applyProtection="1">
      <alignment horizontal="right" vertical="center"/>
      <protection locked="0"/>
    </xf>
    <xf numFmtId="2" fontId="3" fillId="0" borderId="37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/>
    <xf numFmtId="1" fontId="3" fillId="0" borderId="0" xfId="1" applyNumberFormat="1" applyFont="1" applyFill="1" applyAlignment="1">
      <alignment horizontal="right" vertical="center"/>
    </xf>
    <xf numFmtId="2" fontId="3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Fill="1" applyBorder="1" applyAlignment="1" applyProtection="1">
      <alignment horizontal="right" vertical="center"/>
      <protection locked="0"/>
    </xf>
    <xf numFmtId="165" fontId="12" fillId="0" borderId="0" xfId="1" applyNumberFormat="1" applyFont="1" applyFill="1" applyBorder="1" applyAlignment="1" applyProtection="1">
      <alignment horizontal="right" vertical="center"/>
      <protection locked="0"/>
    </xf>
    <xf numFmtId="2" fontId="12" fillId="0" borderId="0" xfId="1" applyNumberFormat="1" applyFont="1" applyFill="1" applyBorder="1" applyAlignment="1">
      <alignment horizontal="left" vertical="center"/>
    </xf>
    <xf numFmtId="2" fontId="3" fillId="0" borderId="24" xfId="1" applyNumberFormat="1" applyFont="1" applyFill="1" applyBorder="1" applyAlignment="1" applyProtection="1">
      <alignment horizontal="center" vertical="center"/>
      <protection locked="0"/>
    </xf>
    <xf numFmtId="49" fontId="12" fillId="3" borderId="0" xfId="1" applyNumberFormat="1" applyFont="1" applyFill="1" applyBorder="1" applyAlignment="1">
      <alignment horizontal="left" vertical="center"/>
    </xf>
    <xf numFmtId="0" fontId="3" fillId="0" borderId="0" xfId="0" applyFont="1"/>
    <xf numFmtId="43" fontId="0" fillId="0" borderId="0" xfId="2" applyFont="1"/>
    <xf numFmtId="0" fontId="8" fillId="0" borderId="0" xfId="0" applyFont="1"/>
    <xf numFmtId="0" fontId="3" fillId="0" borderId="0" xfId="0" applyFont="1" applyAlignment="1">
      <alignment horizontal="center"/>
    </xf>
    <xf numFmtId="43" fontId="0" fillId="0" borderId="0" xfId="0" applyNumberFormat="1"/>
    <xf numFmtId="2" fontId="3" fillId="0" borderId="37" xfId="1" applyNumberFormat="1" applyFont="1" applyFill="1" applyBorder="1" applyAlignment="1" applyProtection="1">
      <alignment horizontal="center" vertical="center"/>
      <protection locked="0"/>
    </xf>
    <xf numFmtId="2" fontId="3" fillId="0" borderId="32" xfId="1" applyNumberFormat="1" applyFont="1" applyFill="1" applyBorder="1" applyAlignment="1" applyProtection="1">
      <alignment horizontal="center" vertical="center"/>
      <protection locked="0"/>
    </xf>
    <xf numFmtId="2" fontId="3" fillId="3" borderId="22" xfId="1" applyNumberFormat="1" applyFont="1" applyFill="1" applyBorder="1" applyAlignment="1" applyProtection="1">
      <alignment horizontal="center" vertical="center"/>
      <protection locked="0"/>
    </xf>
    <xf numFmtId="2" fontId="3" fillId="3" borderId="35" xfId="1" applyNumberFormat="1" applyFont="1" applyFill="1" applyBorder="1" applyAlignment="1" applyProtection="1">
      <alignment horizontal="center" vertical="center"/>
      <protection locked="0"/>
    </xf>
    <xf numFmtId="2" fontId="3" fillId="3" borderId="4" xfId="1" applyNumberFormat="1" applyFont="1" applyFill="1" applyBorder="1" applyAlignment="1" applyProtection="1">
      <alignment horizontal="center" vertical="center"/>
      <protection locked="0"/>
    </xf>
    <xf numFmtId="2" fontId="3" fillId="3" borderId="19" xfId="1" applyNumberFormat="1" applyFont="1" applyFill="1" applyBorder="1" applyAlignment="1" applyProtection="1">
      <alignment horizontal="center" vertical="center"/>
      <protection locked="0"/>
    </xf>
    <xf numFmtId="2" fontId="3" fillId="3" borderId="0" xfId="1" applyNumberFormat="1" applyFont="1" applyFill="1" applyBorder="1"/>
    <xf numFmtId="2" fontId="3" fillId="3" borderId="20" xfId="1" applyNumberFormat="1" applyFont="1" applyFill="1" applyBorder="1" applyAlignment="1" applyProtection="1">
      <alignment horizontal="center" vertical="center"/>
      <protection locked="0"/>
    </xf>
    <xf numFmtId="2" fontId="3" fillId="3" borderId="21" xfId="1" applyNumberFormat="1" applyFont="1" applyFill="1" applyBorder="1" applyAlignment="1" applyProtection="1">
      <alignment horizontal="center" vertical="center"/>
      <protection locked="0"/>
    </xf>
    <xf numFmtId="2" fontId="3" fillId="0" borderId="34" xfId="1" applyNumberFormat="1" applyFont="1" applyFill="1" applyBorder="1" applyAlignment="1" applyProtection="1">
      <alignment vertical="center"/>
      <protection locked="0"/>
    </xf>
    <xf numFmtId="2" fontId="3" fillId="0" borderId="29" xfId="1" applyNumberFormat="1" applyFont="1" applyFill="1" applyBorder="1" applyAlignment="1" applyProtection="1">
      <alignment vertical="center"/>
      <protection locked="0"/>
    </xf>
    <xf numFmtId="2" fontId="3" fillId="0" borderId="36" xfId="1" applyNumberFormat="1" applyFont="1" applyFill="1" applyBorder="1" applyAlignment="1" applyProtection="1">
      <alignment vertical="center"/>
      <protection locked="0"/>
    </xf>
    <xf numFmtId="2" fontId="3" fillId="0" borderId="21" xfId="1" applyNumberFormat="1" applyFont="1" applyFill="1" applyBorder="1" applyAlignment="1" applyProtection="1">
      <alignment vertical="center"/>
      <protection locked="0"/>
    </xf>
    <xf numFmtId="2" fontId="3" fillId="3" borderId="34" xfId="1" applyNumberFormat="1" applyFont="1" applyFill="1" applyBorder="1" applyAlignment="1" applyProtection="1">
      <alignment vertical="center"/>
      <protection locked="0"/>
    </xf>
    <xf numFmtId="2" fontId="3" fillId="3" borderId="29" xfId="1" applyNumberFormat="1" applyFont="1" applyFill="1" applyBorder="1" applyAlignment="1" applyProtection="1">
      <alignment vertical="center"/>
      <protection locked="0"/>
    </xf>
    <xf numFmtId="2" fontId="3" fillId="3" borderId="28" xfId="1" applyNumberFormat="1" applyFont="1" applyFill="1" applyBorder="1" applyAlignment="1" applyProtection="1">
      <alignment horizontal="center" vertical="center"/>
      <protection locked="0"/>
    </xf>
    <xf numFmtId="2" fontId="3" fillId="3" borderId="36" xfId="1" applyNumberFormat="1" applyFont="1" applyFill="1" applyBorder="1" applyAlignment="1" applyProtection="1">
      <alignment horizontal="center" vertical="center"/>
      <protection locked="0"/>
    </xf>
    <xf numFmtId="2" fontId="3" fillId="3" borderId="7" xfId="1" applyNumberFormat="1" applyFont="1" applyFill="1" applyBorder="1" applyAlignment="1" applyProtection="1">
      <alignment horizontal="center" vertical="center"/>
      <protection locked="0"/>
    </xf>
    <xf numFmtId="0" fontId="3" fillId="2" borderId="1" xfId="1" quotePrefix="1" applyFont="1" applyFill="1" applyBorder="1" applyAlignment="1">
      <alignment horizontal="center" vertical="center" wrapText="1"/>
    </xf>
    <xf numFmtId="2" fontId="3" fillId="0" borderId="10" xfId="3" quotePrefix="1" applyNumberFormat="1" applyFont="1" applyFill="1" applyBorder="1" applyAlignment="1">
      <alignment horizontal="center" vertical="center" wrapText="1"/>
    </xf>
    <xf numFmtId="2" fontId="3" fillId="0" borderId="10" xfId="1" applyNumberFormat="1" applyFont="1" applyFill="1" applyBorder="1" applyAlignment="1" applyProtection="1">
      <alignment horizontal="center" vertical="center"/>
      <protection locked="0"/>
    </xf>
    <xf numFmtId="2" fontId="3" fillId="3" borderId="14" xfId="1" applyNumberFormat="1" applyFont="1" applyFill="1" applyBorder="1" applyAlignment="1" applyProtection="1">
      <alignment horizontal="center" vertical="center"/>
      <protection locked="0"/>
    </xf>
    <xf numFmtId="2" fontId="3" fillId="0" borderId="25" xfId="1" applyNumberFormat="1" applyFont="1" applyFill="1" applyBorder="1" applyAlignment="1" applyProtection="1">
      <alignment horizontal="center" vertical="center"/>
      <protection locked="0"/>
    </xf>
    <xf numFmtId="2" fontId="3" fillId="0" borderId="14" xfId="1" applyNumberFormat="1" applyFont="1" applyFill="1" applyBorder="1" applyAlignment="1" applyProtection="1">
      <alignment horizontal="center" vertical="center"/>
      <protection locked="0"/>
    </xf>
    <xf numFmtId="2" fontId="3" fillId="0" borderId="1" xfId="1" applyNumberFormat="1" applyFont="1" applyFill="1" applyBorder="1" applyAlignment="1" applyProtection="1">
      <alignment horizontal="center" vertical="center"/>
      <protection locked="0"/>
    </xf>
    <xf numFmtId="2" fontId="3" fillId="3" borderId="34" xfId="1" applyNumberFormat="1" applyFont="1" applyFill="1" applyBorder="1" applyAlignment="1" applyProtection="1">
      <alignment horizontal="center" vertical="center"/>
      <protection locked="0"/>
    </xf>
    <xf numFmtId="2" fontId="3" fillId="3" borderId="12" xfId="1" applyNumberFormat="1" applyFont="1" applyFill="1" applyBorder="1" applyAlignment="1" applyProtection="1">
      <alignment horizontal="center" vertical="center"/>
      <protection locked="0"/>
    </xf>
    <xf numFmtId="2" fontId="3" fillId="3" borderId="10" xfId="1" applyNumberFormat="1" applyFont="1" applyFill="1" applyBorder="1" applyAlignment="1" applyProtection="1">
      <alignment horizontal="center" vertical="center"/>
      <protection locked="0"/>
    </xf>
    <xf numFmtId="2" fontId="3" fillId="0" borderId="6" xfId="1" applyNumberFormat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/>
    <xf numFmtId="0" fontId="3" fillId="3" borderId="0" xfId="1" applyFont="1" applyFill="1" applyBorder="1" applyAlignment="1">
      <alignment wrapText="1"/>
    </xf>
    <xf numFmtId="2" fontId="8" fillId="3" borderId="0" xfId="1" applyNumberFormat="1" applyFont="1" applyFill="1" applyBorder="1" applyAlignment="1">
      <alignment vertical="center"/>
    </xf>
    <xf numFmtId="2" fontId="8" fillId="0" borderId="42" xfId="1" applyNumberFormat="1" applyFont="1" applyBorder="1" applyAlignment="1">
      <alignment vertical="center"/>
    </xf>
    <xf numFmtId="3" fontId="0" fillId="0" borderId="0" xfId="0" applyNumberFormat="1"/>
    <xf numFmtId="0" fontId="0" fillId="0" borderId="6" xfId="0" applyBorder="1"/>
    <xf numFmtId="3" fontId="3" fillId="0" borderId="0" xfId="0" applyNumberFormat="1" applyFont="1"/>
    <xf numFmtId="3" fontId="3" fillId="0" borderId="6" xfId="0" applyNumberFormat="1" applyFont="1" applyBorder="1"/>
    <xf numFmtId="2" fontId="0" fillId="0" borderId="0" xfId="0" applyNumberFormat="1"/>
    <xf numFmtId="43" fontId="0" fillId="0" borderId="0" xfId="2" applyFont="1" applyBorder="1"/>
    <xf numFmtId="43" fontId="0" fillId="0" borderId="6" xfId="2" applyFont="1" applyBorder="1"/>
    <xf numFmtId="166" fontId="9" fillId="0" borderId="0" xfId="0" applyNumberFormat="1" applyFont="1"/>
    <xf numFmtId="0" fontId="8" fillId="0" borderId="0" xfId="0" applyFont="1" applyAlignment="1">
      <alignment vertical="top" wrapText="1"/>
    </xf>
    <xf numFmtId="0" fontId="0" fillId="0" borderId="0" xfId="0" applyAlignment="1">
      <alignment vertical="top"/>
    </xf>
    <xf numFmtId="166" fontId="9" fillId="0" borderId="0" xfId="0" applyNumberFormat="1" applyFont="1" applyAlignment="1">
      <alignment horizontal="left"/>
    </xf>
    <xf numFmtId="43" fontId="0" fillId="0" borderId="6" xfId="0" applyNumberFormat="1" applyBorder="1"/>
    <xf numFmtId="43" fontId="0" fillId="0" borderId="0" xfId="0" applyNumberFormat="1" applyFill="1"/>
    <xf numFmtId="43" fontId="0" fillId="4" borderId="0" xfId="0" applyNumberFormat="1" applyFill="1"/>
    <xf numFmtId="0" fontId="8" fillId="0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43" fontId="0" fillId="5" borderId="0" xfId="0" applyNumberFormat="1" applyFill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 applyAlignment="1">
      <alignment vertical="top" wrapText="1"/>
    </xf>
    <xf numFmtId="43" fontId="0" fillId="6" borderId="0" xfId="0" applyNumberFormat="1" applyFill="1"/>
    <xf numFmtId="0" fontId="14" fillId="0" borderId="0" xfId="0" applyFont="1" applyAlignment="1">
      <alignment vertical="top" wrapText="1"/>
    </xf>
    <xf numFmtId="43" fontId="8" fillId="6" borderId="0" xfId="2" applyFont="1" applyFill="1"/>
    <xf numFmtId="0" fontId="3" fillId="0" borderId="0" xfId="0" applyFont="1" applyFill="1" applyAlignment="1">
      <alignment horizontal="center"/>
    </xf>
    <xf numFmtId="43" fontId="0" fillId="0" borderId="6" xfId="0" applyNumberFormat="1" applyFill="1" applyBorder="1"/>
    <xf numFmtId="0" fontId="0" fillId="0" borderId="0" xfId="0" applyFill="1"/>
    <xf numFmtId="9" fontId="0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43" fontId="8" fillId="5" borderId="0" xfId="0" applyNumberFormat="1" applyFont="1" applyFill="1"/>
    <xf numFmtId="0" fontId="14" fillId="0" borderId="0" xfId="0" applyFont="1"/>
    <xf numFmtId="2" fontId="3" fillId="0" borderId="41" xfId="1" applyNumberFormat="1" applyFont="1" applyBorder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top" wrapText="1"/>
    </xf>
    <xf numFmtId="0" fontId="13" fillId="0" borderId="13" xfId="1" applyFont="1" applyBorder="1" applyAlignment="1">
      <alignment horizontal="center" vertical="top" wrapText="1"/>
    </xf>
    <xf numFmtId="0" fontId="13" fillId="0" borderId="38" xfId="1" applyFont="1" applyBorder="1" applyAlignment="1">
      <alignment horizontal="center" vertical="top" wrapText="1"/>
    </xf>
    <xf numFmtId="0" fontId="13" fillId="0" borderId="8" xfId="1" applyFont="1" applyBorder="1" applyAlignment="1">
      <alignment horizontal="center" vertical="top"/>
    </xf>
    <xf numFmtId="0" fontId="13" fillId="0" borderId="13" xfId="1" applyFont="1" applyBorder="1" applyAlignment="1">
      <alignment horizontal="center" vertical="top"/>
    </xf>
    <xf numFmtId="0" fontId="13" fillId="0" borderId="40" xfId="1" applyFont="1" applyBorder="1" applyAlignment="1">
      <alignment horizontal="center" vertical="top" wrapText="1"/>
    </xf>
    <xf numFmtId="0" fontId="13" fillId="0" borderId="7" xfId="1" applyFont="1" applyBorder="1" applyAlignment="1">
      <alignment horizontal="center" vertical="top" wrapText="1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  <color rgb="FF00CC99"/>
      <color rgb="FF66CCFF"/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60"/>
  <sheetViews>
    <sheetView view="pageBreakPreview" topLeftCell="A6" zoomScale="85" zoomScaleNormal="100" zoomScaleSheetLayoutView="85" workbookViewId="0">
      <pane xSplit="2" ySplit="3" topLeftCell="C18" activePane="bottomRight" state="frozen"/>
      <selection activeCell="A6" sqref="A6"/>
      <selection pane="topRight" activeCell="C6" sqref="C6"/>
      <selection pane="bottomLeft" activeCell="A9" sqref="A9"/>
      <selection pane="bottomRight" activeCell="X51" sqref="X51"/>
    </sheetView>
  </sheetViews>
  <sheetFormatPr baseColWidth="10" defaultColWidth="10.28515625" defaultRowHeight="12.75" x14ac:dyDescent="0.2"/>
  <cols>
    <col min="1" max="1" width="44.28515625" style="7" customWidth="1"/>
    <col min="2" max="2" width="11.5703125" style="7" customWidth="1"/>
    <col min="3" max="3" width="11.5703125" style="1" customWidth="1"/>
    <col min="4" max="4" width="6.42578125" style="1" customWidth="1"/>
    <col min="5" max="5" width="7.7109375" style="1" customWidth="1"/>
    <col min="6" max="7" width="6.42578125" style="1" customWidth="1"/>
    <col min="8" max="8" width="7.140625" style="1" customWidth="1"/>
    <col min="9" max="9" width="7" style="1" customWidth="1"/>
    <col min="10" max="20" width="6.42578125" style="1" customWidth="1"/>
    <col min="21" max="25" width="12.85546875" style="1" customWidth="1"/>
    <col min="26" max="26" width="10.28515625" style="6"/>
    <col min="27" max="27" width="7" style="6" customWidth="1"/>
    <col min="28" max="16384" width="10.28515625" style="6"/>
  </cols>
  <sheetData>
    <row r="1" spans="1:33" s="4" customFormat="1" ht="32.1" customHeight="1" x14ac:dyDescent="0.35">
      <c r="A1" s="25" t="s">
        <v>79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U1" s="27"/>
      <c r="V1" s="27"/>
      <c r="W1" s="27"/>
      <c r="X1" s="27"/>
      <c r="Y1" s="57"/>
    </row>
    <row r="2" spans="1:33" s="4" customFormat="1" ht="4.5" customHeight="1" x14ac:dyDescent="0.35">
      <c r="A2" s="25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7"/>
      <c r="V2" s="27"/>
      <c r="W2" s="27"/>
      <c r="X2" s="27"/>
      <c r="Y2" s="57"/>
    </row>
    <row r="3" spans="1:33" s="4" customFormat="1" ht="20.25" customHeight="1" x14ac:dyDescent="0.2">
      <c r="A3" s="34"/>
      <c r="B3" s="35"/>
      <c r="C3" s="28" t="s">
        <v>26</v>
      </c>
      <c r="D3" s="36"/>
      <c r="E3" s="36"/>
      <c r="F3" s="36"/>
      <c r="G3" s="36"/>
      <c r="H3" s="36"/>
      <c r="I3" s="36"/>
      <c r="J3" s="36"/>
      <c r="K3" s="36"/>
      <c r="L3" s="129"/>
      <c r="M3" s="36" t="s">
        <v>75</v>
      </c>
      <c r="N3" s="36"/>
      <c r="O3" s="36"/>
      <c r="P3" s="36"/>
      <c r="Q3" s="36"/>
      <c r="R3" s="36"/>
      <c r="S3" s="36"/>
      <c r="U3" s="36"/>
      <c r="V3" s="36"/>
      <c r="W3" s="36"/>
      <c r="X3" s="36"/>
      <c r="Y3" s="58"/>
    </row>
    <row r="4" spans="1:33" s="4" customFormat="1" ht="3.75" customHeight="1" x14ac:dyDescent="0.2">
      <c r="A4" s="11"/>
      <c r="B4" s="8"/>
    </row>
    <row r="5" spans="1:33" s="4" customFormat="1" ht="18.75" customHeight="1" x14ac:dyDescent="0.2">
      <c r="A5" s="11" t="s">
        <v>28</v>
      </c>
      <c r="B5" s="3"/>
    </row>
    <row r="6" spans="1:33" s="4" customFormat="1" ht="43.5" customHeight="1" x14ac:dyDescent="0.2">
      <c r="A6" s="12" t="s">
        <v>4</v>
      </c>
      <c r="C6" s="55" t="s">
        <v>54</v>
      </c>
      <c r="D6" s="201" t="s">
        <v>59</v>
      </c>
      <c r="E6" s="202"/>
      <c r="F6" s="201" t="s">
        <v>57</v>
      </c>
      <c r="G6" s="202"/>
      <c r="H6" s="201" t="s">
        <v>21</v>
      </c>
      <c r="I6" s="202"/>
      <c r="J6" s="201" t="s">
        <v>58</v>
      </c>
      <c r="K6" s="203"/>
      <c r="L6" s="203"/>
      <c r="M6" s="202"/>
      <c r="N6" s="201" t="s">
        <v>22</v>
      </c>
      <c r="O6" s="203"/>
      <c r="P6" s="202"/>
      <c r="Q6" s="201" t="s">
        <v>53</v>
      </c>
      <c r="R6" s="202"/>
      <c r="S6" s="204" t="s">
        <v>27</v>
      </c>
      <c r="T6" s="205"/>
      <c r="U6" s="201" t="s">
        <v>2</v>
      </c>
      <c r="V6" s="203"/>
      <c r="W6" s="203"/>
      <c r="X6" s="202"/>
      <c r="Y6" s="71" t="s">
        <v>62</v>
      </c>
    </row>
    <row r="7" spans="1:33" s="4" customFormat="1" ht="35.25" customHeight="1" x14ac:dyDescent="0.2">
      <c r="A7" s="29" t="s">
        <v>56</v>
      </c>
      <c r="B7" s="30"/>
      <c r="C7" s="68"/>
      <c r="D7" s="206"/>
      <c r="E7" s="207"/>
      <c r="F7" s="72"/>
      <c r="G7" s="73"/>
      <c r="H7" s="72"/>
      <c r="I7" s="73"/>
      <c r="J7" s="72"/>
      <c r="K7" s="74"/>
      <c r="L7" s="74"/>
      <c r="M7" s="73"/>
      <c r="N7" s="72"/>
      <c r="O7" s="74"/>
      <c r="P7" s="73"/>
      <c r="Q7" s="72"/>
      <c r="R7" s="73"/>
      <c r="S7" s="72"/>
      <c r="T7" s="73"/>
      <c r="U7" s="56" t="s">
        <v>61</v>
      </c>
      <c r="V7" s="56" t="s">
        <v>80</v>
      </c>
      <c r="W7" s="56" t="s">
        <v>82</v>
      </c>
      <c r="X7" s="56" t="s">
        <v>64</v>
      </c>
      <c r="Y7" s="75" t="s">
        <v>24</v>
      </c>
    </row>
    <row r="8" spans="1:33" s="4" customFormat="1" ht="26.25" customHeight="1" x14ac:dyDescent="0.2">
      <c r="A8" s="18" t="s">
        <v>25</v>
      </c>
      <c r="B8" s="19"/>
      <c r="C8" s="39" t="s">
        <v>3</v>
      </c>
      <c r="D8" s="69" t="s">
        <v>3</v>
      </c>
      <c r="E8" s="40" t="s">
        <v>29</v>
      </c>
      <c r="F8" s="20" t="s">
        <v>3</v>
      </c>
      <c r="G8" s="38" t="s">
        <v>29</v>
      </c>
      <c r="H8" s="20" t="s">
        <v>3</v>
      </c>
      <c r="I8" s="38" t="s">
        <v>29</v>
      </c>
      <c r="J8" s="69" t="s">
        <v>63</v>
      </c>
      <c r="K8" s="37" t="s">
        <v>3</v>
      </c>
      <c r="L8" s="37" t="s">
        <v>30</v>
      </c>
      <c r="M8" s="40" t="s">
        <v>29</v>
      </c>
      <c r="N8" s="37" t="s">
        <v>3</v>
      </c>
      <c r="O8" s="37" t="s">
        <v>30</v>
      </c>
      <c r="P8" s="40" t="s">
        <v>29</v>
      </c>
      <c r="Q8" s="37" t="s">
        <v>3</v>
      </c>
      <c r="R8" s="40" t="s">
        <v>29</v>
      </c>
      <c r="S8" s="69" t="s">
        <v>3</v>
      </c>
      <c r="T8" s="40" t="s">
        <v>29</v>
      </c>
      <c r="U8" s="69" t="s">
        <v>31</v>
      </c>
      <c r="V8" s="153" t="s">
        <v>31</v>
      </c>
      <c r="W8" s="153" t="s">
        <v>81</v>
      </c>
      <c r="X8" s="40" t="s">
        <v>31</v>
      </c>
      <c r="Y8" s="39" t="s">
        <v>29</v>
      </c>
      <c r="Z8" s="4" t="s">
        <v>83</v>
      </c>
      <c r="AA8" s="165" t="s">
        <v>84</v>
      </c>
    </row>
    <row r="9" spans="1:33" s="59" customFormat="1" ht="21" customHeight="1" x14ac:dyDescent="0.2">
      <c r="A9" s="60" t="s">
        <v>55</v>
      </c>
      <c r="B9" s="61"/>
      <c r="C9" s="84">
        <v>30</v>
      </c>
      <c r="D9" s="85"/>
      <c r="E9" s="86"/>
      <c r="F9" s="87"/>
      <c r="G9" s="88"/>
      <c r="H9" s="87"/>
      <c r="I9" s="88"/>
      <c r="J9" s="89"/>
      <c r="K9" s="90"/>
      <c r="L9" s="90"/>
      <c r="M9" s="91"/>
      <c r="N9" s="90"/>
      <c r="O9" s="90"/>
      <c r="P9" s="91"/>
      <c r="Q9" s="90"/>
      <c r="R9" s="91"/>
      <c r="S9" s="89"/>
      <c r="T9" s="86"/>
      <c r="U9" s="89"/>
      <c r="V9" s="154"/>
      <c r="W9" s="154"/>
      <c r="X9" s="86"/>
      <c r="Y9" s="84"/>
      <c r="Z9" s="59">
        <f>SUM(C9:X9)</f>
        <v>30</v>
      </c>
      <c r="AA9" s="164"/>
    </row>
    <row r="10" spans="1:33" s="5" customFormat="1" ht="17.25" customHeight="1" x14ac:dyDescent="0.2">
      <c r="A10" s="62" t="s">
        <v>23</v>
      </c>
      <c r="B10" s="51"/>
      <c r="C10" s="63"/>
      <c r="D10" s="70"/>
      <c r="E10" s="67"/>
      <c r="F10" s="64"/>
      <c r="G10" s="65"/>
      <c r="H10" s="64"/>
      <c r="I10" s="65"/>
      <c r="J10" s="70"/>
      <c r="K10" s="66"/>
      <c r="L10" s="66"/>
      <c r="M10" s="67"/>
      <c r="N10" s="66"/>
      <c r="O10" s="66"/>
      <c r="P10" s="67"/>
      <c r="Q10" s="66"/>
      <c r="R10" s="67"/>
      <c r="S10" s="70"/>
      <c r="T10" s="67"/>
      <c r="U10" s="70"/>
      <c r="V10" s="155"/>
      <c r="W10" s="155"/>
      <c r="X10" s="67"/>
      <c r="Y10" s="63"/>
      <c r="Z10" s="59"/>
      <c r="AA10" s="164"/>
    </row>
    <row r="11" spans="1:33" s="41" customFormat="1" ht="17.25" customHeight="1" x14ac:dyDescent="0.2">
      <c r="A11" s="43" t="s">
        <v>5</v>
      </c>
      <c r="B11" s="44" t="s">
        <v>48</v>
      </c>
      <c r="C11" s="92" t="s">
        <v>65</v>
      </c>
      <c r="D11" s="138" t="s">
        <v>65</v>
      </c>
      <c r="E11" s="105" t="s">
        <v>65</v>
      </c>
      <c r="F11" s="139">
        <v>1</v>
      </c>
      <c r="G11" s="140">
        <v>1</v>
      </c>
      <c r="H11" s="139">
        <v>0.25</v>
      </c>
      <c r="I11" s="140">
        <v>0.25</v>
      </c>
      <c r="J11" s="138">
        <v>2</v>
      </c>
      <c r="K11" s="104">
        <v>0.25</v>
      </c>
      <c r="L11" s="104" t="s">
        <v>65</v>
      </c>
      <c r="M11" s="105">
        <v>3.5</v>
      </c>
      <c r="N11" s="139" t="s">
        <v>65</v>
      </c>
      <c r="O11" s="104" t="s">
        <v>65</v>
      </c>
      <c r="P11" s="105">
        <v>1</v>
      </c>
      <c r="Q11" s="139">
        <v>3</v>
      </c>
      <c r="R11" s="140">
        <v>1</v>
      </c>
      <c r="S11" s="138" t="s">
        <v>65</v>
      </c>
      <c r="T11" s="105" t="s">
        <v>65</v>
      </c>
      <c r="U11" s="138" t="s">
        <v>65</v>
      </c>
      <c r="V11" s="156">
        <v>2</v>
      </c>
      <c r="W11" s="156" t="s">
        <v>65</v>
      </c>
      <c r="X11" s="105" t="s">
        <v>65</v>
      </c>
      <c r="Y11" s="137">
        <v>0.5</v>
      </c>
      <c r="Z11" s="141">
        <f t="shared" ref="Z11:Z14" si="0">SUM(C11:Y11)</f>
        <v>15.75</v>
      </c>
      <c r="AA11" s="141">
        <f>Z11</f>
        <v>15.75</v>
      </c>
      <c r="AB11" s="42"/>
      <c r="AC11" s="42"/>
      <c r="AD11" s="42"/>
      <c r="AE11" s="42"/>
      <c r="AF11" s="42"/>
      <c r="AG11" s="42"/>
    </row>
    <row r="12" spans="1:33" s="41" customFormat="1" ht="17.25" customHeight="1" x14ac:dyDescent="0.2">
      <c r="A12" s="16" t="s">
        <v>6</v>
      </c>
      <c r="B12" s="45" t="s">
        <v>76</v>
      </c>
      <c r="C12" s="92" t="s">
        <v>65</v>
      </c>
      <c r="D12" s="77" t="s">
        <v>65</v>
      </c>
      <c r="E12" s="78" t="s">
        <v>65</v>
      </c>
      <c r="F12" s="93">
        <v>1</v>
      </c>
      <c r="G12" s="94">
        <v>1</v>
      </c>
      <c r="H12" s="93">
        <v>0.25</v>
      </c>
      <c r="I12" s="94">
        <v>0.25</v>
      </c>
      <c r="J12" s="77">
        <v>2</v>
      </c>
      <c r="K12" s="95">
        <v>0.25</v>
      </c>
      <c r="L12" s="95">
        <v>3</v>
      </c>
      <c r="M12" s="78">
        <v>1</v>
      </c>
      <c r="N12" s="95" t="s">
        <v>65</v>
      </c>
      <c r="O12" s="95" t="s">
        <v>65</v>
      </c>
      <c r="P12" s="78">
        <v>1</v>
      </c>
      <c r="Q12" s="95">
        <v>4</v>
      </c>
      <c r="R12" s="78">
        <v>12</v>
      </c>
      <c r="S12" s="77">
        <v>2</v>
      </c>
      <c r="T12" s="78">
        <v>15</v>
      </c>
      <c r="U12" s="77" t="s">
        <v>65</v>
      </c>
      <c r="V12" s="158">
        <v>2</v>
      </c>
      <c r="W12" s="158">
        <v>6</v>
      </c>
      <c r="X12" s="78">
        <v>16</v>
      </c>
      <c r="Y12" s="92">
        <v>0.5</v>
      </c>
      <c r="Z12" s="121">
        <f t="shared" si="0"/>
        <v>67.25</v>
      </c>
      <c r="AA12" s="164"/>
      <c r="AB12" s="42"/>
      <c r="AC12" s="42"/>
      <c r="AD12" s="42"/>
      <c r="AE12" s="42"/>
      <c r="AF12" s="42"/>
      <c r="AG12" s="42"/>
    </row>
    <row r="13" spans="1:33" s="41" customFormat="1" ht="17.25" customHeight="1" x14ac:dyDescent="0.2">
      <c r="A13" s="16" t="s">
        <v>7</v>
      </c>
      <c r="B13" s="45" t="s">
        <v>49</v>
      </c>
      <c r="C13" s="92" t="s">
        <v>65</v>
      </c>
      <c r="D13" s="77" t="s">
        <v>65</v>
      </c>
      <c r="E13" s="78" t="s">
        <v>65</v>
      </c>
      <c r="F13" s="93">
        <v>1</v>
      </c>
      <c r="G13" s="94">
        <v>1</v>
      </c>
      <c r="H13" s="93">
        <v>0.25</v>
      </c>
      <c r="I13" s="94">
        <v>0.25</v>
      </c>
      <c r="J13" s="138">
        <v>2</v>
      </c>
      <c r="K13" s="104">
        <v>0.25</v>
      </c>
      <c r="L13" s="104">
        <v>3</v>
      </c>
      <c r="M13" s="105">
        <v>1</v>
      </c>
      <c r="N13" s="104" t="s">
        <v>65</v>
      </c>
      <c r="O13" s="104" t="s">
        <v>65</v>
      </c>
      <c r="P13" s="105">
        <v>1</v>
      </c>
      <c r="Q13" s="95">
        <v>1</v>
      </c>
      <c r="R13" s="78">
        <v>3</v>
      </c>
      <c r="S13" s="77" t="s">
        <v>65</v>
      </c>
      <c r="T13" s="78" t="s">
        <v>65</v>
      </c>
      <c r="U13" s="77" t="s">
        <v>65</v>
      </c>
      <c r="V13" s="158">
        <v>2</v>
      </c>
      <c r="W13" s="158" t="s">
        <v>65</v>
      </c>
      <c r="X13" s="78" t="s">
        <v>65</v>
      </c>
      <c r="Y13" s="92">
        <v>0.5</v>
      </c>
      <c r="Z13" s="121">
        <f t="shared" si="0"/>
        <v>16.25</v>
      </c>
      <c r="AA13" s="141">
        <f>SUM(J13:P13)</f>
        <v>7.25</v>
      </c>
      <c r="AB13" s="42"/>
      <c r="AC13" s="42"/>
      <c r="AD13" s="42"/>
      <c r="AE13" s="42"/>
      <c r="AF13" s="42"/>
      <c r="AG13" s="42"/>
    </row>
    <row r="14" spans="1:33" s="41" customFormat="1" ht="17.25" customHeight="1" x14ac:dyDescent="0.2">
      <c r="A14" s="48" t="s">
        <v>8</v>
      </c>
      <c r="B14" s="49" t="s">
        <v>50</v>
      </c>
      <c r="C14" s="96" t="s">
        <v>65</v>
      </c>
      <c r="D14" s="79" t="s">
        <v>65</v>
      </c>
      <c r="E14" s="80" t="s">
        <v>65</v>
      </c>
      <c r="F14" s="142">
        <v>1</v>
      </c>
      <c r="G14" s="143">
        <v>1</v>
      </c>
      <c r="H14" s="97">
        <v>0.25</v>
      </c>
      <c r="I14" s="98">
        <v>0.25</v>
      </c>
      <c r="J14" s="79">
        <v>6</v>
      </c>
      <c r="K14" s="128">
        <v>0.25</v>
      </c>
      <c r="L14" s="128" t="s">
        <v>65</v>
      </c>
      <c r="M14" s="106">
        <v>5</v>
      </c>
      <c r="N14" s="128" t="s">
        <v>65</v>
      </c>
      <c r="O14" s="128" t="s">
        <v>65</v>
      </c>
      <c r="P14" s="106">
        <v>1</v>
      </c>
      <c r="Q14" s="128">
        <v>4</v>
      </c>
      <c r="R14" s="80">
        <v>8</v>
      </c>
      <c r="S14" s="79">
        <v>1</v>
      </c>
      <c r="T14" s="80">
        <v>4</v>
      </c>
      <c r="U14" s="79" t="s">
        <v>65</v>
      </c>
      <c r="V14" s="157">
        <v>2</v>
      </c>
      <c r="W14" s="157">
        <v>2</v>
      </c>
      <c r="X14" s="80">
        <v>8</v>
      </c>
      <c r="Y14" s="96">
        <v>0.5</v>
      </c>
      <c r="Z14" s="121">
        <f t="shared" si="0"/>
        <v>44.25</v>
      </c>
      <c r="AA14" s="141">
        <f>F14+G14+M14+P14</f>
        <v>8</v>
      </c>
      <c r="AB14" s="42"/>
      <c r="AC14" s="42"/>
      <c r="AD14" s="42"/>
      <c r="AE14" s="42"/>
      <c r="AF14" s="42"/>
      <c r="AG14" s="42"/>
    </row>
    <row r="15" spans="1:33" s="41" customFormat="1" ht="17.25" customHeight="1" x14ac:dyDescent="0.2">
      <c r="A15" s="16" t="s">
        <v>15</v>
      </c>
      <c r="B15" s="45" t="s">
        <v>51</v>
      </c>
      <c r="C15" s="92" t="s">
        <v>65</v>
      </c>
      <c r="D15" s="138">
        <v>0.25</v>
      </c>
      <c r="E15" s="105">
        <v>0.25</v>
      </c>
      <c r="F15" s="139">
        <v>3</v>
      </c>
      <c r="G15" s="140">
        <v>1</v>
      </c>
      <c r="H15" s="139">
        <v>1</v>
      </c>
      <c r="I15" s="140">
        <v>0.25</v>
      </c>
      <c r="J15" s="138" t="s">
        <v>65</v>
      </c>
      <c r="K15" s="104">
        <v>1</v>
      </c>
      <c r="L15" s="104">
        <v>6</v>
      </c>
      <c r="M15" s="105">
        <v>2</v>
      </c>
      <c r="N15" s="104">
        <v>1</v>
      </c>
      <c r="O15" s="104">
        <v>1</v>
      </c>
      <c r="P15" s="105">
        <v>1</v>
      </c>
      <c r="Q15" s="104">
        <v>6</v>
      </c>
      <c r="R15" s="105">
        <v>2</v>
      </c>
      <c r="S15" s="138">
        <v>2</v>
      </c>
      <c r="T15" s="105">
        <v>4</v>
      </c>
      <c r="U15" s="138" t="s">
        <v>65</v>
      </c>
      <c r="V15" s="156">
        <v>2</v>
      </c>
      <c r="W15" s="156">
        <v>2</v>
      </c>
      <c r="X15" s="105">
        <v>8</v>
      </c>
      <c r="Y15" s="137">
        <v>0.5</v>
      </c>
      <c r="Z15" s="141">
        <f>SUM(C15:Y15)</f>
        <v>44.25</v>
      </c>
      <c r="AA15" s="141">
        <f>Z15</f>
        <v>44.25</v>
      </c>
      <c r="AB15" s="42"/>
      <c r="AC15" s="42"/>
      <c r="AD15" s="42"/>
      <c r="AE15" s="42"/>
      <c r="AF15" s="42"/>
      <c r="AG15" s="42"/>
    </row>
    <row r="16" spans="1:33" s="41" customFormat="1" ht="17.25" customHeight="1" x14ac:dyDescent="0.2">
      <c r="A16" s="16" t="s">
        <v>9</v>
      </c>
      <c r="B16" s="45">
        <v>2.6720000000000002</v>
      </c>
      <c r="C16" s="92" t="s">
        <v>65</v>
      </c>
      <c r="D16" s="138">
        <v>0.25</v>
      </c>
      <c r="E16" s="105">
        <v>0.25</v>
      </c>
      <c r="F16" s="77">
        <v>0.25</v>
      </c>
      <c r="G16" s="78">
        <v>0.25</v>
      </c>
      <c r="H16" s="77">
        <v>0.125</v>
      </c>
      <c r="I16" s="78">
        <v>0.125</v>
      </c>
      <c r="J16" s="77" t="s">
        <v>65</v>
      </c>
      <c r="K16" s="95">
        <v>0.125</v>
      </c>
      <c r="L16" s="95" t="s">
        <v>65</v>
      </c>
      <c r="M16" s="78">
        <v>0.125</v>
      </c>
      <c r="N16" s="77" t="s">
        <v>65</v>
      </c>
      <c r="O16" s="64" t="s">
        <v>65</v>
      </c>
      <c r="P16" s="145">
        <v>0.125</v>
      </c>
      <c r="Q16" s="144">
        <v>0.5</v>
      </c>
      <c r="R16" s="145">
        <v>0.5</v>
      </c>
      <c r="S16" s="77" t="s">
        <v>65</v>
      </c>
      <c r="T16" s="78" t="s">
        <v>65</v>
      </c>
      <c r="U16" s="77" t="s">
        <v>65</v>
      </c>
      <c r="V16" s="158">
        <v>0.25</v>
      </c>
      <c r="W16" s="158" t="s">
        <v>65</v>
      </c>
      <c r="X16" s="78" t="s">
        <v>65</v>
      </c>
      <c r="Y16" s="92">
        <v>0.5</v>
      </c>
      <c r="Z16" s="121">
        <f>SUM(C16:E16)+SUM(J16:M16)+SUM($N$16:$P$22)/7+SUM(S16:Y16)+SUM($F$16:$I$22)/7+SUM($Q$16:$R$22)/7</f>
        <v>3.375</v>
      </c>
      <c r="AA16" s="141">
        <f>SUM(D16:E16)</f>
        <v>0.5</v>
      </c>
      <c r="AB16" s="42"/>
      <c r="AC16" s="42"/>
      <c r="AD16" s="42"/>
      <c r="AE16" s="42"/>
      <c r="AF16" s="42"/>
      <c r="AG16" s="42"/>
    </row>
    <row r="17" spans="1:33" s="5" customFormat="1" ht="17.25" customHeight="1" x14ac:dyDescent="0.2">
      <c r="A17" s="16" t="s">
        <v>10</v>
      </c>
      <c r="B17" s="45">
        <v>2.673</v>
      </c>
      <c r="C17" s="92" t="s">
        <v>65</v>
      </c>
      <c r="D17" s="138">
        <v>0.25</v>
      </c>
      <c r="E17" s="105">
        <v>0.25</v>
      </c>
      <c r="F17" s="77">
        <v>0.25</v>
      </c>
      <c r="G17" s="78">
        <v>0.25</v>
      </c>
      <c r="H17" s="77">
        <v>0.125</v>
      </c>
      <c r="I17" s="78">
        <v>0.125</v>
      </c>
      <c r="J17" s="77" t="s">
        <v>65</v>
      </c>
      <c r="K17" s="95">
        <v>0.125</v>
      </c>
      <c r="L17" s="95" t="s">
        <v>65</v>
      </c>
      <c r="M17" s="78">
        <v>0.125</v>
      </c>
      <c r="N17" s="77" t="s">
        <v>65</v>
      </c>
      <c r="O17" s="64" t="s">
        <v>65</v>
      </c>
      <c r="P17" s="145">
        <v>0.125</v>
      </c>
      <c r="Q17" s="144">
        <v>0.5</v>
      </c>
      <c r="R17" s="145">
        <v>0.5</v>
      </c>
      <c r="S17" s="77">
        <v>2</v>
      </c>
      <c r="T17" s="78">
        <v>6</v>
      </c>
      <c r="U17" s="77" t="s">
        <v>65</v>
      </c>
      <c r="V17" s="158">
        <v>0.25</v>
      </c>
      <c r="W17" s="158" t="s">
        <v>65</v>
      </c>
      <c r="X17" s="78" t="s">
        <v>65</v>
      </c>
      <c r="Y17" s="92">
        <v>0.5</v>
      </c>
      <c r="Z17" s="121">
        <f t="shared" ref="Z17:Z22" si="1">SUM(C17:E17)+SUM(J17:M17)+SUM($N$16:$P$22)/7+SUM(S17:Y17)+SUM($F$16:$I$22)/7+SUM($Q$16:$R$22)/7</f>
        <v>11.375</v>
      </c>
      <c r="AA17" s="141">
        <f>SUM(D17:E17)</f>
        <v>0.5</v>
      </c>
      <c r="AB17" s="15"/>
      <c r="AC17" s="15"/>
      <c r="AD17" s="15"/>
      <c r="AE17" s="15"/>
      <c r="AF17" s="15"/>
      <c r="AG17" s="15"/>
    </row>
    <row r="18" spans="1:33" s="5" customFormat="1" ht="17.25" customHeight="1" x14ac:dyDescent="0.2">
      <c r="A18" s="16" t="s">
        <v>11</v>
      </c>
      <c r="B18" s="45">
        <v>2.677</v>
      </c>
      <c r="C18" s="92" t="s">
        <v>65</v>
      </c>
      <c r="D18" s="138">
        <v>0.25</v>
      </c>
      <c r="E18" s="105">
        <v>0.25</v>
      </c>
      <c r="F18" s="77">
        <v>0.25</v>
      </c>
      <c r="G18" s="78">
        <v>0.25</v>
      </c>
      <c r="H18" s="77">
        <v>0.125</v>
      </c>
      <c r="I18" s="78">
        <v>0.125</v>
      </c>
      <c r="J18" s="77" t="s">
        <v>65</v>
      </c>
      <c r="K18" s="95">
        <v>0.125</v>
      </c>
      <c r="L18" s="95" t="s">
        <v>65</v>
      </c>
      <c r="M18" s="78">
        <v>0.125</v>
      </c>
      <c r="N18" s="77" t="s">
        <v>65</v>
      </c>
      <c r="O18" s="64" t="s">
        <v>65</v>
      </c>
      <c r="P18" s="145">
        <v>0.125</v>
      </c>
      <c r="Q18" s="148">
        <v>0.5</v>
      </c>
      <c r="R18" s="149">
        <v>0.5</v>
      </c>
      <c r="S18" s="138" t="s">
        <v>65</v>
      </c>
      <c r="T18" s="105" t="s">
        <v>65</v>
      </c>
      <c r="U18" s="138" t="s">
        <v>65</v>
      </c>
      <c r="V18" s="156">
        <v>0.25</v>
      </c>
      <c r="W18" s="156" t="s">
        <v>65</v>
      </c>
      <c r="X18" s="105" t="s">
        <v>65</v>
      </c>
      <c r="Y18" s="137">
        <v>0.5</v>
      </c>
      <c r="Z18" s="121">
        <f t="shared" si="1"/>
        <v>3.375</v>
      </c>
      <c r="AA18" s="141">
        <f>SUM(D18:E18)+SUM(Q18:Y18)</f>
        <v>2.25</v>
      </c>
      <c r="AB18" s="15"/>
      <c r="AC18" s="15"/>
      <c r="AD18" s="15"/>
      <c r="AE18" s="15"/>
      <c r="AF18" s="15"/>
      <c r="AG18" s="15"/>
    </row>
    <row r="19" spans="1:33" s="5" customFormat="1" ht="17.25" customHeight="1" x14ac:dyDescent="0.2">
      <c r="A19" s="16" t="s">
        <v>12</v>
      </c>
      <c r="B19" s="45">
        <v>2.6779999999999999</v>
      </c>
      <c r="C19" s="92" t="s">
        <v>65</v>
      </c>
      <c r="D19" s="138">
        <v>0.25</v>
      </c>
      <c r="E19" s="105">
        <v>0.25</v>
      </c>
      <c r="F19" s="77">
        <v>0.25</v>
      </c>
      <c r="G19" s="78">
        <v>0.25</v>
      </c>
      <c r="H19" s="77">
        <v>0.125</v>
      </c>
      <c r="I19" s="78">
        <v>0.125</v>
      </c>
      <c r="J19" s="77" t="s">
        <v>65</v>
      </c>
      <c r="K19" s="95">
        <v>0.125</v>
      </c>
      <c r="L19" s="95" t="s">
        <v>65</v>
      </c>
      <c r="M19" s="78">
        <v>0.125</v>
      </c>
      <c r="N19" s="77" t="s">
        <v>65</v>
      </c>
      <c r="O19" s="64" t="s">
        <v>65</v>
      </c>
      <c r="P19" s="145">
        <v>0.125</v>
      </c>
      <c r="Q19" s="148">
        <v>0.5</v>
      </c>
      <c r="R19" s="149">
        <v>0.5</v>
      </c>
      <c r="S19" s="138">
        <v>0.5</v>
      </c>
      <c r="T19" s="105">
        <v>4</v>
      </c>
      <c r="U19" s="138" t="s">
        <v>65</v>
      </c>
      <c r="V19" s="156">
        <v>0.25</v>
      </c>
      <c r="W19" s="156">
        <v>4</v>
      </c>
      <c r="X19" s="105">
        <v>8</v>
      </c>
      <c r="Y19" s="137">
        <v>0.5</v>
      </c>
      <c r="Z19" s="121">
        <f t="shared" si="1"/>
        <v>19.875</v>
      </c>
      <c r="AA19" s="141">
        <f>SUM(D19:E19)+SUM(Q19:Y19)</f>
        <v>18.75</v>
      </c>
      <c r="AB19" s="15"/>
      <c r="AC19" s="15"/>
      <c r="AD19" s="15"/>
      <c r="AE19" s="15"/>
      <c r="AF19" s="15"/>
      <c r="AG19" s="15"/>
    </row>
    <row r="20" spans="1:33" s="5" customFormat="1" ht="17.25" customHeight="1" x14ac:dyDescent="0.2">
      <c r="A20" s="16" t="s">
        <v>13</v>
      </c>
      <c r="B20" s="45">
        <v>2.6789999999999998</v>
      </c>
      <c r="C20" s="92" t="s">
        <v>65</v>
      </c>
      <c r="D20" s="138">
        <v>0.25</v>
      </c>
      <c r="E20" s="105">
        <v>0.25</v>
      </c>
      <c r="F20" s="77">
        <v>0.25</v>
      </c>
      <c r="G20" s="78">
        <v>0.25</v>
      </c>
      <c r="H20" s="77">
        <v>0.125</v>
      </c>
      <c r="I20" s="78">
        <v>0.125</v>
      </c>
      <c r="J20" s="77" t="s">
        <v>65</v>
      </c>
      <c r="K20" s="95">
        <v>0.125</v>
      </c>
      <c r="L20" s="95" t="s">
        <v>65</v>
      </c>
      <c r="M20" s="78">
        <v>0.125</v>
      </c>
      <c r="N20" s="77" t="s">
        <v>65</v>
      </c>
      <c r="O20" s="64" t="s">
        <v>65</v>
      </c>
      <c r="P20" s="145">
        <v>0.125</v>
      </c>
      <c r="Q20" s="144">
        <v>0.5</v>
      </c>
      <c r="R20" s="145">
        <v>0.5</v>
      </c>
      <c r="S20" s="77">
        <v>0.5</v>
      </c>
      <c r="T20" s="78">
        <v>4</v>
      </c>
      <c r="U20" s="77" t="s">
        <v>65</v>
      </c>
      <c r="V20" s="158">
        <v>0.25</v>
      </c>
      <c r="W20" s="158">
        <v>4</v>
      </c>
      <c r="X20" s="78">
        <v>8</v>
      </c>
      <c r="Y20" s="92">
        <v>0.5</v>
      </c>
      <c r="Z20" s="121">
        <f t="shared" si="1"/>
        <v>19.875</v>
      </c>
      <c r="AA20" s="141">
        <f>SUM(D20:E20)</f>
        <v>0.5</v>
      </c>
      <c r="AB20" s="15"/>
      <c r="AC20" s="15"/>
      <c r="AD20" s="15"/>
      <c r="AE20" s="15"/>
      <c r="AF20" s="15"/>
      <c r="AG20" s="15"/>
    </row>
    <row r="21" spans="1:33" s="5" customFormat="1" ht="17.25" customHeight="1" x14ac:dyDescent="0.2">
      <c r="A21" s="43" t="s">
        <v>14</v>
      </c>
      <c r="B21" s="44">
        <v>2.681</v>
      </c>
      <c r="C21" s="63" t="s">
        <v>65</v>
      </c>
      <c r="D21" s="138">
        <v>0.25</v>
      </c>
      <c r="E21" s="150">
        <v>0.25</v>
      </c>
      <c r="F21" s="77">
        <v>0.25</v>
      </c>
      <c r="G21" s="67">
        <v>0.25</v>
      </c>
      <c r="H21" s="77">
        <v>0.125</v>
      </c>
      <c r="I21" s="67">
        <v>0.125</v>
      </c>
      <c r="J21" s="70" t="s">
        <v>65</v>
      </c>
      <c r="K21" s="66">
        <v>0.125</v>
      </c>
      <c r="L21" s="95" t="s">
        <v>65</v>
      </c>
      <c r="M21" s="67">
        <v>0.125</v>
      </c>
      <c r="N21" s="70" t="s">
        <v>65</v>
      </c>
      <c r="O21" s="64" t="s">
        <v>65</v>
      </c>
      <c r="P21" s="145">
        <v>0.125</v>
      </c>
      <c r="Q21" s="148">
        <v>0.5</v>
      </c>
      <c r="R21" s="149">
        <v>0.5</v>
      </c>
      <c r="S21" s="160">
        <v>0.5</v>
      </c>
      <c r="T21" s="150">
        <v>4</v>
      </c>
      <c r="U21" s="160" t="s">
        <v>65</v>
      </c>
      <c r="V21" s="162">
        <v>0.25</v>
      </c>
      <c r="W21" s="162">
        <v>4</v>
      </c>
      <c r="X21" s="150">
        <v>8</v>
      </c>
      <c r="Y21" s="161">
        <v>0.5</v>
      </c>
      <c r="Z21" s="121">
        <f t="shared" si="1"/>
        <v>19.875</v>
      </c>
      <c r="AA21" s="141">
        <f>SUM(D21:E21)+SUM(Q21:Y21)</f>
        <v>18.75</v>
      </c>
      <c r="AB21" s="15"/>
      <c r="AC21" s="15"/>
      <c r="AD21" s="15"/>
      <c r="AE21" s="15"/>
      <c r="AF21" s="15"/>
      <c r="AG21" s="15"/>
    </row>
    <row r="22" spans="1:33" s="5" customFormat="1" ht="17.25" customHeight="1" x14ac:dyDescent="0.2">
      <c r="A22" s="46" t="s">
        <v>16</v>
      </c>
      <c r="B22" s="47">
        <v>2.6819999999999999</v>
      </c>
      <c r="C22" s="99" t="s">
        <v>65</v>
      </c>
      <c r="D22" s="151">
        <v>0.25</v>
      </c>
      <c r="E22" s="152">
        <v>0.25</v>
      </c>
      <c r="F22" s="79">
        <v>0.25</v>
      </c>
      <c r="G22" s="81">
        <v>0.25</v>
      </c>
      <c r="H22" s="79">
        <v>0.125</v>
      </c>
      <c r="I22" s="81">
        <v>0.125</v>
      </c>
      <c r="J22" s="120" t="s">
        <v>65</v>
      </c>
      <c r="K22" s="136">
        <v>0.125</v>
      </c>
      <c r="L22" s="97" t="s">
        <v>65</v>
      </c>
      <c r="M22" s="81">
        <v>0.125</v>
      </c>
      <c r="N22" s="135" t="s">
        <v>65</v>
      </c>
      <c r="O22" s="97" t="s">
        <v>65</v>
      </c>
      <c r="P22" s="147">
        <v>0.125</v>
      </c>
      <c r="Q22" s="146">
        <v>0.5</v>
      </c>
      <c r="R22" s="147">
        <v>0.5</v>
      </c>
      <c r="S22" s="135" t="s">
        <v>65</v>
      </c>
      <c r="T22" s="81" t="s">
        <v>65</v>
      </c>
      <c r="U22" s="135" t="s">
        <v>65</v>
      </c>
      <c r="V22" s="163">
        <v>0.25</v>
      </c>
      <c r="W22" s="163" t="s">
        <v>65</v>
      </c>
      <c r="X22" s="81" t="s">
        <v>65</v>
      </c>
      <c r="Y22" s="99">
        <v>0.5</v>
      </c>
      <c r="Z22" s="121">
        <f t="shared" si="1"/>
        <v>3.375</v>
      </c>
      <c r="AA22" s="164"/>
      <c r="AB22" s="15"/>
      <c r="AC22" s="15"/>
      <c r="AD22" s="15"/>
      <c r="AE22" s="15"/>
      <c r="AF22" s="15"/>
      <c r="AG22" s="15"/>
    </row>
    <row r="23" spans="1:33" s="5" customFormat="1" ht="17.25" customHeight="1" x14ac:dyDescent="0.2">
      <c r="A23" s="16" t="s">
        <v>32</v>
      </c>
      <c r="B23" s="13">
        <v>7.3010000000000002</v>
      </c>
      <c r="C23" s="92" t="s">
        <v>65</v>
      </c>
      <c r="D23" s="77" t="s">
        <v>65</v>
      </c>
      <c r="E23" s="78" t="s">
        <v>65</v>
      </c>
      <c r="F23" s="138" t="s">
        <v>65</v>
      </c>
      <c r="G23" s="105" t="s">
        <v>65</v>
      </c>
      <c r="H23" s="138" t="s">
        <v>65</v>
      </c>
      <c r="I23" s="105" t="s">
        <v>65</v>
      </c>
      <c r="J23" s="77" t="s">
        <v>65</v>
      </c>
      <c r="K23" s="95" t="s">
        <v>65</v>
      </c>
      <c r="L23" s="95" t="s">
        <v>65</v>
      </c>
      <c r="M23" s="78" t="s">
        <v>65</v>
      </c>
      <c r="N23" s="77" t="s">
        <v>65</v>
      </c>
      <c r="O23" s="95" t="s">
        <v>65</v>
      </c>
      <c r="P23" s="78" t="s">
        <v>65</v>
      </c>
      <c r="Q23" s="77" t="s">
        <v>65</v>
      </c>
      <c r="R23" s="78" t="s">
        <v>65</v>
      </c>
      <c r="S23" s="77" t="s">
        <v>65</v>
      </c>
      <c r="T23" s="78" t="s">
        <v>65</v>
      </c>
      <c r="U23" s="77" t="s">
        <v>65</v>
      </c>
      <c r="V23" s="158" t="s">
        <v>65</v>
      </c>
      <c r="W23" s="158" t="s">
        <v>65</v>
      </c>
      <c r="X23" s="78" t="s">
        <v>65</v>
      </c>
      <c r="Y23" s="92">
        <v>0.5</v>
      </c>
      <c r="Z23" s="121">
        <f t="shared" ref="Z23:Z37" si="2">SUM(C23:E23)+SUM(J23:M23)+SUM($N$23:$P$37)/15+SUM(S23:Y23)+SUM($F$23:$I$37)/15+SUM($Q$23:$R$37)/15</f>
        <v>2.2666666666666666</v>
      </c>
      <c r="AA23" s="141">
        <f>SUM(F23:I23)</f>
        <v>0</v>
      </c>
      <c r="AB23" s="15"/>
      <c r="AC23" s="15"/>
      <c r="AD23" s="15"/>
      <c r="AE23" s="15"/>
      <c r="AF23" s="15"/>
      <c r="AG23" s="15"/>
    </row>
    <row r="24" spans="1:33" s="5" customFormat="1" ht="17.25" customHeight="1" x14ac:dyDescent="0.2">
      <c r="A24" s="16" t="s">
        <v>17</v>
      </c>
      <c r="B24" s="13" t="s">
        <v>52</v>
      </c>
      <c r="C24" s="92" t="s">
        <v>65</v>
      </c>
      <c r="D24" s="77" t="s">
        <v>65</v>
      </c>
      <c r="E24" s="78">
        <v>2</v>
      </c>
      <c r="F24" s="77">
        <v>1</v>
      </c>
      <c r="G24" s="78">
        <v>2</v>
      </c>
      <c r="H24" s="77">
        <v>0.25</v>
      </c>
      <c r="I24" s="78">
        <v>0.25</v>
      </c>
      <c r="J24" s="138">
        <v>1</v>
      </c>
      <c r="K24" s="104">
        <v>0.25</v>
      </c>
      <c r="L24" s="104">
        <v>6</v>
      </c>
      <c r="M24" s="105" t="s">
        <v>65</v>
      </c>
      <c r="N24" s="77" t="s">
        <v>65</v>
      </c>
      <c r="O24" s="95" t="s">
        <v>65</v>
      </c>
      <c r="P24" s="78">
        <v>0.25</v>
      </c>
      <c r="Q24" s="138">
        <v>4</v>
      </c>
      <c r="R24" s="105">
        <v>4</v>
      </c>
      <c r="S24" s="138">
        <v>1</v>
      </c>
      <c r="T24" s="105">
        <v>6</v>
      </c>
      <c r="U24" s="138" t="s">
        <v>65</v>
      </c>
      <c r="V24" s="156">
        <v>2</v>
      </c>
      <c r="W24" s="156">
        <v>4</v>
      </c>
      <c r="X24" s="105">
        <v>8</v>
      </c>
      <c r="Y24" s="92">
        <v>0.5</v>
      </c>
      <c r="Z24" s="121">
        <f t="shared" si="2"/>
        <v>32.516666666666666</v>
      </c>
      <c r="AA24" s="141">
        <f>SUM(J24:M24)+SUM(Q24:X24)</f>
        <v>36.25</v>
      </c>
      <c r="AB24" s="15"/>
      <c r="AC24" s="15"/>
      <c r="AD24" s="15"/>
      <c r="AE24" s="15"/>
      <c r="AF24" s="15"/>
      <c r="AG24" s="15"/>
    </row>
    <row r="25" spans="1:33" s="5" customFormat="1" ht="17.25" customHeight="1" x14ac:dyDescent="0.2">
      <c r="A25" s="16" t="s">
        <v>18</v>
      </c>
      <c r="B25" s="13">
        <v>7.3029999999999999</v>
      </c>
      <c r="C25" s="92" t="s">
        <v>65</v>
      </c>
      <c r="D25" s="77" t="s">
        <v>65</v>
      </c>
      <c r="E25" s="78">
        <v>2</v>
      </c>
      <c r="F25" s="77">
        <v>1</v>
      </c>
      <c r="G25" s="78">
        <v>2</v>
      </c>
      <c r="H25" s="77">
        <v>0.25</v>
      </c>
      <c r="I25" s="78">
        <v>0.25</v>
      </c>
      <c r="J25" s="138">
        <v>1</v>
      </c>
      <c r="K25" s="104">
        <v>0.25</v>
      </c>
      <c r="L25" s="104">
        <v>6</v>
      </c>
      <c r="M25" s="105" t="s">
        <v>65</v>
      </c>
      <c r="N25" s="77" t="s">
        <v>65</v>
      </c>
      <c r="O25" s="95" t="s">
        <v>65</v>
      </c>
      <c r="P25" s="78">
        <v>0.25</v>
      </c>
      <c r="Q25" s="138">
        <v>4</v>
      </c>
      <c r="R25" s="105">
        <v>4</v>
      </c>
      <c r="S25" s="138">
        <v>1</v>
      </c>
      <c r="T25" s="105">
        <v>6</v>
      </c>
      <c r="U25" s="138" t="s">
        <v>65</v>
      </c>
      <c r="V25" s="156">
        <v>2</v>
      </c>
      <c r="W25" s="156">
        <v>4</v>
      </c>
      <c r="X25" s="105">
        <v>8</v>
      </c>
      <c r="Y25" s="92">
        <v>0.5</v>
      </c>
      <c r="Z25" s="121">
        <f t="shared" si="2"/>
        <v>32.516666666666666</v>
      </c>
      <c r="AA25" s="141">
        <f>SUM(J25:M25)+SUM(Q25:X25)</f>
        <v>36.25</v>
      </c>
      <c r="AB25" s="15"/>
      <c r="AC25" s="15"/>
      <c r="AD25" s="15"/>
      <c r="AE25" s="15"/>
      <c r="AF25" s="15"/>
      <c r="AG25" s="15"/>
    </row>
    <row r="26" spans="1:33" s="5" customFormat="1" ht="17.25" customHeight="1" x14ac:dyDescent="0.2">
      <c r="A26" s="16" t="s">
        <v>33</v>
      </c>
      <c r="B26" s="13">
        <v>7.3040000000000003</v>
      </c>
      <c r="C26" s="92" t="s">
        <v>65</v>
      </c>
      <c r="D26" s="77" t="s">
        <v>65</v>
      </c>
      <c r="E26" s="78" t="s">
        <v>65</v>
      </c>
      <c r="F26" s="138" t="s">
        <v>65</v>
      </c>
      <c r="G26" s="105" t="s">
        <v>65</v>
      </c>
      <c r="H26" s="138" t="s">
        <v>65</v>
      </c>
      <c r="I26" s="105" t="s">
        <v>65</v>
      </c>
      <c r="J26" s="77" t="s">
        <v>65</v>
      </c>
      <c r="K26" s="95" t="s">
        <v>65</v>
      </c>
      <c r="L26" s="95" t="s">
        <v>65</v>
      </c>
      <c r="M26" s="78" t="s">
        <v>65</v>
      </c>
      <c r="N26" s="77" t="s">
        <v>65</v>
      </c>
      <c r="O26" s="95" t="s">
        <v>65</v>
      </c>
      <c r="P26" s="78" t="s">
        <v>65</v>
      </c>
      <c r="Q26" s="77" t="s">
        <v>65</v>
      </c>
      <c r="R26" s="78" t="s">
        <v>65</v>
      </c>
      <c r="S26" s="77" t="s">
        <v>65</v>
      </c>
      <c r="T26" s="78" t="s">
        <v>65</v>
      </c>
      <c r="U26" s="77" t="s">
        <v>65</v>
      </c>
      <c r="V26" s="158" t="s">
        <v>65</v>
      </c>
      <c r="W26" s="158" t="s">
        <v>65</v>
      </c>
      <c r="X26" s="78" t="s">
        <v>65</v>
      </c>
      <c r="Y26" s="92">
        <v>0.5</v>
      </c>
      <c r="Z26" s="121">
        <f t="shared" si="2"/>
        <v>2.2666666666666666</v>
      </c>
      <c r="AA26" s="141">
        <f>SUM(F26:I26)</f>
        <v>0</v>
      </c>
      <c r="AB26" s="15"/>
      <c r="AC26" s="15"/>
      <c r="AD26" s="15"/>
      <c r="AE26" s="15"/>
      <c r="AF26" s="15"/>
      <c r="AG26" s="15"/>
    </row>
    <row r="27" spans="1:33" s="5" customFormat="1" ht="17.25" customHeight="1" x14ac:dyDescent="0.2">
      <c r="A27" s="16" t="s">
        <v>34</v>
      </c>
      <c r="B27" s="13">
        <v>7.3049999999999997</v>
      </c>
      <c r="C27" s="92" t="s">
        <v>65</v>
      </c>
      <c r="D27" s="77" t="s">
        <v>65</v>
      </c>
      <c r="E27" s="78" t="s">
        <v>65</v>
      </c>
      <c r="F27" s="138" t="s">
        <v>65</v>
      </c>
      <c r="G27" s="105" t="s">
        <v>65</v>
      </c>
      <c r="H27" s="138" t="s">
        <v>65</v>
      </c>
      <c r="I27" s="105" t="s">
        <v>65</v>
      </c>
      <c r="J27" s="77" t="s">
        <v>65</v>
      </c>
      <c r="K27" s="95" t="s">
        <v>65</v>
      </c>
      <c r="L27" s="95" t="s">
        <v>65</v>
      </c>
      <c r="M27" s="78" t="s">
        <v>65</v>
      </c>
      <c r="N27" s="77" t="s">
        <v>65</v>
      </c>
      <c r="O27" s="95" t="s">
        <v>65</v>
      </c>
      <c r="P27" s="78" t="s">
        <v>65</v>
      </c>
      <c r="Q27" s="138" t="s">
        <v>65</v>
      </c>
      <c r="R27" s="105" t="s">
        <v>65</v>
      </c>
      <c r="S27" s="138" t="s">
        <v>65</v>
      </c>
      <c r="T27" s="105" t="s">
        <v>65</v>
      </c>
      <c r="U27" s="138" t="s">
        <v>65</v>
      </c>
      <c r="V27" s="156" t="s">
        <v>65</v>
      </c>
      <c r="W27" s="156" t="s">
        <v>65</v>
      </c>
      <c r="X27" s="105" t="s">
        <v>65</v>
      </c>
      <c r="Y27" s="92">
        <v>0.5</v>
      </c>
      <c r="Z27" s="121">
        <f t="shared" si="2"/>
        <v>2.2666666666666666</v>
      </c>
      <c r="AA27" s="141">
        <f>SUM(F27:I27)+SUM(Q27:X27)</f>
        <v>0</v>
      </c>
      <c r="AB27" s="15"/>
      <c r="AC27" s="15"/>
      <c r="AD27" s="15"/>
      <c r="AE27" s="15"/>
      <c r="AF27" s="15"/>
      <c r="AG27" s="15"/>
    </row>
    <row r="28" spans="1:33" s="5" customFormat="1" ht="17.25" customHeight="1" x14ac:dyDescent="0.2">
      <c r="A28" s="16" t="s">
        <v>19</v>
      </c>
      <c r="B28" s="13">
        <v>7.306</v>
      </c>
      <c r="C28" s="92" t="s">
        <v>65</v>
      </c>
      <c r="D28" s="77" t="s">
        <v>65</v>
      </c>
      <c r="E28" s="78" t="s">
        <v>65</v>
      </c>
      <c r="F28" s="77" t="s">
        <v>65</v>
      </c>
      <c r="G28" s="78" t="s">
        <v>65</v>
      </c>
      <c r="H28" s="77" t="s">
        <v>65</v>
      </c>
      <c r="I28" s="78" t="s">
        <v>65</v>
      </c>
      <c r="J28" s="77" t="s">
        <v>65</v>
      </c>
      <c r="K28" s="95" t="s">
        <v>65</v>
      </c>
      <c r="L28" s="95" t="s">
        <v>65</v>
      </c>
      <c r="M28" s="78" t="s">
        <v>65</v>
      </c>
      <c r="N28" s="77" t="s">
        <v>65</v>
      </c>
      <c r="O28" s="95" t="s">
        <v>65</v>
      </c>
      <c r="P28" s="78" t="s">
        <v>65</v>
      </c>
      <c r="Q28" s="77" t="s">
        <v>65</v>
      </c>
      <c r="R28" s="78" t="s">
        <v>65</v>
      </c>
      <c r="S28" s="77" t="s">
        <v>65</v>
      </c>
      <c r="T28" s="78" t="s">
        <v>65</v>
      </c>
      <c r="U28" s="77" t="s">
        <v>65</v>
      </c>
      <c r="V28" s="158" t="s">
        <v>65</v>
      </c>
      <c r="W28" s="158" t="s">
        <v>65</v>
      </c>
      <c r="X28" s="78" t="s">
        <v>65</v>
      </c>
      <c r="Y28" s="92">
        <v>0.5</v>
      </c>
      <c r="Z28" s="121">
        <f t="shared" si="2"/>
        <v>2.2666666666666666</v>
      </c>
      <c r="AA28" s="164"/>
      <c r="AB28" s="15"/>
      <c r="AC28" s="15"/>
      <c r="AD28" s="15"/>
      <c r="AE28" s="15"/>
      <c r="AF28" s="15"/>
      <c r="AG28" s="15"/>
    </row>
    <row r="29" spans="1:33" s="5" customFormat="1" ht="17.25" customHeight="1" x14ac:dyDescent="0.2">
      <c r="A29" s="16" t="s">
        <v>20</v>
      </c>
      <c r="B29" s="13">
        <v>7.3070000000000004</v>
      </c>
      <c r="C29" s="92" t="s">
        <v>65</v>
      </c>
      <c r="D29" s="77" t="s">
        <v>65</v>
      </c>
      <c r="E29" s="78" t="s">
        <v>65</v>
      </c>
      <c r="F29" s="138" t="s">
        <v>65</v>
      </c>
      <c r="G29" s="105" t="s">
        <v>65</v>
      </c>
      <c r="H29" s="138" t="s">
        <v>65</v>
      </c>
      <c r="I29" s="105" t="s">
        <v>65</v>
      </c>
      <c r="J29" s="77" t="s">
        <v>65</v>
      </c>
      <c r="K29" s="95" t="s">
        <v>65</v>
      </c>
      <c r="L29" s="95" t="s">
        <v>65</v>
      </c>
      <c r="M29" s="78" t="s">
        <v>65</v>
      </c>
      <c r="N29" s="77" t="s">
        <v>65</v>
      </c>
      <c r="O29" s="95" t="s">
        <v>65</v>
      </c>
      <c r="P29" s="78" t="s">
        <v>65</v>
      </c>
      <c r="Q29" s="138" t="s">
        <v>65</v>
      </c>
      <c r="R29" s="105" t="s">
        <v>65</v>
      </c>
      <c r="S29" s="138" t="s">
        <v>65</v>
      </c>
      <c r="T29" s="105" t="s">
        <v>65</v>
      </c>
      <c r="U29" s="138" t="s">
        <v>65</v>
      </c>
      <c r="V29" s="156" t="s">
        <v>65</v>
      </c>
      <c r="W29" s="156" t="s">
        <v>65</v>
      </c>
      <c r="X29" s="105" t="s">
        <v>65</v>
      </c>
      <c r="Y29" s="92">
        <v>0.5</v>
      </c>
      <c r="Z29" s="121">
        <f t="shared" si="2"/>
        <v>2.2666666666666666</v>
      </c>
      <c r="AA29" s="141">
        <f>SUM(F29:I29)+SUM(Q29:X29)</f>
        <v>0</v>
      </c>
      <c r="AB29" s="15"/>
      <c r="AC29" s="15"/>
      <c r="AD29" s="15"/>
      <c r="AE29" s="15"/>
      <c r="AF29" s="15"/>
      <c r="AG29" s="15"/>
    </row>
    <row r="30" spans="1:33" s="5" customFormat="1" ht="17.25" customHeight="1" x14ac:dyDescent="0.2">
      <c r="A30" s="16" t="s">
        <v>35</v>
      </c>
      <c r="B30" s="13" t="s">
        <v>36</v>
      </c>
      <c r="C30" s="92" t="s">
        <v>65</v>
      </c>
      <c r="D30" s="77" t="s">
        <v>65</v>
      </c>
      <c r="E30" s="78" t="s">
        <v>65</v>
      </c>
      <c r="F30" s="138" t="s">
        <v>65</v>
      </c>
      <c r="G30" s="105" t="s">
        <v>65</v>
      </c>
      <c r="H30" s="138" t="s">
        <v>65</v>
      </c>
      <c r="I30" s="105" t="s">
        <v>65</v>
      </c>
      <c r="J30" s="77" t="s">
        <v>65</v>
      </c>
      <c r="K30" s="95" t="s">
        <v>65</v>
      </c>
      <c r="L30" s="95" t="s">
        <v>65</v>
      </c>
      <c r="M30" s="78" t="s">
        <v>65</v>
      </c>
      <c r="N30" s="77" t="s">
        <v>65</v>
      </c>
      <c r="O30" s="95" t="s">
        <v>65</v>
      </c>
      <c r="P30" s="78" t="s">
        <v>65</v>
      </c>
      <c r="Q30" s="138" t="s">
        <v>65</v>
      </c>
      <c r="R30" s="105" t="s">
        <v>65</v>
      </c>
      <c r="S30" s="138" t="s">
        <v>65</v>
      </c>
      <c r="T30" s="105" t="s">
        <v>65</v>
      </c>
      <c r="U30" s="138" t="s">
        <v>65</v>
      </c>
      <c r="V30" s="156" t="s">
        <v>65</v>
      </c>
      <c r="W30" s="156" t="s">
        <v>65</v>
      </c>
      <c r="X30" s="105" t="s">
        <v>65</v>
      </c>
      <c r="Y30" s="92">
        <v>0.5</v>
      </c>
      <c r="Z30" s="121">
        <f t="shared" si="2"/>
        <v>2.2666666666666666</v>
      </c>
      <c r="AA30" s="141">
        <f t="shared" ref="AA30:AA37" si="3">SUM(F30:I30)+SUM(Q30:X30)</f>
        <v>0</v>
      </c>
      <c r="AB30" s="15"/>
      <c r="AC30" s="15"/>
      <c r="AD30" s="15"/>
      <c r="AE30" s="15"/>
      <c r="AF30" s="15"/>
      <c r="AG30" s="15"/>
    </row>
    <row r="31" spans="1:33" s="5" customFormat="1" ht="17.25" customHeight="1" x14ac:dyDescent="0.2">
      <c r="A31" s="16" t="s">
        <v>37</v>
      </c>
      <c r="B31" s="13" t="s">
        <v>38</v>
      </c>
      <c r="C31" s="92" t="s">
        <v>65</v>
      </c>
      <c r="D31" s="77" t="s">
        <v>65</v>
      </c>
      <c r="E31" s="78" t="s">
        <v>65</v>
      </c>
      <c r="F31" s="138" t="s">
        <v>65</v>
      </c>
      <c r="G31" s="105" t="s">
        <v>65</v>
      </c>
      <c r="H31" s="138" t="s">
        <v>65</v>
      </c>
      <c r="I31" s="105" t="s">
        <v>65</v>
      </c>
      <c r="J31" s="77" t="s">
        <v>65</v>
      </c>
      <c r="K31" s="95" t="s">
        <v>65</v>
      </c>
      <c r="L31" s="95" t="s">
        <v>65</v>
      </c>
      <c r="M31" s="78" t="s">
        <v>65</v>
      </c>
      <c r="N31" s="77" t="s">
        <v>65</v>
      </c>
      <c r="O31" s="95" t="s">
        <v>65</v>
      </c>
      <c r="P31" s="78" t="s">
        <v>65</v>
      </c>
      <c r="Q31" s="138" t="s">
        <v>65</v>
      </c>
      <c r="R31" s="105" t="s">
        <v>65</v>
      </c>
      <c r="S31" s="138" t="s">
        <v>65</v>
      </c>
      <c r="T31" s="105" t="s">
        <v>65</v>
      </c>
      <c r="U31" s="138" t="s">
        <v>65</v>
      </c>
      <c r="V31" s="156" t="s">
        <v>65</v>
      </c>
      <c r="W31" s="156" t="s">
        <v>65</v>
      </c>
      <c r="X31" s="105" t="s">
        <v>65</v>
      </c>
      <c r="Y31" s="92">
        <v>0.5</v>
      </c>
      <c r="Z31" s="121">
        <f t="shared" si="2"/>
        <v>2.2666666666666666</v>
      </c>
      <c r="AA31" s="141">
        <f t="shared" si="3"/>
        <v>0</v>
      </c>
      <c r="AB31" s="15"/>
      <c r="AC31" s="15"/>
      <c r="AD31" s="15"/>
      <c r="AE31" s="15"/>
      <c r="AF31" s="15"/>
      <c r="AG31" s="15"/>
    </row>
    <row r="32" spans="1:33" s="5" customFormat="1" ht="17.25" customHeight="1" x14ac:dyDescent="0.2">
      <c r="A32" s="16" t="s">
        <v>39</v>
      </c>
      <c r="B32" s="13" t="s">
        <v>40</v>
      </c>
      <c r="C32" s="92" t="s">
        <v>65</v>
      </c>
      <c r="D32" s="77" t="s">
        <v>65</v>
      </c>
      <c r="E32" s="78">
        <v>2</v>
      </c>
      <c r="F32" s="138" t="s">
        <v>65</v>
      </c>
      <c r="G32" s="105">
        <v>1</v>
      </c>
      <c r="H32" s="138" t="s">
        <v>65</v>
      </c>
      <c r="I32" s="105" t="s">
        <v>65</v>
      </c>
      <c r="J32" s="77" t="s">
        <v>65</v>
      </c>
      <c r="K32" s="95" t="s">
        <v>65</v>
      </c>
      <c r="L32" s="95" t="s">
        <v>65</v>
      </c>
      <c r="M32" s="78" t="s">
        <v>65</v>
      </c>
      <c r="N32" s="77" t="s">
        <v>65</v>
      </c>
      <c r="O32" s="95" t="s">
        <v>65</v>
      </c>
      <c r="P32" s="78" t="s">
        <v>65</v>
      </c>
      <c r="Q32" s="138" t="s">
        <v>65</v>
      </c>
      <c r="R32" s="105" t="s">
        <v>65</v>
      </c>
      <c r="S32" s="138" t="s">
        <v>65</v>
      </c>
      <c r="T32" s="105" t="s">
        <v>65</v>
      </c>
      <c r="U32" s="138" t="s">
        <v>65</v>
      </c>
      <c r="V32" s="156" t="s">
        <v>65</v>
      </c>
      <c r="W32" s="156" t="s">
        <v>65</v>
      </c>
      <c r="X32" s="105" t="s">
        <v>65</v>
      </c>
      <c r="Y32" s="92">
        <v>0.5</v>
      </c>
      <c r="Z32" s="121">
        <f t="shared" si="2"/>
        <v>4.2666666666666666</v>
      </c>
      <c r="AA32" s="141">
        <f t="shared" si="3"/>
        <v>1</v>
      </c>
      <c r="AB32" s="15"/>
      <c r="AC32" s="15"/>
      <c r="AD32" s="15"/>
      <c r="AE32" s="15"/>
      <c r="AF32" s="15"/>
      <c r="AG32" s="15"/>
    </row>
    <row r="33" spans="1:38" s="5" customFormat="1" ht="17.25" customHeight="1" x14ac:dyDescent="0.2">
      <c r="A33" s="16" t="s">
        <v>41</v>
      </c>
      <c r="B33" s="13">
        <v>7.3090000000000002</v>
      </c>
      <c r="C33" s="92" t="s">
        <v>65</v>
      </c>
      <c r="D33" s="77" t="s">
        <v>65</v>
      </c>
      <c r="E33" s="78" t="s">
        <v>65</v>
      </c>
      <c r="F33" s="138" t="s">
        <v>65</v>
      </c>
      <c r="G33" s="105" t="s">
        <v>65</v>
      </c>
      <c r="H33" s="138" t="s">
        <v>65</v>
      </c>
      <c r="I33" s="105" t="s">
        <v>65</v>
      </c>
      <c r="J33" s="77" t="s">
        <v>65</v>
      </c>
      <c r="K33" s="95" t="s">
        <v>65</v>
      </c>
      <c r="L33" s="95" t="s">
        <v>65</v>
      </c>
      <c r="M33" s="78" t="s">
        <v>65</v>
      </c>
      <c r="N33" s="77" t="s">
        <v>65</v>
      </c>
      <c r="O33" s="95" t="s">
        <v>65</v>
      </c>
      <c r="P33" s="78" t="s">
        <v>65</v>
      </c>
      <c r="Q33" s="138" t="s">
        <v>65</v>
      </c>
      <c r="R33" s="105" t="s">
        <v>65</v>
      </c>
      <c r="S33" s="138" t="s">
        <v>65</v>
      </c>
      <c r="T33" s="105" t="s">
        <v>65</v>
      </c>
      <c r="U33" s="138" t="s">
        <v>65</v>
      </c>
      <c r="V33" s="156" t="s">
        <v>65</v>
      </c>
      <c r="W33" s="156" t="s">
        <v>65</v>
      </c>
      <c r="X33" s="105" t="s">
        <v>65</v>
      </c>
      <c r="Y33" s="92">
        <v>0.5</v>
      </c>
      <c r="Z33" s="121">
        <f t="shared" si="2"/>
        <v>2.2666666666666666</v>
      </c>
      <c r="AA33" s="141">
        <f t="shared" si="3"/>
        <v>0</v>
      </c>
      <c r="AB33" s="15"/>
      <c r="AC33" s="15"/>
      <c r="AD33" s="15"/>
      <c r="AE33" s="15"/>
      <c r="AF33" s="15"/>
      <c r="AG33" s="15"/>
    </row>
    <row r="34" spans="1:38" s="5" customFormat="1" ht="17.25" customHeight="1" x14ac:dyDescent="0.2">
      <c r="A34" s="16" t="s">
        <v>42</v>
      </c>
      <c r="B34" s="13" t="s">
        <v>66</v>
      </c>
      <c r="C34" s="92" t="s">
        <v>65</v>
      </c>
      <c r="D34" s="77" t="s">
        <v>65</v>
      </c>
      <c r="E34" s="78" t="s">
        <v>65</v>
      </c>
      <c r="F34" s="138" t="s">
        <v>65</v>
      </c>
      <c r="G34" s="105" t="s">
        <v>65</v>
      </c>
      <c r="H34" s="138" t="s">
        <v>65</v>
      </c>
      <c r="I34" s="105" t="s">
        <v>65</v>
      </c>
      <c r="J34" s="77" t="s">
        <v>65</v>
      </c>
      <c r="K34" s="95" t="s">
        <v>65</v>
      </c>
      <c r="L34" s="95" t="s">
        <v>65</v>
      </c>
      <c r="M34" s="78" t="s">
        <v>65</v>
      </c>
      <c r="N34" s="77" t="s">
        <v>65</v>
      </c>
      <c r="O34" s="95" t="s">
        <v>65</v>
      </c>
      <c r="P34" s="78" t="s">
        <v>65</v>
      </c>
      <c r="Q34" s="138" t="s">
        <v>65</v>
      </c>
      <c r="R34" s="105" t="s">
        <v>65</v>
      </c>
      <c r="S34" s="138" t="s">
        <v>65</v>
      </c>
      <c r="T34" s="105" t="s">
        <v>65</v>
      </c>
      <c r="U34" s="138" t="s">
        <v>65</v>
      </c>
      <c r="V34" s="156" t="s">
        <v>65</v>
      </c>
      <c r="W34" s="156" t="s">
        <v>65</v>
      </c>
      <c r="X34" s="105" t="s">
        <v>65</v>
      </c>
      <c r="Y34" s="92">
        <v>0.5</v>
      </c>
      <c r="Z34" s="121">
        <f t="shared" si="2"/>
        <v>2.2666666666666666</v>
      </c>
      <c r="AA34" s="141">
        <f t="shared" si="3"/>
        <v>0</v>
      </c>
      <c r="AB34" s="15"/>
      <c r="AC34" s="15"/>
      <c r="AD34" s="15"/>
      <c r="AE34" s="15"/>
      <c r="AF34" s="15"/>
      <c r="AG34" s="15"/>
    </row>
    <row r="35" spans="1:38" s="5" customFormat="1" ht="17.25" customHeight="1" x14ac:dyDescent="0.2">
      <c r="A35" s="16" t="s">
        <v>43</v>
      </c>
      <c r="B35" s="13" t="s">
        <v>44</v>
      </c>
      <c r="C35" s="92" t="s">
        <v>65</v>
      </c>
      <c r="D35" s="77" t="s">
        <v>65</v>
      </c>
      <c r="E35" s="78">
        <v>1</v>
      </c>
      <c r="F35" s="138" t="s">
        <v>65</v>
      </c>
      <c r="G35" s="105">
        <v>1</v>
      </c>
      <c r="H35" s="138" t="s">
        <v>65</v>
      </c>
      <c r="I35" s="105" t="s">
        <v>65</v>
      </c>
      <c r="J35" s="77" t="s">
        <v>65</v>
      </c>
      <c r="K35" s="95" t="s">
        <v>65</v>
      </c>
      <c r="L35" s="95" t="s">
        <v>65</v>
      </c>
      <c r="M35" s="78" t="s">
        <v>65</v>
      </c>
      <c r="N35" s="77" t="s">
        <v>65</v>
      </c>
      <c r="O35" s="95" t="s">
        <v>65</v>
      </c>
      <c r="P35" s="78" t="s">
        <v>65</v>
      </c>
      <c r="Q35" s="138" t="s">
        <v>65</v>
      </c>
      <c r="R35" s="105" t="s">
        <v>65</v>
      </c>
      <c r="S35" s="138" t="s">
        <v>65</v>
      </c>
      <c r="T35" s="105" t="s">
        <v>65</v>
      </c>
      <c r="U35" s="138" t="s">
        <v>65</v>
      </c>
      <c r="V35" s="156" t="s">
        <v>65</v>
      </c>
      <c r="W35" s="156" t="s">
        <v>65</v>
      </c>
      <c r="X35" s="105" t="s">
        <v>65</v>
      </c>
      <c r="Y35" s="92">
        <v>0.5</v>
      </c>
      <c r="Z35" s="121">
        <f t="shared" si="2"/>
        <v>3.2666666666666666</v>
      </c>
      <c r="AA35" s="141">
        <f t="shared" si="3"/>
        <v>1</v>
      </c>
      <c r="AB35" s="15"/>
      <c r="AC35" s="15"/>
      <c r="AD35" s="15"/>
      <c r="AE35" s="15"/>
      <c r="AF35" s="15"/>
      <c r="AG35" s="15"/>
    </row>
    <row r="36" spans="1:38" s="5" customFormat="1" ht="17.25" customHeight="1" x14ac:dyDescent="0.2">
      <c r="A36" s="43" t="s">
        <v>45</v>
      </c>
      <c r="B36" s="51" t="s">
        <v>44</v>
      </c>
      <c r="C36" s="92" t="s">
        <v>65</v>
      </c>
      <c r="D36" s="77" t="s">
        <v>65</v>
      </c>
      <c r="E36" s="78">
        <v>1</v>
      </c>
      <c r="F36" s="138" t="s">
        <v>65</v>
      </c>
      <c r="G36" s="105">
        <v>1</v>
      </c>
      <c r="H36" s="138" t="s">
        <v>65</v>
      </c>
      <c r="I36" s="105" t="s">
        <v>65</v>
      </c>
      <c r="J36" s="77" t="s">
        <v>65</v>
      </c>
      <c r="K36" s="95" t="s">
        <v>65</v>
      </c>
      <c r="L36" s="95" t="s">
        <v>65</v>
      </c>
      <c r="M36" s="78" t="s">
        <v>65</v>
      </c>
      <c r="N36" s="77" t="s">
        <v>65</v>
      </c>
      <c r="O36" s="95" t="s">
        <v>65</v>
      </c>
      <c r="P36" s="78" t="s">
        <v>65</v>
      </c>
      <c r="Q36" s="138" t="s">
        <v>65</v>
      </c>
      <c r="R36" s="105" t="s">
        <v>65</v>
      </c>
      <c r="S36" s="138" t="s">
        <v>65</v>
      </c>
      <c r="T36" s="105" t="s">
        <v>65</v>
      </c>
      <c r="U36" s="138" t="s">
        <v>65</v>
      </c>
      <c r="V36" s="156" t="s">
        <v>65</v>
      </c>
      <c r="W36" s="156" t="s">
        <v>65</v>
      </c>
      <c r="X36" s="105" t="s">
        <v>65</v>
      </c>
      <c r="Y36" s="92">
        <v>0.5</v>
      </c>
      <c r="Z36" s="121">
        <f t="shared" si="2"/>
        <v>3.2666666666666666</v>
      </c>
      <c r="AA36" s="141">
        <f t="shared" si="3"/>
        <v>1</v>
      </c>
      <c r="AB36" s="15"/>
      <c r="AC36" s="15"/>
      <c r="AD36" s="15"/>
      <c r="AE36" s="15"/>
      <c r="AF36" s="15"/>
      <c r="AG36" s="15"/>
    </row>
    <row r="37" spans="1:38" s="5" customFormat="1" ht="17.25" customHeight="1" x14ac:dyDescent="0.2">
      <c r="A37" s="46" t="s">
        <v>46</v>
      </c>
      <c r="B37" s="52">
        <v>7.3129999999999997</v>
      </c>
      <c r="C37" s="92" t="s">
        <v>65</v>
      </c>
      <c r="D37" s="77" t="s">
        <v>65</v>
      </c>
      <c r="E37" s="78" t="s">
        <v>65</v>
      </c>
      <c r="F37" s="138" t="s">
        <v>65</v>
      </c>
      <c r="G37" s="105" t="s">
        <v>65</v>
      </c>
      <c r="H37" s="138" t="s">
        <v>65</v>
      </c>
      <c r="I37" s="105" t="s">
        <v>65</v>
      </c>
      <c r="J37" s="77" t="s">
        <v>65</v>
      </c>
      <c r="K37" s="95" t="s">
        <v>65</v>
      </c>
      <c r="L37" s="95" t="s">
        <v>65</v>
      </c>
      <c r="M37" s="78" t="s">
        <v>65</v>
      </c>
      <c r="N37" s="77" t="s">
        <v>65</v>
      </c>
      <c r="O37" s="95" t="s">
        <v>65</v>
      </c>
      <c r="P37" s="78" t="s">
        <v>65</v>
      </c>
      <c r="Q37" s="138" t="s">
        <v>65</v>
      </c>
      <c r="R37" s="105" t="s">
        <v>65</v>
      </c>
      <c r="S37" s="138" t="s">
        <v>65</v>
      </c>
      <c r="T37" s="105" t="s">
        <v>65</v>
      </c>
      <c r="U37" s="138" t="s">
        <v>65</v>
      </c>
      <c r="V37" s="156" t="s">
        <v>65</v>
      </c>
      <c r="W37" s="156" t="s">
        <v>65</v>
      </c>
      <c r="X37" s="105" t="s">
        <v>65</v>
      </c>
      <c r="Y37" s="92">
        <v>0.5</v>
      </c>
      <c r="Z37" s="121">
        <f t="shared" si="2"/>
        <v>2.2666666666666666</v>
      </c>
      <c r="AA37" s="141">
        <f t="shared" si="3"/>
        <v>0</v>
      </c>
      <c r="AB37" s="15"/>
      <c r="AC37" s="15"/>
      <c r="AD37" s="15"/>
      <c r="AE37" s="15"/>
      <c r="AF37" s="15"/>
      <c r="AG37" s="15"/>
    </row>
    <row r="38" spans="1:38" s="5" customFormat="1" ht="17.25" customHeight="1" thickBot="1" x14ac:dyDescent="0.25">
      <c r="A38" s="53" t="s">
        <v>47</v>
      </c>
      <c r="B38" s="54" t="s">
        <v>71</v>
      </c>
      <c r="C38" s="100" t="s">
        <v>65</v>
      </c>
      <c r="D38" s="82" t="s">
        <v>65</v>
      </c>
      <c r="E38" s="83" t="s">
        <v>65</v>
      </c>
      <c r="F38" s="101" t="s">
        <v>65</v>
      </c>
      <c r="G38" s="102">
        <v>0.25</v>
      </c>
      <c r="H38" s="101">
        <v>0.5</v>
      </c>
      <c r="I38" s="102">
        <v>3</v>
      </c>
      <c r="J38" s="82" t="s">
        <v>65</v>
      </c>
      <c r="K38" s="103" t="s">
        <v>65</v>
      </c>
      <c r="L38" s="103" t="s">
        <v>65</v>
      </c>
      <c r="M38" s="83" t="s">
        <v>65</v>
      </c>
      <c r="N38" s="103" t="s">
        <v>65</v>
      </c>
      <c r="O38" s="103" t="s">
        <v>65</v>
      </c>
      <c r="P38" s="83" t="s">
        <v>65</v>
      </c>
      <c r="Q38" s="103">
        <v>2</v>
      </c>
      <c r="R38" s="83">
        <v>2</v>
      </c>
      <c r="S38" s="82" t="s">
        <v>65</v>
      </c>
      <c r="T38" s="83" t="s">
        <v>65</v>
      </c>
      <c r="U38" s="82" t="s">
        <v>65</v>
      </c>
      <c r="V38" s="159">
        <v>2</v>
      </c>
      <c r="W38" s="159" t="s">
        <v>65</v>
      </c>
      <c r="X38" s="83" t="s">
        <v>65</v>
      </c>
      <c r="Y38" s="100">
        <v>0.5</v>
      </c>
      <c r="Z38" s="121">
        <f>SUM(C38:Y38)</f>
        <v>10.25</v>
      </c>
      <c r="AA38" s="164"/>
      <c r="AB38" s="15"/>
      <c r="AC38" s="15"/>
      <c r="AD38" s="15"/>
      <c r="AE38" s="15"/>
      <c r="AF38" s="15"/>
      <c r="AG38" s="15"/>
    </row>
    <row r="39" spans="1:38" s="5" customFormat="1" ht="17.25" customHeight="1" thickBot="1" x14ac:dyDescent="0.25">
      <c r="A39" s="117"/>
      <c r="B39" s="115" t="s">
        <v>60</v>
      </c>
      <c r="C39" s="111">
        <f>SUM(C9:C38)</f>
        <v>30</v>
      </c>
      <c r="D39" s="113">
        <f t="shared" ref="D39:Y39" si="4">SUM(D9:D38)</f>
        <v>2</v>
      </c>
      <c r="E39" s="112">
        <f t="shared" si="4"/>
        <v>10</v>
      </c>
      <c r="F39" s="113">
        <f t="shared" si="4"/>
        <v>10.75</v>
      </c>
      <c r="G39" s="112">
        <f t="shared" si="4"/>
        <v>14</v>
      </c>
      <c r="H39" s="113">
        <f t="shared" si="4"/>
        <v>3.875</v>
      </c>
      <c r="I39" s="112">
        <f t="shared" si="4"/>
        <v>5.625</v>
      </c>
      <c r="J39" s="113">
        <f t="shared" si="4"/>
        <v>14</v>
      </c>
      <c r="K39" s="111">
        <f t="shared" si="4"/>
        <v>3.375</v>
      </c>
      <c r="L39" s="111">
        <f t="shared" si="4"/>
        <v>24</v>
      </c>
      <c r="M39" s="112">
        <f t="shared" si="4"/>
        <v>13.375</v>
      </c>
      <c r="N39" s="113">
        <f t="shared" si="4"/>
        <v>1</v>
      </c>
      <c r="O39" s="111">
        <f t="shared" si="4"/>
        <v>1</v>
      </c>
      <c r="P39" s="112">
        <f t="shared" si="4"/>
        <v>6.375</v>
      </c>
      <c r="Q39" s="113">
        <f t="shared" si="4"/>
        <v>31.5</v>
      </c>
      <c r="R39" s="112">
        <f t="shared" si="4"/>
        <v>39.5</v>
      </c>
      <c r="S39" s="113">
        <f t="shared" si="4"/>
        <v>10.5</v>
      </c>
      <c r="T39" s="112">
        <f t="shared" si="4"/>
        <v>53</v>
      </c>
      <c r="U39" s="113">
        <f t="shared" si="4"/>
        <v>0</v>
      </c>
      <c r="V39" s="111">
        <f t="shared" si="4"/>
        <v>17.75</v>
      </c>
      <c r="W39" s="111">
        <f t="shared" si="4"/>
        <v>30</v>
      </c>
      <c r="X39" s="112">
        <f t="shared" si="4"/>
        <v>72</v>
      </c>
      <c r="Y39" s="113">
        <f t="shared" si="4"/>
        <v>14</v>
      </c>
      <c r="Z39" s="167">
        <f>MROUND(SUM(C39:Y39),1)</f>
        <v>408</v>
      </c>
      <c r="AA39" s="166">
        <f>SUM(AA11:AA38)</f>
        <v>192</v>
      </c>
    </row>
    <row r="40" spans="1:38" s="5" customFormat="1" ht="17.25" customHeight="1" x14ac:dyDescent="0.2">
      <c r="A40" s="14"/>
      <c r="B40" s="116"/>
      <c r="C40" s="107"/>
      <c r="D40" s="198">
        <f>SUM(D39:E39)</f>
        <v>12</v>
      </c>
      <c r="E40" s="200"/>
      <c r="F40" s="198">
        <f>SUM(F39:G39)</f>
        <v>24.75</v>
      </c>
      <c r="G40" s="200"/>
      <c r="H40" s="198">
        <f>SUM(H39:I39)</f>
        <v>9.5</v>
      </c>
      <c r="I40" s="200"/>
      <c r="J40" s="198">
        <f>SUM(J39:M39)</f>
        <v>54.75</v>
      </c>
      <c r="K40" s="199"/>
      <c r="L40" s="199"/>
      <c r="M40" s="200"/>
      <c r="N40" s="198">
        <f>SUM(N39:P39)</f>
        <v>8.375</v>
      </c>
      <c r="O40" s="199"/>
      <c r="P40" s="200"/>
      <c r="Q40" s="198">
        <f>SUM(Q39:R39)</f>
        <v>71</v>
      </c>
      <c r="R40" s="200"/>
      <c r="S40" s="198">
        <f>SUM(S39:T39)</f>
        <v>63.5</v>
      </c>
      <c r="T40" s="200"/>
      <c r="U40" s="198">
        <f>SUM(U39:X39)</f>
        <v>119.75</v>
      </c>
      <c r="V40" s="199"/>
      <c r="W40" s="199"/>
      <c r="X40" s="200"/>
      <c r="Y40" s="114"/>
      <c r="Z40" s="76"/>
      <c r="AA40" s="76"/>
    </row>
    <row r="41" spans="1:38" s="5" customFormat="1" ht="17.25" customHeight="1" x14ac:dyDescent="0.2">
      <c r="A41" s="14"/>
      <c r="B41" s="9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50"/>
      <c r="U41" s="24"/>
      <c r="V41" s="24"/>
      <c r="W41" s="24"/>
      <c r="X41" s="24"/>
      <c r="Y41" s="24"/>
    </row>
    <row r="42" spans="1:38" s="5" customFormat="1" ht="19.5" customHeight="1" x14ac:dyDescent="0.2">
      <c r="A42" s="33"/>
      <c r="B42" s="122" t="s">
        <v>67</v>
      </c>
      <c r="C42" s="107" t="s">
        <v>1</v>
      </c>
      <c r="D42" s="107" t="s">
        <v>1</v>
      </c>
      <c r="E42" s="5" t="s">
        <v>0</v>
      </c>
      <c r="F42" s="5" t="s">
        <v>1</v>
      </c>
      <c r="G42" s="5" t="s">
        <v>0</v>
      </c>
      <c r="H42" s="109" t="s">
        <v>1</v>
      </c>
      <c r="I42" s="109" t="s">
        <v>0</v>
      </c>
      <c r="J42" s="109" t="s">
        <v>1</v>
      </c>
      <c r="K42" s="109" t="s">
        <v>1</v>
      </c>
      <c r="L42" s="109" t="s">
        <v>0</v>
      </c>
      <c r="M42" s="5" t="s">
        <v>0</v>
      </c>
      <c r="N42" s="5" t="s">
        <v>1</v>
      </c>
      <c r="O42" s="5" t="s">
        <v>0</v>
      </c>
      <c r="P42" s="5" t="s">
        <v>0</v>
      </c>
      <c r="Q42" s="5" t="s">
        <v>1</v>
      </c>
      <c r="R42" s="5" t="s">
        <v>0</v>
      </c>
      <c r="S42" s="109" t="s">
        <v>1</v>
      </c>
      <c r="T42" s="5" t="s">
        <v>0</v>
      </c>
      <c r="U42" s="109" t="s">
        <v>68</v>
      </c>
      <c r="V42" s="109" t="s">
        <v>68</v>
      </c>
      <c r="W42" s="109" t="s">
        <v>0</v>
      </c>
      <c r="X42" s="32" t="s">
        <v>68</v>
      </c>
      <c r="Y42" s="109" t="s">
        <v>0</v>
      </c>
      <c r="Z42" s="24"/>
      <c r="AA42" s="24"/>
      <c r="AB42" s="24"/>
      <c r="AC42" s="24"/>
      <c r="AD42" s="24"/>
      <c r="AE42" s="17"/>
      <c r="AF42" s="17"/>
      <c r="AG42" s="24"/>
      <c r="AH42" s="24"/>
      <c r="AI42" s="24"/>
      <c r="AJ42" s="24"/>
      <c r="AK42" s="24"/>
      <c r="AL42" s="31"/>
    </row>
    <row r="43" spans="1:38" s="5" customFormat="1" ht="19.5" customHeight="1" x14ac:dyDescent="0.2">
      <c r="A43" s="14"/>
      <c r="B43" s="123" t="s">
        <v>73</v>
      </c>
      <c r="C43" s="2">
        <v>140</v>
      </c>
      <c r="D43" s="2">
        <v>140</v>
      </c>
      <c r="E43" s="2">
        <v>100</v>
      </c>
      <c r="F43" s="2">
        <v>140</v>
      </c>
      <c r="G43" s="2">
        <v>100</v>
      </c>
      <c r="H43" s="2">
        <v>140</v>
      </c>
      <c r="I43" s="2">
        <v>100</v>
      </c>
      <c r="J43" s="2">
        <v>140</v>
      </c>
      <c r="K43" s="2">
        <v>140</v>
      </c>
      <c r="L43" s="2">
        <v>100</v>
      </c>
      <c r="M43" s="2">
        <v>100</v>
      </c>
      <c r="N43" s="2">
        <v>140</v>
      </c>
      <c r="O43" s="2">
        <v>100</v>
      </c>
      <c r="P43" s="2">
        <v>100</v>
      </c>
      <c r="Q43" s="2">
        <v>140</v>
      </c>
      <c r="R43" s="2">
        <v>100</v>
      </c>
      <c r="S43" s="2">
        <v>140</v>
      </c>
      <c r="T43" s="2">
        <v>100</v>
      </c>
      <c r="U43" s="2">
        <v>35</v>
      </c>
      <c r="V43" s="2">
        <v>35</v>
      </c>
      <c r="W43" s="2">
        <v>100</v>
      </c>
      <c r="X43" s="2">
        <v>35</v>
      </c>
      <c r="Y43" s="2">
        <v>100</v>
      </c>
      <c r="AA43" s="24"/>
      <c r="AB43" s="24"/>
      <c r="AC43" s="24"/>
      <c r="AD43" s="24"/>
      <c r="AE43" s="22"/>
      <c r="AF43" s="22"/>
      <c r="AG43" s="24"/>
      <c r="AH43" s="24"/>
      <c r="AI43" s="24"/>
      <c r="AJ43" s="24"/>
      <c r="AK43" s="24"/>
      <c r="AL43" s="31"/>
    </row>
    <row r="44" spans="1:38" s="5" customFormat="1" ht="19.5" customHeight="1" x14ac:dyDescent="0.2">
      <c r="B44" s="123" t="s">
        <v>70</v>
      </c>
      <c r="C44" s="110">
        <f>C43*C39</f>
        <v>4200</v>
      </c>
      <c r="D44" s="110">
        <f t="shared" ref="D44:Y44" si="5">D43*D39</f>
        <v>280</v>
      </c>
      <c r="E44" s="110">
        <f t="shared" si="5"/>
        <v>1000</v>
      </c>
      <c r="F44" s="110">
        <f t="shared" si="5"/>
        <v>1505</v>
      </c>
      <c r="G44" s="110">
        <f t="shared" si="5"/>
        <v>1400</v>
      </c>
      <c r="H44" s="110">
        <f t="shared" si="5"/>
        <v>542.5</v>
      </c>
      <c r="I44" s="110">
        <f t="shared" si="5"/>
        <v>562.5</v>
      </c>
      <c r="J44" s="110">
        <f t="shared" si="5"/>
        <v>1960</v>
      </c>
      <c r="K44" s="110">
        <f t="shared" si="5"/>
        <v>472.5</v>
      </c>
      <c r="L44" s="110">
        <f t="shared" si="5"/>
        <v>2400</v>
      </c>
      <c r="M44" s="110">
        <f t="shared" si="5"/>
        <v>1337.5</v>
      </c>
      <c r="N44" s="110">
        <f t="shared" si="5"/>
        <v>140</v>
      </c>
      <c r="O44" s="110">
        <f t="shared" si="5"/>
        <v>100</v>
      </c>
      <c r="P44" s="110">
        <f t="shared" si="5"/>
        <v>637.5</v>
      </c>
      <c r="Q44" s="110">
        <f t="shared" si="5"/>
        <v>4410</v>
      </c>
      <c r="R44" s="110">
        <f t="shared" si="5"/>
        <v>3950</v>
      </c>
      <c r="S44" s="110">
        <f t="shared" si="5"/>
        <v>1470</v>
      </c>
      <c r="T44" s="110">
        <f t="shared" si="5"/>
        <v>5300</v>
      </c>
      <c r="U44" s="110">
        <f t="shared" si="5"/>
        <v>0</v>
      </c>
      <c r="V44" s="110">
        <f t="shared" si="5"/>
        <v>621.25</v>
      </c>
      <c r="W44" s="110">
        <f t="shared" si="5"/>
        <v>3000</v>
      </c>
      <c r="X44" s="110">
        <f t="shared" si="5"/>
        <v>2520</v>
      </c>
      <c r="Y44" s="110">
        <f t="shared" si="5"/>
        <v>1400</v>
      </c>
      <c r="Z44" s="118">
        <f>SUM(C44:Y44)</f>
        <v>39208.75</v>
      </c>
      <c r="AA44" s="124" t="s">
        <v>70</v>
      </c>
      <c r="AB44" s="1"/>
      <c r="AC44" s="1"/>
      <c r="AD44" s="1"/>
      <c r="AE44" s="22"/>
      <c r="AF44" s="22"/>
      <c r="AG44" s="1"/>
      <c r="AH44" s="1"/>
      <c r="AI44" s="1"/>
      <c r="AJ44" s="21"/>
      <c r="AK44" s="21"/>
      <c r="AL44" s="21"/>
    </row>
    <row r="45" spans="1:38" s="5" customFormat="1" ht="19.5" customHeight="1" x14ac:dyDescent="0.2">
      <c r="B45" s="17"/>
      <c r="H45" s="21"/>
      <c r="I45" s="21"/>
      <c r="S45" s="21"/>
      <c r="U45" s="21"/>
      <c r="V45" s="21"/>
      <c r="W45" s="21"/>
      <c r="Y45" s="125" t="s">
        <v>72</v>
      </c>
      <c r="Z45" s="126">
        <f>Z44/Z39</f>
        <v>96.099877450980387</v>
      </c>
      <c r="AA45" s="127" t="s">
        <v>69</v>
      </c>
      <c r="AB45" s="17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spans="1:38" s="5" customFormat="1" ht="19.5" customHeight="1" x14ac:dyDescent="0.2">
      <c r="B46" s="17"/>
      <c r="H46" s="21"/>
      <c r="I46" s="21"/>
      <c r="S46" s="21"/>
      <c r="U46" s="21"/>
      <c r="V46" s="21"/>
      <c r="W46" s="21"/>
      <c r="Y46" s="125"/>
      <c r="Z46" s="126"/>
      <c r="AA46" s="127"/>
      <c r="AB46" s="17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s="5" customFormat="1" ht="19.5" customHeight="1" x14ac:dyDescent="0.2">
      <c r="B47" s="119" t="s">
        <v>77</v>
      </c>
      <c r="C47" s="5">
        <v>135</v>
      </c>
      <c r="D47" s="5">
        <v>135</v>
      </c>
      <c r="E47" s="5">
        <v>109</v>
      </c>
      <c r="F47" s="5">
        <v>135</v>
      </c>
      <c r="G47" s="5">
        <v>109</v>
      </c>
      <c r="H47" s="5">
        <v>135</v>
      </c>
      <c r="I47" s="5">
        <v>109</v>
      </c>
      <c r="J47" s="5">
        <v>159</v>
      </c>
      <c r="K47" s="5">
        <v>135</v>
      </c>
      <c r="L47" s="5">
        <v>109</v>
      </c>
      <c r="M47" s="5">
        <v>109</v>
      </c>
      <c r="N47" s="5">
        <v>135</v>
      </c>
      <c r="O47" s="5">
        <v>109</v>
      </c>
      <c r="P47" s="5">
        <v>109</v>
      </c>
      <c r="Q47" s="5">
        <v>135</v>
      </c>
      <c r="R47" s="5">
        <v>109</v>
      </c>
      <c r="S47" s="5">
        <v>135</v>
      </c>
      <c r="T47" s="5">
        <v>109</v>
      </c>
      <c r="U47" s="5">
        <v>15</v>
      </c>
      <c r="V47" s="5">
        <v>15</v>
      </c>
      <c r="W47" s="5">
        <v>109</v>
      </c>
      <c r="X47" s="5">
        <v>15</v>
      </c>
      <c r="Y47" s="125" t="s">
        <v>78</v>
      </c>
      <c r="Z47" s="126"/>
      <c r="AA47" s="127"/>
      <c r="AB47" s="17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s="5" customFormat="1" ht="19.5" customHeight="1" x14ac:dyDescent="0.2">
      <c r="B48" s="123" t="s">
        <v>70</v>
      </c>
      <c r="C48" s="110">
        <f>C47*C39</f>
        <v>4050</v>
      </c>
      <c r="D48" s="110">
        <f t="shared" ref="D48:X48" si="6">D47*D39</f>
        <v>270</v>
      </c>
      <c r="E48" s="110">
        <f t="shared" si="6"/>
        <v>1090</v>
      </c>
      <c r="F48" s="110">
        <f t="shared" si="6"/>
        <v>1451.25</v>
      </c>
      <c r="G48" s="110">
        <f t="shared" si="6"/>
        <v>1526</v>
      </c>
      <c r="H48" s="110">
        <f t="shared" si="6"/>
        <v>523.125</v>
      </c>
      <c r="I48" s="110">
        <f t="shared" si="6"/>
        <v>613.125</v>
      </c>
      <c r="J48" s="110">
        <f t="shared" si="6"/>
        <v>2226</v>
      </c>
      <c r="K48" s="110">
        <f t="shared" si="6"/>
        <v>455.625</v>
      </c>
      <c r="L48" s="110">
        <f t="shared" si="6"/>
        <v>2616</v>
      </c>
      <c r="M48" s="110">
        <f t="shared" si="6"/>
        <v>1457.875</v>
      </c>
      <c r="N48" s="110">
        <f t="shared" si="6"/>
        <v>135</v>
      </c>
      <c r="O48" s="110">
        <f t="shared" si="6"/>
        <v>109</v>
      </c>
      <c r="P48" s="110">
        <f t="shared" si="6"/>
        <v>694.875</v>
      </c>
      <c r="Q48" s="110">
        <f t="shared" si="6"/>
        <v>4252.5</v>
      </c>
      <c r="R48" s="110">
        <f t="shared" si="6"/>
        <v>4305.5</v>
      </c>
      <c r="S48" s="110">
        <f t="shared" si="6"/>
        <v>1417.5</v>
      </c>
      <c r="T48" s="110">
        <f t="shared" si="6"/>
        <v>5777</v>
      </c>
      <c r="U48" s="110">
        <f t="shared" si="6"/>
        <v>0</v>
      </c>
      <c r="V48" s="110">
        <f t="shared" si="6"/>
        <v>266.25</v>
      </c>
      <c r="W48" s="110">
        <f t="shared" si="6"/>
        <v>3270</v>
      </c>
      <c r="X48" s="110">
        <f t="shared" si="6"/>
        <v>1080</v>
      </c>
      <c r="Y48" s="125"/>
      <c r="Z48" s="118">
        <f>SUM(C48:X48)</f>
        <v>37586.625</v>
      </c>
      <c r="AA48" s="127"/>
      <c r="AB48" s="17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s="5" customFormat="1" ht="19.5" customHeight="1" x14ac:dyDescent="0.2">
      <c r="H49" s="21"/>
      <c r="I49" s="21"/>
      <c r="S49" s="21"/>
      <c r="U49" s="21"/>
      <c r="V49" s="21"/>
      <c r="W49" s="21"/>
      <c r="Y49" s="125"/>
      <c r="Z49" s="126">
        <f>Z48/Z39</f>
        <v>92.124080882352942</v>
      </c>
      <c r="AA49" s="127" t="s">
        <v>69</v>
      </c>
      <c r="AB49" s="17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s="5" customFormat="1" ht="19.5" customHeight="1" x14ac:dyDescent="0.2">
      <c r="H50" s="21"/>
      <c r="I50" s="21"/>
      <c r="S50" s="21"/>
      <c r="U50" s="21"/>
      <c r="V50" s="21"/>
      <c r="W50" s="21"/>
      <c r="Y50" s="125"/>
      <c r="Z50" s="126"/>
      <c r="AA50" s="127"/>
      <c r="AB50" s="17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s="5" customFormat="1" ht="19.5" customHeight="1" x14ac:dyDescent="0.2">
      <c r="B51" s="17"/>
      <c r="H51" s="21"/>
      <c r="I51" s="21"/>
      <c r="S51" s="21"/>
      <c r="U51" s="21"/>
      <c r="V51" s="21"/>
      <c r="W51" s="21"/>
      <c r="Y51" s="125"/>
      <c r="Z51" s="126"/>
      <c r="AA51" s="127"/>
      <c r="AB51" s="17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s="5" customFormat="1" ht="19.5" customHeight="1" x14ac:dyDescent="0.2">
      <c r="B52" s="17"/>
      <c r="C52" s="5" t="s">
        <v>3</v>
      </c>
      <c r="D52" s="5" t="s">
        <v>29</v>
      </c>
      <c r="E52" s="5" t="s">
        <v>63</v>
      </c>
      <c r="F52" s="5" t="s">
        <v>30</v>
      </c>
      <c r="G52" s="108" t="s">
        <v>31</v>
      </c>
      <c r="H52" s="21"/>
      <c r="I52" s="21"/>
      <c r="J52" s="22"/>
      <c r="K52" s="22"/>
      <c r="L52" s="22"/>
      <c r="M52" s="22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38" ht="19.5" customHeight="1" x14ac:dyDescent="0.2">
      <c r="B53" s="119" t="s">
        <v>74</v>
      </c>
      <c r="C53" s="107">
        <f>SUMIF($C$8:$Y$8,C52,$C$39:$Y$39)</f>
        <v>93</v>
      </c>
      <c r="D53" s="107">
        <f>SUMIF($C$8:$Y$8,D52,$C$39:$Y$39)</f>
        <v>155.875</v>
      </c>
      <c r="E53" s="107">
        <f>SUMIF($C$8:$Y$8,E52,$C$39:$Y$39)</f>
        <v>14</v>
      </c>
      <c r="F53" s="107">
        <f>SUMIF($C$8:$Y$8,F52,$C$39:$Y$39)</f>
        <v>25</v>
      </c>
      <c r="G53" s="107">
        <f>SUMIF($C$8:$Y$8,G52,$C$39:$Y$39)</f>
        <v>89.75</v>
      </c>
      <c r="H53" s="2"/>
      <c r="I53" s="2"/>
      <c r="J53" s="22"/>
      <c r="K53" s="22"/>
      <c r="L53" s="22"/>
      <c r="M53" s="22"/>
      <c r="N53" s="2"/>
      <c r="O53" s="2"/>
      <c r="P53" s="2"/>
      <c r="Q53" s="2"/>
      <c r="R53" s="2"/>
      <c r="S53" s="2"/>
      <c r="T53" s="23"/>
      <c r="U53" s="2"/>
      <c r="V53" s="2"/>
      <c r="W53" s="2"/>
      <c r="X53" s="2"/>
      <c r="Y53" s="2"/>
    </row>
    <row r="54" spans="1:38" ht="19.5" customHeight="1" x14ac:dyDescent="0.2">
      <c r="A54" s="10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38" ht="19.5" customHeight="1" x14ac:dyDescent="0.2">
      <c r="A55" s="10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38" ht="19.5" customHeight="1" x14ac:dyDescent="0.2">
      <c r="A56" s="10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38" x14ac:dyDescent="0.2">
      <c r="A57" s="10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38" x14ac:dyDescent="0.2">
      <c r="A58" s="10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38" x14ac:dyDescent="0.2">
      <c r="A59" s="10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38" x14ac:dyDescent="0.2">
      <c r="A60" s="10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</sheetData>
  <mergeCells count="17">
    <mergeCell ref="N6:P6"/>
    <mergeCell ref="D6:E6"/>
    <mergeCell ref="D7:E7"/>
    <mergeCell ref="F6:G6"/>
    <mergeCell ref="H6:I6"/>
    <mergeCell ref="J6:M6"/>
    <mergeCell ref="D40:E40"/>
    <mergeCell ref="F40:G40"/>
    <mergeCell ref="H40:I40"/>
    <mergeCell ref="J40:M40"/>
    <mergeCell ref="N40:P40"/>
    <mergeCell ref="U40:X40"/>
    <mergeCell ref="S40:T40"/>
    <mergeCell ref="Q6:R6"/>
    <mergeCell ref="U6:X6"/>
    <mergeCell ref="S6:T6"/>
    <mergeCell ref="Q40:R40"/>
  </mergeCells>
  <phoneticPr fontId="0" type="noConversion"/>
  <printOptions horizontalCentered="1"/>
  <pageMargins left="0.19685039370078741" right="0.19685039370078741" top="0.39" bottom="0.39370078740157483" header="0.24" footer="0.19685039370078741"/>
  <pageSetup paperSize="9" scale="53" orientation="landscape" r:id="rId1"/>
  <headerFooter alignWithMargins="0">
    <oddHeader>&amp;R&amp;7&amp;G</oddHeader>
    <oddFooter>&amp;L&amp;8&amp;F/L. Falzone&amp;R&amp;8Seite &amp;P /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topLeftCell="A11" zoomScale="85" zoomScaleNormal="85" workbookViewId="0">
      <selection activeCell="E30" sqref="E30"/>
    </sheetView>
  </sheetViews>
  <sheetFormatPr baseColWidth="10" defaultRowHeight="12.75" x14ac:dyDescent="0.2"/>
  <cols>
    <col min="1" max="1" width="16" customWidth="1"/>
    <col min="2" max="2" width="13.5703125" customWidth="1"/>
    <col min="3" max="3" width="22.7109375" customWidth="1"/>
    <col min="4" max="4" width="21.140625" customWidth="1"/>
    <col min="5" max="5" width="29.7109375" customWidth="1"/>
    <col min="6" max="6" width="21" customWidth="1"/>
    <col min="7" max="7" width="15.85546875" customWidth="1"/>
    <col min="8" max="8" width="16" customWidth="1"/>
    <col min="9" max="9" width="22.5703125" bestFit="1" customWidth="1"/>
    <col min="10" max="10" width="13.140625" customWidth="1"/>
    <col min="11" max="11" width="18.5703125" customWidth="1"/>
    <col min="15" max="15" width="23.28515625" customWidth="1"/>
    <col min="16" max="16" width="28.5703125" customWidth="1"/>
  </cols>
  <sheetData>
    <row r="1" spans="1:10" ht="15" customHeight="1" x14ac:dyDescent="0.25">
      <c r="A1" s="178">
        <v>9245.2000000000007</v>
      </c>
      <c r="B1" s="175" t="s">
        <v>87</v>
      </c>
    </row>
    <row r="2" spans="1:10" ht="15" customHeight="1" x14ac:dyDescent="0.2"/>
    <row r="3" spans="1:10" ht="15" customHeight="1" x14ac:dyDescent="0.2">
      <c r="A3" s="132" t="s">
        <v>88</v>
      </c>
      <c r="B3" s="132" t="s">
        <v>90</v>
      </c>
      <c r="C3" s="132" t="s">
        <v>92</v>
      </c>
      <c r="D3" s="132" t="s">
        <v>93</v>
      </c>
      <c r="E3" s="195" t="s">
        <v>94</v>
      </c>
      <c r="F3" s="132" t="s">
        <v>95</v>
      </c>
      <c r="G3" s="132" t="s">
        <v>99</v>
      </c>
      <c r="H3" s="185" t="s">
        <v>98</v>
      </c>
      <c r="I3" s="132" t="s">
        <v>108</v>
      </c>
      <c r="J3" s="186" t="s">
        <v>100</v>
      </c>
    </row>
    <row r="4" spans="1:10" ht="15" customHeight="1" x14ac:dyDescent="0.2">
      <c r="D4" s="133" t="s">
        <v>97</v>
      </c>
      <c r="F4" s="133" t="s">
        <v>97</v>
      </c>
      <c r="G4" s="133" t="s">
        <v>96</v>
      </c>
      <c r="H4" s="133" t="s">
        <v>86</v>
      </c>
    </row>
    <row r="5" spans="1:10" ht="15" customHeight="1" x14ac:dyDescent="0.2">
      <c r="A5" s="130" t="s">
        <v>89</v>
      </c>
      <c r="B5" s="130" t="s">
        <v>91</v>
      </c>
      <c r="C5" s="130" t="s">
        <v>3</v>
      </c>
      <c r="D5" s="170">
        <v>1505</v>
      </c>
      <c r="E5" s="194">
        <v>0.15</v>
      </c>
      <c r="F5" s="170">
        <f>D5*(1-E5)</f>
        <v>1279.25</v>
      </c>
      <c r="G5" s="172">
        <v>85.7</v>
      </c>
      <c r="H5" s="173">
        <f>MROUND(F5*G5,100)</f>
        <v>109600</v>
      </c>
      <c r="I5" s="172">
        <v>115</v>
      </c>
      <c r="J5" s="131">
        <f>F5*I5</f>
        <v>147113.75</v>
      </c>
    </row>
    <row r="6" spans="1:10" ht="15" customHeight="1" x14ac:dyDescent="0.2">
      <c r="A6" s="130" t="s">
        <v>89</v>
      </c>
      <c r="B6" s="130" t="s">
        <v>85</v>
      </c>
      <c r="C6" s="130" t="s">
        <v>3</v>
      </c>
      <c r="D6" s="169">
        <v>765</v>
      </c>
      <c r="E6" s="194">
        <v>0.15</v>
      </c>
      <c r="F6" s="171">
        <f>D6*(1-E6)</f>
        <v>650.25</v>
      </c>
      <c r="G6" s="172">
        <v>85.7</v>
      </c>
      <c r="H6" s="174">
        <f>MROUND(F6*G6,100)</f>
        <v>55700</v>
      </c>
      <c r="I6" s="172">
        <v>115</v>
      </c>
      <c r="J6" s="174">
        <f>F6*I6</f>
        <v>74778.75</v>
      </c>
    </row>
    <row r="7" spans="1:10" ht="15" customHeight="1" x14ac:dyDescent="0.2">
      <c r="D7" s="168">
        <f>SUM(D5:D6)</f>
        <v>2270</v>
      </c>
      <c r="F7" s="168">
        <f>SUM(F5:F6)</f>
        <v>1929.5</v>
      </c>
      <c r="H7" s="181">
        <f>SUM(H5:H6)</f>
        <v>165300</v>
      </c>
      <c r="J7" s="184">
        <f>SUM(J5:J6)</f>
        <v>221892.5</v>
      </c>
    </row>
    <row r="8" spans="1:10" ht="15" customHeight="1" x14ac:dyDescent="0.2">
      <c r="D8" s="168"/>
      <c r="F8" s="168"/>
    </row>
    <row r="9" spans="1:10" ht="15" customHeight="1" x14ac:dyDescent="0.25">
      <c r="A9" s="178" t="s">
        <v>101</v>
      </c>
      <c r="D9" s="168"/>
      <c r="F9" s="168"/>
    </row>
    <row r="10" spans="1:10" ht="15" customHeight="1" x14ac:dyDescent="0.2"/>
    <row r="11" spans="1:10" s="177" customFormat="1" ht="15" customHeight="1" x14ac:dyDescent="0.2">
      <c r="A11" s="189" t="s">
        <v>113</v>
      </c>
      <c r="B11" s="176" t="s">
        <v>104</v>
      </c>
      <c r="C11" s="176" t="s">
        <v>106</v>
      </c>
      <c r="D11" s="183" t="s">
        <v>102</v>
      </c>
      <c r="E11" s="182" t="s">
        <v>105</v>
      </c>
      <c r="F11" s="182" t="s">
        <v>103</v>
      </c>
      <c r="G11" s="187" t="s">
        <v>109</v>
      </c>
      <c r="H11" s="176" t="s">
        <v>110</v>
      </c>
    </row>
    <row r="12" spans="1:10" ht="15" customHeight="1" x14ac:dyDescent="0.2">
      <c r="B12" s="133" t="s">
        <v>97</v>
      </c>
      <c r="C12" s="133" t="s">
        <v>96</v>
      </c>
      <c r="D12" s="133" t="s">
        <v>86</v>
      </c>
      <c r="E12" s="191" t="s">
        <v>96</v>
      </c>
      <c r="F12" s="191" t="s">
        <v>86</v>
      </c>
    </row>
    <row r="13" spans="1:10" ht="15" customHeight="1" x14ac:dyDescent="0.2">
      <c r="A13" s="130" t="s">
        <v>91</v>
      </c>
      <c r="B13">
        <v>875</v>
      </c>
      <c r="C13" s="131">
        <v>100</v>
      </c>
      <c r="D13" s="134">
        <f>B13*C13</f>
        <v>87500</v>
      </c>
      <c r="E13" s="172">
        <v>91.5</v>
      </c>
      <c r="F13" s="180">
        <f>B13*E13</f>
        <v>80062.5</v>
      </c>
      <c r="G13" s="134">
        <f>F13*0.3</f>
        <v>24018.75</v>
      </c>
      <c r="H13" s="130" t="s">
        <v>111</v>
      </c>
    </row>
    <row r="14" spans="1:10" ht="15" customHeight="1" x14ac:dyDescent="0.2">
      <c r="A14" s="130" t="s">
        <v>85</v>
      </c>
      <c r="B14">
        <v>80</v>
      </c>
      <c r="C14" s="131">
        <v>157.5</v>
      </c>
      <c r="D14" s="179">
        <f>B14*C14</f>
        <v>12600</v>
      </c>
      <c r="E14" s="172">
        <v>120</v>
      </c>
      <c r="F14" s="192">
        <f>B14*E14</f>
        <v>9600</v>
      </c>
      <c r="G14" s="179">
        <f>F14*0.5</f>
        <v>4800</v>
      </c>
      <c r="H14" s="130" t="s">
        <v>112</v>
      </c>
    </row>
    <row r="15" spans="1:10" ht="15" customHeight="1" x14ac:dyDescent="0.2">
      <c r="D15" s="196">
        <f>SUM(D13:D14)</f>
        <v>100100</v>
      </c>
      <c r="E15" s="197" t="s">
        <v>114</v>
      </c>
      <c r="F15" s="180">
        <f>SUM(F13:F14)</f>
        <v>89662.5</v>
      </c>
      <c r="G15" s="188">
        <f>SUM(G13:G14)</f>
        <v>28818.75</v>
      </c>
      <c r="H15" s="130" t="s">
        <v>116</v>
      </c>
    </row>
    <row r="16" spans="1:10" ht="15" customHeight="1" x14ac:dyDescent="0.2">
      <c r="E16" s="193"/>
      <c r="F16" s="193"/>
      <c r="G16" s="131">
        <v>16226</v>
      </c>
      <c r="H16" s="130" t="s">
        <v>115</v>
      </c>
    </row>
    <row r="17" spans="1:8" ht="15" customHeight="1" x14ac:dyDescent="0.2">
      <c r="E17" s="193"/>
      <c r="F17" s="193"/>
      <c r="G17" s="190">
        <f>MROUND(G15+G16,100)</f>
        <v>45000</v>
      </c>
      <c r="H17" s="197" t="s">
        <v>114</v>
      </c>
    </row>
    <row r="18" spans="1:8" ht="15" customHeight="1" x14ac:dyDescent="0.2">
      <c r="E18" s="193"/>
      <c r="F18" s="193"/>
    </row>
    <row r="19" spans="1:8" ht="15" customHeight="1" x14ac:dyDescent="0.2">
      <c r="E19" s="193"/>
      <c r="F19" s="193"/>
    </row>
    <row r="20" spans="1:8" ht="15" customHeight="1" x14ac:dyDescent="0.2">
      <c r="E20" s="193"/>
      <c r="F20" s="193"/>
    </row>
    <row r="21" spans="1:8" ht="15" customHeight="1" x14ac:dyDescent="0.2">
      <c r="E21" s="193"/>
      <c r="F21" s="193"/>
    </row>
    <row r="22" spans="1:8" ht="15" customHeight="1" x14ac:dyDescent="0.2">
      <c r="E22" s="193"/>
      <c r="F22" s="193"/>
    </row>
    <row r="23" spans="1:8" ht="15" customHeight="1" x14ac:dyDescent="0.2">
      <c r="A23" s="189" t="s">
        <v>107</v>
      </c>
      <c r="B23" s="176" t="s">
        <v>104</v>
      </c>
      <c r="C23" s="176" t="s">
        <v>106</v>
      </c>
      <c r="D23" s="183" t="s">
        <v>102</v>
      </c>
      <c r="E23" s="182" t="s">
        <v>105</v>
      </c>
      <c r="F23" s="182" t="s">
        <v>103</v>
      </c>
      <c r="G23" s="187" t="s">
        <v>109</v>
      </c>
      <c r="H23" s="176" t="s">
        <v>110</v>
      </c>
    </row>
    <row r="24" spans="1:8" ht="15" customHeight="1" x14ac:dyDescent="0.2">
      <c r="B24" s="133" t="s">
        <v>97</v>
      </c>
      <c r="C24" s="133" t="s">
        <v>96</v>
      </c>
      <c r="D24" s="133" t="s">
        <v>86</v>
      </c>
      <c r="E24" s="191" t="s">
        <v>96</v>
      </c>
      <c r="F24" s="191" t="s">
        <v>86</v>
      </c>
    </row>
    <row r="25" spans="1:8" ht="15" customHeight="1" x14ac:dyDescent="0.2">
      <c r="A25" s="130" t="s">
        <v>91</v>
      </c>
      <c r="B25">
        <v>410</v>
      </c>
      <c r="C25" s="131">
        <v>92</v>
      </c>
      <c r="D25" s="134">
        <f>B25*C25</f>
        <v>37720</v>
      </c>
      <c r="E25" s="172">
        <v>96</v>
      </c>
      <c r="F25" s="180">
        <f>B25*E25</f>
        <v>39360</v>
      </c>
      <c r="G25" s="134">
        <f>F25*0.65</f>
        <v>25584</v>
      </c>
      <c r="H25" s="130" t="s">
        <v>117</v>
      </c>
    </row>
    <row r="26" spans="1:8" ht="15" customHeight="1" x14ac:dyDescent="0.2">
      <c r="A26" s="130" t="s">
        <v>85</v>
      </c>
      <c r="B26">
        <v>600</v>
      </c>
      <c r="C26" s="131">
        <v>130</v>
      </c>
      <c r="D26" s="179">
        <f>B26*C26</f>
        <v>78000</v>
      </c>
      <c r="E26" s="172">
        <v>120</v>
      </c>
      <c r="F26" s="192">
        <f>B26*E26</f>
        <v>72000</v>
      </c>
      <c r="G26" s="179">
        <f>F26*0.65</f>
        <v>46800</v>
      </c>
      <c r="H26" s="130" t="s">
        <v>117</v>
      </c>
    </row>
    <row r="27" spans="1:8" ht="15" customHeight="1" x14ac:dyDescent="0.2">
      <c r="D27" s="196">
        <f>SUM(D25:D26)</f>
        <v>115720</v>
      </c>
      <c r="E27" s="197" t="s">
        <v>114</v>
      </c>
      <c r="F27" s="180">
        <f>SUM(F25:F26)</f>
        <v>111360</v>
      </c>
      <c r="G27" s="188">
        <f>SUM(G25:G26)</f>
        <v>72384</v>
      </c>
      <c r="H27" s="130" t="s">
        <v>116</v>
      </c>
    </row>
    <row r="28" spans="1:8" ht="15" customHeight="1" x14ac:dyDescent="0.2">
      <c r="D28" s="180"/>
      <c r="G28" s="131">
        <v>16226</v>
      </c>
      <c r="H28" s="130" t="s">
        <v>115</v>
      </c>
    </row>
    <row r="29" spans="1:8" ht="15" customHeight="1" x14ac:dyDescent="0.2">
      <c r="D29" s="180"/>
      <c r="F29" s="134">
        <f>G28+F27</f>
        <v>127586</v>
      </c>
      <c r="G29" s="190">
        <f>MROUND(G27+G28,100)</f>
        <v>88600</v>
      </c>
      <c r="H29" s="197" t="s">
        <v>114</v>
      </c>
    </row>
    <row r="30" spans="1:8" x14ac:dyDescent="0.2">
      <c r="D30" s="180"/>
    </row>
    <row r="31" spans="1:8" x14ac:dyDescent="0.2">
      <c r="D31" s="180"/>
    </row>
    <row r="32" spans="1:8" x14ac:dyDescent="0.2">
      <c r="D32" s="180"/>
    </row>
    <row r="33" spans="4:4" x14ac:dyDescent="0.2">
      <c r="D33" s="180"/>
    </row>
    <row r="34" spans="4:4" x14ac:dyDescent="0.2">
      <c r="D34" s="180"/>
    </row>
    <row r="35" spans="4:4" x14ac:dyDescent="0.2">
      <c r="D35" s="180"/>
    </row>
    <row r="36" spans="4:4" x14ac:dyDescent="0.2">
      <c r="D36" s="180"/>
    </row>
    <row r="37" spans="4:4" x14ac:dyDescent="0.2">
      <c r="D37" s="180"/>
    </row>
    <row r="38" spans="4:4" x14ac:dyDescent="0.2">
      <c r="D38" s="180"/>
    </row>
    <row r="39" spans="4:4" x14ac:dyDescent="0.2">
      <c r="D39" s="180"/>
    </row>
  </sheetData>
  <pageMargins left="0.35433070866141736" right="0.27559055118110237" top="0.78740157480314965" bottom="0.78740157480314965" header="0.31496062992125984" footer="0.31496062992125984"/>
  <pageSetup paperSize="9" scale="59" orientation="landscape" r:id="rId1"/>
  <headerFooter>
    <oddHeader>&amp;LEP SIEP / FL</oddHeader>
    <oddFooter>&amp;L&amp;Z&amp;F&amp;R&amp;P/&amp;N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Restaufwand ab 1.5.2014</vt:lpstr>
      <vt:lpstr>Bewertung</vt:lpstr>
      <vt:lpstr>'Restaufwand ab 1.5.2014'!Druckbereich</vt:lpstr>
      <vt:lpstr>'Restaufwand ab 1.5.2014'!Drucktitel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2014-05-14T11:59:43Z</cp:lastPrinted>
  <dcterms:created xsi:type="dcterms:W3CDTF">1998-07-10T06:18:39Z</dcterms:created>
  <dcterms:modified xsi:type="dcterms:W3CDTF">2014-05-20T07:25:38Z</dcterms:modified>
</cp:coreProperties>
</file>