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246_FCh_EP_Sissach-Eptingen\P100_Projektschluessel\P120_Internes_Kostenmanagement\Bewertung\2020_Dez\"/>
    </mc:Choice>
  </mc:AlternateContent>
  <bookViews>
    <workbookView xWindow="0" yWindow="0" windowWidth="28800" windowHeight="1429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D18" i="1"/>
  <c r="I8" i="1"/>
  <c r="D8" i="1"/>
  <c r="D14" i="1"/>
  <c r="D12" i="1"/>
  <c r="D10" i="1"/>
  <c r="G12" i="1" l="1"/>
  <c r="H12" i="1" s="1"/>
  <c r="G10" i="1"/>
  <c r="H10" i="1" s="1"/>
  <c r="G14" i="1"/>
  <c r="H14" i="1" s="1"/>
  <c r="G8" i="1"/>
  <c r="F18" i="1" l="1"/>
  <c r="C18" i="1"/>
  <c r="E10" i="1"/>
  <c r="J10" i="1" s="1"/>
  <c r="E12" i="1"/>
  <c r="J12" i="1" s="1"/>
  <c r="E14" i="1"/>
  <c r="J14" i="1" s="1"/>
  <c r="E16" i="1"/>
  <c r="I16" i="1" s="1"/>
  <c r="E8" i="1"/>
  <c r="E18" i="1" l="1"/>
  <c r="J16" i="1"/>
  <c r="G18" i="1"/>
  <c r="H8" i="1"/>
  <c r="J8" i="1" s="1"/>
  <c r="H18" i="1" l="1"/>
  <c r="I18" i="1" l="1"/>
</calcChain>
</file>

<file path=xl/comments1.xml><?xml version="1.0" encoding="utf-8"?>
<comments xmlns="http://schemas.openxmlformats.org/spreadsheetml/2006/main">
  <authors>
    <author>Falzone Lorenzo</author>
  </authors>
  <commentList>
    <comment ref="I6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vorerst mit Annhame, dann durch (Total aufgelaufen / Total Honorar) ermitteln</t>
        </r>
      </text>
    </comment>
  </commentList>
</comments>
</file>

<file path=xl/sharedStrings.xml><?xml version="1.0" encoding="utf-8"?>
<sst xmlns="http://schemas.openxmlformats.org/spreadsheetml/2006/main" count="29" uniqueCount="23">
  <si>
    <t>N02, EP Si-Ep</t>
  </si>
  <si>
    <t>Index</t>
  </si>
  <si>
    <t>Was</t>
  </si>
  <si>
    <t>Honorar</t>
  </si>
  <si>
    <t>aufgel.</t>
  </si>
  <si>
    <t>Rest</t>
  </si>
  <si>
    <t>int. Aufwand</t>
  </si>
  <si>
    <t>Total</t>
  </si>
  <si>
    <t>Prognose</t>
  </si>
  <si>
    <t>Bemerkung</t>
  </si>
  <si>
    <t>PL</t>
  </si>
  <si>
    <t>int/ext</t>
  </si>
  <si>
    <t>Faktor</t>
  </si>
  <si>
    <t>T/U UfA</t>
  </si>
  <si>
    <t>bisher verr.</t>
  </si>
  <si>
    <t>Spalte Honorar bisher verrechnet mit z.T. Differenzen zu abgegrenztem Honorar aufgelaufen extern</t>
  </si>
  <si>
    <t>K UfA</t>
  </si>
  <si>
    <t>Aufgeführt sind aktive Indizes (Indizes mit Restaufwand 0 sind nicht berücksichtigt)</t>
  </si>
  <si>
    <t>T/G UfA</t>
  </si>
  <si>
    <t>Bauleitung</t>
  </si>
  <si>
    <t>Bewertung per 31.12.2020</t>
  </si>
  <si>
    <t>noch zu eröffnen, IG-Budget noch nicht zugeteilt</t>
  </si>
  <si>
    <t>3/4 vom Budget gemäss Tabelle Budget 51, Rest wird später berücksichtigt, d.h. während Bauausführung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</si>
</sst>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.000"/>
    <numFmt numFmtId="165" formatCode="_ * #,##0_ ;_ * \-#,##0_ ;_ * &quot;-&quot;??_ ;_ @_ "/>
  </numFmts>
  <fonts count="1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sz val="10"/>
      <color rgb="FFFF0000"/>
      <name val="Arial"/>
      <family val="2"/>
    </font>
    <font>
      <sz val="9"/>
      <color rgb="FFFF0000"/>
      <name val="Arial Narrow"/>
      <family val="2"/>
    </font>
    <font>
      <b/>
      <sz val="10"/>
      <color rgb="FF0070C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5" fontId="0" fillId="0" borderId="0" xfId="1" applyNumberFormat="1" applyFont="1"/>
    <xf numFmtId="0" fontId="0" fillId="0" borderId="2" xfId="0" applyBorder="1"/>
    <xf numFmtId="0" fontId="0" fillId="0" borderId="5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5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165" fontId="0" fillId="0" borderId="0" xfId="1" applyNumberFormat="1" applyFont="1" applyBorder="1"/>
    <xf numFmtId="0" fontId="0" fillId="0" borderId="0" xfId="0" applyFill="1" applyBorder="1"/>
    <xf numFmtId="165" fontId="7" fillId="0" borderId="0" xfId="1" applyNumberFormat="1" applyFont="1" applyBorder="1"/>
    <xf numFmtId="0" fontId="0" fillId="0" borderId="5" xfId="0" applyFill="1" applyBorder="1" applyAlignment="1">
      <alignment horizontal="center"/>
    </xf>
    <xf numFmtId="165" fontId="7" fillId="0" borderId="0" xfId="1" applyNumberFormat="1" applyFont="1" applyFill="1" applyBorder="1"/>
    <xf numFmtId="165" fontId="0" fillId="0" borderId="0" xfId="1" applyNumberFormat="1" applyFont="1" applyFill="1" applyBorder="1"/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0" xfId="0" applyFont="1" applyBorder="1"/>
    <xf numFmtId="43" fontId="9" fillId="0" borderId="0" xfId="1" applyNumberFormat="1" applyFont="1" applyBorder="1"/>
    <xf numFmtId="165" fontId="9" fillId="0" borderId="0" xfId="1" applyNumberFormat="1" applyFont="1" applyBorder="1"/>
    <xf numFmtId="1" fontId="0" fillId="0" borderId="9" xfId="0" applyNumberFormat="1" applyBorder="1"/>
    <xf numFmtId="0" fontId="0" fillId="0" borderId="9" xfId="0" applyBorder="1"/>
    <xf numFmtId="165" fontId="0" fillId="0" borderId="9" xfId="1" applyNumberFormat="1" applyFont="1" applyBorder="1"/>
    <xf numFmtId="165" fontId="0" fillId="0" borderId="9" xfId="1" applyNumberFormat="1" applyFont="1" applyFill="1" applyBorder="1"/>
    <xf numFmtId="43" fontId="9" fillId="0" borderId="9" xfId="1" applyNumberFormat="1" applyFont="1" applyBorder="1"/>
    <xf numFmtId="0" fontId="6" fillId="0" borderId="9" xfId="0" applyFont="1" applyBorder="1"/>
    <xf numFmtId="164" fontId="0" fillId="0" borderId="0" xfId="0" applyNumberFormat="1" applyBorder="1"/>
    <xf numFmtId="0" fontId="8" fillId="0" borderId="0" xfId="0" applyFont="1" applyBorder="1"/>
    <xf numFmtId="0" fontId="0" fillId="0" borderId="9" xfId="0" applyFill="1" applyBorder="1"/>
    <xf numFmtId="0" fontId="6" fillId="0" borderId="0" xfId="0" applyFont="1" applyBorder="1"/>
    <xf numFmtId="164" fontId="0" fillId="0" borderId="5" xfId="0" applyNumberFormat="1" applyBorder="1"/>
    <xf numFmtId="0" fontId="0" fillId="0" borderId="5" xfId="0" applyFill="1" applyBorder="1"/>
    <xf numFmtId="165" fontId="0" fillId="0" borderId="5" xfId="1" applyNumberFormat="1" applyFont="1" applyBorder="1"/>
    <xf numFmtId="165" fontId="0" fillId="0" borderId="5" xfId="1" applyNumberFormat="1" applyFont="1" applyFill="1" applyBorder="1"/>
    <xf numFmtId="43" fontId="9" fillId="0" borderId="5" xfId="1" applyNumberFormat="1" applyFont="1" applyBorder="1"/>
    <xf numFmtId="0" fontId="6" fillId="0" borderId="5" xfId="0" applyFont="1" applyBorder="1"/>
    <xf numFmtId="0" fontId="5" fillId="0" borderId="9" xfId="0" applyFont="1" applyBorder="1"/>
    <xf numFmtId="0" fontId="0" fillId="0" borderId="2" xfId="0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abSelected="1" zoomScale="130" zoomScaleNormal="130" workbookViewId="0">
      <selection activeCell="K26" sqref="K26"/>
    </sheetView>
  </sheetViews>
  <sheetFormatPr baseColWidth="10" defaultRowHeight="12.75" x14ac:dyDescent="0.2"/>
  <cols>
    <col min="1" max="1" width="6.7109375" customWidth="1"/>
    <col min="3" max="8" width="8.7109375" customWidth="1"/>
    <col min="9" max="9" width="7" bestFit="1" customWidth="1"/>
    <col min="10" max="10" width="9.85546875" customWidth="1"/>
    <col min="11" max="11" width="74" customWidth="1"/>
  </cols>
  <sheetData>
    <row r="1" spans="1:11" ht="15.75" x14ac:dyDescent="0.25">
      <c r="A1" s="2" t="s">
        <v>0</v>
      </c>
    </row>
    <row r="2" spans="1:11" x14ac:dyDescent="0.2">
      <c r="A2" s="1"/>
    </row>
    <row r="3" spans="1:11" ht="18" x14ac:dyDescent="0.25">
      <c r="A3" s="3" t="s">
        <v>20</v>
      </c>
    </row>
    <row r="5" spans="1:11" x14ac:dyDescent="0.2">
      <c r="A5" s="7" t="s">
        <v>1</v>
      </c>
      <c r="B5" s="5" t="s">
        <v>2</v>
      </c>
      <c r="C5" s="45" t="s">
        <v>3</v>
      </c>
      <c r="D5" s="45"/>
      <c r="E5" s="45"/>
      <c r="F5" s="45" t="s">
        <v>6</v>
      </c>
      <c r="G5" s="45"/>
      <c r="H5" s="45"/>
      <c r="I5" s="23" t="s">
        <v>12</v>
      </c>
      <c r="J5" s="8" t="s">
        <v>8</v>
      </c>
      <c r="K5" s="9" t="s">
        <v>9</v>
      </c>
    </row>
    <row r="6" spans="1:11" x14ac:dyDescent="0.2">
      <c r="A6" s="10"/>
      <c r="B6" s="6"/>
      <c r="C6" s="11" t="s">
        <v>14</v>
      </c>
      <c r="D6" s="20" t="s">
        <v>5</v>
      </c>
      <c r="E6" s="12" t="s">
        <v>7</v>
      </c>
      <c r="F6" s="12" t="s">
        <v>4</v>
      </c>
      <c r="G6" s="20" t="s">
        <v>5</v>
      </c>
      <c r="H6" s="12" t="s">
        <v>7</v>
      </c>
      <c r="I6" s="24" t="s">
        <v>11</v>
      </c>
      <c r="J6" s="6"/>
      <c r="K6" s="13"/>
    </row>
    <row r="7" spans="1:11" x14ac:dyDescent="0.2">
      <c r="A7" s="14"/>
      <c r="B7" s="15"/>
      <c r="C7" s="15"/>
      <c r="D7" s="18"/>
      <c r="E7" s="15"/>
      <c r="F7" s="15"/>
      <c r="G7" s="18"/>
      <c r="H7" s="15"/>
      <c r="I7" s="25"/>
      <c r="J7" s="15"/>
      <c r="K7" s="16"/>
    </row>
    <row r="8" spans="1:11" ht="13.5" x14ac:dyDescent="0.25">
      <c r="A8" s="28">
        <v>100</v>
      </c>
      <c r="B8" s="29" t="s">
        <v>10</v>
      </c>
      <c r="C8" s="30"/>
      <c r="D8" s="31">
        <f>MROUND(0.75*80970,100)</f>
        <v>60700</v>
      </c>
      <c r="E8" s="30">
        <f>C8+D8</f>
        <v>60700</v>
      </c>
      <c r="F8" s="30"/>
      <c r="G8" s="31">
        <f>D8*1.35</f>
        <v>81945</v>
      </c>
      <c r="H8" s="30">
        <f>F8+G8</f>
        <v>81945</v>
      </c>
      <c r="I8" s="32">
        <f>210/140</f>
        <v>1.5</v>
      </c>
      <c r="J8" s="30">
        <f>E8-H8</f>
        <v>-21245</v>
      </c>
      <c r="K8" s="33" t="s">
        <v>22</v>
      </c>
    </row>
    <row r="9" spans="1:11" ht="13.5" x14ac:dyDescent="0.25">
      <c r="A9" s="34"/>
      <c r="B9" s="15"/>
      <c r="C9" s="19"/>
      <c r="D9" s="21"/>
      <c r="E9" s="19"/>
      <c r="F9" s="19"/>
      <c r="G9" s="21"/>
      <c r="H9" s="19"/>
      <c r="I9" s="26"/>
      <c r="J9" s="19"/>
      <c r="K9" s="35"/>
    </row>
    <row r="10" spans="1:11" ht="13.5" x14ac:dyDescent="0.25">
      <c r="A10" s="28">
        <v>230</v>
      </c>
      <c r="B10" s="36" t="s">
        <v>13</v>
      </c>
      <c r="C10" s="30"/>
      <c r="D10" s="31">
        <f>MROUND(0.75*41100,100)</f>
        <v>30800</v>
      </c>
      <c r="E10" s="30">
        <f t="shared" ref="E10:E16" si="0">C10+D10</f>
        <v>30800</v>
      </c>
      <c r="F10" s="30"/>
      <c r="G10" s="31">
        <f>D10*1.4</f>
        <v>43120</v>
      </c>
      <c r="H10" s="30">
        <f>F10+G10</f>
        <v>43120</v>
      </c>
      <c r="I10" s="32">
        <v>1.3</v>
      </c>
      <c r="J10" s="30">
        <f>E10-H10</f>
        <v>-12320</v>
      </c>
      <c r="K10" s="33" t="s">
        <v>22</v>
      </c>
    </row>
    <row r="11" spans="1:11" ht="13.5" x14ac:dyDescent="0.25">
      <c r="A11" s="34"/>
      <c r="B11" s="18"/>
      <c r="C11" s="17"/>
      <c r="D11" s="22"/>
      <c r="E11" s="17"/>
      <c r="F11" s="17"/>
      <c r="G11" s="22"/>
      <c r="H11" s="17"/>
      <c r="I11" s="26"/>
      <c r="J11" s="17"/>
      <c r="K11" s="37"/>
    </row>
    <row r="12" spans="1:11" ht="13.5" x14ac:dyDescent="0.25">
      <c r="A12" s="28">
        <v>330</v>
      </c>
      <c r="B12" s="36" t="s">
        <v>16</v>
      </c>
      <c r="C12" s="30"/>
      <c r="D12" s="31">
        <f>MROUND(0.75*115080,100)</f>
        <v>86300</v>
      </c>
      <c r="E12" s="30">
        <f t="shared" si="0"/>
        <v>86300</v>
      </c>
      <c r="F12" s="30"/>
      <c r="G12" s="31">
        <f>D12*1.4</f>
        <v>120819.99999999999</v>
      </c>
      <c r="H12" s="30">
        <f>F12+G12</f>
        <v>120819.99999999999</v>
      </c>
      <c r="I12" s="32">
        <v>1.3</v>
      </c>
      <c r="J12" s="30">
        <f>E12-H12</f>
        <v>-34519.999999999985</v>
      </c>
      <c r="K12" s="33" t="s">
        <v>22</v>
      </c>
    </row>
    <row r="13" spans="1:11" ht="13.5" x14ac:dyDescent="0.25">
      <c r="A13" s="34"/>
      <c r="B13" s="18"/>
      <c r="C13" s="17"/>
      <c r="D13" s="22"/>
      <c r="E13" s="17"/>
      <c r="F13" s="17"/>
      <c r="G13" s="22"/>
      <c r="H13" s="17"/>
      <c r="I13" s="26"/>
      <c r="J13" s="17"/>
      <c r="K13" s="37"/>
    </row>
    <row r="14" spans="1:11" ht="13.5" x14ac:dyDescent="0.25">
      <c r="A14" s="28">
        <v>430</v>
      </c>
      <c r="B14" s="36" t="s">
        <v>18</v>
      </c>
      <c r="C14" s="30"/>
      <c r="D14" s="31">
        <f>MROUND(0.75*90670,100)</f>
        <v>68000</v>
      </c>
      <c r="E14" s="30">
        <f t="shared" si="0"/>
        <v>68000</v>
      </c>
      <c r="F14" s="30"/>
      <c r="G14" s="31">
        <f>D14*1.4</f>
        <v>95200</v>
      </c>
      <c r="H14" s="30">
        <f>F14+G14</f>
        <v>95200</v>
      </c>
      <c r="I14" s="32">
        <v>1.3</v>
      </c>
      <c r="J14" s="30">
        <f>E14-H14</f>
        <v>-27200</v>
      </c>
      <c r="K14" s="33" t="s">
        <v>22</v>
      </c>
    </row>
    <row r="15" spans="1:11" ht="13.5" x14ac:dyDescent="0.25">
      <c r="A15" s="38"/>
      <c r="B15" s="39"/>
      <c r="C15" s="40"/>
      <c r="D15" s="41"/>
      <c r="E15" s="40"/>
      <c r="F15" s="40"/>
      <c r="G15" s="41"/>
      <c r="H15" s="40"/>
      <c r="I15" s="42"/>
      <c r="J15" s="40"/>
      <c r="K15" s="43"/>
    </row>
    <row r="16" spans="1:11" ht="13.5" x14ac:dyDescent="0.25">
      <c r="A16" s="28">
        <v>700</v>
      </c>
      <c r="B16" s="39" t="s">
        <v>19</v>
      </c>
      <c r="C16" s="40"/>
      <c r="D16" s="41"/>
      <c r="E16" s="40">
        <f t="shared" si="0"/>
        <v>0</v>
      </c>
      <c r="F16" s="40"/>
      <c r="G16" s="41"/>
      <c r="H16" s="40"/>
      <c r="I16" s="42" t="e">
        <f t="shared" ref="I16" si="1">H16/E16</f>
        <v>#DIV/0!</v>
      </c>
      <c r="J16" s="40">
        <f t="shared" ref="J16" si="2">E16-H16</f>
        <v>0</v>
      </c>
      <c r="K16" s="43" t="s">
        <v>21</v>
      </c>
    </row>
    <row r="17" spans="1:11" ht="13.5" x14ac:dyDescent="0.25">
      <c r="A17" s="34"/>
      <c r="B17" s="15"/>
      <c r="C17" s="17"/>
      <c r="D17" s="22"/>
      <c r="E17" s="17"/>
      <c r="F17" s="17"/>
      <c r="G17" s="22"/>
      <c r="H17" s="17"/>
      <c r="I17" s="27"/>
      <c r="J17" s="17"/>
      <c r="K17" s="37"/>
    </row>
    <row r="18" spans="1:11" x14ac:dyDescent="0.2">
      <c r="A18" s="6"/>
      <c r="B18" s="29" t="s">
        <v>7</v>
      </c>
      <c r="C18" s="30">
        <f>SUM(C8:C16)</f>
        <v>0</v>
      </c>
      <c r="D18" s="31">
        <f>SUM(D8:D16)</f>
        <v>245800</v>
      </c>
      <c r="E18" s="30">
        <f t="shared" ref="E18:H18" si="3">SUM(E8:E16)</f>
        <v>245800</v>
      </c>
      <c r="F18" s="30">
        <f t="shared" si="3"/>
        <v>0</v>
      </c>
      <c r="G18" s="31">
        <f t="shared" si="3"/>
        <v>341085</v>
      </c>
      <c r="H18" s="30">
        <f t="shared" si="3"/>
        <v>341085</v>
      </c>
      <c r="I18" s="32">
        <f>H18/E18</f>
        <v>1.3876525630593979</v>
      </c>
      <c r="J18" s="30">
        <f>E18-H18</f>
        <v>-95285</v>
      </c>
      <c r="K18" s="44"/>
    </row>
    <row r="19" spans="1:11" x14ac:dyDescent="0.2">
      <c r="C19" s="4"/>
      <c r="D19" s="4"/>
      <c r="E19" s="4"/>
      <c r="F19" s="4"/>
      <c r="G19" s="4"/>
      <c r="H19" s="4"/>
      <c r="I19" s="4"/>
      <c r="J19" s="4"/>
    </row>
    <row r="21" spans="1:11" x14ac:dyDescent="0.2">
      <c r="A21" t="s">
        <v>17</v>
      </c>
    </row>
    <row r="23" spans="1:11" x14ac:dyDescent="0.2">
      <c r="A23" t="s">
        <v>15</v>
      </c>
    </row>
  </sheetData>
  <mergeCells count="2">
    <mergeCell ref="C5:E5"/>
    <mergeCell ref="F5:H5"/>
  </mergeCell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&amp;L&amp;F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Falzone Lorenzo</cp:lastModifiedBy>
  <cp:lastPrinted>2020-05-15T15:50:35Z</cp:lastPrinted>
  <dcterms:created xsi:type="dcterms:W3CDTF">2020-05-15T13:53:54Z</dcterms:created>
  <dcterms:modified xsi:type="dcterms:W3CDTF">2021-01-12T14:56:18Z</dcterms:modified>
</cp:coreProperties>
</file>