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2022_08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Q45" i="1"/>
  <c r="D18" i="1"/>
  <c r="F22" i="1" l="1"/>
  <c r="G22" i="1" s="1"/>
  <c r="F20" i="1"/>
  <c r="G20" i="1" s="1"/>
  <c r="F18" i="1"/>
  <c r="G18" i="1" s="1"/>
  <c r="D10" i="1"/>
  <c r="F10" i="1" s="1"/>
  <c r="D8" i="1"/>
  <c r="F8" i="1" s="1"/>
  <c r="F12" i="1"/>
  <c r="N36" i="1" l="1"/>
  <c r="N34" i="1"/>
  <c r="O34" i="1" s="1"/>
  <c r="R34" i="1" l="1"/>
  <c r="P34" i="1"/>
  <c r="S34" i="1"/>
  <c r="Q34" i="1"/>
  <c r="T34" i="1"/>
  <c r="Q30" i="1"/>
  <c r="S30" i="1"/>
  <c r="T30" i="1"/>
  <c r="P30" i="1"/>
  <c r="O38" i="1"/>
  <c r="Q38" i="1" s="1"/>
  <c r="O36" i="1"/>
  <c r="Q36" i="1" s="1"/>
  <c r="O32" i="1"/>
  <c r="S32" i="1" s="1"/>
  <c r="O30" i="1"/>
  <c r="R30" i="1" s="1"/>
  <c r="N40" i="1"/>
  <c r="T38" i="1" l="1"/>
  <c r="P38" i="1"/>
  <c r="P44" i="1" s="1"/>
  <c r="D24" i="1" s="1"/>
  <c r="R38" i="1"/>
  <c r="R44" i="1" s="1"/>
  <c r="Q44" i="1"/>
  <c r="T36" i="1"/>
  <c r="T43" i="1" s="1"/>
  <c r="T44" i="1"/>
  <c r="S44" i="1"/>
  <c r="P36" i="1"/>
  <c r="P43" i="1" s="1"/>
  <c r="S36" i="1"/>
  <c r="S43" i="1" s="1"/>
  <c r="R36" i="1"/>
  <c r="R43" i="1" s="1"/>
  <c r="T40" i="1"/>
  <c r="S38" i="1"/>
  <c r="S45" i="1" s="1"/>
  <c r="Q43" i="1"/>
  <c r="D14" i="1" s="1"/>
  <c r="T32" i="1"/>
  <c r="T45" i="1" s="1"/>
  <c r="R32" i="1"/>
  <c r="R45" i="1" s="1"/>
  <c r="Q32" i="1"/>
  <c r="O40" i="1"/>
  <c r="P32" i="1"/>
  <c r="P45" i="1" s="1"/>
  <c r="F28" i="1" s="1"/>
  <c r="G28" i="1" s="1"/>
  <c r="F26" i="1"/>
  <c r="F16" i="1"/>
  <c r="S40" i="1" l="1"/>
  <c r="F24" i="1"/>
  <c r="G24" i="1" s="1"/>
  <c r="F14" i="1"/>
  <c r="G14" i="1" s="1"/>
  <c r="Q40" i="1"/>
  <c r="P40" i="1"/>
  <c r="R40" i="1"/>
  <c r="G12" i="1"/>
  <c r="D30" i="1"/>
  <c r="G16" i="1"/>
  <c r="G10" i="1"/>
  <c r="G26" i="1"/>
  <c r="E30" i="1" l="1"/>
  <c r="C30" i="1"/>
  <c r="F30" i="1" l="1"/>
  <c r="G8" i="1"/>
  <c r="G30" i="1" l="1"/>
  <c r="H30" i="1" s="1"/>
</calcChain>
</file>

<file path=xl/comments1.xml><?xml version="1.0" encoding="utf-8"?>
<comments xmlns="http://schemas.openxmlformats.org/spreadsheetml/2006/main">
  <authors>
    <author>Falzone Lorenzo</author>
  </authors>
  <commentList>
    <comment ref="H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  <comment ref="D10" authorId="0" shapeId="0">
      <text>
        <r>
          <rPr>
            <b/>
            <sz val="9"/>
            <color indexed="81"/>
            <rFont val="Segoe UI"/>
            <charset val="1"/>
          </rPr>
          <t>Falzone Lorenzo:</t>
        </r>
        <r>
          <rPr>
            <sz val="9"/>
            <color indexed="81"/>
            <rFont val="Segoe UI"/>
            <charset val="1"/>
          </rPr>
          <t xml:space="preserve">
mit FF JSAG noch abzuklären</t>
        </r>
      </text>
    </comment>
  </commentList>
</comments>
</file>

<file path=xl/sharedStrings.xml><?xml version="1.0" encoding="utf-8"?>
<sst xmlns="http://schemas.openxmlformats.org/spreadsheetml/2006/main" count="63" uniqueCount="45">
  <si>
    <t>N02, EP Si-Ep</t>
  </si>
  <si>
    <t>Index</t>
  </si>
  <si>
    <t>Was</t>
  </si>
  <si>
    <t>Honorar</t>
  </si>
  <si>
    <t>aufgel.</t>
  </si>
  <si>
    <t>Rest</t>
  </si>
  <si>
    <t>int. Aufwand</t>
  </si>
  <si>
    <t>Total</t>
  </si>
  <si>
    <t>Bemerkung</t>
  </si>
  <si>
    <t>PL</t>
  </si>
  <si>
    <t>int/ext</t>
  </si>
  <si>
    <t>Faktor</t>
  </si>
  <si>
    <t>T/U UfA</t>
  </si>
  <si>
    <t>K UfA</t>
  </si>
  <si>
    <t>T/G UfA</t>
  </si>
  <si>
    <t>3/4 vom Budget gemäss Tabelle Budget 51, Rest wird später berücksichtigt, d.h. während Bauausführung</t>
  </si>
  <si>
    <t>Gesamt-Std. AeBo</t>
  </si>
  <si>
    <t>Phase 52 gemäss INGE Aufteilung</t>
  </si>
  <si>
    <t>PL FL</t>
  </si>
  <si>
    <t>Kat. B</t>
  </si>
  <si>
    <t xml:space="preserve">Fr/h </t>
  </si>
  <si>
    <t>öBL Be</t>
  </si>
  <si>
    <t>Kat. C</t>
  </si>
  <si>
    <t>Kat. D</t>
  </si>
  <si>
    <t>FBL, Fach-BL</t>
  </si>
  <si>
    <t>Fr.</t>
  </si>
  <si>
    <t>Aufteilung pro Jahr</t>
  </si>
  <si>
    <t>h</t>
  </si>
  <si>
    <t>T/U öBL</t>
  </si>
  <si>
    <t>T/U</t>
  </si>
  <si>
    <t>K</t>
  </si>
  <si>
    <t>T/G</t>
  </si>
  <si>
    <t>öBL SCe K</t>
  </si>
  <si>
    <t>öBL SCe T/U</t>
  </si>
  <si>
    <t>50% je K+T/G</t>
  </si>
  <si>
    <t>K öBL</t>
  </si>
  <si>
    <t>T/G öBL</t>
  </si>
  <si>
    <t>immer kontrollieren, ob es aktuell ist (Jahr)</t>
  </si>
  <si>
    <t>Anmerkung</t>
  </si>
  <si>
    <t>T/U NMB</t>
  </si>
  <si>
    <t>gemäss Anpassung 12.01.2022 mit JS sr und fg besprochen (Teilbudget PL verteilt
Nur Rest ab 1.1.2022</t>
  </si>
  <si>
    <t>Bewertung per 31.08.2022</t>
  </si>
  <si>
    <t>NO13</t>
  </si>
  <si>
    <t>nur 25% von 60 TCH derzeit in MyParm</t>
  </si>
  <si>
    <t>Kat.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</si>
</sst>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FF0000"/>
      <name val="Arial"/>
      <family val="2"/>
    </font>
    <font>
      <sz val="9"/>
      <color rgb="FFFF0000"/>
      <name val="Arial Narrow"/>
      <family val="2"/>
    </font>
    <font>
      <b/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70C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0" fillId="0" borderId="0" xfId="1" applyNumberFormat="1" applyFont="1" applyBorder="1"/>
    <xf numFmtId="0" fontId="0" fillId="0" borderId="0" xfId="0" applyFill="1" applyBorder="1"/>
    <xf numFmtId="165" fontId="7" fillId="0" borderId="0" xfId="1" applyNumberFormat="1" applyFont="1" applyBorder="1"/>
    <xf numFmtId="0" fontId="0" fillId="0" borderId="5" xfId="0" applyFill="1" applyBorder="1" applyAlignment="1">
      <alignment horizontal="center"/>
    </xf>
    <xf numFmtId="165" fontId="7" fillId="0" borderId="0" xfId="1" applyNumberFormat="1" applyFont="1" applyFill="1" applyBorder="1"/>
    <xf numFmtId="165" fontId="0" fillId="0" borderId="0" xfId="1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/>
    <xf numFmtId="43" fontId="9" fillId="0" borderId="0" xfId="1" applyNumberFormat="1" applyFont="1" applyBorder="1"/>
    <xf numFmtId="165" fontId="9" fillId="0" borderId="0" xfId="1" applyNumberFormat="1" applyFont="1" applyBorder="1"/>
    <xf numFmtId="1" fontId="0" fillId="0" borderId="9" xfId="0" applyNumberFormat="1" applyBorder="1"/>
    <xf numFmtId="0" fontId="0" fillId="0" borderId="9" xfId="0" applyBorder="1"/>
    <xf numFmtId="165" fontId="0" fillId="0" borderId="9" xfId="1" applyNumberFormat="1" applyFont="1" applyBorder="1"/>
    <xf numFmtId="165" fontId="0" fillId="0" borderId="9" xfId="1" applyNumberFormat="1" applyFont="1" applyFill="1" applyBorder="1"/>
    <xf numFmtId="43" fontId="9" fillId="0" borderId="9" xfId="1" applyNumberFormat="1" applyFont="1" applyBorder="1"/>
    <xf numFmtId="0" fontId="6" fillId="0" borderId="9" xfId="0" applyFont="1" applyBorder="1"/>
    <xf numFmtId="164" fontId="0" fillId="0" borderId="0" xfId="0" applyNumberFormat="1" applyBorder="1"/>
    <xf numFmtId="0" fontId="8" fillId="0" borderId="0" xfId="0" applyFont="1" applyBorder="1"/>
    <xf numFmtId="0" fontId="0" fillId="0" borderId="9" xfId="0" applyFill="1" applyBorder="1"/>
    <xf numFmtId="0" fontId="6" fillId="0" borderId="0" xfId="0" applyFont="1" applyBorder="1"/>
    <xf numFmtId="164" fontId="0" fillId="0" borderId="5" xfId="0" applyNumberFormat="1" applyBorder="1"/>
    <xf numFmtId="0" fontId="0" fillId="0" borderId="5" xfId="0" applyFill="1" applyBorder="1"/>
    <xf numFmtId="165" fontId="0" fillId="0" borderId="5" xfId="1" applyNumberFormat="1" applyFont="1" applyBorder="1"/>
    <xf numFmtId="165" fontId="0" fillId="0" borderId="5" xfId="1" applyNumberFormat="1" applyFont="1" applyFill="1" applyBorder="1"/>
    <xf numFmtId="43" fontId="9" fillId="0" borderId="5" xfId="1" applyNumberFormat="1" applyFont="1" applyBorder="1"/>
    <xf numFmtId="0" fontId="6" fillId="0" borderId="5" xfId="0" applyFont="1" applyBorder="1"/>
    <xf numFmtId="0" fontId="5" fillId="0" borderId="9" xfId="0" applyFont="1" applyBorder="1"/>
    <xf numFmtId="0" fontId="12" fillId="0" borderId="5" xfId="0" applyFont="1" applyBorder="1"/>
    <xf numFmtId="9" fontId="12" fillId="0" borderId="0" xfId="0" applyNumberFormat="1" applyFo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Font="1"/>
    <xf numFmtId="165" fontId="0" fillId="0" borderId="0" xfId="0" applyNumberFormat="1" applyFont="1" applyBorder="1"/>
    <xf numFmtId="0" fontId="0" fillId="0" borderId="5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0" applyNumberFormat="1" applyBorder="1"/>
    <xf numFmtId="43" fontId="0" fillId="0" borderId="8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164" fontId="0" fillId="0" borderId="0" xfId="0" applyNumberFormat="1" applyAlignment="1">
      <alignment horizontal="right"/>
    </xf>
    <xf numFmtId="1" fontId="0" fillId="0" borderId="0" xfId="0" applyNumberFormat="1" applyBorder="1"/>
    <xf numFmtId="0" fontId="6" fillId="0" borderId="9" xfId="0" applyFont="1" applyFill="1" applyBorder="1"/>
    <xf numFmtId="0" fontId="6" fillId="0" borderId="0" xfId="0" applyFont="1" applyFill="1" applyBorder="1"/>
    <xf numFmtId="165" fontId="0" fillId="0" borderId="9" xfId="1" applyNumberFormat="1" applyFont="1" applyBorder="1" applyAlignment="1">
      <alignment wrapText="1"/>
    </xf>
    <xf numFmtId="0" fontId="0" fillId="0" borderId="2" xfId="0" applyBorder="1" applyAlignment="1"/>
    <xf numFmtId="43" fontId="9" fillId="0" borderId="9" xfId="1" applyNumberFormat="1" applyFont="1" applyFill="1" applyBorder="1"/>
    <xf numFmtId="43" fontId="9" fillId="0" borderId="5" xfId="1" applyNumberFormat="1" applyFont="1" applyFill="1" applyBorder="1"/>
    <xf numFmtId="165" fontId="0" fillId="2" borderId="9" xfId="1" applyNumberFormat="1" applyFont="1" applyFill="1" applyBorder="1"/>
    <xf numFmtId="43" fontId="9" fillId="3" borderId="9" xfId="1" applyNumberFormat="1" applyFont="1" applyFill="1" applyBorder="1"/>
    <xf numFmtId="0" fontId="0" fillId="0" borderId="2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5"/>
  <sheetViews>
    <sheetView tabSelected="1" zoomScale="85" zoomScaleNormal="85" workbookViewId="0">
      <selection activeCell="M37" sqref="M37"/>
    </sheetView>
  </sheetViews>
  <sheetFormatPr baseColWidth="10" defaultRowHeight="12.75" x14ac:dyDescent="0.2"/>
  <cols>
    <col min="1" max="1" width="6.7109375" customWidth="1"/>
    <col min="3" max="3" width="39.7109375" customWidth="1"/>
    <col min="4" max="7" width="8.7109375" customWidth="1"/>
    <col min="8" max="8" width="8.5703125" customWidth="1"/>
    <col min="9" max="9" width="74" customWidth="1"/>
    <col min="10" max="10" width="13.5703125" customWidth="1"/>
    <col min="11" max="11" width="14.140625" customWidth="1"/>
    <col min="12" max="12" width="7.42578125" customWidth="1"/>
    <col min="13" max="13" width="11.7109375" customWidth="1"/>
    <col min="14" max="14" width="6.85546875" customWidth="1"/>
    <col min="15" max="15" width="9.85546875" customWidth="1"/>
  </cols>
  <sheetData>
    <row r="1" spans="1:9" ht="15.75" x14ac:dyDescent="0.25">
      <c r="A1" s="2" t="s">
        <v>0</v>
      </c>
    </row>
    <row r="2" spans="1:9" x14ac:dyDescent="0.2">
      <c r="A2" s="1"/>
    </row>
    <row r="3" spans="1:9" ht="18" x14ac:dyDescent="0.25">
      <c r="A3" s="3" t="s">
        <v>41</v>
      </c>
    </row>
    <row r="5" spans="1:9" x14ac:dyDescent="0.2">
      <c r="A5" s="7" t="s">
        <v>1</v>
      </c>
      <c r="B5" s="5" t="s">
        <v>2</v>
      </c>
      <c r="C5" s="64"/>
      <c r="D5" s="64" t="s">
        <v>3</v>
      </c>
      <c r="E5" s="69" t="s">
        <v>6</v>
      </c>
      <c r="F5" s="69"/>
      <c r="G5" s="69"/>
      <c r="H5" s="22" t="s">
        <v>11</v>
      </c>
      <c r="I5" s="8" t="s">
        <v>8</v>
      </c>
    </row>
    <row r="6" spans="1:9" x14ac:dyDescent="0.2">
      <c r="A6" s="9"/>
      <c r="B6" s="6"/>
      <c r="C6" s="10" t="s">
        <v>38</v>
      </c>
      <c r="D6" s="19" t="s">
        <v>5</v>
      </c>
      <c r="E6" s="11" t="s">
        <v>4</v>
      </c>
      <c r="F6" s="19" t="s">
        <v>5</v>
      </c>
      <c r="G6" s="11" t="s">
        <v>7</v>
      </c>
      <c r="H6" s="23" t="s">
        <v>10</v>
      </c>
      <c r="I6" s="12"/>
    </row>
    <row r="7" spans="1:9" x14ac:dyDescent="0.2">
      <c r="A7" s="13"/>
      <c r="B7" s="14"/>
      <c r="C7" s="14"/>
      <c r="D7" s="17"/>
      <c r="E7" s="14"/>
      <c r="F7" s="17"/>
      <c r="G7" s="14"/>
      <c r="H7" s="24"/>
      <c r="I7" s="15"/>
    </row>
    <row r="8" spans="1:9" ht="39" x14ac:dyDescent="0.25">
      <c r="A8" s="27">
        <v>100</v>
      </c>
      <c r="B8" s="28" t="s">
        <v>9</v>
      </c>
      <c r="C8" s="63" t="s">
        <v>40</v>
      </c>
      <c r="D8" s="30">
        <f>MROUND(0.75*76000,100)</f>
        <v>57000</v>
      </c>
      <c r="E8" s="29"/>
      <c r="F8" s="30">
        <f>D8*H8</f>
        <v>79800</v>
      </c>
      <c r="G8" s="29">
        <f>E8+F8</f>
        <v>79800</v>
      </c>
      <c r="H8" s="31">
        <v>1.4</v>
      </c>
      <c r="I8" s="32" t="s">
        <v>15</v>
      </c>
    </row>
    <row r="9" spans="1:9" ht="13.5" x14ac:dyDescent="0.25">
      <c r="A9" s="33"/>
      <c r="B9" s="14"/>
      <c r="C9" s="18"/>
      <c r="D9" s="20"/>
      <c r="E9" s="18"/>
      <c r="F9" s="20"/>
      <c r="G9" s="18"/>
      <c r="H9" s="25"/>
      <c r="I9" s="34"/>
    </row>
    <row r="10" spans="1:9" ht="39" x14ac:dyDescent="0.25">
      <c r="A10" s="27">
        <v>230</v>
      </c>
      <c r="B10" s="35" t="s">
        <v>12</v>
      </c>
      <c r="C10" s="63" t="s">
        <v>40</v>
      </c>
      <c r="D10" s="67">
        <f>MROUND(0.75*69140,100)</f>
        <v>51900</v>
      </c>
      <c r="E10" s="29"/>
      <c r="F10" s="30">
        <f>D10*H10</f>
        <v>67470</v>
      </c>
      <c r="G10" s="29">
        <f>E10+F10</f>
        <v>67470</v>
      </c>
      <c r="H10" s="31">
        <v>1.3</v>
      </c>
      <c r="I10" s="32"/>
    </row>
    <row r="11" spans="1:9" ht="13.5" x14ac:dyDescent="0.25">
      <c r="A11" s="27"/>
      <c r="B11" s="17"/>
      <c r="C11" s="16"/>
      <c r="D11" s="21"/>
      <c r="E11" s="16"/>
      <c r="F11" s="21"/>
      <c r="G11" s="16"/>
      <c r="H11" s="25"/>
      <c r="I11" s="36"/>
    </row>
    <row r="12" spans="1:9" ht="13.5" x14ac:dyDescent="0.25">
      <c r="A12" s="27">
        <v>231</v>
      </c>
      <c r="B12" s="35" t="s">
        <v>39</v>
      </c>
      <c r="C12" s="29" t="s">
        <v>42</v>
      </c>
      <c r="D12" s="30">
        <v>80000</v>
      </c>
      <c r="E12" s="29"/>
      <c r="F12" s="30">
        <f>D12*H12</f>
        <v>88000</v>
      </c>
      <c r="G12" s="29">
        <f>E12+F12</f>
        <v>88000</v>
      </c>
      <c r="H12" s="31">
        <v>1.1000000000000001</v>
      </c>
      <c r="I12" s="61" t="s">
        <v>37</v>
      </c>
    </row>
    <row r="13" spans="1:9" ht="13.5" x14ac:dyDescent="0.25">
      <c r="A13" s="27"/>
      <c r="B13" s="17"/>
      <c r="C13" s="16"/>
      <c r="D13" s="21"/>
      <c r="E13" s="16"/>
      <c r="F13" s="21"/>
      <c r="G13" s="16"/>
      <c r="H13" s="25"/>
      <c r="I13" s="62"/>
    </row>
    <row r="14" spans="1:9" ht="13.5" x14ac:dyDescent="0.25">
      <c r="A14" s="27">
        <v>250</v>
      </c>
      <c r="B14" s="35" t="s">
        <v>28</v>
      </c>
      <c r="C14" s="29"/>
      <c r="D14" s="30">
        <f>Q43</f>
        <v>2745</v>
      </c>
      <c r="E14" s="29"/>
      <c r="F14" s="30">
        <f>D14*H14</f>
        <v>3568.5</v>
      </c>
      <c r="G14" s="29">
        <f>E14+F14</f>
        <v>3568.5</v>
      </c>
      <c r="H14" s="31">
        <v>1.3</v>
      </c>
      <c r="I14" s="61" t="s">
        <v>37</v>
      </c>
    </row>
    <row r="15" spans="1:9" ht="13.5" x14ac:dyDescent="0.25">
      <c r="A15" s="27"/>
      <c r="B15" s="17"/>
      <c r="C15" s="16"/>
      <c r="D15" s="21"/>
      <c r="E15" s="16"/>
      <c r="F15" s="21"/>
      <c r="G15" s="16"/>
      <c r="H15" s="25"/>
      <c r="I15" s="36"/>
    </row>
    <row r="16" spans="1:9" ht="13.5" x14ac:dyDescent="0.25">
      <c r="A16" s="27">
        <v>330</v>
      </c>
      <c r="B16" s="35" t="s">
        <v>13</v>
      </c>
      <c r="C16" s="29"/>
      <c r="D16" s="30">
        <v>109373</v>
      </c>
      <c r="E16" s="29"/>
      <c r="F16" s="30">
        <f>D16*H16</f>
        <v>125778.95</v>
      </c>
      <c r="G16" s="29">
        <f>E16+F16</f>
        <v>125778.95</v>
      </c>
      <c r="H16" s="31">
        <v>1.1499999999999999</v>
      </c>
      <c r="I16" s="32"/>
    </row>
    <row r="17" spans="1:20" ht="13.5" x14ac:dyDescent="0.25">
      <c r="A17" s="60"/>
      <c r="B17" s="17"/>
      <c r="C17" s="16"/>
      <c r="D17" s="21"/>
      <c r="E17" s="16"/>
      <c r="F17" s="21"/>
      <c r="G17" s="16"/>
      <c r="H17" s="25"/>
      <c r="I17" s="36"/>
    </row>
    <row r="18" spans="1:20" ht="13.5" x14ac:dyDescent="0.25">
      <c r="A18" s="27">
        <v>331</v>
      </c>
      <c r="B18" s="35" t="s">
        <v>13</v>
      </c>
      <c r="C18" s="29" t="s">
        <v>42</v>
      </c>
      <c r="D18" s="30">
        <f>0.2*60000</f>
        <v>12000</v>
      </c>
      <c r="E18" s="29"/>
      <c r="F18" s="30">
        <f>D18*H18</f>
        <v>13799.999999999998</v>
      </c>
      <c r="G18" s="29">
        <f>E18+F18</f>
        <v>13799.999999999998</v>
      </c>
      <c r="H18" s="31">
        <v>1.1499999999999999</v>
      </c>
      <c r="I18" s="32" t="s">
        <v>43</v>
      </c>
    </row>
    <row r="19" spans="1:20" ht="13.5" x14ac:dyDescent="0.25">
      <c r="A19" s="60"/>
      <c r="B19" s="17"/>
      <c r="C19" s="16"/>
      <c r="D19" s="21"/>
      <c r="E19" s="16"/>
      <c r="F19" s="21"/>
      <c r="G19" s="16"/>
      <c r="H19" s="25"/>
      <c r="I19" s="36"/>
    </row>
    <row r="20" spans="1:20" ht="13.5" x14ac:dyDescent="0.25">
      <c r="A20" s="27">
        <v>332</v>
      </c>
      <c r="B20" s="35" t="s">
        <v>13</v>
      </c>
      <c r="C20" s="29" t="s">
        <v>42</v>
      </c>
      <c r="D20" s="30">
        <v>15000</v>
      </c>
      <c r="E20" s="29"/>
      <c r="F20" s="30">
        <f>D20*H20</f>
        <v>17250</v>
      </c>
      <c r="G20" s="29">
        <f>E20+F20</f>
        <v>17250</v>
      </c>
      <c r="H20" s="31">
        <v>1.1499999999999999</v>
      </c>
      <c r="I20" s="32"/>
    </row>
    <row r="21" spans="1:20" ht="13.5" x14ac:dyDescent="0.25">
      <c r="A21" s="60"/>
      <c r="B21" s="17"/>
      <c r="C21" s="16"/>
      <c r="D21" s="21"/>
      <c r="E21" s="16"/>
      <c r="F21" s="21"/>
      <c r="G21" s="16"/>
      <c r="H21" s="25"/>
      <c r="I21" s="36"/>
    </row>
    <row r="22" spans="1:20" ht="13.5" x14ac:dyDescent="0.25">
      <c r="A22" s="27">
        <v>333</v>
      </c>
      <c r="B22" s="35" t="s">
        <v>13</v>
      </c>
      <c r="C22" s="29" t="s">
        <v>42</v>
      </c>
      <c r="D22" s="30">
        <v>13000</v>
      </c>
      <c r="E22" s="29"/>
      <c r="F22" s="30">
        <f>D22*H22</f>
        <v>14949.999999999998</v>
      </c>
      <c r="G22" s="29">
        <f>E22+F22</f>
        <v>14949.999999999998</v>
      </c>
      <c r="H22" s="31">
        <v>1.1499999999999999</v>
      </c>
      <c r="I22" s="32"/>
    </row>
    <row r="23" spans="1:20" ht="13.5" x14ac:dyDescent="0.25">
      <c r="A23" s="60"/>
      <c r="B23" s="17"/>
      <c r="C23" s="16"/>
      <c r="D23" s="21"/>
      <c r="E23" s="16"/>
      <c r="F23" s="21"/>
      <c r="G23" s="16"/>
      <c r="H23" s="25"/>
      <c r="I23" s="36"/>
    </row>
    <row r="24" spans="1:20" ht="13.5" x14ac:dyDescent="0.25">
      <c r="A24" s="27">
        <v>350</v>
      </c>
      <c r="B24" s="35" t="s">
        <v>35</v>
      </c>
      <c r="C24" s="29"/>
      <c r="D24" s="30">
        <f>P44</f>
        <v>6328</v>
      </c>
      <c r="E24" s="30"/>
      <c r="F24" s="30">
        <f>D24*H24</f>
        <v>8226.4</v>
      </c>
      <c r="G24" s="30">
        <f>E24+F24</f>
        <v>8226.4</v>
      </c>
      <c r="H24" s="65">
        <v>1.3</v>
      </c>
      <c r="I24" s="61" t="s">
        <v>37</v>
      </c>
    </row>
    <row r="25" spans="1:20" ht="13.5" x14ac:dyDescent="0.25">
      <c r="A25" s="33"/>
      <c r="B25" s="17"/>
      <c r="C25" s="16"/>
      <c r="D25" s="21"/>
      <c r="E25" s="16"/>
      <c r="F25" s="21"/>
      <c r="G25" s="16"/>
      <c r="H25" s="25"/>
      <c r="I25" s="36"/>
    </row>
    <row r="26" spans="1:20" ht="13.5" x14ac:dyDescent="0.25">
      <c r="A26" s="27">
        <v>430</v>
      </c>
      <c r="B26" s="35" t="s">
        <v>14</v>
      </c>
      <c r="C26" s="29"/>
      <c r="D26" s="30">
        <v>109373</v>
      </c>
      <c r="E26" s="29"/>
      <c r="F26" s="30">
        <f>D26*H26</f>
        <v>131247.6</v>
      </c>
      <c r="G26" s="29">
        <f>E26+F26</f>
        <v>131247.6</v>
      </c>
      <c r="H26" s="31">
        <v>1.2</v>
      </c>
      <c r="I26" s="32"/>
      <c r="K26" t="s">
        <v>17</v>
      </c>
    </row>
    <row r="27" spans="1:20" ht="13.5" x14ac:dyDescent="0.25">
      <c r="A27" s="37"/>
      <c r="B27" s="38"/>
      <c r="C27" s="39"/>
      <c r="D27" s="40"/>
      <c r="E27" s="39"/>
      <c r="F27" s="40"/>
      <c r="G27" s="39"/>
      <c r="H27" s="41"/>
      <c r="I27" s="42"/>
      <c r="K27" t="s">
        <v>16</v>
      </c>
      <c r="M27" s="4"/>
      <c r="P27" t="s">
        <v>26</v>
      </c>
    </row>
    <row r="28" spans="1:20" ht="13.5" x14ac:dyDescent="0.25">
      <c r="A28" s="27">
        <v>450</v>
      </c>
      <c r="B28" s="35" t="s">
        <v>36</v>
      </c>
      <c r="C28" s="39"/>
      <c r="D28" s="40">
        <f>Q45</f>
        <v>215639.6</v>
      </c>
      <c r="E28" s="40"/>
      <c r="F28" s="30">
        <f>D28*H28</f>
        <v>276018.68800000002</v>
      </c>
      <c r="G28" s="30">
        <f>E28+F28</f>
        <v>276018.68800000002</v>
      </c>
      <c r="H28" s="66">
        <v>1.28</v>
      </c>
      <c r="I28" s="32"/>
      <c r="O28" s="47" t="s">
        <v>7</v>
      </c>
      <c r="P28" s="47">
        <v>2021</v>
      </c>
      <c r="Q28" s="47">
        <v>2022</v>
      </c>
      <c r="R28" s="47">
        <v>2023</v>
      </c>
      <c r="S28" s="47">
        <v>2024</v>
      </c>
      <c r="T28" s="47">
        <v>2025</v>
      </c>
    </row>
    <row r="29" spans="1:20" ht="13.5" x14ac:dyDescent="0.25">
      <c r="A29" s="33"/>
      <c r="B29" s="14"/>
      <c r="C29" s="16"/>
      <c r="D29" s="21"/>
      <c r="E29" s="16"/>
      <c r="F29" s="21"/>
      <c r="G29" s="16"/>
      <c r="H29" s="26"/>
      <c r="I29" s="36"/>
      <c r="M29" t="s">
        <v>20</v>
      </c>
      <c r="O29" s="47" t="s">
        <v>25</v>
      </c>
      <c r="P29" s="45">
        <v>0.1</v>
      </c>
      <c r="Q29" s="45">
        <v>0.2</v>
      </c>
      <c r="R29" s="45">
        <v>0.2</v>
      </c>
      <c r="S29" s="45">
        <v>0.2</v>
      </c>
      <c r="T29" s="45">
        <v>0.2</v>
      </c>
    </row>
    <row r="30" spans="1:20" x14ac:dyDescent="0.2">
      <c r="A30" s="6"/>
      <c r="B30" s="28" t="s">
        <v>7</v>
      </c>
      <c r="C30" s="29">
        <f>SUM(C8:C28)</f>
        <v>0</v>
      </c>
      <c r="D30" s="30">
        <f>SUM(D8:D28)</f>
        <v>672358.6</v>
      </c>
      <c r="E30" s="29">
        <f>SUM(E8:E28)</f>
        <v>0</v>
      </c>
      <c r="F30" s="30">
        <f>SUM(F8:F28)</f>
        <v>826110.13800000004</v>
      </c>
      <c r="G30" s="29">
        <f>SUM(G8:G28)</f>
        <v>826110.13800000004</v>
      </c>
      <c r="H30" s="68">
        <f>G30/D30</f>
        <v>1.2286749035410569</v>
      </c>
      <c r="I30" s="43"/>
      <c r="J30" t="s">
        <v>34</v>
      </c>
      <c r="K30" t="s">
        <v>18</v>
      </c>
      <c r="L30" t="s">
        <v>19</v>
      </c>
      <c r="M30">
        <v>140</v>
      </c>
      <c r="N30" s="4">
        <v>904</v>
      </c>
      <c r="O30" s="46">
        <f>M30*N30</f>
        <v>126560</v>
      </c>
      <c r="P30" s="46">
        <f>$O$30*P29</f>
        <v>12656</v>
      </c>
      <c r="Q30" s="46">
        <f t="shared" ref="Q30:T30" si="0">$O$30*Q29</f>
        <v>25312</v>
      </c>
      <c r="R30" s="46">
        <f t="shared" si="0"/>
        <v>25312</v>
      </c>
      <c r="S30" s="46">
        <f t="shared" si="0"/>
        <v>25312</v>
      </c>
      <c r="T30" s="46">
        <f t="shared" si="0"/>
        <v>25312</v>
      </c>
    </row>
    <row r="31" spans="1:20" x14ac:dyDescent="0.2">
      <c r="C31" s="4"/>
      <c r="D31" s="4"/>
      <c r="E31" s="4"/>
      <c r="F31" s="4"/>
      <c r="G31" s="4"/>
      <c r="H31" s="4"/>
      <c r="O31" s="47"/>
      <c r="P31" s="45">
        <v>0.05</v>
      </c>
      <c r="Q31" s="45">
        <v>0.4</v>
      </c>
      <c r="R31" s="45">
        <v>0.4</v>
      </c>
      <c r="S31" s="45">
        <v>0.15</v>
      </c>
      <c r="T31" s="45">
        <v>0</v>
      </c>
    </row>
    <row r="32" spans="1:20" x14ac:dyDescent="0.2">
      <c r="J32" t="s">
        <v>31</v>
      </c>
      <c r="K32" t="s">
        <v>21</v>
      </c>
      <c r="L32" t="s">
        <v>22</v>
      </c>
      <c r="M32">
        <v>118</v>
      </c>
      <c r="N32" s="4">
        <v>4000</v>
      </c>
      <c r="O32" s="46">
        <f t="shared" ref="O32" si="1">M32*N32</f>
        <v>472000</v>
      </c>
      <c r="P32" s="50">
        <f>P31*$O$32</f>
        <v>23600</v>
      </c>
      <c r="Q32" s="50">
        <f t="shared" ref="Q32:T32" si="2">Q31*$O$32</f>
        <v>188800</v>
      </c>
      <c r="R32" s="50">
        <f t="shared" si="2"/>
        <v>188800</v>
      </c>
      <c r="S32" s="50">
        <f t="shared" si="2"/>
        <v>70800</v>
      </c>
      <c r="T32" s="50">
        <f t="shared" si="2"/>
        <v>0</v>
      </c>
    </row>
    <row r="33" spans="10:20" x14ac:dyDescent="0.2">
      <c r="O33" s="47"/>
      <c r="P33" s="45">
        <v>0</v>
      </c>
      <c r="Q33" s="45">
        <v>0.4</v>
      </c>
      <c r="R33" s="45">
        <v>0.4</v>
      </c>
      <c r="S33" s="45">
        <v>0.2</v>
      </c>
      <c r="T33" s="45">
        <v>0</v>
      </c>
    </row>
    <row r="34" spans="10:20" x14ac:dyDescent="0.2">
      <c r="J34" t="s">
        <v>30</v>
      </c>
      <c r="K34" t="s">
        <v>32</v>
      </c>
      <c r="L34" t="s">
        <v>23</v>
      </c>
      <c r="M34">
        <v>100</v>
      </c>
      <c r="N34" s="4">
        <f>1130</f>
        <v>1130</v>
      </c>
      <c r="O34" s="46">
        <f>M34*N34</f>
        <v>113000</v>
      </c>
      <c r="P34" s="50">
        <f>P33*$O$34</f>
        <v>0</v>
      </c>
      <c r="Q34" s="50">
        <f t="shared" ref="Q34:T34" si="3">Q33*$O$34</f>
        <v>45200</v>
      </c>
      <c r="R34" s="50">
        <f t="shared" si="3"/>
        <v>45200</v>
      </c>
      <c r="S34" s="50">
        <f t="shared" si="3"/>
        <v>22600</v>
      </c>
      <c r="T34" s="50">
        <f t="shared" si="3"/>
        <v>0</v>
      </c>
    </row>
    <row r="35" spans="10:20" x14ac:dyDescent="0.2">
      <c r="O35" s="47"/>
      <c r="P35" s="45">
        <v>0.2</v>
      </c>
      <c r="Q35" s="45">
        <v>0.2</v>
      </c>
      <c r="R35" s="45">
        <v>0.4</v>
      </c>
      <c r="S35" s="45">
        <v>0.2</v>
      </c>
      <c r="T35" s="45">
        <v>0</v>
      </c>
    </row>
    <row r="36" spans="10:20" x14ac:dyDescent="0.2">
      <c r="J36" t="s">
        <v>29</v>
      </c>
      <c r="K36" t="s">
        <v>33</v>
      </c>
      <c r="L36" t="s">
        <v>44</v>
      </c>
      <c r="M36">
        <v>75</v>
      </c>
      <c r="N36" s="4">
        <f>183</f>
        <v>183</v>
      </c>
      <c r="O36" s="46">
        <f>M36*N36</f>
        <v>13725</v>
      </c>
      <c r="P36" s="50">
        <f>P35*$O$36</f>
        <v>2745</v>
      </c>
      <c r="Q36" s="50">
        <f t="shared" ref="Q36:T36" si="4">Q35*$O$36</f>
        <v>2745</v>
      </c>
      <c r="R36" s="50">
        <f t="shared" si="4"/>
        <v>5490</v>
      </c>
      <c r="S36" s="50">
        <f t="shared" si="4"/>
        <v>2745</v>
      </c>
      <c r="T36" s="50">
        <f t="shared" si="4"/>
        <v>0</v>
      </c>
    </row>
    <row r="37" spans="10:20" x14ac:dyDescent="0.2">
      <c r="O37" s="47"/>
      <c r="P37" s="45">
        <v>0</v>
      </c>
      <c r="Q37" s="45">
        <v>0.4</v>
      </c>
      <c r="R37" s="45">
        <v>0.4</v>
      </c>
      <c r="S37" s="45">
        <v>0.2</v>
      </c>
      <c r="T37" s="45">
        <v>0</v>
      </c>
    </row>
    <row r="38" spans="10:20" x14ac:dyDescent="0.2">
      <c r="J38" t="s">
        <v>34</v>
      </c>
      <c r="K38" t="s">
        <v>24</v>
      </c>
      <c r="L38" t="s">
        <v>22</v>
      </c>
      <c r="M38">
        <v>118</v>
      </c>
      <c r="N38" s="16">
        <v>601</v>
      </c>
      <c r="O38" s="51">
        <f>M38*N38</f>
        <v>70918</v>
      </c>
      <c r="P38" s="50">
        <f>P37*$O$38</f>
        <v>0</v>
      </c>
      <c r="Q38" s="50">
        <f t="shared" ref="Q38:T38" si="5">Q37*$O$38</f>
        <v>28367.200000000001</v>
      </c>
      <c r="R38" s="50">
        <f t="shared" si="5"/>
        <v>28367.200000000001</v>
      </c>
      <c r="S38" s="50">
        <f t="shared" si="5"/>
        <v>14183.6</v>
      </c>
      <c r="T38" s="50">
        <f t="shared" si="5"/>
        <v>0</v>
      </c>
    </row>
    <row r="39" spans="10:20" x14ac:dyDescent="0.2">
      <c r="N39" s="6"/>
      <c r="O39" s="52"/>
      <c r="P39" s="44"/>
      <c r="Q39" s="44"/>
      <c r="R39" s="44"/>
      <c r="S39" s="44"/>
      <c r="T39" s="44"/>
    </row>
    <row r="40" spans="10:20" x14ac:dyDescent="0.2">
      <c r="M40" s="4"/>
      <c r="N40" s="46">
        <f>SUM(N30:N38)</f>
        <v>6818</v>
      </c>
      <c r="O40" s="46">
        <f>SUM(O30:O38)</f>
        <v>796203</v>
      </c>
      <c r="P40" s="46">
        <f>P30+P32+P36+P38+P34</f>
        <v>39001</v>
      </c>
      <c r="Q40" s="46">
        <f t="shared" ref="Q40:T40" si="6">Q30+Q32+Q36+Q38+Q34</f>
        <v>290424.2</v>
      </c>
      <c r="R40" s="46">
        <f t="shared" si="6"/>
        <v>293169.2</v>
      </c>
      <c r="S40" s="46">
        <f t="shared" si="6"/>
        <v>135640.6</v>
      </c>
      <c r="T40" s="46">
        <f t="shared" si="6"/>
        <v>25312</v>
      </c>
    </row>
    <row r="41" spans="10:20" x14ac:dyDescent="0.2">
      <c r="N41" s="48" t="s">
        <v>27</v>
      </c>
      <c r="O41" s="49" t="s">
        <v>25</v>
      </c>
    </row>
    <row r="42" spans="10:20" x14ac:dyDescent="0.2">
      <c r="N42" s="7"/>
      <c r="O42" s="5"/>
      <c r="P42" s="53">
        <v>2021</v>
      </c>
      <c r="Q42" s="53">
        <v>2022</v>
      </c>
      <c r="R42" s="53">
        <v>2023</v>
      </c>
      <c r="S42" s="53">
        <v>2024</v>
      </c>
      <c r="T42" s="54">
        <v>2025</v>
      </c>
    </row>
    <row r="43" spans="10:20" x14ac:dyDescent="0.2">
      <c r="M43" s="59">
        <v>9246.25</v>
      </c>
      <c r="N43" s="13" t="s">
        <v>29</v>
      </c>
      <c r="O43" s="14"/>
      <c r="P43" s="55">
        <f>P36</f>
        <v>2745</v>
      </c>
      <c r="Q43" s="55">
        <f t="shared" ref="Q43:T43" si="7">Q36</f>
        <v>2745</v>
      </c>
      <c r="R43" s="55">
        <f t="shared" si="7"/>
        <v>5490</v>
      </c>
      <c r="S43" s="55">
        <f t="shared" si="7"/>
        <v>2745</v>
      </c>
      <c r="T43" s="56">
        <f t="shared" si="7"/>
        <v>0</v>
      </c>
    </row>
    <row r="44" spans="10:20" x14ac:dyDescent="0.2">
      <c r="M44" s="59">
        <v>9246.35</v>
      </c>
      <c r="N44" s="13" t="s">
        <v>30</v>
      </c>
      <c r="O44" s="14"/>
      <c r="P44" s="55">
        <f>P34+0.5*P38+0.5*P30</f>
        <v>6328</v>
      </c>
      <c r="Q44" s="55">
        <f t="shared" ref="Q44:T44" si="8">Q34+0.5*Q38+0.5*Q30</f>
        <v>72039.600000000006</v>
      </c>
      <c r="R44" s="55">
        <f t="shared" si="8"/>
        <v>72039.600000000006</v>
      </c>
      <c r="S44" s="55">
        <f t="shared" si="8"/>
        <v>42347.8</v>
      </c>
      <c r="T44" s="56">
        <f t="shared" si="8"/>
        <v>12656</v>
      </c>
    </row>
    <row r="45" spans="10:20" x14ac:dyDescent="0.2">
      <c r="M45" s="59">
        <v>9246.4500000000007</v>
      </c>
      <c r="N45" s="9" t="s">
        <v>31</v>
      </c>
      <c r="O45" s="6"/>
      <c r="P45" s="57">
        <f>P32+0.5*P38+0.5*P30</f>
        <v>29928</v>
      </c>
      <c r="Q45" s="57">
        <f>Q32+0.5*Q38+0.5*Q30</f>
        <v>215639.6</v>
      </c>
      <c r="R45" s="57">
        <f t="shared" ref="R45:T45" si="9">R32+0.5*R38+0.5*R30</f>
        <v>215639.6</v>
      </c>
      <c r="S45" s="57">
        <f t="shared" si="9"/>
        <v>90547.8</v>
      </c>
      <c r="T45" s="58">
        <f t="shared" si="9"/>
        <v>12656</v>
      </c>
    </row>
  </sheetData>
  <mergeCells count="1">
    <mergeCell ref="E5:G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2022-09-16T05:43:13Z</dcterms:modified>
</cp:coreProperties>
</file>