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udget_Phase_51\Aufwandschaetzung_INGE\"/>
    </mc:Choice>
  </mc:AlternateContent>
  <bookViews>
    <workbookView xWindow="-45" yWindow="0" windowWidth="11985" windowHeight="12495" tabRatio="645"/>
  </bookViews>
  <sheets>
    <sheet name="Tabelle 1" sheetId="13" r:id="rId1"/>
  </sheets>
  <definedNames>
    <definedName name="_C" localSheetId="0">'Tabelle 1'!#REF!</definedName>
    <definedName name="_C">#REF!</definedName>
    <definedName name="A" localSheetId="0">'Tabelle 1'!#REF!</definedName>
    <definedName name="A">#REF!</definedName>
    <definedName name="B" localSheetId="0">'Tabelle 1'!#REF!</definedName>
    <definedName name="B">#REF!</definedName>
    <definedName name="D" localSheetId="0">'Tabelle 1'!#REF!</definedName>
    <definedName name="D">#REF!</definedName>
    <definedName name="_xlnm.Print_Area" localSheetId="0">'Tabelle 1'!$A$1:$Q$29</definedName>
    <definedName name="_xlnm.Print_Titles" localSheetId="0">'Tabelle 1'!#REF!</definedName>
    <definedName name="E" localSheetId="0">'Tabelle 1'!#REF!</definedName>
    <definedName name="E">#REF!</definedName>
    <definedName name="F" localSheetId="0">'Tabelle 1'!#REF!</definedName>
    <definedName name="F">#REF!</definedName>
    <definedName name="G" localSheetId="0">'Tabelle 1'!#REF!</definedName>
    <definedName name="G">#REF!</definedName>
  </definedNames>
  <calcPr calcId="162913" concurrentCalc="0"/>
</workbook>
</file>

<file path=xl/calcChain.xml><?xml version="1.0" encoding="utf-8"?>
<calcChain xmlns="http://schemas.openxmlformats.org/spreadsheetml/2006/main">
  <c r="C13" i="13" l="1"/>
  <c r="Q12" i="13"/>
  <c r="Q11" i="13"/>
  <c r="Q10" i="13"/>
  <c r="Q9" i="13"/>
  <c r="Q8" i="13"/>
  <c r="Q7" i="13"/>
  <c r="Q6" i="13"/>
  <c r="Q5" i="13"/>
  <c r="I13" i="13"/>
  <c r="F13" i="13"/>
  <c r="G13" i="13"/>
  <c r="H13" i="13"/>
  <c r="J13" i="13"/>
  <c r="K13" i="13"/>
  <c r="L13" i="13"/>
  <c r="M13" i="13"/>
  <c r="N13" i="13"/>
  <c r="O13" i="13"/>
  <c r="P13" i="13"/>
  <c r="Q4" i="13"/>
  <c r="Q13" i="13"/>
  <c r="P25" i="13"/>
  <c r="N22" i="13"/>
  <c r="N25" i="13"/>
  <c r="N23" i="13"/>
  <c r="N21" i="13"/>
  <c r="N20" i="13"/>
  <c r="N24" i="13"/>
  <c r="N19" i="13"/>
  <c r="W19" i="13"/>
  <c r="W21" i="13"/>
  <c r="W23" i="13"/>
  <c r="W24" i="13"/>
  <c r="W25" i="13"/>
  <c r="W20" i="13"/>
  <c r="W22" i="13"/>
  <c r="Q23" i="13"/>
  <c r="Q24" i="13"/>
  <c r="Q21" i="13"/>
  <c r="Q25" i="13"/>
  <c r="Q20" i="13"/>
  <c r="Q22" i="13"/>
  <c r="Q19" i="13"/>
  <c r="N26" i="13"/>
  <c r="O22" i="13"/>
  <c r="W26" i="13"/>
  <c r="Q29" i="13"/>
  <c r="P26" i="13"/>
  <c r="Q28" i="13"/>
  <c r="P15" i="13"/>
  <c r="O24" i="13"/>
  <c r="O25" i="13"/>
  <c r="O19" i="13"/>
  <c r="O26" i="13"/>
  <c r="O20" i="13"/>
  <c r="O21" i="13"/>
  <c r="O23" i="13"/>
  <c r="Q16" i="13"/>
  <c r="Q14" i="13"/>
</calcChain>
</file>

<file path=xl/sharedStrings.xml><?xml version="1.0" encoding="utf-8"?>
<sst xmlns="http://schemas.openxmlformats.org/spreadsheetml/2006/main" count="80" uniqueCount="62">
  <si>
    <t>1.670</t>
  </si>
  <si>
    <t>1.674</t>
  </si>
  <si>
    <t>1.680</t>
  </si>
  <si>
    <t xml:space="preserve">1.683.1+2 </t>
  </si>
  <si>
    <t>7.302</t>
  </si>
  <si>
    <t>ÜF Steinler Zunzgen</t>
  </si>
  <si>
    <t>ÜF Sperrmatt Zunzgen</t>
  </si>
  <si>
    <t>ÜF Bisnachtweg Tenniken</t>
  </si>
  <si>
    <t>ÜF Holi Gass Diegten</t>
  </si>
  <si>
    <t>DL Mühlenmatt Nord</t>
  </si>
  <si>
    <t>DL Mühlenmatt Süd</t>
  </si>
  <si>
    <t>UNF AS Diegten</t>
  </si>
  <si>
    <t>UNF Wasenhaus</t>
  </si>
  <si>
    <t>B</t>
  </si>
  <si>
    <t>D</t>
  </si>
  <si>
    <t>Gesamtinstandsetzung</t>
  </si>
  <si>
    <t>C</t>
  </si>
  <si>
    <t>E</t>
  </si>
  <si>
    <t>F</t>
  </si>
  <si>
    <t>G</t>
  </si>
  <si>
    <t>3/4G</t>
  </si>
  <si>
    <t>dito 7.302</t>
  </si>
  <si>
    <t>TPL</t>
  </si>
  <si>
    <t>Baukosten
MP</t>
  </si>
  <si>
    <t>MA</t>
  </si>
  <si>
    <t>Funktion</t>
  </si>
  <si>
    <t>Tot.</t>
  </si>
  <si>
    <t>LT</t>
  </si>
  <si>
    <t>Ing.</t>
  </si>
  <si>
    <t>Z/K</t>
  </si>
  <si>
    <t>Lehr.</t>
  </si>
  <si>
    <t>Admin.</t>
  </si>
  <si>
    <t>Ing.Verk.</t>
  </si>
  <si>
    <t>Ing. Statik</t>
  </si>
  <si>
    <t>MSA [CHF/h]</t>
  </si>
  <si>
    <t>Vertrag INGE</t>
  </si>
  <si>
    <t>AeBo Intern 2020</t>
  </si>
  <si>
    <t>Extern</t>
  </si>
  <si>
    <t>Intern</t>
  </si>
  <si>
    <t>Vermess.</t>
  </si>
  <si>
    <t>LSW AS Eptingen FBBS</t>
  </si>
  <si>
    <t>10.302+.308</t>
  </si>
  <si>
    <t>Ersatz/Neubau</t>
  </si>
  <si>
    <t>UK: Wasserableitung Dilatationsfugen + Rissinj.</t>
  </si>
  <si>
    <t>% zu Baukosten</t>
  </si>
  <si>
    <t>H-Leistungen Phase 51
"Unterlagen für die Ausführung"</t>
  </si>
  <si>
    <t>Massnahmen MP</t>
  </si>
  <si>
    <t xml:space="preserve">MP-Plan ausreichend, praktisch keine weiteren Leistungen notwendig </t>
  </si>
  <si>
    <t xml:space="preserve">MP-Plan ausreichend. Detailplanung Rissinjekt. ansonsten praktisch keine weiteren Leistungen notwendig </t>
  </si>
  <si>
    <t>IO mit Massnahmen
(Sortierung nach Bausumme)</t>
  </si>
  <si>
    <t>Belag N02, FBÜs, 
Lager, WL-Stabilisierung</t>
  </si>
  <si>
    <t>Widerlagerwände:
lokale Betonins.+OS</t>
  </si>
  <si>
    <t xml:space="preserve">Widerlagerwände:
lokale Betonins.+OS
Endquerträger: Rissinjektionen </t>
  </si>
  <si>
    <t>Detailplanung Gerüste / Schutzmassnahmen Gewässer. Detailplanung evtl. Optimierung Entwässerung Dila-Fugen</t>
  </si>
  <si>
    <t>MSA [CHF/h]:</t>
  </si>
  <si>
    <t>H-Kosten:</t>
  </si>
  <si>
    <t>Bewehrungspläne Mittelbord
Allg. Detailplanung, Kontrollplan</t>
  </si>
  <si>
    <t>Überprüfung TESI
StatIK: Prüfung Optimierung Verbinung WL-Platte mit Schleppplatte. Dann ev. Bewehrungspläne.
Allg. Detailplanung, Kontrollplan. Abtragsplan mit Baulabor, etc.</t>
  </si>
  <si>
    <t>Ing. Geotechn.</t>
  </si>
  <si>
    <t>Erstellung Konzept Überwachung während Anhebung, Detailplanung Stabilisierung WL, Kontrollplan, Bauvorgang Injektionen, etc.</t>
  </si>
  <si>
    <t>Vermessungsaufnahmen, Absteckungsplan
Ausführungsstatik
Schalungs-/Bewehrungspläne, Detailplanung LSW, Prüfung Werkstattpläne, etc.</t>
  </si>
  <si>
    <t>% zu Baukosten nach SIA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</si>
</sst>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"/>
    <numFmt numFmtId="166" formatCode="#,##0_ ;\-#,##0\ "/>
  </numFmts>
  <fonts count="13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43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1" applyFont="1" applyBorder="1"/>
    <xf numFmtId="0" fontId="3" fillId="0" borderId="0" xfId="1" applyFont="1" applyBorder="1" applyAlignment="1">
      <alignment vertical="center"/>
    </xf>
    <xf numFmtId="0" fontId="3" fillId="0" borderId="0" xfId="1" applyFont="1"/>
    <xf numFmtId="0" fontId="1" fillId="0" borderId="0" xfId="1" applyFont="1" applyAlignment="1">
      <alignment horizontal="center"/>
    </xf>
    <xf numFmtId="0" fontId="3" fillId="0" borderId="0" xfId="1" applyFont="1" applyFill="1" applyBorder="1" applyAlignment="1">
      <alignment vertical="center"/>
    </xf>
    <xf numFmtId="0" fontId="2" fillId="0" borderId="0" xfId="1" applyFont="1" applyFill="1" applyBorder="1"/>
    <xf numFmtId="0" fontId="7" fillId="0" borderId="0" xfId="1" applyFont="1" applyBorder="1" applyAlignment="1">
      <alignment vertical="center"/>
    </xf>
    <xf numFmtId="49" fontId="2" fillId="0" borderId="0" xfId="1" applyNumberFormat="1" applyFont="1" applyFill="1" applyBorder="1" applyAlignment="1">
      <alignment horizontal="left" vertical="center"/>
    </xf>
    <xf numFmtId="0" fontId="3" fillId="0" borderId="0" xfId="1" quotePrefix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top" wrapText="1"/>
    </xf>
    <xf numFmtId="0" fontId="5" fillId="0" borderId="0" xfId="1" quotePrefix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top" wrapText="1"/>
    </xf>
    <xf numFmtId="9" fontId="3" fillId="0" borderId="0" xfId="3" quotePrefix="1" applyFont="1" applyFill="1" applyBorder="1" applyAlignment="1">
      <alignment horizontal="center" vertical="center" wrapText="1"/>
    </xf>
    <xf numFmtId="49" fontId="3" fillId="0" borderId="0" xfId="1" applyNumberFormat="1" applyFont="1" applyFill="1" applyBorder="1" applyAlignment="1" applyProtection="1">
      <alignment horizontal="left" vertical="top"/>
      <protection locked="0"/>
    </xf>
    <xf numFmtId="166" fontId="3" fillId="0" borderId="0" xfId="2" applyNumberFormat="1" applyFont="1" applyFill="1" applyBorder="1" applyAlignment="1" applyProtection="1">
      <alignment horizontal="left" vertical="top" wrapText="1"/>
      <protection locked="0"/>
    </xf>
    <xf numFmtId="1" fontId="3" fillId="0" borderId="0" xfId="1" applyNumberFormat="1" applyFont="1" applyFill="1" applyBorder="1" applyAlignment="1" applyProtection="1">
      <alignment horizontal="center" vertical="top"/>
      <protection locked="0"/>
    </xf>
    <xf numFmtId="166" fontId="3" fillId="0" borderId="0" xfId="2" applyNumberFormat="1" applyFont="1" applyFill="1" applyBorder="1" applyAlignment="1" applyProtection="1">
      <alignment horizontal="left" vertical="top"/>
      <protection locked="0"/>
    </xf>
    <xf numFmtId="0" fontId="7" fillId="0" borderId="0" xfId="1" applyFont="1" applyBorder="1" applyAlignment="1">
      <alignment vertical="top"/>
    </xf>
    <xf numFmtId="0" fontId="7" fillId="0" borderId="0" xfId="1" applyFont="1" applyFill="1" applyBorder="1" applyAlignment="1">
      <alignment vertical="top"/>
    </xf>
    <xf numFmtId="0" fontId="10" fillId="0" borderId="0" xfId="1" applyFont="1" applyBorder="1" applyAlignment="1">
      <alignment horizontal="right"/>
    </xf>
    <xf numFmtId="0" fontId="10" fillId="0" borderId="0" xfId="1" applyFont="1" applyBorder="1" applyAlignment="1">
      <alignment horizontal="center"/>
    </xf>
    <xf numFmtId="166" fontId="3" fillId="0" borderId="0" xfId="2" applyNumberFormat="1" applyFont="1" applyFill="1" applyBorder="1" applyAlignment="1" applyProtection="1">
      <alignment horizontal="right" vertical="top"/>
      <protection locked="0"/>
    </xf>
    <xf numFmtId="49" fontId="11" fillId="0" borderId="0" xfId="1" applyNumberFormat="1" applyFont="1" applyFill="1" applyBorder="1" applyAlignment="1" applyProtection="1">
      <alignment horizontal="left" vertical="top"/>
      <protection locked="0"/>
    </xf>
    <xf numFmtId="166" fontId="5" fillId="0" borderId="0" xfId="1" applyNumberFormat="1" applyFont="1" applyBorder="1" applyAlignment="1">
      <alignment horizontal="right" vertical="top"/>
    </xf>
    <xf numFmtId="0" fontId="2" fillId="0" borderId="0" xfId="1" applyFont="1" applyBorder="1"/>
    <xf numFmtId="0" fontId="2" fillId="0" borderId="0" xfId="1" applyFont="1"/>
    <xf numFmtId="0" fontId="2" fillId="0" borderId="0" xfId="1" applyFont="1" applyBorder="1" applyAlignment="1">
      <alignment vertical="center"/>
    </xf>
    <xf numFmtId="43" fontId="2" fillId="0" borderId="0" xfId="2" applyFont="1" applyBorder="1" applyAlignment="1">
      <alignment horizontal="center" vertical="center"/>
    </xf>
    <xf numFmtId="43" fontId="2" fillId="0" borderId="0" xfId="1" applyNumberFormat="1" applyFont="1" applyBorder="1" applyAlignment="1">
      <alignment vertical="center"/>
    </xf>
    <xf numFmtId="2" fontId="8" fillId="0" borderId="0" xfId="1" applyNumberFormat="1" applyFont="1" applyBorder="1" applyAlignment="1">
      <alignment horizontal="center" vertical="center"/>
    </xf>
    <xf numFmtId="43" fontId="2" fillId="0" borderId="1" xfId="1" applyNumberFormat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 vertical="center"/>
    </xf>
    <xf numFmtId="43" fontId="2" fillId="0" borderId="0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1" fillId="0" borderId="0" xfId="1" applyFont="1" applyBorder="1"/>
    <xf numFmtId="0" fontId="12" fillId="0" borderId="0" xfId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vertical="center"/>
    </xf>
    <xf numFmtId="9" fontId="1" fillId="0" borderId="0" xfId="3" applyFont="1" applyBorder="1" applyAlignment="1">
      <alignment vertical="center"/>
    </xf>
    <xf numFmtId="43" fontId="1" fillId="0" borderId="0" xfId="2" applyFont="1" applyBorder="1" applyAlignment="1">
      <alignment horizontal="center" vertical="center"/>
    </xf>
    <xf numFmtId="43" fontId="1" fillId="0" borderId="0" xfId="1" applyNumberFormat="1" applyFont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9" fontId="1" fillId="0" borderId="1" xfId="3" applyFont="1" applyBorder="1" applyAlignment="1">
      <alignment vertical="center"/>
    </xf>
    <xf numFmtId="43" fontId="1" fillId="0" borderId="1" xfId="1" applyNumberFormat="1" applyFont="1" applyBorder="1" applyAlignment="1">
      <alignment vertical="center"/>
    </xf>
    <xf numFmtId="43" fontId="1" fillId="0" borderId="0" xfId="2" applyFont="1" applyFill="1" applyBorder="1" applyAlignment="1">
      <alignment horizontal="center" vertical="center"/>
    </xf>
    <xf numFmtId="164" fontId="1" fillId="0" borderId="0" xfId="2" applyNumberFormat="1" applyFont="1" applyFill="1" applyBorder="1" applyAlignment="1">
      <alignment horizontal="center" vertical="center"/>
    </xf>
    <xf numFmtId="0" fontId="1" fillId="0" borderId="0" xfId="1" applyFont="1" applyBorder="1" applyAlignment="1">
      <alignment vertical="center"/>
    </xf>
    <xf numFmtId="0" fontId="1" fillId="0" borderId="0" xfId="1" applyFont="1"/>
    <xf numFmtId="0" fontId="1" fillId="0" borderId="0" xfId="1" applyFont="1" applyBorder="1" applyAlignment="1">
      <alignment horizontal="right" vertical="center"/>
    </xf>
    <xf numFmtId="0" fontId="1" fillId="0" borderId="0" xfId="1" applyFont="1" applyBorder="1" applyAlignment="1">
      <alignment horizontal="center" vertical="center"/>
    </xf>
    <xf numFmtId="165" fontId="1" fillId="0" borderId="0" xfId="1" applyNumberFormat="1" applyFont="1" applyBorder="1" applyAlignment="1">
      <alignment horizontal="center" vertical="center"/>
    </xf>
    <xf numFmtId="49" fontId="3" fillId="2" borderId="0" xfId="1" applyNumberFormat="1" applyFont="1" applyFill="1" applyBorder="1" applyAlignment="1" applyProtection="1">
      <alignment horizontal="left" vertical="top"/>
      <protection locked="0"/>
    </xf>
    <xf numFmtId="49" fontId="11" fillId="2" borderId="0" xfId="1" applyNumberFormat="1" applyFont="1" applyFill="1" applyBorder="1" applyAlignment="1" applyProtection="1">
      <alignment horizontal="left" vertical="top"/>
      <protection locked="0"/>
    </xf>
    <xf numFmtId="166" fontId="3" fillId="2" borderId="0" xfId="2" applyNumberFormat="1" applyFont="1" applyFill="1" applyBorder="1" applyAlignment="1" applyProtection="1">
      <alignment horizontal="right" vertical="top"/>
      <protection locked="0"/>
    </xf>
    <xf numFmtId="166" fontId="3" fillId="2" borderId="0" xfId="2" applyNumberFormat="1" applyFont="1" applyFill="1" applyBorder="1" applyAlignment="1" applyProtection="1">
      <alignment horizontal="left" vertical="top" wrapText="1"/>
      <protection locked="0"/>
    </xf>
    <xf numFmtId="1" fontId="3" fillId="2" borderId="0" xfId="1" applyNumberFormat="1" applyFont="1" applyFill="1" applyBorder="1" applyAlignment="1" applyProtection="1">
      <alignment horizontal="center" vertical="top"/>
      <protection locked="0"/>
    </xf>
    <xf numFmtId="49" fontId="3" fillId="2" borderId="1" xfId="1" applyNumberFormat="1" applyFont="1" applyFill="1" applyBorder="1" applyAlignment="1" applyProtection="1">
      <alignment horizontal="left" vertical="top"/>
      <protection locked="0"/>
    </xf>
    <xf numFmtId="49" fontId="11" fillId="2" borderId="1" xfId="1" applyNumberFormat="1" applyFont="1" applyFill="1" applyBorder="1" applyAlignment="1" applyProtection="1">
      <alignment horizontal="left" vertical="top"/>
      <protection locked="0"/>
    </xf>
    <xf numFmtId="166" fontId="3" fillId="2" borderId="1" xfId="2" applyNumberFormat="1" applyFont="1" applyFill="1" applyBorder="1" applyAlignment="1" applyProtection="1">
      <alignment horizontal="right" vertical="top"/>
      <protection locked="0"/>
    </xf>
    <xf numFmtId="1" fontId="3" fillId="2" borderId="1" xfId="1" applyNumberFormat="1" applyFont="1" applyFill="1" applyBorder="1" applyAlignment="1" applyProtection="1">
      <alignment horizontal="center" vertical="top"/>
      <protection locked="0"/>
    </xf>
    <xf numFmtId="166" fontId="3" fillId="2" borderId="1" xfId="2" applyNumberFormat="1" applyFont="1" applyFill="1" applyBorder="1" applyAlignment="1" applyProtection="1">
      <alignment horizontal="left" vertical="top" wrapText="1"/>
      <protection locked="0"/>
    </xf>
    <xf numFmtId="166" fontId="3" fillId="2" borderId="0" xfId="2" applyNumberFormat="1" applyFont="1" applyFill="1" applyBorder="1" applyAlignment="1" applyProtection="1">
      <alignment vertical="top" wrapText="1"/>
      <protection locked="0"/>
    </xf>
    <xf numFmtId="166" fontId="3" fillId="0" borderId="0" xfId="2" applyNumberFormat="1" applyFont="1" applyFill="1" applyBorder="1" applyAlignment="1" applyProtection="1">
      <alignment vertical="top"/>
      <protection locked="0"/>
    </xf>
    <xf numFmtId="166" fontId="3" fillId="2" borderId="0" xfId="2" applyNumberFormat="1" applyFont="1" applyFill="1" applyBorder="1" applyAlignment="1" applyProtection="1">
      <alignment vertical="top"/>
      <protection locked="0"/>
    </xf>
    <xf numFmtId="166" fontId="3" fillId="0" borderId="0" xfId="2" applyNumberFormat="1" applyFont="1" applyFill="1" applyBorder="1" applyAlignment="1" applyProtection="1">
      <alignment vertical="top" wrapText="1"/>
      <protection locked="0"/>
    </xf>
    <xf numFmtId="166" fontId="3" fillId="2" borderId="1" xfId="2" applyNumberFormat="1" applyFont="1" applyFill="1" applyBorder="1" applyAlignment="1" applyProtection="1">
      <alignment vertical="top" wrapText="1"/>
      <protection locked="0"/>
    </xf>
    <xf numFmtId="1" fontId="3" fillId="0" borderId="0" xfId="1" applyNumberFormat="1" applyFont="1" applyBorder="1" applyAlignment="1">
      <alignment horizontal="center" vertical="top"/>
    </xf>
    <xf numFmtId="165" fontId="1" fillId="0" borderId="0" xfId="1" applyNumberFormat="1" applyFont="1" applyBorder="1" applyAlignment="1">
      <alignment vertical="center"/>
    </xf>
    <xf numFmtId="0" fontId="10" fillId="0" borderId="0" xfId="1" applyFont="1" applyBorder="1" applyAlignment="1">
      <alignment horizontal="right" vertical="center"/>
    </xf>
    <xf numFmtId="9" fontId="10" fillId="0" borderId="0" xfId="1" applyNumberFormat="1" applyFont="1" applyBorder="1" applyAlignment="1">
      <alignment vertical="center"/>
    </xf>
    <xf numFmtId="9" fontId="1" fillId="0" borderId="0" xfId="3" applyNumberFormat="1" applyFont="1" applyBorder="1" applyAlignment="1">
      <alignment vertical="center"/>
    </xf>
    <xf numFmtId="1" fontId="5" fillId="2" borderId="0" xfId="1" applyNumberFormat="1" applyFont="1" applyFill="1" applyBorder="1" applyAlignment="1" applyProtection="1">
      <alignment horizontal="center" vertical="top"/>
      <protection locked="0"/>
    </xf>
    <xf numFmtId="1" fontId="5" fillId="0" borderId="0" xfId="1" applyNumberFormat="1" applyFont="1" applyFill="1" applyBorder="1" applyAlignment="1" applyProtection="1">
      <alignment horizontal="center" vertical="top"/>
      <protection locked="0"/>
    </xf>
    <xf numFmtId="1" fontId="5" fillId="2" borderId="1" xfId="1" applyNumberFormat="1" applyFont="1" applyFill="1" applyBorder="1" applyAlignment="1" applyProtection="1">
      <alignment horizontal="center" vertical="top"/>
      <protection locked="0"/>
    </xf>
    <xf numFmtId="3" fontId="5" fillId="0" borderId="0" xfId="1" applyNumberFormat="1" applyFont="1" applyBorder="1" applyAlignment="1">
      <alignment horizontal="center" vertical="top"/>
    </xf>
    <xf numFmtId="0" fontId="8" fillId="0" borderId="0" xfId="1" applyFont="1" applyFill="1" applyBorder="1" applyAlignment="1">
      <alignment horizontal="left" vertical="top" wrapText="1"/>
    </xf>
    <xf numFmtId="43" fontId="1" fillId="0" borderId="0" xfId="2" applyFont="1" applyBorder="1" applyAlignment="1">
      <alignment horizontal="center" vertical="center"/>
    </xf>
    <xf numFmtId="43" fontId="1" fillId="0" borderId="0" xfId="2" applyNumberFormat="1" applyFont="1" applyFill="1" applyBorder="1" applyAlignment="1">
      <alignment horizontal="center" vertical="center"/>
    </xf>
  </cellXfs>
  <cellStyles count="4">
    <cellStyle name="Komma" xfId="2" builtinId="3"/>
    <cellStyle name="Prozent" xfId="3" builtinId="5"/>
    <cellStyle name="Standard" xfId="0" builtinId="0"/>
    <cellStyle name="Standard_5747-Phasenplanung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13</xdr:col>
      <xdr:colOff>224611</xdr:colOff>
      <xdr:row>81</xdr:row>
      <xdr:rowOff>38619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6324"/>
          <a:ext cx="11564964" cy="7725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33617</xdr:rowOff>
    </xdr:from>
    <xdr:to>
      <xdr:col>13</xdr:col>
      <xdr:colOff>205558</xdr:colOff>
      <xdr:row>123</xdr:row>
      <xdr:rowOff>26649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270941"/>
          <a:ext cx="11545911" cy="6268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144046</xdr:colOff>
      <xdr:row>167</xdr:row>
      <xdr:rowOff>69845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826382"/>
          <a:ext cx="11479227" cy="6658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13</xdr:col>
      <xdr:colOff>205558</xdr:colOff>
      <xdr:row>210</xdr:row>
      <xdr:rowOff>140990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9729206"/>
          <a:ext cx="11545911" cy="6573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view="pageBreakPreview" zoomScale="85" zoomScaleNormal="130" zoomScaleSheetLayoutView="85" workbookViewId="0">
      <selection activeCell="V5" sqref="V5"/>
    </sheetView>
  </sheetViews>
  <sheetFormatPr baseColWidth="10" defaultColWidth="10.28515625" defaultRowHeight="12.75" x14ac:dyDescent="0.2"/>
  <cols>
    <col min="1" max="1" width="22.42578125" style="4" customWidth="1"/>
    <col min="2" max="2" width="8.42578125" style="4" customWidth="1"/>
    <col min="3" max="3" width="11" style="4" customWidth="1"/>
    <col min="4" max="4" width="28.5703125" style="4" customWidth="1"/>
    <col min="5" max="5" width="35" style="4" customWidth="1"/>
    <col min="6" max="6" width="6.85546875" style="4" customWidth="1"/>
    <col min="7" max="8" width="8.42578125" style="4" customWidth="1"/>
    <col min="9" max="9" width="11.85546875" style="4" bestFit="1" customWidth="1"/>
    <col min="10" max="10" width="8.42578125" style="4" customWidth="1"/>
    <col min="11" max="16" width="6.85546875" style="4" customWidth="1"/>
    <col min="17" max="17" width="9.42578125" style="4" customWidth="1"/>
    <col min="18" max="23" width="10.28515625" style="3"/>
    <col min="24" max="24" width="12" style="3" bestFit="1" customWidth="1"/>
    <col min="25" max="25" width="12" style="3" customWidth="1"/>
    <col min="26" max="26" width="12.5703125" style="3" customWidth="1"/>
    <col min="27" max="31" width="10.28515625" style="3"/>
    <col min="32" max="32" width="12.140625" style="3" bestFit="1" customWidth="1"/>
    <col min="33" max="16384" width="10.28515625" style="3"/>
  </cols>
  <sheetData>
    <row r="1" spans="1:17" s="1" customFormat="1" ht="19.5" customHeight="1" x14ac:dyDescent="0.2">
      <c r="A1" s="8"/>
      <c r="B1" s="6"/>
      <c r="E1" s="20" t="s">
        <v>25</v>
      </c>
      <c r="F1" s="21" t="s">
        <v>22</v>
      </c>
      <c r="G1" s="21" t="s">
        <v>32</v>
      </c>
      <c r="H1" s="21" t="s">
        <v>39</v>
      </c>
      <c r="I1" s="21" t="s">
        <v>58</v>
      </c>
      <c r="J1" s="21" t="s">
        <v>33</v>
      </c>
      <c r="K1" s="21" t="s">
        <v>28</v>
      </c>
      <c r="L1" s="21" t="s">
        <v>29</v>
      </c>
      <c r="M1" s="21" t="s">
        <v>29</v>
      </c>
      <c r="N1" s="21" t="s">
        <v>29</v>
      </c>
      <c r="O1" s="21" t="s">
        <v>30</v>
      </c>
      <c r="P1" s="21" t="s">
        <v>31</v>
      </c>
      <c r="Q1" s="21"/>
    </row>
    <row r="2" spans="1:17" s="1" customFormat="1" ht="19.5" customHeight="1" x14ac:dyDescent="0.2">
      <c r="A2" s="8"/>
      <c r="B2" s="6"/>
      <c r="E2" s="20" t="s">
        <v>24</v>
      </c>
      <c r="F2" s="21" t="s">
        <v>27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 s="1" customFormat="1" ht="29.25" customHeight="1" x14ac:dyDescent="0.2">
      <c r="A3" s="76" t="s">
        <v>49</v>
      </c>
      <c r="B3" s="76"/>
      <c r="C3" s="12" t="s">
        <v>23</v>
      </c>
      <c r="D3" s="10" t="s">
        <v>46</v>
      </c>
      <c r="E3" s="10" t="s">
        <v>45</v>
      </c>
      <c r="F3" s="9" t="s">
        <v>14</v>
      </c>
      <c r="G3" s="9" t="s">
        <v>16</v>
      </c>
      <c r="H3" s="9" t="s">
        <v>16</v>
      </c>
      <c r="I3" s="9" t="s">
        <v>13</v>
      </c>
      <c r="J3" s="9" t="s">
        <v>16</v>
      </c>
      <c r="K3" s="9" t="s">
        <v>14</v>
      </c>
      <c r="L3" s="13" t="s">
        <v>14</v>
      </c>
      <c r="M3" s="13" t="s">
        <v>17</v>
      </c>
      <c r="N3" s="13" t="s">
        <v>18</v>
      </c>
      <c r="O3" s="9" t="s">
        <v>20</v>
      </c>
      <c r="P3" s="9" t="s">
        <v>14</v>
      </c>
      <c r="Q3" s="11" t="s">
        <v>26</v>
      </c>
    </row>
    <row r="4" spans="1:17" s="5" customFormat="1" ht="57" customHeight="1" x14ac:dyDescent="0.2">
      <c r="A4" s="52" t="s">
        <v>11</v>
      </c>
      <c r="B4" s="53" t="s">
        <v>3</v>
      </c>
      <c r="C4" s="54">
        <v>985000</v>
      </c>
      <c r="D4" s="62" t="s">
        <v>50</v>
      </c>
      <c r="E4" s="55" t="s">
        <v>59</v>
      </c>
      <c r="F4" s="56">
        <v>50</v>
      </c>
      <c r="G4" s="56"/>
      <c r="H4" s="56">
        <v>70</v>
      </c>
      <c r="I4" s="56">
        <v>50</v>
      </c>
      <c r="J4" s="56">
        <v>50</v>
      </c>
      <c r="K4" s="56">
        <v>50</v>
      </c>
      <c r="L4" s="56"/>
      <c r="M4" s="56"/>
      <c r="N4" s="56">
        <v>100</v>
      </c>
      <c r="O4" s="56"/>
      <c r="P4" s="56"/>
      <c r="Q4" s="72">
        <f>SUM(F4:P4)</f>
        <v>370</v>
      </c>
    </row>
    <row r="5" spans="1:17" s="5" customFormat="1" ht="80.25" customHeight="1" x14ac:dyDescent="0.2">
      <c r="A5" s="14" t="s">
        <v>6</v>
      </c>
      <c r="B5" s="23">
        <v>1.671</v>
      </c>
      <c r="C5" s="22">
        <v>445000</v>
      </c>
      <c r="D5" s="63" t="s">
        <v>15</v>
      </c>
      <c r="E5" s="15" t="s">
        <v>57</v>
      </c>
      <c r="F5" s="16">
        <v>50</v>
      </c>
      <c r="G5" s="16">
        <v>20</v>
      </c>
      <c r="H5" s="16"/>
      <c r="I5" s="16"/>
      <c r="J5" s="16">
        <v>50</v>
      </c>
      <c r="K5" s="16">
        <v>50</v>
      </c>
      <c r="L5" s="16">
        <v>50</v>
      </c>
      <c r="M5" s="16"/>
      <c r="N5" s="16"/>
      <c r="O5" s="16">
        <v>50</v>
      </c>
      <c r="P5" s="16"/>
      <c r="Q5" s="73">
        <f t="shared" ref="Q5:Q12" si="0">SUM(F5:P5)</f>
        <v>270</v>
      </c>
    </row>
    <row r="6" spans="1:17" s="2" customFormat="1" ht="84" customHeight="1" x14ac:dyDescent="0.2">
      <c r="A6" s="52" t="s">
        <v>40</v>
      </c>
      <c r="B6" s="53" t="s">
        <v>41</v>
      </c>
      <c r="C6" s="54">
        <v>370000</v>
      </c>
      <c r="D6" s="64" t="s">
        <v>42</v>
      </c>
      <c r="E6" s="55" t="s">
        <v>60</v>
      </c>
      <c r="F6" s="56">
        <v>70</v>
      </c>
      <c r="G6" s="56"/>
      <c r="H6" s="56">
        <v>50</v>
      </c>
      <c r="I6" s="56">
        <v>10</v>
      </c>
      <c r="J6" s="56">
        <v>50</v>
      </c>
      <c r="K6" s="56">
        <v>50</v>
      </c>
      <c r="L6" s="56">
        <v>100</v>
      </c>
      <c r="M6" s="56"/>
      <c r="N6" s="56"/>
      <c r="O6" s="56"/>
      <c r="P6" s="56">
        <v>20</v>
      </c>
      <c r="Q6" s="72">
        <f t="shared" si="0"/>
        <v>350</v>
      </c>
    </row>
    <row r="7" spans="1:17" s="2" customFormat="1" ht="28.5" customHeight="1" x14ac:dyDescent="0.2">
      <c r="A7" s="14" t="s">
        <v>12</v>
      </c>
      <c r="B7" s="23">
        <v>2.673</v>
      </c>
      <c r="C7" s="22">
        <v>220000</v>
      </c>
      <c r="D7" s="63" t="s">
        <v>15</v>
      </c>
      <c r="E7" s="15" t="s">
        <v>56</v>
      </c>
      <c r="F7" s="16">
        <v>50</v>
      </c>
      <c r="G7" s="16"/>
      <c r="H7" s="16"/>
      <c r="I7" s="16"/>
      <c r="J7" s="16"/>
      <c r="K7" s="16">
        <v>50</v>
      </c>
      <c r="L7" s="16">
        <v>20</v>
      </c>
      <c r="M7" s="16"/>
      <c r="N7" s="16"/>
      <c r="O7" s="16"/>
      <c r="P7" s="16"/>
      <c r="Q7" s="73">
        <f t="shared" si="0"/>
        <v>120</v>
      </c>
    </row>
    <row r="8" spans="1:17" s="2" customFormat="1" ht="51" x14ac:dyDescent="0.2">
      <c r="A8" s="52" t="s">
        <v>9</v>
      </c>
      <c r="B8" s="53" t="s">
        <v>4</v>
      </c>
      <c r="C8" s="54">
        <v>97000</v>
      </c>
      <c r="D8" s="62" t="s">
        <v>43</v>
      </c>
      <c r="E8" s="55" t="s">
        <v>53</v>
      </c>
      <c r="F8" s="56">
        <v>30</v>
      </c>
      <c r="G8" s="56"/>
      <c r="H8" s="56"/>
      <c r="I8" s="56"/>
      <c r="J8" s="56"/>
      <c r="K8" s="56">
        <v>30</v>
      </c>
      <c r="L8" s="56"/>
      <c r="M8" s="56"/>
      <c r="N8" s="56"/>
      <c r="O8" s="56">
        <v>20</v>
      </c>
      <c r="P8" s="56"/>
      <c r="Q8" s="72">
        <f t="shared" si="0"/>
        <v>80</v>
      </c>
    </row>
    <row r="9" spans="1:17" s="2" customFormat="1" ht="28.5" customHeight="1" x14ac:dyDescent="0.2">
      <c r="A9" s="14" t="s">
        <v>10</v>
      </c>
      <c r="B9" s="23">
        <v>7.3029999999999999</v>
      </c>
      <c r="C9" s="22">
        <v>97000</v>
      </c>
      <c r="D9" s="63" t="s">
        <v>21</v>
      </c>
      <c r="E9" s="17" t="s">
        <v>21</v>
      </c>
      <c r="F9" s="16">
        <v>30</v>
      </c>
      <c r="G9" s="16"/>
      <c r="H9" s="16"/>
      <c r="I9" s="16"/>
      <c r="J9" s="16"/>
      <c r="K9" s="16">
        <v>30</v>
      </c>
      <c r="L9" s="16"/>
      <c r="M9" s="16"/>
      <c r="N9" s="16"/>
      <c r="O9" s="16">
        <v>20</v>
      </c>
      <c r="P9" s="16"/>
      <c r="Q9" s="73">
        <f t="shared" si="0"/>
        <v>80</v>
      </c>
    </row>
    <row r="10" spans="1:17" s="5" customFormat="1" ht="38.25" x14ac:dyDescent="0.2">
      <c r="A10" s="52" t="s">
        <v>7</v>
      </c>
      <c r="B10" s="53" t="s">
        <v>1</v>
      </c>
      <c r="C10" s="54">
        <v>57000</v>
      </c>
      <c r="D10" s="62" t="s">
        <v>52</v>
      </c>
      <c r="E10" s="55" t="s">
        <v>48</v>
      </c>
      <c r="F10" s="56">
        <v>20</v>
      </c>
      <c r="G10" s="56"/>
      <c r="H10" s="56"/>
      <c r="I10" s="56"/>
      <c r="J10" s="56"/>
      <c r="K10" s="56"/>
      <c r="L10" s="56"/>
      <c r="M10" s="56"/>
      <c r="N10" s="56"/>
      <c r="O10" s="56">
        <v>30</v>
      </c>
      <c r="P10" s="56"/>
      <c r="Q10" s="72">
        <f t="shared" si="0"/>
        <v>50</v>
      </c>
    </row>
    <row r="11" spans="1:17" s="5" customFormat="1" ht="28.5" customHeight="1" x14ac:dyDescent="0.2">
      <c r="A11" s="14" t="s">
        <v>5</v>
      </c>
      <c r="B11" s="23" t="s">
        <v>0</v>
      </c>
      <c r="C11" s="22">
        <v>50000</v>
      </c>
      <c r="D11" s="65" t="s">
        <v>51</v>
      </c>
      <c r="E11" s="15" t="s">
        <v>47</v>
      </c>
      <c r="F11" s="16">
        <v>10</v>
      </c>
      <c r="G11" s="16"/>
      <c r="H11" s="16"/>
      <c r="I11" s="16"/>
      <c r="J11" s="16"/>
      <c r="K11" s="16"/>
      <c r="L11" s="16"/>
      <c r="M11" s="16"/>
      <c r="N11" s="16"/>
      <c r="O11" s="16">
        <v>10</v>
      </c>
      <c r="P11" s="16"/>
      <c r="Q11" s="73">
        <f t="shared" si="0"/>
        <v>20</v>
      </c>
    </row>
    <row r="12" spans="1:17" s="5" customFormat="1" ht="28.5" customHeight="1" x14ac:dyDescent="0.2">
      <c r="A12" s="57" t="s">
        <v>8</v>
      </c>
      <c r="B12" s="58" t="s">
        <v>2</v>
      </c>
      <c r="C12" s="59">
        <v>26000</v>
      </c>
      <c r="D12" s="66" t="s">
        <v>51</v>
      </c>
      <c r="E12" s="61" t="s">
        <v>47</v>
      </c>
      <c r="F12" s="60">
        <v>10</v>
      </c>
      <c r="G12" s="60"/>
      <c r="H12" s="60"/>
      <c r="I12" s="60"/>
      <c r="J12" s="60"/>
      <c r="K12" s="60"/>
      <c r="L12" s="60"/>
      <c r="M12" s="60"/>
      <c r="N12" s="60"/>
      <c r="O12" s="60">
        <v>10</v>
      </c>
      <c r="P12" s="60"/>
      <c r="Q12" s="74">
        <f t="shared" si="0"/>
        <v>20</v>
      </c>
    </row>
    <row r="13" spans="1:17" s="2" customFormat="1" ht="17.25" customHeight="1" x14ac:dyDescent="0.2">
      <c r="A13" s="18"/>
      <c r="B13" s="18"/>
      <c r="C13" s="24">
        <f>SUM(C4:C12)</f>
        <v>2347000</v>
      </c>
      <c r="D13" s="18"/>
      <c r="E13" s="19"/>
      <c r="F13" s="67">
        <f>SUM(F4:F12)</f>
        <v>320</v>
      </c>
      <c r="G13" s="67">
        <f t="shared" ref="G13:P13" si="1">SUM(G4:G12)</f>
        <v>20</v>
      </c>
      <c r="H13" s="67">
        <f t="shared" si="1"/>
        <v>120</v>
      </c>
      <c r="I13" s="67">
        <f>SUM(I4:I12)</f>
        <v>60</v>
      </c>
      <c r="J13" s="67">
        <f t="shared" si="1"/>
        <v>150</v>
      </c>
      <c r="K13" s="67">
        <f t="shared" si="1"/>
        <v>260</v>
      </c>
      <c r="L13" s="67">
        <f t="shared" si="1"/>
        <v>170</v>
      </c>
      <c r="M13" s="67">
        <f t="shared" si="1"/>
        <v>0</v>
      </c>
      <c r="N13" s="67">
        <f t="shared" si="1"/>
        <v>100</v>
      </c>
      <c r="O13" s="67">
        <f t="shared" si="1"/>
        <v>140</v>
      </c>
      <c r="P13" s="67">
        <f t="shared" si="1"/>
        <v>20</v>
      </c>
      <c r="Q13" s="75">
        <f>SUM(F13:P13)</f>
        <v>1360</v>
      </c>
    </row>
    <row r="14" spans="1:17" s="2" customFormat="1" ht="12.75" customHeight="1" x14ac:dyDescent="0.2">
      <c r="O14" s="49" t="s">
        <v>54</v>
      </c>
      <c r="Q14" s="68">
        <f ca="1">Q28</f>
        <v>95.069852941176464</v>
      </c>
    </row>
    <row r="15" spans="1:17" s="2" customFormat="1" ht="12.75" customHeight="1" x14ac:dyDescent="0.2">
      <c r="O15" s="49" t="s">
        <v>55</v>
      </c>
      <c r="P15" s="77">
        <f ca="1">Q13*Q28</f>
        <v>129294.99999999999</v>
      </c>
      <c r="Q15" s="77"/>
    </row>
    <row r="16" spans="1:17" s="2" customFormat="1" ht="12.75" customHeight="1" x14ac:dyDescent="0.2">
      <c r="O16" s="49" t="s">
        <v>44</v>
      </c>
      <c r="Q16" s="71">
        <f ca="1">P15/C13</f>
        <v>5.5089475926714947E-2</v>
      </c>
    </row>
    <row r="17" spans="1:25" s="2" customFormat="1" ht="12.75" customHeight="1" x14ac:dyDescent="0.2">
      <c r="M17" s="7"/>
      <c r="N17" s="7"/>
      <c r="O17" s="69" t="s">
        <v>61</v>
      </c>
      <c r="Q17" s="70">
        <v>0.18</v>
      </c>
    </row>
    <row r="18" spans="1:25" x14ac:dyDescent="0.2">
      <c r="A18" s="1"/>
      <c r="B18" s="1"/>
      <c r="C18" s="1"/>
      <c r="D18" s="1"/>
      <c r="E18" s="1"/>
      <c r="F18" s="1"/>
      <c r="G18" s="2"/>
      <c r="H18" s="2"/>
      <c r="I18" s="1"/>
      <c r="J18" s="1"/>
      <c r="K18" s="1"/>
      <c r="L18" s="1"/>
      <c r="M18" s="36"/>
      <c r="N18" s="36"/>
      <c r="O18" s="36"/>
      <c r="P18" s="36" t="s">
        <v>35</v>
      </c>
      <c r="Q18" s="36"/>
      <c r="T18" s="25"/>
      <c r="U18" s="26"/>
      <c r="V18" s="27" t="s">
        <v>36</v>
      </c>
      <c r="W18" s="25"/>
      <c r="X18" s="25"/>
      <c r="Y18" s="25"/>
    </row>
    <row r="19" spans="1:2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7" t="s">
        <v>13</v>
      </c>
      <c r="N19" s="38">
        <f ca="1">SUMIF(F3:P13,$M$19,F13:P13)</f>
        <v>60</v>
      </c>
      <c r="O19" s="39">
        <f t="shared" ref="O19:O26" ca="1" si="2">N19/$N$26</f>
        <v>4.4117647058823532E-2</v>
      </c>
      <c r="P19" s="40">
        <v>140</v>
      </c>
      <c r="Q19" s="41">
        <f t="shared" ref="Q19:Q25" ca="1" si="3">N19*P19</f>
        <v>8400</v>
      </c>
      <c r="T19" s="27"/>
      <c r="U19" s="26"/>
      <c r="V19" s="28">
        <v>154</v>
      </c>
      <c r="W19" s="29">
        <f t="shared" ref="W19:W25" ca="1" si="4">N19*V19</f>
        <v>9240</v>
      </c>
      <c r="X19" s="27"/>
    </row>
    <row r="20" spans="1:2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7" t="s">
        <v>16</v>
      </c>
      <c r="N20" s="38">
        <f ca="1">SUMIF(F3:P13,$M$20,F13:P13)</f>
        <v>290</v>
      </c>
      <c r="O20" s="39">
        <f t="shared" ca="1" si="2"/>
        <v>0.21323529411764705</v>
      </c>
      <c r="P20" s="40">
        <v>118</v>
      </c>
      <c r="Q20" s="41">
        <f t="shared" ca="1" si="3"/>
        <v>34220</v>
      </c>
      <c r="T20" s="27"/>
      <c r="U20" s="26"/>
      <c r="V20" s="28">
        <v>122</v>
      </c>
      <c r="W20" s="29">
        <f t="shared" ca="1" si="4"/>
        <v>35380</v>
      </c>
      <c r="X20" s="27"/>
    </row>
    <row r="21" spans="1:2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7" t="s">
        <v>14</v>
      </c>
      <c r="N21" s="38">
        <f ca="1">SUMIF(F3:P13,$M$21,F13:P13)</f>
        <v>770</v>
      </c>
      <c r="O21" s="39">
        <f t="shared" ca="1" si="2"/>
        <v>0.56617647058823528</v>
      </c>
      <c r="P21" s="40">
        <v>100</v>
      </c>
      <c r="Q21" s="41">
        <f t="shared" ca="1" si="3"/>
        <v>77000</v>
      </c>
      <c r="T21" s="30"/>
      <c r="U21" s="26"/>
      <c r="V21" s="28">
        <v>101</v>
      </c>
      <c r="W21" s="29">
        <f t="shared" ca="1" si="4"/>
        <v>77770</v>
      </c>
      <c r="X21" s="30"/>
    </row>
    <row r="22" spans="1:2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7" t="s">
        <v>17</v>
      </c>
      <c r="N22" s="38">
        <f ca="1">SUMIF(F3:P13,$M$22,F13:P13)</f>
        <v>0</v>
      </c>
      <c r="O22" s="39">
        <f t="shared" ca="1" si="2"/>
        <v>0</v>
      </c>
      <c r="P22" s="40">
        <v>75</v>
      </c>
      <c r="Q22" s="41">
        <f t="shared" ca="1" si="3"/>
        <v>0</v>
      </c>
      <c r="T22" s="30"/>
      <c r="U22" s="26"/>
      <c r="V22" s="28">
        <v>89</v>
      </c>
      <c r="W22" s="29">
        <f t="shared" ca="1" si="4"/>
        <v>0</v>
      </c>
      <c r="X22" s="30"/>
    </row>
    <row r="23" spans="1:2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7" t="s">
        <v>18</v>
      </c>
      <c r="N23" s="38">
        <f ca="1">SUMIF(F3:P13,$M$23,F13:P13)</f>
        <v>100</v>
      </c>
      <c r="O23" s="39">
        <f t="shared" ca="1" si="2"/>
        <v>7.3529411764705885E-2</v>
      </c>
      <c r="P23" s="40">
        <v>60</v>
      </c>
      <c r="Q23" s="41">
        <f t="shared" ca="1" si="3"/>
        <v>6000</v>
      </c>
      <c r="T23" s="27"/>
      <c r="U23" s="26"/>
      <c r="V23" s="28">
        <v>71</v>
      </c>
      <c r="W23" s="29">
        <f t="shared" ca="1" si="4"/>
        <v>7100</v>
      </c>
      <c r="X23" s="27"/>
    </row>
    <row r="24" spans="1:2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7" t="s">
        <v>19</v>
      </c>
      <c r="N24" s="38">
        <f ca="1">SUMIF(F3:P13,$M$24,F13:P13)</f>
        <v>0</v>
      </c>
      <c r="O24" s="39">
        <f t="shared" ca="1" si="2"/>
        <v>0</v>
      </c>
      <c r="P24" s="40">
        <v>35</v>
      </c>
      <c r="Q24" s="41">
        <f t="shared" ca="1" si="3"/>
        <v>0</v>
      </c>
      <c r="T24" s="27"/>
      <c r="U24" s="26"/>
      <c r="V24" s="28">
        <v>20</v>
      </c>
      <c r="W24" s="29">
        <f t="shared" ca="1" si="4"/>
        <v>0</v>
      </c>
      <c r="X24" s="27"/>
    </row>
    <row r="25" spans="1:2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7" t="s">
        <v>20</v>
      </c>
      <c r="N25" s="42">
        <f ca="1">SUMIF(F3:P13,$M$25,F13:P13)</f>
        <v>140</v>
      </c>
      <c r="O25" s="43">
        <f t="shared" ca="1" si="2"/>
        <v>0.10294117647058823</v>
      </c>
      <c r="P25" s="40">
        <f>P24*0.75</f>
        <v>26.25</v>
      </c>
      <c r="Q25" s="44">
        <f t="shared" ca="1" si="3"/>
        <v>3675</v>
      </c>
      <c r="U25" s="26"/>
      <c r="V25" s="28">
        <v>15</v>
      </c>
      <c r="W25" s="31">
        <f t="shared" ca="1" si="4"/>
        <v>2100</v>
      </c>
      <c r="X25" s="32" t="s">
        <v>34</v>
      </c>
    </row>
    <row r="26" spans="1:2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5"/>
      <c r="N26" s="46">
        <f ca="1">SUM(N19:N25)</f>
        <v>1360</v>
      </c>
      <c r="O26" s="39">
        <f t="shared" ca="1" si="2"/>
        <v>1</v>
      </c>
      <c r="P26" s="78">
        <f ca="1">SUM(Q19:Q25)</f>
        <v>129295</v>
      </c>
      <c r="Q26" s="78"/>
      <c r="U26" s="26"/>
      <c r="V26" s="33"/>
      <c r="W26" s="34">
        <f t="shared" ref="W26" ca="1" si="5">SUM(W19:W25)</f>
        <v>131590</v>
      </c>
    </row>
    <row r="27" spans="1:25" ht="3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7"/>
      <c r="N27" s="47"/>
      <c r="O27" s="47"/>
      <c r="P27" s="47"/>
      <c r="Q27" s="47"/>
      <c r="U27" s="26"/>
      <c r="V27" s="32"/>
      <c r="W27" s="32"/>
    </row>
    <row r="28" spans="1:2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N28" s="48"/>
      <c r="O28" s="49" t="s">
        <v>34</v>
      </c>
      <c r="P28" s="50" t="s">
        <v>37</v>
      </c>
      <c r="Q28" s="51">
        <f ca="1">P26/N26</f>
        <v>95.069852941176464</v>
      </c>
      <c r="T28" s="35"/>
      <c r="U28" s="35"/>
      <c r="V28" s="35"/>
      <c r="W28" s="35"/>
      <c r="X28" s="35"/>
      <c r="Y28" s="35"/>
    </row>
    <row r="29" spans="1:2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8"/>
      <c r="N29" s="48"/>
      <c r="O29" s="48"/>
      <c r="P29" s="50" t="s">
        <v>38</v>
      </c>
      <c r="Q29" s="51">
        <f ca="1">W26/N26</f>
        <v>96.757352941176464</v>
      </c>
    </row>
  </sheetData>
  <mergeCells count="3">
    <mergeCell ref="A3:B3"/>
    <mergeCell ref="P15:Q15"/>
    <mergeCell ref="P26:Q26"/>
  </mergeCells>
  <phoneticPr fontId="0" type="noConversion"/>
  <pageMargins left="0.31496062992125984" right="0.19685039370078741" top="0.69" bottom="0.51" header="0.23622047244094491" footer="0.19685039370078741"/>
  <pageSetup paperSize="9" scale="70" fitToHeight="2" orientation="landscape" r:id="rId1"/>
  <headerFooter>
    <oddHeader>&amp;LEP Si-Ep
K Anteil AeBo, Aufwandschätzung Phase 51 "Unterlagen für die Ausführung"</oddHeader>
    <oddFooter>&amp;L&amp;8AeBo, FL
&amp;F&amp;R&amp;8Seite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 1</vt:lpstr>
      <vt:lpstr>'Tabelle 1'!Druckbereich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Mustervorlage AeBo</dc:title>
  <dc:subject>Formatierung Fusszeile</dc:subject>
  <dc:creator>fa;L.Falzone@AeBo.ch</dc:creator>
  <cp:lastModifiedBy>Falzone Lorenzo</cp:lastModifiedBy>
  <cp:lastPrinted>2020-06-18T14:51:17Z</cp:lastPrinted>
  <dcterms:created xsi:type="dcterms:W3CDTF">1998-07-10T06:18:39Z</dcterms:created>
  <dcterms:modified xsi:type="dcterms:W3CDTF">2020-07-29T07:32:36Z</dcterms:modified>
</cp:coreProperties>
</file>