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2488BD5C-23C4-48E0-8FD1-F96CACE6DCF4}" xr6:coauthVersionLast="45" xr6:coauthVersionMax="45" xr10:uidLastSave="{00000000-0000-0000-0000-000000000000}"/>
  <bookViews>
    <workbookView xWindow="-28920" yWindow="-120" windowWidth="29040" windowHeight="17790" activeTab="1" xr2:uid="{00000000-000D-0000-FFFF-FFFF00000000}"/>
  </bookViews>
  <sheets>
    <sheet name="Tabelle1" sheetId="1" r:id="rId1"/>
    <sheet name="20" sheetId="2" r:id="rId2"/>
  </sheets>
  <definedNames>
    <definedName name="_xlnm.Print_Area" localSheetId="1">'20'!$A$1:$H$31</definedName>
    <definedName name="_xlnm.Print_Area" localSheetId="0">Tabelle1!$A$1:$H$31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9" i="2"/>
  <c r="E15" i="2"/>
  <c r="H28" i="2"/>
  <c r="H29" i="2"/>
  <c r="F10" i="2"/>
  <c r="F11" i="2"/>
  <c r="G11" i="2"/>
  <c r="F15" i="2"/>
  <c r="G15" i="2"/>
  <c r="F19" i="2"/>
  <c r="G19" i="2"/>
  <c r="G21" i="2"/>
  <c r="G24" i="2"/>
  <c r="G25" i="2"/>
  <c r="H25" i="2"/>
  <c r="H31" i="2"/>
  <c r="G29" i="2"/>
  <c r="G31" i="2"/>
  <c r="F21" i="2"/>
  <c r="E21" i="2"/>
  <c r="H19" i="2"/>
  <c r="H15" i="2"/>
  <c r="H11" i="2"/>
  <c r="F19" i="1"/>
  <c r="F15" i="1"/>
  <c r="F10" i="1"/>
  <c r="F11" i="1"/>
  <c r="F21" i="1"/>
  <c r="E19" i="1"/>
  <c r="G19" i="1"/>
  <c r="E15" i="1"/>
  <c r="G15" i="1"/>
  <c r="E11" i="1"/>
  <c r="G11" i="1"/>
  <c r="G29" i="1"/>
  <c r="H28" i="1"/>
  <c r="H29" i="1"/>
  <c r="G21" i="1"/>
  <c r="G24" i="1"/>
  <c r="G25" i="1"/>
  <c r="H25" i="1"/>
  <c r="H31" i="1"/>
  <c r="G31" i="1"/>
  <c r="H19" i="1"/>
  <c r="H15" i="1"/>
  <c r="H11" i="1"/>
  <c r="E21" i="1"/>
</calcChain>
</file>

<file path=xl/sharedStrings.xml><?xml version="1.0" encoding="utf-8"?>
<sst xmlns="http://schemas.openxmlformats.org/spreadsheetml/2006/main" count="83" uniqueCount="35">
  <si>
    <t>Aufwandschätzung der INGE für die Phase 51 "Unterlagen für die Ausführung"</t>
  </si>
  <si>
    <t>Stand: Ende Juli 2020</t>
  </si>
  <si>
    <t>Fachbereich</t>
  </si>
  <si>
    <t>INGE-Partner</t>
  </si>
  <si>
    <t>JS</t>
  </si>
  <si>
    <t>Hefte Submission Baumeister</t>
  </si>
  <si>
    <t>Trasse / Umwelt</t>
  </si>
  <si>
    <t>TP 2</t>
  </si>
  <si>
    <t>[h]</t>
  </si>
  <si>
    <t>[CHF]</t>
  </si>
  <si>
    <t>Prov. Verkehrsführung</t>
  </si>
  <si>
    <t>AeBo</t>
  </si>
  <si>
    <t>TP 1</t>
  </si>
  <si>
    <t>Tunnel / Geotechnik</t>
  </si>
  <si>
    <t>Tunnels: 11, 12, 13</t>
  </si>
  <si>
    <t>22, 23, 24</t>
  </si>
  <si>
    <t>TP 3</t>
  </si>
  <si>
    <t>Kunstbauten</t>
  </si>
  <si>
    <t>PNP</t>
  </si>
  <si>
    <t>BDL (32), UNF (33), UEF (34), LSW (35)</t>
  </si>
  <si>
    <t>Brücken (31), UEF (34)</t>
  </si>
  <si>
    <t>Vertrag</t>
  </si>
  <si>
    <t>bisher abgelaufen</t>
  </si>
  <si>
    <t>TP</t>
  </si>
  <si>
    <t>Summe</t>
  </si>
  <si>
    <t>H-Schätzung</t>
  </si>
  <si>
    <t>ca.</t>
  </si>
  <si>
    <t>Stützmauer (14), Schutzbauten / Rutschhänge (15)</t>
  </si>
  <si>
    <t>ZMT = 83.- CHF/h</t>
  </si>
  <si>
    <t xml:space="preserve">Differenz </t>
  </si>
  <si>
    <t>(+=Reserve)</t>
  </si>
  <si>
    <t>Abzug Honorar INGE für WTQ Phase 51</t>
  </si>
  <si>
    <t>Aufwendungen Projektleitung + Reserve INGE</t>
  </si>
  <si>
    <t>(inkl. Akustik)</t>
  </si>
  <si>
    <t>794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</si>
</sst>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i/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2" fillId="0" borderId="0" xfId="0" applyNumberFormat="1" applyFont="1"/>
    <xf numFmtId="43" fontId="2" fillId="0" borderId="0" xfId="1" applyFont="1"/>
    <xf numFmtId="0" fontId="2" fillId="0" borderId="0" xfId="0" applyFont="1" applyAlignment="1">
      <alignment horizontal="left"/>
    </xf>
    <xf numFmtId="3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2" fillId="0" borderId="0" xfId="0" applyFont="1" applyBorder="1"/>
    <xf numFmtId="3" fontId="2" fillId="0" borderId="0" xfId="0" applyNumberFormat="1" applyFont="1" applyFill="1"/>
    <xf numFmtId="0" fontId="2" fillId="0" borderId="1" xfId="0" applyFont="1" applyFill="1" applyBorder="1"/>
    <xf numFmtId="3" fontId="3" fillId="0" borderId="0" xfId="0" applyNumberFormat="1" applyFont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/>
    <xf numFmtId="43" fontId="2" fillId="2" borderId="0" xfId="1" applyFont="1" applyFill="1"/>
    <xf numFmtId="43" fontId="3" fillId="0" borderId="0" xfId="1" applyFont="1"/>
    <xf numFmtId="0" fontId="4" fillId="0" borderId="0" xfId="0" applyFont="1"/>
    <xf numFmtId="9" fontId="2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2" fillId="2" borderId="0" xfId="0" applyFont="1" applyFill="1" applyAlignment="1">
      <alignment horizontal="right"/>
    </xf>
    <xf numFmtId="3" fontId="2" fillId="2" borderId="1" xfId="0" applyNumberFormat="1" applyFont="1" applyFill="1" applyBorder="1"/>
    <xf numFmtId="43" fontId="2" fillId="2" borderId="1" xfId="1" applyFont="1" applyFill="1" applyBorder="1"/>
    <xf numFmtId="3" fontId="3" fillId="2" borderId="0" xfId="0" applyNumberFormat="1" applyFont="1" applyFill="1"/>
    <xf numFmtId="43" fontId="3" fillId="2" borderId="0" xfId="1" applyFont="1" applyFill="1"/>
    <xf numFmtId="0" fontId="2" fillId="2" borderId="0" xfId="0" applyFont="1" applyFill="1"/>
    <xf numFmtId="0" fontId="2" fillId="3" borderId="0" xfId="0" applyFont="1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view="pageBreakPreview" topLeftCell="A4" zoomScale="130" zoomScaleNormal="130" zoomScaleSheetLayoutView="130" workbookViewId="0">
      <selection activeCell="E25" sqref="E25"/>
    </sheetView>
  </sheetViews>
  <sheetFormatPr baseColWidth="10" defaultColWidth="9.140625" defaultRowHeight="14.25" x14ac:dyDescent="0.2"/>
  <cols>
    <col min="1" max="1" width="5.140625" style="1" customWidth="1"/>
    <col min="2" max="2" width="22" style="1" bestFit="1" customWidth="1"/>
    <col min="3" max="3" width="47.5703125" style="1" customWidth="1"/>
    <col min="4" max="4" width="17.5703125" style="1" customWidth="1"/>
    <col min="5" max="5" width="20.28515625" style="1" customWidth="1"/>
    <col min="6" max="6" width="12.42578125" style="1" customWidth="1"/>
    <col min="7" max="7" width="11" style="1" customWidth="1"/>
    <col min="8" max="8" width="15.5703125" style="1" customWidth="1"/>
    <col min="9" max="16384" width="9.140625" style="1"/>
  </cols>
  <sheetData>
    <row r="1" spans="1:8" ht="18" x14ac:dyDescent="0.25">
      <c r="A1" s="19" t="s">
        <v>0</v>
      </c>
    </row>
    <row r="3" spans="1:8" x14ac:dyDescent="0.2">
      <c r="A3" s="1" t="s">
        <v>1</v>
      </c>
    </row>
    <row r="6" spans="1:8" ht="15" x14ac:dyDescent="0.25">
      <c r="A6" s="3" t="s">
        <v>23</v>
      </c>
      <c r="B6" s="3" t="s">
        <v>2</v>
      </c>
      <c r="C6" s="3" t="s">
        <v>5</v>
      </c>
      <c r="D6" s="3" t="s">
        <v>3</v>
      </c>
      <c r="E6" s="21" t="s">
        <v>22</v>
      </c>
      <c r="F6" s="1" t="s">
        <v>25</v>
      </c>
      <c r="G6" s="4" t="s">
        <v>24</v>
      </c>
      <c r="H6" s="4"/>
    </row>
    <row r="7" spans="1:8" x14ac:dyDescent="0.2">
      <c r="E7" s="22" t="s">
        <v>26</v>
      </c>
    </row>
    <row r="8" spans="1:8" x14ac:dyDescent="0.2">
      <c r="E8" s="22" t="s">
        <v>8</v>
      </c>
      <c r="F8" s="2" t="s">
        <v>8</v>
      </c>
      <c r="G8" s="2" t="s">
        <v>8</v>
      </c>
    </row>
    <row r="9" spans="1:8" x14ac:dyDescent="0.2">
      <c r="A9" s="1" t="s">
        <v>12</v>
      </c>
      <c r="B9" s="1" t="s">
        <v>13</v>
      </c>
      <c r="C9" s="7" t="s">
        <v>14</v>
      </c>
      <c r="D9" s="2" t="s">
        <v>11</v>
      </c>
      <c r="E9" s="22"/>
      <c r="F9" s="12">
        <v>1300</v>
      </c>
      <c r="G9" s="12"/>
      <c r="H9" s="6"/>
    </row>
    <row r="10" spans="1:8" x14ac:dyDescent="0.2">
      <c r="C10" s="7" t="s">
        <v>27</v>
      </c>
      <c r="D10" s="2" t="s">
        <v>18</v>
      </c>
      <c r="E10" s="23"/>
      <c r="F10" s="8">
        <f>1000+300+200</f>
        <v>1500</v>
      </c>
      <c r="G10" s="13"/>
    </row>
    <row r="11" spans="1:8" x14ac:dyDescent="0.2">
      <c r="C11" s="7"/>
      <c r="E11" s="22">
        <f>MROUND(22058.75/83,10)</f>
        <v>270</v>
      </c>
      <c r="F11" s="5">
        <f>SUM(F9:F10)</f>
        <v>2800</v>
      </c>
      <c r="G11" s="5">
        <f>SUM(E11:F11)</f>
        <v>3070</v>
      </c>
      <c r="H11" s="1" t="str">
        <f>A9</f>
        <v>TP 1</v>
      </c>
    </row>
    <row r="12" spans="1:8" x14ac:dyDescent="0.2">
      <c r="C12" s="7"/>
      <c r="E12" s="22"/>
      <c r="F12" s="5"/>
      <c r="G12" s="5"/>
    </row>
    <row r="13" spans="1:8" x14ac:dyDescent="0.2">
      <c r="A13" s="1" t="s">
        <v>7</v>
      </c>
      <c r="B13" s="1" t="s">
        <v>6</v>
      </c>
      <c r="C13" s="7" t="s">
        <v>15</v>
      </c>
      <c r="D13" s="2" t="s">
        <v>4</v>
      </c>
      <c r="E13" s="22"/>
      <c r="F13" s="5">
        <v>3700</v>
      </c>
      <c r="G13" s="5"/>
    </row>
    <row r="14" spans="1:8" x14ac:dyDescent="0.2">
      <c r="B14" s="1" t="s">
        <v>10</v>
      </c>
      <c r="C14" s="7">
        <v>22</v>
      </c>
      <c r="D14" s="2" t="s">
        <v>11</v>
      </c>
      <c r="E14" s="23"/>
      <c r="F14" s="13">
        <v>500</v>
      </c>
      <c r="G14" s="13"/>
    </row>
    <row r="15" spans="1:8" x14ac:dyDescent="0.2">
      <c r="B15" s="1" t="s">
        <v>33</v>
      </c>
      <c r="C15" s="7"/>
      <c r="D15" s="2"/>
      <c r="E15" s="22">
        <f>MROUND(23230.5/83,10)</f>
        <v>280</v>
      </c>
      <c r="F15" s="5">
        <f>SUM(F13:F14)</f>
        <v>4200</v>
      </c>
      <c r="G15" s="5">
        <f>SUM(E15:F15)</f>
        <v>4480</v>
      </c>
      <c r="H15" s="1" t="str">
        <f>A13</f>
        <v>TP 2</v>
      </c>
    </row>
    <row r="16" spans="1:8" x14ac:dyDescent="0.2">
      <c r="C16" s="7"/>
      <c r="D16" s="2"/>
      <c r="E16" s="22"/>
      <c r="G16" s="5"/>
    </row>
    <row r="17" spans="1:13" x14ac:dyDescent="0.2">
      <c r="A17" s="1" t="s">
        <v>16</v>
      </c>
      <c r="B17" s="1" t="s">
        <v>17</v>
      </c>
      <c r="C17" s="7" t="s">
        <v>20</v>
      </c>
      <c r="D17" s="2" t="s">
        <v>4</v>
      </c>
      <c r="E17" s="22"/>
      <c r="F17" s="12">
        <v>1450</v>
      </c>
      <c r="G17" s="12"/>
    </row>
    <row r="18" spans="1:13" x14ac:dyDescent="0.2">
      <c r="C18" s="7" t="s">
        <v>19</v>
      </c>
      <c r="D18" s="2" t="s">
        <v>11</v>
      </c>
      <c r="E18" s="23"/>
      <c r="F18" s="8">
        <v>1400</v>
      </c>
      <c r="G18" s="8"/>
    </row>
    <row r="19" spans="1:13" x14ac:dyDescent="0.2">
      <c r="C19" s="7"/>
      <c r="D19" s="2"/>
      <c r="E19" s="22">
        <f>MROUND(16769.75/83,10)</f>
        <v>200</v>
      </c>
      <c r="F19" s="5">
        <f>SUM(F17:F18)</f>
        <v>2850</v>
      </c>
      <c r="G19" s="5">
        <f>SUM(E19:F19)</f>
        <v>3050</v>
      </c>
      <c r="H19" s="11" t="str">
        <f>A17</f>
        <v>TP 3</v>
      </c>
      <c r="I19" s="11"/>
      <c r="J19" s="11"/>
      <c r="K19" s="11"/>
      <c r="L19" s="11"/>
      <c r="M19" s="11"/>
    </row>
    <row r="20" spans="1:13" x14ac:dyDescent="0.2">
      <c r="C20" s="2"/>
      <c r="D20" s="10"/>
      <c r="E20" s="24"/>
      <c r="F20" s="9"/>
      <c r="G20" s="9"/>
    </row>
    <row r="21" spans="1:13" ht="15" x14ac:dyDescent="0.25">
      <c r="C21" s="2"/>
      <c r="D21" s="2"/>
      <c r="E21" s="22">
        <f>SUM(E9:E20)</f>
        <v>750</v>
      </c>
      <c r="F21" s="5">
        <f>F19+F15+F11</f>
        <v>9850</v>
      </c>
      <c r="G21" s="14">
        <f>SUM(G9:G20)</f>
        <v>10600</v>
      </c>
    </row>
    <row r="22" spans="1:13" x14ac:dyDescent="0.2">
      <c r="C22" s="2"/>
      <c r="D22" s="2"/>
      <c r="E22" s="2"/>
      <c r="G22" s="5"/>
    </row>
    <row r="23" spans="1:13" x14ac:dyDescent="0.2">
      <c r="C23" s="2"/>
      <c r="D23" s="2"/>
      <c r="E23" s="2"/>
      <c r="G23" s="2" t="s">
        <v>8</v>
      </c>
      <c r="H23" s="2" t="s">
        <v>9</v>
      </c>
    </row>
    <row r="24" spans="1:13" x14ac:dyDescent="0.2">
      <c r="C24" s="2"/>
      <c r="D24" s="10" t="s">
        <v>32</v>
      </c>
      <c r="E24" s="20">
        <v>0.25</v>
      </c>
      <c r="G24" s="8">
        <f>E24*G21</f>
        <v>2650</v>
      </c>
      <c r="H24" s="25" t="s">
        <v>28</v>
      </c>
    </row>
    <row r="25" spans="1:13" ht="15" x14ac:dyDescent="0.25">
      <c r="C25" s="2"/>
      <c r="D25" s="2"/>
      <c r="F25" s="10" t="s">
        <v>26</v>
      </c>
      <c r="G25" s="14">
        <f>MROUND(SUM(G21:G24),100)</f>
        <v>13300</v>
      </c>
      <c r="H25" s="18">
        <f>MROUND(G25*83,1000)</f>
        <v>1104000</v>
      </c>
    </row>
    <row r="26" spans="1:13" ht="15" x14ac:dyDescent="0.25">
      <c r="C26" s="2"/>
      <c r="D26" s="10"/>
      <c r="F26" s="2"/>
      <c r="G26" s="5"/>
      <c r="H26" s="18"/>
    </row>
    <row r="27" spans="1:13" x14ac:dyDescent="0.2">
      <c r="C27" s="2"/>
      <c r="D27" s="15"/>
      <c r="E27" s="15" t="s">
        <v>21</v>
      </c>
      <c r="F27" s="15"/>
      <c r="G27" s="16">
        <v>16500</v>
      </c>
      <c r="H27" s="17">
        <v>1335872</v>
      </c>
    </row>
    <row r="28" spans="1:13" x14ac:dyDescent="0.2">
      <c r="C28" s="2"/>
      <c r="D28" s="15"/>
      <c r="E28" s="26" t="s">
        <v>31</v>
      </c>
      <c r="F28" s="15"/>
      <c r="G28" s="27">
        <v>-1700</v>
      </c>
      <c r="H28" s="28">
        <f>G28*82.21</f>
        <v>-139757</v>
      </c>
    </row>
    <row r="29" spans="1:13" ht="15" x14ac:dyDescent="0.25">
      <c r="C29" s="2"/>
      <c r="D29" s="15"/>
      <c r="E29" s="31"/>
      <c r="F29" s="31"/>
      <c r="G29" s="29">
        <f>SUM(G27:G28)</f>
        <v>14800</v>
      </c>
      <c r="H29" s="30">
        <f>SUM(H27:H28)</f>
        <v>1196115</v>
      </c>
    </row>
    <row r="30" spans="1:13" x14ac:dyDescent="0.2">
      <c r="C30" s="2"/>
      <c r="D30" s="2"/>
    </row>
    <row r="31" spans="1:13" ht="15" x14ac:dyDescent="0.25">
      <c r="E31" s="4" t="s">
        <v>29</v>
      </c>
      <c r="F31" s="2" t="s">
        <v>30</v>
      </c>
      <c r="G31" s="14">
        <f>G29-G25</f>
        <v>1500</v>
      </c>
      <c r="H31" s="18">
        <f>H29-H25</f>
        <v>92115</v>
      </c>
    </row>
  </sheetData>
  <pageMargins left="0.3" right="0.24" top="0.56000000000000005" bottom="0.74803149606299213" header="0.31496062992125984" footer="0.31496062992125984"/>
  <pageSetup paperSize="9" scale="93" orientation="landscape" r:id="rId1"/>
  <headerFooter>
    <oddFooter>&amp;L&amp;"Arial,Standard"&amp;7&amp;F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8B69-22BD-424C-8AB8-E2A8B9BD554C}">
  <dimension ref="A1:M31"/>
  <sheetViews>
    <sheetView tabSelected="1" view="pageBreakPreview" zoomScale="130" zoomScaleNormal="130" zoomScaleSheetLayoutView="130" workbookViewId="0">
      <selection activeCell="E24" sqref="E24"/>
    </sheetView>
  </sheetViews>
  <sheetFormatPr baseColWidth="10" defaultColWidth="9.140625" defaultRowHeight="14.25" x14ac:dyDescent="0.2"/>
  <cols>
    <col min="1" max="1" width="5.140625" style="1" customWidth="1"/>
    <col min="2" max="2" width="22" style="1" bestFit="1" customWidth="1"/>
    <col min="3" max="3" width="47.5703125" style="1" customWidth="1"/>
    <col min="4" max="4" width="17.5703125" style="1" customWidth="1"/>
    <col min="5" max="5" width="20.28515625" style="1" customWidth="1"/>
    <col min="6" max="6" width="12.42578125" style="1" customWidth="1"/>
    <col min="7" max="7" width="11" style="1" customWidth="1"/>
    <col min="8" max="8" width="15.5703125" style="1" customWidth="1"/>
    <col min="9" max="16384" width="9.140625" style="1"/>
  </cols>
  <sheetData>
    <row r="1" spans="1:8" ht="18" x14ac:dyDescent="0.25">
      <c r="A1" s="19" t="s">
        <v>0</v>
      </c>
    </row>
    <row r="3" spans="1:8" x14ac:dyDescent="0.2">
      <c r="A3" s="1" t="s">
        <v>1</v>
      </c>
    </row>
    <row r="6" spans="1:8" ht="15" x14ac:dyDescent="0.25">
      <c r="A6" s="3" t="s">
        <v>23</v>
      </c>
      <c r="B6" s="3" t="s">
        <v>2</v>
      </c>
      <c r="C6" s="3" t="s">
        <v>5</v>
      </c>
      <c r="D6" s="3" t="s">
        <v>3</v>
      </c>
      <c r="E6" s="21" t="s">
        <v>22</v>
      </c>
      <c r="F6" s="1" t="s">
        <v>25</v>
      </c>
      <c r="G6" s="4" t="s">
        <v>24</v>
      </c>
      <c r="H6" s="4"/>
    </row>
    <row r="7" spans="1:8" x14ac:dyDescent="0.2">
      <c r="E7" s="22" t="s">
        <v>26</v>
      </c>
    </row>
    <row r="8" spans="1:8" x14ac:dyDescent="0.2">
      <c r="E8" s="22" t="s">
        <v>8</v>
      </c>
      <c r="F8" s="2" t="s">
        <v>8</v>
      </c>
      <c r="G8" s="2" t="s">
        <v>8</v>
      </c>
    </row>
    <row r="9" spans="1:8" x14ac:dyDescent="0.2">
      <c r="A9" s="1" t="s">
        <v>12</v>
      </c>
      <c r="B9" s="1" t="s">
        <v>13</v>
      </c>
      <c r="C9" s="7" t="s">
        <v>14</v>
      </c>
      <c r="D9" s="2" t="s">
        <v>11</v>
      </c>
      <c r="E9" s="22"/>
      <c r="F9" s="12">
        <v>1300</v>
      </c>
      <c r="G9" s="12"/>
      <c r="H9" s="6"/>
    </row>
    <row r="10" spans="1:8" x14ac:dyDescent="0.2">
      <c r="C10" s="7" t="s">
        <v>27</v>
      </c>
      <c r="D10" s="2" t="s">
        <v>18</v>
      </c>
      <c r="E10" s="23"/>
      <c r="F10" s="8">
        <f>1000+300+200</f>
        <v>1500</v>
      </c>
      <c r="G10" s="13"/>
    </row>
    <row r="11" spans="1:8" x14ac:dyDescent="0.2">
      <c r="C11" s="7"/>
      <c r="E11" s="22">
        <f>MROUND(22058.75/83,10)</f>
        <v>270</v>
      </c>
      <c r="F11" s="5">
        <f>SUM(F9:F10)</f>
        <v>2800</v>
      </c>
      <c r="G11" s="5">
        <f>SUM(E11:F11)</f>
        <v>3070</v>
      </c>
      <c r="H11" s="1" t="str">
        <f>A9</f>
        <v>TP 1</v>
      </c>
    </row>
    <row r="12" spans="1:8" x14ac:dyDescent="0.2">
      <c r="C12" s="7"/>
      <c r="E12" s="22"/>
      <c r="F12" s="5"/>
      <c r="G12" s="5"/>
    </row>
    <row r="13" spans="1:8" x14ac:dyDescent="0.2">
      <c r="A13" s="1" t="s">
        <v>7</v>
      </c>
      <c r="B13" s="1" t="s">
        <v>6</v>
      </c>
      <c r="C13" s="7" t="s">
        <v>15</v>
      </c>
      <c r="D13" s="2" t="s">
        <v>4</v>
      </c>
      <c r="E13" s="22"/>
      <c r="F13" s="5">
        <v>3700</v>
      </c>
      <c r="G13" s="5"/>
    </row>
    <row r="14" spans="1:8" x14ac:dyDescent="0.2">
      <c r="B14" s="1" t="s">
        <v>10</v>
      </c>
      <c r="C14" s="7">
        <v>22</v>
      </c>
      <c r="D14" s="2" t="s">
        <v>11</v>
      </c>
      <c r="E14" s="23"/>
      <c r="F14" s="13">
        <v>500</v>
      </c>
      <c r="G14" s="13"/>
    </row>
    <row r="15" spans="1:8" x14ac:dyDescent="0.2">
      <c r="B15" s="1" t="s">
        <v>33</v>
      </c>
      <c r="C15" s="7"/>
      <c r="D15" s="2"/>
      <c r="E15" s="22">
        <f>MROUND(23230.5/83,10)</f>
        <v>280</v>
      </c>
      <c r="F15" s="5">
        <f>SUM(F13:F14)</f>
        <v>4200</v>
      </c>
      <c r="G15" s="5">
        <f>SUM(E15:F15)</f>
        <v>4480</v>
      </c>
      <c r="H15" s="1" t="str">
        <f>A13</f>
        <v>TP 2</v>
      </c>
    </row>
    <row r="16" spans="1:8" x14ac:dyDescent="0.2">
      <c r="C16" s="7"/>
      <c r="D16" s="2"/>
      <c r="E16" s="22"/>
      <c r="G16" s="5"/>
    </row>
    <row r="17" spans="1:13" x14ac:dyDescent="0.2">
      <c r="A17" s="1" t="s">
        <v>16</v>
      </c>
      <c r="B17" s="1" t="s">
        <v>17</v>
      </c>
      <c r="C17" s="7" t="s">
        <v>20</v>
      </c>
      <c r="D17" s="2" t="s">
        <v>4</v>
      </c>
      <c r="E17" s="22"/>
      <c r="F17" s="12">
        <v>1450</v>
      </c>
      <c r="G17" s="12"/>
    </row>
    <row r="18" spans="1:13" x14ac:dyDescent="0.2">
      <c r="C18" s="7" t="s">
        <v>19</v>
      </c>
      <c r="D18" s="2" t="s">
        <v>11</v>
      </c>
      <c r="E18" s="23"/>
      <c r="F18" s="8">
        <v>1400</v>
      </c>
      <c r="G18" s="8"/>
    </row>
    <row r="19" spans="1:13" x14ac:dyDescent="0.2">
      <c r="C19" s="7"/>
      <c r="D19" s="2"/>
      <c r="E19" s="22">
        <f>MROUND(16769.75/83,10)</f>
        <v>200</v>
      </c>
      <c r="F19" s="5">
        <f>SUM(F17:F18)</f>
        <v>2850</v>
      </c>
      <c r="G19" s="5">
        <f>SUM(E19:F19)</f>
        <v>3050</v>
      </c>
      <c r="H19" s="11" t="str">
        <f>A17</f>
        <v>TP 3</v>
      </c>
      <c r="I19" s="11"/>
      <c r="J19" s="11"/>
      <c r="K19" s="11"/>
      <c r="L19" s="11"/>
      <c r="M19" s="11"/>
    </row>
    <row r="20" spans="1:13" x14ac:dyDescent="0.2">
      <c r="C20" s="2"/>
      <c r="D20" s="10"/>
      <c r="E20" s="24"/>
      <c r="F20" s="9"/>
      <c r="G20" s="9"/>
    </row>
    <row r="21" spans="1:13" ht="15" x14ac:dyDescent="0.25">
      <c r="C21" s="2"/>
      <c r="D21" s="2"/>
      <c r="E21" s="22">
        <f>SUM(E9:E20)</f>
        <v>750</v>
      </c>
      <c r="F21" s="5">
        <f>F19+F15+F11</f>
        <v>9850</v>
      </c>
      <c r="G21" s="14">
        <f>SUM(G9:G20)</f>
        <v>10600</v>
      </c>
    </row>
    <row r="22" spans="1:13" x14ac:dyDescent="0.2">
      <c r="C22" s="2"/>
      <c r="D22" s="2"/>
      <c r="E22" s="32" t="s">
        <v>34</v>
      </c>
      <c r="G22" s="5"/>
    </row>
    <row r="23" spans="1:13" x14ac:dyDescent="0.2">
      <c r="C23" s="2"/>
      <c r="D23" s="2"/>
      <c r="E23" s="2"/>
      <c r="G23" s="2" t="s">
        <v>8</v>
      </c>
      <c r="H23" s="2" t="s">
        <v>9</v>
      </c>
    </row>
    <row r="24" spans="1:13" x14ac:dyDescent="0.2">
      <c r="C24" s="2"/>
      <c r="D24" s="10" t="s">
        <v>32</v>
      </c>
      <c r="E24" s="20">
        <v>0.2</v>
      </c>
      <c r="G24" s="8">
        <f>E24*G21</f>
        <v>2120</v>
      </c>
      <c r="H24" s="25" t="s">
        <v>28</v>
      </c>
    </row>
    <row r="25" spans="1:13" ht="15" x14ac:dyDescent="0.25">
      <c r="C25" s="2"/>
      <c r="D25" s="2"/>
      <c r="F25" s="10" t="s">
        <v>26</v>
      </c>
      <c r="G25" s="14">
        <f>MROUND(SUM(G21:G24),100)</f>
        <v>12700</v>
      </c>
      <c r="H25" s="18">
        <f>MROUND(G25*83,1000)</f>
        <v>1054000</v>
      </c>
    </row>
    <row r="26" spans="1:13" ht="15" x14ac:dyDescent="0.25">
      <c r="C26" s="2"/>
      <c r="D26" s="10"/>
      <c r="F26" s="2"/>
      <c r="G26" s="5"/>
      <c r="H26" s="18"/>
    </row>
    <row r="27" spans="1:13" x14ac:dyDescent="0.2">
      <c r="C27" s="2"/>
      <c r="D27" s="15"/>
      <c r="E27" s="15" t="s">
        <v>21</v>
      </c>
      <c r="F27" s="15"/>
      <c r="G27" s="16">
        <v>16500</v>
      </c>
      <c r="H27" s="17">
        <v>1335872</v>
      </c>
    </row>
    <row r="28" spans="1:13" x14ac:dyDescent="0.2">
      <c r="C28" s="2"/>
      <c r="D28" s="15"/>
      <c r="E28" s="26" t="s">
        <v>31</v>
      </c>
      <c r="F28" s="15"/>
      <c r="G28" s="27">
        <v>-1700</v>
      </c>
      <c r="H28" s="28">
        <f>G28*82.21</f>
        <v>-139757</v>
      </c>
    </row>
    <row r="29" spans="1:13" ht="15" x14ac:dyDescent="0.25">
      <c r="C29" s="2"/>
      <c r="D29" s="15"/>
      <c r="E29" s="31"/>
      <c r="F29" s="31"/>
      <c r="G29" s="29">
        <f>SUM(G27:G28)</f>
        <v>14800</v>
      </c>
      <c r="H29" s="30">
        <f>SUM(H27:H28)</f>
        <v>1196115</v>
      </c>
    </row>
    <row r="30" spans="1:13" x14ac:dyDescent="0.2">
      <c r="C30" s="2"/>
      <c r="D30" s="2"/>
    </row>
    <row r="31" spans="1:13" ht="15" x14ac:dyDescent="0.25">
      <c r="E31" s="4" t="s">
        <v>29</v>
      </c>
      <c r="F31" s="2" t="s">
        <v>30</v>
      </c>
      <c r="G31" s="14">
        <f>G29-G25</f>
        <v>2100</v>
      </c>
      <c r="H31" s="18">
        <f>H29-H25</f>
        <v>142115</v>
      </c>
    </row>
  </sheetData>
  <pageMargins left="0.3" right="0.24" top="0.56000000000000005" bottom="0.74803149606299213" header="0.31496062992125984" footer="0.31496062992125984"/>
  <pageSetup paperSize="9" scale="93" orientation="landscape" r:id="rId1"/>
  <headerFooter>
    <oddFooter>&amp;L&amp;"Arial,Standard"&amp;7&amp;F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Tabelle1</vt:lpstr>
      <vt:lpstr>20</vt:lpstr>
      <vt:lpstr>'20'!Druckbereich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2020-07-29T12:19:43Z</dcterms:modified>
</cp:coreProperties>
</file>