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 activeTab="2"/>
  </bookViews>
  <sheets>
    <sheet name="Übersicht" sheetId="2" r:id="rId1"/>
    <sheet name="AeBo" sheetId="1" r:id="rId2"/>
    <sheet name="Tabelle3" sheetId="3" r:id="rId3"/>
  </sheets>
  <definedNames>
    <definedName name="_xlnm.Print_Titles" localSheetId="1">AeBo!$1:$6</definedName>
    <definedName name="_xlnm.Print_Titles" localSheetId="0">Übersicht!$1:$6</definedName>
  </definedNames>
  <calcPr calcId="145621"/>
</workbook>
</file>

<file path=xl/calcChain.xml><?xml version="1.0" encoding="utf-8"?>
<calcChain xmlns="http://schemas.openxmlformats.org/spreadsheetml/2006/main">
  <c r="H54" i="1" l="1"/>
  <c r="H8" i="1"/>
  <c r="J70" i="1" l="1"/>
  <c r="J55" i="1"/>
  <c r="K89" i="1"/>
  <c r="I8" i="1"/>
  <c r="G8" i="1"/>
  <c r="F8" i="1"/>
  <c r="E8" i="1"/>
  <c r="M8" i="1" s="1"/>
  <c r="C10" i="3"/>
  <c r="D10" i="3"/>
  <c r="E10" i="3"/>
  <c r="F10" i="3"/>
  <c r="G10" i="3"/>
  <c r="H10" i="3"/>
  <c r="B10" i="3"/>
  <c r="J9" i="3"/>
  <c r="D8" i="3"/>
  <c r="G8" i="3"/>
  <c r="E89" i="2"/>
  <c r="F89" i="2"/>
  <c r="G89" i="2"/>
  <c r="H89" i="2"/>
  <c r="I89" i="2"/>
  <c r="J89" i="2"/>
  <c r="G8" i="2"/>
  <c r="I8" i="2"/>
  <c r="H8" i="2"/>
  <c r="F8" i="2"/>
  <c r="E8" i="2"/>
  <c r="M70" i="1"/>
  <c r="M69" i="1"/>
  <c r="M54" i="1"/>
  <c r="M52" i="1"/>
  <c r="M39" i="1"/>
  <c r="L77" i="1"/>
  <c r="G82" i="1"/>
  <c r="G85" i="1" s="1"/>
  <c r="M85" i="1" s="1"/>
  <c r="J74" i="1"/>
  <c r="I74" i="1"/>
  <c r="H74" i="1"/>
  <c r="G74" i="1"/>
  <c r="F74" i="1"/>
  <c r="E74" i="1"/>
  <c r="H73" i="1"/>
  <c r="G72" i="1"/>
  <c r="F72" i="1"/>
  <c r="E72" i="1"/>
  <c r="E73" i="1" s="1"/>
  <c r="E76" i="1" s="1"/>
  <c r="E79" i="1" s="1"/>
  <c r="G71" i="1"/>
  <c r="M71" i="1" s="1"/>
  <c r="I73" i="1"/>
  <c r="F68" i="1"/>
  <c r="F73" i="1" s="1"/>
  <c r="F58" i="1"/>
  <c r="H58" i="1"/>
  <c r="J58" i="1"/>
  <c r="K58" i="1"/>
  <c r="E39" i="1"/>
  <c r="F39" i="1"/>
  <c r="F47" i="1" s="1"/>
  <c r="G39" i="1"/>
  <c r="G47" i="1" s="1"/>
  <c r="H39" i="1"/>
  <c r="I39" i="1"/>
  <c r="K39" i="1"/>
  <c r="E47" i="1"/>
  <c r="I47" i="1"/>
  <c r="K47" i="1"/>
  <c r="E27" i="1"/>
  <c r="F27" i="1"/>
  <c r="H27" i="1"/>
  <c r="I27" i="1"/>
  <c r="J27" i="1"/>
  <c r="K27" i="1"/>
  <c r="E55" i="1"/>
  <c r="E58" i="1" s="1"/>
  <c r="G53" i="1"/>
  <c r="G58" i="1" s="1"/>
  <c r="J36" i="1"/>
  <c r="J39" i="1" s="1"/>
  <c r="J47" i="1" s="1"/>
  <c r="M47" i="1" s="1"/>
  <c r="G24" i="1"/>
  <c r="G27" i="1" s="1"/>
  <c r="M27" i="1" s="1"/>
  <c r="D85" i="2"/>
  <c r="B85" i="2" s="1"/>
  <c r="B83" i="2"/>
  <c r="B82" i="2"/>
  <c r="H82" i="2" s="1"/>
  <c r="H85" i="2" s="1"/>
  <c r="B77" i="2"/>
  <c r="K77" i="2" s="1"/>
  <c r="K79" i="2" s="1"/>
  <c r="I76" i="2"/>
  <c r="I79" i="2" s="1"/>
  <c r="D76" i="2"/>
  <c r="D79" i="2" s="1"/>
  <c r="C76" i="2"/>
  <c r="C79" i="2" s="1"/>
  <c r="I73" i="2"/>
  <c r="H73" i="2"/>
  <c r="H76" i="2" s="1"/>
  <c r="H79" i="2" s="1"/>
  <c r="G73" i="2"/>
  <c r="G76" i="2" s="1"/>
  <c r="G79" i="2" s="1"/>
  <c r="D73" i="2"/>
  <c r="C73" i="2"/>
  <c r="B71" i="2"/>
  <c r="B70" i="2"/>
  <c r="B69" i="2"/>
  <c r="B68" i="2"/>
  <c r="B73" i="2" s="1"/>
  <c r="B76" i="2" s="1"/>
  <c r="B79" i="2" s="1"/>
  <c r="J66" i="2"/>
  <c r="E60" i="2"/>
  <c r="E66" i="2" s="1"/>
  <c r="E87" i="2" s="1"/>
  <c r="H58" i="2"/>
  <c r="G58" i="2"/>
  <c r="F58" i="2"/>
  <c r="F60" i="2" s="1"/>
  <c r="F66" i="2" s="1"/>
  <c r="F87" i="2" s="1"/>
  <c r="E58" i="2"/>
  <c r="D58" i="2"/>
  <c r="C58" i="2"/>
  <c r="C60" i="2" s="1"/>
  <c r="C66" i="2" s="1"/>
  <c r="B56" i="2"/>
  <c r="K56" i="2" s="1"/>
  <c r="K58" i="2" s="1"/>
  <c r="B55" i="2"/>
  <c r="B54" i="2"/>
  <c r="B53" i="2"/>
  <c r="B52" i="2"/>
  <c r="J47" i="2"/>
  <c r="I47" i="2"/>
  <c r="K45" i="2"/>
  <c r="G45" i="2"/>
  <c r="G47" i="2" s="1"/>
  <c r="B45" i="2"/>
  <c r="K43" i="2"/>
  <c r="H39" i="2"/>
  <c r="H47" i="2" s="1"/>
  <c r="H60" i="2" s="1"/>
  <c r="H66" i="2" s="1"/>
  <c r="D39" i="2"/>
  <c r="D47" i="2" s="1"/>
  <c r="D60" i="2" s="1"/>
  <c r="D66" i="2" s="1"/>
  <c r="B37" i="2"/>
  <c r="K37" i="2" s="1"/>
  <c r="K39" i="2" s="1"/>
  <c r="K47" i="2" s="1"/>
  <c r="B36" i="2"/>
  <c r="D33" i="2"/>
  <c r="B33" i="2"/>
  <c r="B31" i="2"/>
  <c r="B30" i="2"/>
  <c r="I27" i="2"/>
  <c r="I60" i="2" s="1"/>
  <c r="I66" i="2" s="1"/>
  <c r="H27" i="2"/>
  <c r="G27" i="2"/>
  <c r="D27" i="2"/>
  <c r="B27" i="2"/>
  <c r="B25" i="2"/>
  <c r="K25" i="2" s="1"/>
  <c r="K27" i="2" s="1"/>
  <c r="B24" i="2"/>
  <c r="B19" i="2"/>
  <c r="K19" i="2" s="1"/>
  <c r="D17" i="2"/>
  <c r="D21" i="2" s="1"/>
  <c r="C17" i="2"/>
  <c r="B17" i="2" s="1"/>
  <c r="B16" i="2"/>
  <c r="B15" i="2"/>
  <c r="B14" i="2"/>
  <c r="B13" i="2"/>
  <c r="B12" i="2"/>
  <c r="B11" i="2"/>
  <c r="B10" i="2"/>
  <c r="B9" i="2"/>
  <c r="B8" i="2"/>
  <c r="M74" i="1" l="1"/>
  <c r="I76" i="1"/>
  <c r="I79" i="1" s="1"/>
  <c r="M53" i="1"/>
  <c r="B58" i="2"/>
  <c r="M82" i="1"/>
  <c r="M24" i="1"/>
  <c r="M55" i="1"/>
  <c r="M36" i="1"/>
  <c r="M68" i="1"/>
  <c r="M72" i="1"/>
  <c r="M58" i="1"/>
  <c r="J10" i="3"/>
  <c r="J8" i="3"/>
  <c r="I58" i="1"/>
  <c r="I60" i="1" s="1"/>
  <c r="I66" i="1" s="1"/>
  <c r="H76" i="1"/>
  <c r="H79" i="1" s="1"/>
  <c r="F60" i="1"/>
  <c r="F66" i="1" s="1"/>
  <c r="G60" i="1"/>
  <c r="G66" i="1" s="1"/>
  <c r="G73" i="1"/>
  <c r="G76" i="1" s="1"/>
  <c r="G79" i="1" s="1"/>
  <c r="F76" i="1"/>
  <c r="F79" i="1" s="1"/>
  <c r="F87" i="1" s="1"/>
  <c r="F89" i="1" s="1"/>
  <c r="J60" i="1"/>
  <c r="G87" i="2"/>
  <c r="K60" i="2"/>
  <c r="K66" i="2" s="1"/>
  <c r="K87" i="2" s="1"/>
  <c r="K89" i="2" s="1"/>
  <c r="G60" i="2"/>
  <c r="G66" i="2" s="1"/>
  <c r="H87" i="2"/>
  <c r="I87" i="2"/>
  <c r="C21" i="2"/>
  <c r="B21" i="2" s="1"/>
  <c r="L21" i="2" s="1"/>
  <c r="B39" i="2"/>
  <c r="B47" i="2" s="1"/>
  <c r="K66" i="1"/>
  <c r="B53" i="1"/>
  <c r="B54" i="1"/>
  <c r="B55" i="1"/>
  <c r="I85" i="1"/>
  <c r="E60" i="1"/>
  <c r="E66" i="1" s="1"/>
  <c r="E87" i="1" s="1"/>
  <c r="E89" i="1" s="1"/>
  <c r="H45" i="1"/>
  <c r="H47" i="1" s="1"/>
  <c r="H60" i="1" s="1"/>
  <c r="H66" i="1" s="1"/>
  <c r="D39" i="1"/>
  <c r="L43" i="1"/>
  <c r="L45" i="1" s="1"/>
  <c r="J73" i="1"/>
  <c r="B60" i="2" l="1"/>
  <c r="B66" i="2" s="1"/>
  <c r="B87" i="2" s="1"/>
  <c r="B89" i="2" s="1"/>
  <c r="G87" i="1"/>
  <c r="G89" i="1" s="1"/>
  <c r="J76" i="1"/>
  <c r="M73" i="1"/>
  <c r="J66" i="1"/>
  <c r="M66" i="1" s="1"/>
  <c r="M60" i="1"/>
  <c r="H87" i="1"/>
  <c r="H89" i="1" s="1"/>
  <c r="I87" i="1"/>
  <c r="I89" i="1" s="1"/>
  <c r="L27" i="2"/>
  <c r="M21" i="2"/>
  <c r="B83" i="1"/>
  <c r="B82" i="1"/>
  <c r="D85" i="1"/>
  <c r="B85" i="1" s="1"/>
  <c r="B77" i="1"/>
  <c r="L79" i="1" s="1"/>
  <c r="C73" i="1"/>
  <c r="C76" i="1" s="1"/>
  <c r="C79" i="1" s="1"/>
  <c r="D73" i="1"/>
  <c r="D76" i="1" s="1"/>
  <c r="D79" i="1" s="1"/>
  <c r="B69" i="1"/>
  <c r="B70" i="1"/>
  <c r="B71" i="1"/>
  <c r="B68" i="1"/>
  <c r="J79" i="1" l="1"/>
  <c r="M79" i="1" s="1"/>
  <c r="M76" i="1"/>
  <c r="B73" i="1"/>
  <c r="B76" i="1" s="1"/>
  <c r="B79" i="1" s="1"/>
  <c r="L47" i="2"/>
  <c r="M27" i="2"/>
  <c r="D47" i="1"/>
  <c r="C58" i="1"/>
  <c r="C60" i="1" s="1"/>
  <c r="C66" i="1" s="1"/>
  <c r="D58" i="1"/>
  <c r="B56" i="1"/>
  <c r="L56" i="1" s="1"/>
  <c r="L58" i="1" s="1"/>
  <c r="B52" i="1"/>
  <c r="B25" i="1"/>
  <c r="L25" i="1" s="1"/>
  <c r="L27" i="1" s="1"/>
  <c r="B24" i="1"/>
  <c r="B37" i="1"/>
  <c r="L37" i="1" s="1"/>
  <c r="L39" i="1" s="1"/>
  <c r="L47" i="1" s="1"/>
  <c r="B36" i="1"/>
  <c r="B45" i="1"/>
  <c r="B39" i="1"/>
  <c r="B47" i="1" s="1"/>
  <c r="B31" i="1"/>
  <c r="B30" i="1"/>
  <c r="D33" i="1"/>
  <c r="B33" i="1" s="1"/>
  <c r="D27" i="1"/>
  <c r="B27" i="1" s="1"/>
  <c r="B9" i="1"/>
  <c r="B10" i="1"/>
  <c r="B11" i="1"/>
  <c r="B12" i="1"/>
  <c r="B13" i="1"/>
  <c r="B14" i="1"/>
  <c r="B15" i="1"/>
  <c r="B16" i="1"/>
  <c r="B19" i="1"/>
  <c r="L19" i="1" s="1"/>
  <c r="B8" i="1"/>
  <c r="C17" i="1"/>
  <c r="C21" i="1" s="1"/>
  <c r="D17" i="1"/>
  <c r="D21" i="1" s="1"/>
  <c r="J87" i="1" l="1"/>
  <c r="J89" i="1" s="1"/>
  <c r="L60" i="1"/>
  <c r="L66" i="1" s="1"/>
  <c r="L87" i="1" s="1"/>
  <c r="L89" i="1" s="1"/>
  <c r="B21" i="1"/>
  <c r="B58" i="1"/>
  <c r="B60" i="1" s="1"/>
  <c r="B66" i="1" s="1"/>
  <c r="B87" i="1" s="1"/>
  <c r="B89" i="1" s="1"/>
  <c r="D60" i="1"/>
  <c r="D66" i="1" s="1"/>
  <c r="L49" i="2"/>
  <c r="M47" i="2"/>
  <c r="B17" i="1"/>
  <c r="M87" i="1" l="1"/>
  <c r="M89" i="1" s="1"/>
  <c r="M49" i="2"/>
  <c r="L58" i="2"/>
  <c r="L79" i="2" l="1"/>
  <c r="M58" i="2"/>
  <c r="L85" i="2" l="1"/>
  <c r="M85" i="2" s="1"/>
  <c r="M79" i="2"/>
</calcChain>
</file>

<file path=xl/sharedStrings.xml><?xml version="1.0" encoding="utf-8"?>
<sst xmlns="http://schemas.openxmlformats.org/spreadsheetml/2006/main" count="219" uniqueCount="99">
  <si>
    <t>9246 EP SiEp</t>
  </si>
  <si>
    <t>Honorarkostenübersicht</t>
  </si>
  <si>
    <t>Was</t>
  </si>
  <si>
    <t xml:space="preserve">Total </t>
  </si>
  <si>
    <t>Honorar</t>
  </si>
  <si>
    <t>JSAG PL</t>
  </si>
  <si>
    <t>AeBo PL</t>
  </si>
  <si>
    <t>PNP</t>
  </si>
  <si>
    <t>Drittte</t>
  </si>
  <si>
    <t>NK</t>
  </si>
  <si>
    <t>Grundvertrag</t>
  </si>
  <si>
    <t>Phase 41</t>
  </si>
  <si>
    <t>Phase 51</t>
  </si>
  <si>
    <t>T/G</t>
  </si>
  <si>
    <t>T-U/K</t>
  </si>
  <si>
    <t>Phase 32</t>
  </si>
  <si>
    <t>Phas2 33</t>
  </si>
  <si>
    <t>Phase 52</t>
  </si>
  <si>
    <t>Honorarzuschläge</t>
  </si>
  <si>
    <t>Phase 53</t>
  </si>
  <si>
    <t>Zusatzleistungen</t>
  </si>
  <si>
    <t>Total Honorar</t>
  </si>
  <si>
    <t>Nebenkosten</t>
  </si>
  <si>
    <t>Total Vergütung</t>
  </si>
  <si>
    <t>PGV UVEK</t>
  </si>
  <si>
    <t>NO 1 Zustandserfassung</t>
  </si>
  <si>
    <t>Total</t>
  </si>
  <si>
    <t>NO2, Vermessung</t>
  </si>
  <si>
    <t>NO2a, Akustik</t>
  </si>
  <si>
    <t>NO2b, Archivaufbereitung</t>
  </si>
  <si>
    <t>Total NO2</t>
  </si>
  <si>
    <t>exkl MWST</t>
  </si>
  <si>
    <t>inkl MWST</t>
  </si>
  <si>
    <t>NO4??</t>
  </si>
  <si>
    <t>NO5</t>
  </si>
  <si>
    <t>Total NO5</t>
  </si>
  <si>
    <t>Ant. T-G</t>
  </si>
  <si>
    <t>Ant T-U</t>
  </si>
  <si>
    <t>Ant. Akustik</t>
  </si>
  <si>
    <t>Ant. K</t>
  </si>
  <si>
    <t>Anteil Allgemein</t>
  </si>
  <si>
    <t>Subtotal objekt-fachspez.</t>
  </si>
  <si>
    <t>Subtotal organisatorisch</t>
  </si>
  <si>
    <t>Total NO6</t>
  </si>
  <si>
    <t>NO7, AP Wildtier</t>
  </si>
  <si>
    <t>NO6, Auftragsanpassung</t>
  </si>
  <si>
    <t>Total NO7</t>
  </si>
  <si>
    <t>keine NK aufgerechnet</t>
  </si>
  <si>
    <t>Übersicht</t>
  </si>
  <si>
    <t>Total kummuliert</t>
  </si>
  <si>
    <t xml:space="preserve">über separaten Auftrag </t>
  </si>
  <si>
    <t xml:space="preserve">JSAG </t>
  </si>
  <si>
    <t xml:space="preserve">AeBo </t>
  </si>
  <si>
    <t>Subtotal objektspez. enthält neben T/G und T-U/K zusätzlich noch übergeordnete Leistungen</t>
  </si>
  <si>
    <t>Aufteilung Honorar je Partner</t>
  </si>
  <si>
    <t>Bemerkungen</t>
  </si>
  <si>
    <t xml:space="preserve">in N7, Pt.2.2, 7'586'431.- </t>
  </si>
  <si>
    <t>in N7,Pt.2.2, 7'644'977.80</t>
  </si>
  <si>
    <t>ohne Zuteilung auf Fachbereich</t>
  </si>
  <si>
    <t>Übertrag Nachträge</t>
  </si>
  <si>
    <t>Zwtotal NO1 - NO7</t>
  </si>
  <si>
    <t>wurden erteilt, Differenz: -1'776.75</t>
  </si>
  <si>
    <t>Aufteilung pendent: -20'960</t>
  </si>
  <si>
    <t xml:space="preserve">aufgeführt. Differenz: -3'672.52 inkl </t>
  </si>
  <si>
    <t>aufgeführt. Differenz: -3'652.52 inkl</t>
  </si>
  <si>
    <t>Aufteilung pendenzt: -12'736.48</t>
  </si>
  <si>
    <t>Differenz aus pend. Auft.:  -33'696.48</t>
  </si>
  <si>
    <t>Honorarkostenübersicht, Aufteilung AeBo</t>
  </si>
  <si>
    <t>Aufteilung AeBo</t>
  </si>
  <si>
    <t>PL</t>
  </si>
  <si>
    <t>K</t>
  </si>
  <si>
    <t>T/U</t>
  </si>
  <si>
    <t>Umwelt</t>
  </si>
  <si>
    <t>Spezial.</t>
  </si>
  <si>
    <t>Verm. etc</t>
  </si>
  <si>
    <t>Honorar (T/G)</t>
  </si>
  <si>
    <t>Honoraranteil K</t>
  </si>
  <si>
    <t>Hon.anteil T-U allgemein</t>
  </si>
  <si>
    <t>Hon.anteil T-U obj.spez.</t>
  </si>
  <si>
    <t>Auft: 33%/33%/33%</t>
  </si>
  <si>
    <t>Auft.: 25%/25%/25%/8.3%/8.3%/8.3%</t>
  </si>
  <si>
    <t>AeBo</t>
  </si>
  <si>
    <t>exkl NK</t>
  </si>
  <si>
    <t>Phase 31</t>
  </si>
  <si>
    <t>Basis: Leistungsl. aktual. mit 86.48Fr/h</t>
  </si>
  <si>
    <t>Zwtot MK + (NO1-NO7)</t>
  </si>
  <si>
    <t>Honorarkostenübersicht, Details zu Aufteilung AeBo</t>
  </si>
  <si>
    <t>Phase</t>
  </si>
  <si>
    <t>MK</t>
  </si>
  <si>
    <t>- Grundvertrag</t>
  </si>
  <si>
    <t xml:space="preserve">  - Stunden 100%</t>
  </si>
  <si>
    <t xml:space="preserve">  -  Stunden 85%</t>
  </si>
  <si>
    <t>Ansatz</t>
  </si>
  <si>
    <t>Std: 9'600</t>
  </si>
  <si>
    <t>Hon. 830'170</t>
  </si>
  <si>
    <t xml:space="preserve">   - Honorar</t>
  </si>
  <si>
    <t>Wildtier</t>
  </si>
  <si>
    <t>Verk./LSW</t>
  </si>
  <si>
    <t>Akustik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</si>
</sst>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43" fontId="0" fillId="0" borderId="0" xfId="1" applyNumberFormat="1" applyFont="1"/>
    <xf numFmtId="0" fontId="3" fillId="2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0" borderId="2" xfId="0" applyFont="1" applyBorder="1"/>
    <xf numFmtId="43" fontId="0" fillId="0" borderId="3" xfId="1" applyFont="1" applyBorder="1"/>
    <xf numFmtId="0" fontId="0" fillId="0" borderId="5" xfId="0" applyBorder="1"/>
    <xf numFmtId="43" fontId="0" fillId="0" borderId="0" xfId="1" applyFont="1" applyBorder="1"/>
    <xf numFmtId="43" fontId="0" fillId="0" borderId="6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0" fontId="0" fillId="0" borderId="11" xfId="0" applyBorder="1"/>
    <xf numFmtId="0" fontId="0" fillId="0" borderId="6" xfId="0" applyBorder="1"/>
    <xf numFmtId="43" fontId="0" fillId="0" borderId="6" xfId="1" applyNumberFormat="1" applyFont="1" applyBorder="1"/>
    <xf numFmtId="43" fontId="0" fillId="0" borderId="3" xfId="1" applyNumberFormat="1" applyFont="1" applyBorder="1" applyAlignment="1">
      <alignment horizontal="center"/>
    </xf>
    <xf numFmtId="43" fontId="0" fillId="0" borderId="3" xfId="1" applyNumberFormat="1" applyFont="1" applyBorder="1"/>
    <xf numFmtId="0" fontId="0" fillId="0" borderId="4" xfId="0" applyBorder="1"/>
    <xf numFmtId="0" fontId="3" fillId="0" borderId="11" xfId="0" applyFont="1" applyBorder="1"/>
    <xf numFmtId="0" fontId="3" fillId="0" borderId="5" xfId="0" applyFont="1" applyBorder="1"/>
    <xf numFmtId="0" fontId="0" fillId="0" borderId="0" xfId="0" applyBorder="1"/>
    <xf numFmtId="43" fontId="0" fillId="3" borderId="0" xfId="1" applyFont="1" applyFill="1"/>
    <xf numFmtId="43" fontId="2" fillId="0" borderId="6" xfId="1" applyFont="1" applyBorder="1"/>
    <xf numFmtId="0" fontId="2" fillId="0" borderId="0" xfId="0" applyFont="1"/>
    <xf numFmtId="0" fontId="0" fillId="0" borderId="1" xfId="0" applyBorder="1"/>
    <xf numFmtId="0" fontId="0" fillId="0" borderId="0" xfId="0" applyFill="1"/>
    <xf numFmtId="0" fontId="2" fillId="0" borderId="0" xfId="0" applyFont="1" applyFill="1"/>
    <xf numFmtId="43" fontId="0" fillId="0" borderId="0" xfId="1" applyNumberFormat="1" applyFont="1" applyBorder="1"/>
    <xf numFmtId="43" fontId="0" fillId="0" borderId="10" xfId="1" applyNumberFormat="1" applyFont="1" applyBorder="1"/>
    <xf numFmtId="43" fontId="0" fillId="0" borderId="11" xfId="1" applyNumberFormat="1" applyFont="1" applyBorder="1"/>
    <xf numFmtId="0" fontId="0" fillId="0" borderId="10" xfId="0" applyBorder="1"/>
    <xf numFmtId="0" fontId="3" fillId="0" borderId="1" xfId="0" applyFont="1" applyBorder="1"/>
    <xf numFmtId="43" fontId="0" fillId="0" borderId="8" xfId="1" applyNumberFormat="1" applyFont="1" applyBorder="1"/>
    <xf numFmtId="43" fontId="0" fillId="0" borderId="1" xfId="1" applyNumberFormat="1" applyFont="1" applyBorder="1"/>
    <xf numFmtId="43" fontId="3" fillId="0" borderId="8" xfId="0" applyNumberFormat="1" applyFont="1" applyBorder="1"/>
    <xf numFmtId="43" fontId="3" fillId="0" borderId="1" xfId="0" applyNumberFormat="1" applyFont="1" applyBorder="1"/>
    <xf numFmtId="43" fontId="3" fillId="0" borderId="9" xfId="0" applyNumberFormat="1" applyFont="1" applyBorder="1"/>
    <xf numFmtId="0" fontId="0" fillId="0" borderId="3" xfId="0" applyBorder="1"/>
    <xf numFmtId="0" fontId="3" fillId="0" borderId="10" xfId="0" applyFont="1" applyBorder="1"/>
    <xf numFmtId="0" fontId="3" fillId="0" borderId="3" xfId="0" applyFont="1" applyBorder="1"/>
    <xf numFmtId="0" fontId="3" fillId="0" borderId="0" xfId="0" applyFont="1" applyBorder="1"/>
    <xf numFmtId="43" fontId="0" fillId="0" borderId="1" xfId="1" applyFont="1" applyBorder="1"/>
    <xf numFmtId="43" fontId="0" fillId="3" borderId="11" xfId="1" applyFont="1" applyFill="1" applyBorder="1"/>
    <xf numFmtId="43" fontId="0" fillId="0" borderId="11" xfId="1" applyFont="1" applyFill="1" applyBorder="1"/>
    <xf numFmtId="43" fontId="0" fillId="0" borderId="0" xfId="1" applyFont="1" applyFill="1" applyBorder="1"/>
    <xf numFmtId="43" fontId="2" fillId="0" borderId="0" xfId="1" applyFont="1" applyBorder="1"/>
    <xf numFmtId="43" fontId="3" fillId="0" borderId="8" xfId="1" applyFont="1" applyBorder="1"/>
    <xf numFmtId="43" fontId="3" fillId="0" borderId="1" xfId="1" applyFont="1" applyBorder="1"/>
    <xf numFmtId="43" fontId="3" fillId="0" borderId="0" xfId="1" applyFont="1" applyBorder="1"/>
    <xf numFmtId="43" fontId="3" fillId="0" borderId="3" xfId="1" applyFont="1" applyBorder="1"/>
    <xf numFmtId="0" fontId="0" fillId="0" borderId="12" xfId="0" applyBorder="1"/>
    <xf numFmtId="0" fontId="0" fillId="0" borderId="2" xfId="0" applyBorder="1"/>
    <xf numFmtId="43" fontId="3" fillId="0" borderId="7" xfId="0" applyNumberFormat="1" applyFont="1" applyBorder="1"/>
    <xf numFmtId="43" fontId="3" fillId="0" borderId="5" xfId="1" applyFont="1" applyBorder="1"/>
    <xf numFmtId="43" fontId="3" fillId="0" borderId="2" xfId="1" applyFont="1" applyBorder="1"/>
    <xf numFmtId="0" fontId="0" fillId="2" borderId="11" xfId="0" applyFill="1" applyBorder="1"/>
    <xf numFmtId="43" fontId="0" fillId="0" borderId="5" xfId="0" applyNumberFormat="1" applyFont="1" applyBorder="1"/>
    <xf numFmtId="43" fontId="7" fillId="0" borderId="6" xfId="1" applyFont="1" applyBorder="1"/>
    <xf numFmtId="0" fontId="7" fillId="0" borderId="0" xfId="0" applyFont="1"/>
    <xf numFmtId="0" fontId="3" fillId="3" borderId="2" xfId="0" applyFont="1" applyFill="1" applyBorder="1"/>
    <xf numFmtId="43" fontId="0" fillId="3" borderId="3" xfId="1" applyFont="1" applyFill="1" applyBorder="1"/>
    <xf numFmtId="43" fontId="0" fillId="3" borderId="10" xfId="1" applyFont="1" applyFill="1" applyBorder="1"/>
    <xf numFmtId="0" fontId="3" fillId="3" borderId="4" xfId="0" applyFont="1" applyFill="1" applyBorder="1"/>
    <xf numFmtId="0" fontId="0" fillId="3" borderId="10" xfId="0" applyFill="1" applyBorder="1"/>
    <xf numFmtId="0" fontId="5" fillId="3" borderId="11" xfId="0" applyFont="1" applyFill="1" applyBorder="1"/>
    <xf numFmtId="43" fontId="5" fillId="3" borderId="6" xfId="1" applyFont="1" applyFill="1" applyBorder="1"/>
    <xf numFmtId="43" fontId="5" fillId="3" borderId="0" xfId="1" applyFont="1" applyFill="1" applyBorder="1"/>
    <xf numFmtId="43" fontId="0" fillId="3" borderId="0" xfId="1" applyFont="1" applyFill="1" applyBorder="1"/>
    <xf numFmtId="0" fontId="3" fillId="3" borderId="6" xfId="0" applyFont="1" applyFill="1" applyBorder="1"/>
    <xf numFmtId="0" fontId="3" fillId="3" borderId="5" xfId="0" applyFont="1" applyFill="1" applyBorder="1"/>
    <xf numFmtId="0" fontId="0" fillId="3" borderId="11" xfId="0" applyFill="1" applyBorder="1"/>
    <xf numFmtId="0" fontId="6" fillId="3" borderId="1" xfId="0" applyFont="1" applyFill="1" applyBorder="1"/>
    <xf numFmtId="43" fontId="5" fillId="3" borderId="9" xfId="1" applyFont="1" applyFill="1" applyBorder="1"/>
    <xf numFmtId="43" fontId="5" fillId="3" borderId="8" xfId="1" applyFont="1" applyFill="1" applyBorder="1"/>
    <xf numFmtId="43" fontId="0" fillId="3" borderId="1" xfId="1" applyFont="1" applyFill="1" applyBorder="1"/>
    <xf numFmtId="43" fontId="0" fillId="3" borderId="8" xfId="1" applyFont="1" applyFill="1" applyBorder="1"/>
    <xf numFmtId="0" fontId="3" fillId="3" borderId="9" xfId="0" applyFont="1" applyFill="1" applyBorder="1"/>
    <xf numFmtId="0" fontId="3" fillId="3" borderId="7" xfId="0" applyFont="1" applyFill="1" applyBorder="1"/>
    <xf numFmtId="0" fontId="0" fillId="3" borderId="12" xfId="0" applyFill="1" applyBorder="1"/>
    <xf numFmtId="0" fontId="0" fillId="0" borderId="0" xfId="0" applyFill="1" applyBorder="1"/>
    <xf numFmtId="0" fontId="0" fillId="4" borderId="11" xfId="0" applyFill="1" applyBorder="1"/>
    <xf numFmtId="0" fontId="0" fillId="4" borderId="12" xfId="0" applyFill="1" applyBorder="1"/>
    <xf numFmtId="43" fontId="0" fillId="4" borderId="11" xfId="1" applyFont="1" applyFill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/>
    <xf numFmtId="43" fontId="3" fillId="0" borderId="9" xfId="1" applyNumberFormat="1" applyFont="1" applyBorder="1"/>
    <xf numFmtId="43" fontId="3" fillId="0" borderId="8" xfId="1" applyNumberFormat="1" applyFont="1" applyBorder="1"/>
    <xf numFmtId="43" fontId="3" fillId="0" borderId="1" xfId="1" applyNumberFormat="1" applyFont="1" applyBorder="1"/>
    <xf numFmtId="43" fontId="3" fillId="2" borderId="0" xfId="1" applyFont="1" applyFill="1"/>
    <xf numFmtId="43" fontId="3" fillId="0" borderId="9" xfId="1" applyFont="1" applyBorder="1"/>
    <xf numFmtId="0" fontId="0" fillId="2" borderId="1" xfId="0" applyFill="1" applyBorder="1"/>
    <xf numFmtId="43" fontId="3" fillId="0" borderId="9" xfId="1" applyFont="1" applyFill="1" applyBorder="1"/>
    <xf numFmtId="43" fontId="0" fillId="0" borderId="9" xfId="1" applyFont="1" applyFill="1" applyBorder="1"/>
    <xf numFmtId="43" fontId="3" fillId="4" borderId="9" xfId="1" applyFont="1" applyFill="1" applyBorder="1"/>
    <xf numFmtId="43" fontId="0" fillId="2" borderId="6" xfId="1" applyFont="1" applyFill="1" applyBorder="1"/>
    <xf numFmtId="0" fontId="0" fillId="0" borderId="0" xfId="0" applyAlignment="1">
      <alignment horizontal="center"/>
    </xf>
    <xf numFmtId="43" fontId="0" fillId="5" borderId="0" xfId="1" applyNumberFormat="1" applyFont="1" applyFill="1" applyBorder="1"/>
    <xf numFmtId="43" fontId="0" fillId="5" borderId="1" xfId="1" applyNumberFormat="1" applyFont="1" applyFill="1" applyBorder="1"/>
    <xf numFmtId="43" fontId="0" fillId="5" borderId="0" xfId="1" applyFont="1" applyFill="1" applyBorder="1"/>
    <xf numFmtId="43" fontId="0" fillId="5" borderId="9" xfId="1" applyFont="1" applyFill="1" applyBorder="1"/>
    <xf numFmtId="43" fontId="0" fillId="5" borderId="1" xfId="1" applyFont="1" applyFill="1" applyBorder="1"/>
    <xf numFmtId="43" fontId="3" fillId="5" borderId="1" xfId="1" applyFont="1" applyFill="1" applyBorder="1"/>
    <xf numFmtId="43" fontId="0" fillId="5" borderId="11" xfId="1" applyFont="1" applyFill="1" applyBorder="1"/>
    <xf numFmtId="43" fontId="0" fillId="5" borderId="8" xfId="1" applyFont="1" applyFill="1" applyBorder="1"/>
    <xf numFmtId="43" fontId="3" fillId="5" borderId="1" xfId="1" applyNumberFormat="1" applyFont="1" applyFill="1" applyBorder="1"/>
    <xf numFmtId="43" fontId="3" fillId="5" borderId="9" xfId="1" applyFont="1" applyFill="1" applyBorder="1"/>
    <xf numFmtId="43" fontId="8" fillId="0" borderId="0" xfId="1" applyFont="1" applyBorder="1"/>
    <xf numFmtId="43" fontId="8" fillId="5" borderId="0" xfId="1" applyFont="1" applyFill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5" borderId="14" xfId="1" applyFont="1" applyFill="1" applyBorder="1"/>
    <xf numFmtId="43" fontId="3" fillId="0" borderId="14" xfId="1" applyFont="1" applyBorder="1"/>
    <xf numFmtId="43" fontId="3" fillId="0" borderId="12" xfId="1" applyFont="1" applyBorder="1"/>
    <xf numFmtId="43" fontId="7" fillId="0" borderId="12" xfId="1" applyFont="1" applyBorder="1"/>
    <xf numFmtId="43" fontId="0" fillId="5" borderId="12" xfId="1" applyFont="1" applyFill="1" applyBorder="1"/>
    <xf numFmtId="43" fontId="0" fillId="5" borderId="6" xfId="1" applyFont="1" applyFill="1" applyBorder="1"/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3" fontId="0" fillId="0" borderId="12" xfId="1" applyNumberFormat="1" applyFont="1" applyBorder="1"/>
    <xf numFmtId="43" fontId="0" fillId="3" borderId="12" xfId="1" applyFont="1" applyFill="1" applyBorder="1"/>
    <xf numFmtId="43" fontId="0" fillId="5" borderId="11" xfId="1" applyNumberFormat="1" applyFont="1" applyFill="1" applyBorder="1"/>
    <xf numFmtId="43" fontId="0" fillId="5" borderId="10" xfId="1" applyNumberFormat="1" applyFont="1" applyFill="1" applyBorder="1"/>
    <xf numFmtId="43" fontId="0" fillId="5" borderId="12" xfId="1" applyNumberFormat="1" applyFont="1" applyFill="1" applyBorder="1"/>
    <xf numFmtId="0" fontId="9" fillId="0" borderId="1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quotePrefix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49" workbookViewId="0">
      <selection activeCell="P82" sqref="P82"/>
    </sheetView>
  </sheetViews>
  <sheetFormatPr baseColWidth="10" defaultRowHeight="12.75" x14ac:dyDescent="0.2"/>
  <cols>
    <col min="1" max="1" width="21.5703125" customWidth="1"/>
    <col min="2" max="2" width="12.28515625" bestFit="1" customWidth="1"/>
    <col min="3" max="4" width="12.28515625" customWidth="1"/>
    <col min="5" max="5" width="11.28515625" customWidth="1"/>
    <col min="6" max="6" width="10.28515625" customWidth="1"/>
    <col min="7" max="8" width="11" customWidth="1"/>
    <col min="9" max="9" width="11.140625" customWidth="1"/>
    <col min="10" max="11" width="10.28515625" customWidth="1"/>
    <col min="12" max="13" width="12.28515625" bestFit="1" customWidth="1"/>
    <col min="14" max="14" width="31.7109375" customWidth="1"/>
    <col min="15" max="15" width="7.28515625" customWidth="1"/>
  </cols>
  <sheetData>
    <row r="1" spans="1:15" x14ac:dyDescent="0.2">
      <c r="A1" s="1" t="s">
        <v>0</v>
      </c>
    </row>
    <row r="2" spans="1:15" ht="18" x14ac:dyDescent="0.25">
      <c r="A2" s="2" t="s">
        <v>1</v>
      </c>
    </row>
    <row r="3" spans="1:15" ht="18" x14ac:dyDescent="0.25">
      <c r="A3" s="2"/>
    </row>
    <row r="4" spans="1:15" x14ac:dyDescent="0.2">
      <c r="A4" s="132" t="s">
        <v>48</v>
      </c>
      <c r="B4" s="132"/>
      <c r="C4" s="132"/>
      <c r="D4" s="132"/>
      <c r="E4" s="132" t="s">
        <v>54</v>
      </c>
      <c r="F4" s="132"/>
      <c r="G4" s="132"/>
      <c r="H4" s="132"/>
      <c r="I4" s="132"/>
      <c r="J4" s="132"/>
      <c r="K4" s="88" t="s">
        <v>9</v>
      </c>
      <c r="L4" s="132" t="s">
        <v>49</v>
      </c>
      <c r="M4" s="132"/>
      <c r="N4" s="43" t="s">
        <v>55</v>
      </c>
    </row>
    <row r="5" spans="1:15" x14ac:dyDescent="0.2">
      <c r="A5" s="88" t="s">
        <v>2</v>
      </c>
      <c r="B5" s="88" t="s">
        <v>3</v>
      </c>
      <c r="C5" s="88" t="s">
        <v>13</v>
      </c>
      <c r="D5" s="88" t="s">
        <v>14</v>
      </c>
      <c r="E5" s="88" t="s">
        <v>5</v>
      </c>
      <c r="F5" s="88" t="s">
        <v>6</v>
      </c>
      <c r="G5" s="88" t="s">
        <v>51</v>
      </c>
      <c r="H5" s="88" t="s">
        <v>52</v>
      </c>
      <c r="I5" s="88" t="s">
        <v>7</v>
      </c>
      <c r="J5" s="88" t="s">
        <v>8</v>
      </c>
      <c r="K5" s="88" t="s">
        <v>9</v>
      </c>
      <c r="L5" s="36" t="s">
        <v>31</v>
      </c>
      <c r="M5" s="36" t="s">
        <v>32</v>
      </c>
      <c r="N5" s="89"/>
    </row>
    <row r="7" spans="1:15" x14ac:dyDescent="0.2">
      <c r="A7" s="8" t="s">
        <v>10</v>
      </c>
      <c r="B7" s="20"/>
      <c r="C7" s="20"/>
      <c r="D7" s="20"/>
      <c r="E7" s="33"/>
      <c r="F7" s="21"/>
      <c r="G7" s="33"/>
      <c r="H7" s="21"/>
      <c r="I7" s="33"/>
      <c r="J7" s="21"/>
      <c r="K7" s="33"/>
      <c r="L7" s="22"/>
      <c r="M7" s="56"/>
      <c r="N7" s="35"/>
    </row>
    <row r="8" spans="1:15" x14ac:dyDescent="0.2">
      <c r="A8" s="17" t="s">
        <v>83</v>
      </c>
      <c r="B8" s="19">
        <f>C8+D8</f>
        <v>830170</v>
      </c>
      <c r="C8" s="19">
        <v>352440</v>
      </c>
      <c r="D8" s="32">
        <v>477730</v>
      </c>
      <c r="E8" s="34">
        <f>1152*O8</f>
        <v>99620.351999999999</v>
      </c>
      <c r="F8" s="32">
        <f>288*O8</f>
        <v>24905.088</v>
      </c>
      <c r="G8" s="34">
        <f>B8-(E8+F8+H8+I8)</f>
        <v>326801.85159999999</v>
      </c>
      <c r="H8" s="32">
        <f>3560*O8</f>
        <v>307854.56</v>
      </c>
      <c r="I8" s="34">
        <f>820.9*O8</f>
        <v>70988.148399999991</v>
      </c>
      <c r="J8" s="32"/>
      <c r="K8" s="34"/>
      <c r="L8" s="18"/>
      <c r="M8" s="10"/>
      <c r="N8" s="129" t="s">
        <v>84</v>
      </c>
      <c r="O8">
        <v>86.475999999999999</v>
      </c>
    </row>
    <row r="9" spans="1:15" x14ac:dyDescent="0.2">
      <c r="A9" s="17" t="s">
        <v>15</v>
      </c>
      <c r="B9" s="19">
        <f t="shared" ref="B9:B21" si="0">C9+D9</f>
        <v>946790</v>
      </c>
      <c r="C9" s="19">
        <v>391860</v>
      </c>
      <c r="D9" s="32">
        <v>554930</v>
      </c>
      <c r="E9" s="34"/>
      <c r="F9" s="32"/>
      <c r="G9" s="34"/>
      <c r="H9" s="32"/>
      <c r="I9" s="34"/>
      <c r="J9" s="32"/>
      <c r="K9" s="34"/>
      <c r="L9" s="18"/>
      <c r="M9" s="10"/>
      <c r="N9" s="17"/>
    </row>
    <row r="10" spans="1:15" x14ac:dyDescent="0.2">
      <c r="A10" s="17" t="s">
        <v>24</v>
      </c>
      <c r="B10" s="19">
        <f t="shared" si="0"/>
        <v>56375</v>
      </c>
      <c r="C10" s="19"/>
      <c r="D10" s="32">
        <v>56375</v>
      </c>
      <c r="E10" s="34"/>
      <c r="F10" s="32"/>
      <c r="G10" s="34"/>
      <c r="H10" s="32"/>
      <c r="I10" s="34"/>
      <c r="J10" s="32"/>
      <c r="K10" s="34"/>
      <c r="L10" s="18"/>
      <c r="M10" s="10"/>
      <c r="N10" s="17"/>
    </row>
    <row r="11" spans="1:15" x14ac:dyDescent="0.2">
      <c r="A11" s="17" t="s">
        <v>11</v>
      </c>
      <c r="B11" s="19">
        <f t="shared" si="0"/>
        <v>505800</v>
      </c>
      <c r="C11" s="19">
        <v>221070</v>
      </c>
      <c r="D11" s="32">
        <v>284730</v>
      </c>
      <c r="E11" s="34"/>
      <c r="F11" s="32"/>
      <c r="G11" s="34"/>
      <c r="H11" s="32"/>
      <c r="I11" s="34"/>
      <c r="J11" s="32"/>
      <c r="K11" s="34"/>
      <c r="L11" s="18"/>
      <c r="M11" s="10"/>
      <c r="N11" s="17"/>
    </row>
    <row r="12" spans="1:15" x14ac:dyDescent="0.2">
      <c r="A12" s="17" t="s">
        <v>12</v>
      </c>
      <c r="B12" s="19">
        <f t="shared" si="0"/>
        <v>1356470</v>
      </c>
      <c r="C12" s="19">
        <v>701360</v>
      </c>
      <c r="D12" s="32">
        <v>655110</v>
      </c>
      <c r="E12" s="34"/>
      <c r="F12" s="32"/>
      <c r="G12" s="34"/>
      <c r="H12" s="32"/>
      <c r="I12" s="34"/>
      <c r="J12" s="32"/>
      <c r="K12" s="34"/>
      <c r="L12" s="18"/>
      <c r="M12" s="10"/>
      <c r="N12" s="17"/>
    </row>
    <row r="13" spans="1:15" x14ac:dyDescent="0.2">
      <c r="A13" s="17" t="s">
        <v>17</v>
      </c>
      <c r="B13" s="19">
        <f t="shared" si="0"/>
        <v>1618450</v>
      </c>
      <c r="C13" s="19">
        <v>693160</v>
      </c>
      <c r="D13" s="32">
        <v>925290</v>
      </c>
      <c r="E13" s="34"/>
      <c r="F13" s="32"/>
      <c r="G13" s="34"/>
      <c r="H13" s="32"/>
      <c r="I13" s="34"/>
      <c r="J13" s="32"/>
      <c r="K13" s="34"/>
      <c r="L13" s="18"/>
      <c r="M13" s="10"/>
      <c r="N13" s="17"/>
    </row>
    <row r="14" spans="1:15" x14ac:dyDescent="0.2">
      <c r="A14" s="17" t="s">
        <v>18</v>
      </c>
      <c r="B14" s="19">
        <f t="shared" si="0"/>
        <v>45000</v>
      </c>
      <c r="C14" s="19">
        <v>45000</v>
      </c>
      <c r="D14" s="32"/>
      <c r="E14" s="34"/>
      <c r="F14" s="32"/>
      <c r="G14" s="34"/>
      <c r="H14" s="32"/>
      <c r="I14" s="34"/>
      <c r="J14" s="32"/>
      <c r="K14" s="34"/>
      <c r="L14" s="18"/>
      <c r="M14" s="10"/>
      <c r="N14" s="17"/>
    </row>
    <row r="15" spans="1:15" x14ac:dyDescent="0.2">
      <c r="A15" s="17" t="s">
        <v>19</v>
      </c>
      <c r="B15" s="19">
        <f t="shared" si="0"/>
        <v>270085</v>
      </c>
      <c r="C15" s="19">
        <v>114690</v>
      </c>
      <c r="D15" s="32">
        <v>155395</v>
      </c>
      <c r="E15" s="34"/>
      <c r="F15" s="32"/>
      <c r="G15" s="34"/>
      <c r="H15" s="32"/>
      <c r="I15" s="34"/>
      <c r="J15" s="32"/>
      <c r="K15" s="34"/>
      <c r="L15" s="18"/>
      <c r="M15" s="10"/>
      <c r="N15" s="17"/>
    </row>
    <row r="16" spans="1:15" x14ac:dyDescent="0.2">
      <c r="A16" s="17" t="s">
        <v>20</v>
      </c>
      <c r="B16" s="19">
        <f t="shared" si="0"/>
        <v>184200</v>
      </c>
      <c r="C16" s="19">
        <v>92100</v>
      </c>
      <c r="D16" s="32">
        <v>92100</v>
      </c>
      <c r="E16" s="34"/>
      <c r="F16" s="32"/>
      <c r="G16" s="34"/>
      <c r="H16" s="32"/>
      <c r="I16" s="34"/>
      <c r="J16" s="32"/>
      <c r="K16" s="34"/>
      <c r="L16" s="18"/>
      <c r="M16" s="10"/>
      <c r="N16" s="17"/>
    </row>
    <row r="17" spans="1:14" x14ac:dyDescent="0.2">
      <c r="A17" s="17" t="s">
        <v>21</v>
      </c>
      <c r="B17" s="19">
        <f t="shared" si="0"/>
        <v>5813340</v>
      </c>
      <c r="C17" s="19">
        <f>SUM(C8:C16)</f>
        <v>2611680</v>
      </c>
      <c r="D17" s="32">
        <f>SUM(D8:D16)</f>
        <v>3201660</v>
      </c>
      <c r="E17" s="34"/>
      <c r="F17" s="32"/>
      <c r="G17" s="34"/>
      <c r="H17" s="32"/>
      <c r="I17" s="34"/>
      <c r="J17" s="32"/>
      <c r="K17" s="34"/>
      <c r="L17" s="18"/>
      <c r="M17" s="10"/>
      <c r="N17" s="17"/>
    </row>
    <row r="18" spans="1:14" ht="6" customHeight="1" x14ac:dyDescent="0.2">
      <c r="A18" s="17"/>
      <c r="B18" s="19"/>
      <c r="C18" s="19"/>
      <c r="D18" s="32"/>
      <c r="E18" s="34"/>
      <c r="F18" s="32"/>
      <c r="G18" s="34"/>
      <c r="H18" s="32"/>
      <c r="I18" s="34"/>
      <c r="J18" s="32"/>
      <c r="K18" s="34"/>
      <c r="L18" s="18"/>
      <c r="M18" s="10"/>
      <c r="N18" s="17"/>
    </row>
    <row r="19" spans="1:14" x14ac:dyDescent="0.2">
      <c r="A19" s="17" t="s">
        <v>22</v>
      </c>
      <c r="B19" s="19">
        <f t="shared" si="0"/>
        <v>51400</v>
      </c>
      <c r="C19" s="19">
        <v>15200</v>
      </c>
      <c r="D19" s="32">
        <v>36200</v>
      </c>
      <c r="E19" s="34"/>
      <c r="F19" s="32"/>
      <c r="G19" s="34"/>
      <c r="H19" s="32"/>
      <c r="I19" s="34"/>
      <c r="J19" s="32"/>
      <c r="K19" s="34">
        <f>B19</f>
        <v>51400</v>
      </c>
      <c r="L19" s="18"/>
      <c r="M19" s="10"/>
      <c r="N19" s="17"/>
    </row>
    <row r="20" spans="1:14" ht="6" customHeight="1" x14ac:dyDescent="0.2">
      <c r="A20" s="17"/>
      <c r="B20" s="19"/>
      <c r="C20" s="19"/>
      <c r="D20" s="32"/>
      <c r="E20" s="34"/>
      <c r="F20" s="32"/>
      <c r="G20" s="34"/>
      <c r="H20" s="32"/>
      <c r="I20" s="34"/>
      <c r="J20" s="32"/>
      <c r="K20" s="34"/>
      <c r="L20" s="18"/>
      <c r="M20" s="10"/>
      <c r="N20" s="17"/>
    </row>
    <row r="21" spans="1:14" x14ac:dyDescent="0.2">
      <c r="A21" s="36" t="s">
        <v>23</v>
      </c>
      <c r="B21" s="90">
        <f t="shared" si="0"/>
        <v>5864740</v>
      </c>
      <c r="C21" s="90">
        <f>C19+C17</f>
        <v>2626880</v>
      </c>
      <c r="D21" s="91">
        <f>D19+D17</f>
        <v>3237860</v>
      </c>
      <c r="E21" s="38"/>
      <c r="F21" s="37"/>
      <c r="G21" s="38"/>
      <c r="H21" s="37"/>
      <c r="I21" s="38"/>
      <c r="J21" s="37"/>
      <c r="K21" s="38"/>
      <c r="L21" s="41">
        <f>B21</f>
        <v>5864740</v>
      </c>
      <c r="M21" s="57">
        <f>L21*1.08</f>
        <v>6333919.2000000002</v>
      </c>
      <c r="N21" s="55"/>
    </row>
    <row r="22" spans="1:14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1"/>
      <c r="M22" s="1"/>
    </row>
    <row r="23" spans="1:14" x14ac:dyDescent="0.2">
      <c r="A23" s="8" t="s">
        <v>25</v>
      </c>
      <c r="B23" s="21"/>
      <c r="C23" s="21"/>
      <c r="D23" s="42"/>
      <c r="E23" s="33"/>
      <c r="F23" s="21"/>
      <c r="G23" s="33"/>
      <c r="H23" s="21"/>
      <c r="I23" s="33"/>
      <c r="J23" s="21"/>
      <c r="K23" s="33"/>
      <c r="L23" s="44"/>
      <c r="M23" s="8"/>
      <c r="N23" s="35"/>
    </row>
    <row r="24" spans="1:14" x14ac:dyDescent="0.2">
      <c r="A24" s="17" t="s">
        <v>4</v>
      </c>
      <c r="B24" s="19">
        <f>D24</f>
        <v>94205</v>
      </c>
      <c r="C24" s="19"/>
      <c r="D24" s="32">
        <v>94205</v>
      </c>
      <c r="E24" s="34"/>
      <c r="F24" s="32"/>
      <c r="G24" s="34">
        <v>45537</v>
      </c>
      <c r="H24" s="101">
        <v>45480</v>
      </c>
      <c r="I24" s="34">
        <v>3188</v>
      </c>
      <c r="J24" s="32"/>
      <c r="K24" s="34"/>
      <c r="L24" s="45"/>
      <c r="M24" s="24"/>
      <c r="N24" s="17"/>
    </row>
    <row r="25" spans="1:14" x14ac:dyDescent="0.2">
      <c r="A25" s="17" t="s">
        <v>9</v>
      </c>
      <c r="B25" s="19">
        <f t="shared" ref="B25:B27" si="1">D25</f>
        <v>4710.25</v>
      </c>
      <c r="C25" s="19"/>
      <c r="D25" s="32">
        <v>4710.25</v>
      </c>
      <c r="E25" s="34"/>
      <c r="F25" s="32"/>
      <c r="G25" s="34"/>
      <c r="H25" s="32"/>
      <c r="I25" s="34"/>
      <c r="J25" s="32"/>
      <c r="K25" s="34">
        <f>B25</f>
        <v>4710.25</v>
      </c>
      <c r="L25" s="45"/>
      <c r="M25" s="24"/>
      <c r="N25" s="17"/>
    </row>
    <row r="26" spans="1:14" ht="6" customHeight="1" x14ac:dyDescent="0.2">
      <c r="A26" s="17"/>
      <c r="B26" s="19"/>
      <c r="C26" s="19"/>
      <c r="D26" s="32"/>
      <c r="E26" s="34"/>
      <c r="F26" s="32"/>
      <c r="G26" s="34"/>
      <c r="H26" s="32"/>
      <c r="I26" s="34"/>
      <c r="J26" s="32"/>
      <c r="K26" s="34"/>
      <c r="L26" s="45"/>
      <c r="M26" s="24"/>
      <c r="N26" s="17"/>
    </row>
    <row r="27" spans="1:14" x14ac:dyDescent="0.2">
      <c r="A27" s="36" t="s">
        <v>26</v>
      </c>
      <c r="B27" s="90">
        <f t="shared" si="1"/>
        <v>98915.25</v>
      </c>
      <c r="C27" s="90"/>
      <c r="D27" s="92">
        <f>SUM(D24:D25)</f>
        <v>98915.25</v>
      </c>
      <c r="E27" s="38"/>
      <c r="F27" s="38"/>
      <c r="G27" s="38">
        <f t="shared" ref="G27:K27" si="2">SUM(G24:G25)</f>
        <v>45537</v>
      </c>
      <c r="H27" s="102">
        <f t="shared" si="2"/>
        <v>45480</v>
      </c>
      <c r="I27" s="38">
        <f t="shared" si="2"/>
        <v>3188</v>
      </c>
      <c r="J27" s="38"/>
      <c r="K27" s="38">
        <f t="shared" si="2"/>
        <v>4710.25</v>
      </c>
      <c r="L27" s="39">
        <f>L21+B27</f>
        <v>5963655.25</v>
      </c>
      <c r="M27" s="40">
        <f>L27*1.08</f>
        <v>6440747.6700000009</v>
      </c>
      <c r="N27" s="55"/>
    </row>
    <row r="28" spans="1:14" x14ac:dyDescent="0.2">
      <c r="B28" s="7"/>
      <c r="C28" s="7"/>
      <c r="D28" s="7"/>
      <c r="E28" s="3"/>
      <c r="F28" s="3"/>
      <c r="G28" s="3"/>
      <c r="H28" s="3"/>
      <c r="I28" s="3"/>
      <c r="J28" s="3"/>
      <c r="K28" s="3"/>
      <c r="L28" s="1"/>
      <c r="M28" s="1"/>
    </row>
    <row r="29" spans="1:14" x14ac:dyDescent="0.2">
      <c r="A29" s="64" t="s">
        <v>27</v>
      </c>
      <c r="B29" s="65"/>
      <c r="C29" s="65"/>
      <c r="D29" s="65"/>
      <c r="E29" s="66"/>
      <c r="F29" s="65"/>
      <c r="G29" s="66"/>
      <c r="H29" s="65"/>
      <c r="I29" s="66"/>
      <c r="J29" s="65"/>
      <c r="K29" s="66"/>
      <c r="L29" s="67"/>
      <c r="M29" s="64"/>
      <c r="N29" s="68"/>
    </row>
    <row r="30" spans="1:14" x14ac:dyDescent="0.2">
      <c r="A30" s="69" t="s">
        <v>4</v>
      </c>
      <c r="B30" s="70">
        <f>D30+J30</f>
        <v>4100</v>
      </c>
      <c r="C30" s="70"/>
      <c r="D30" s="71">
        <v>4100</v>
      </c>
      <c r="E30" s="47"/>
      <c r="F30" s="72"/>
      <c r="G30" s="47"/>
      <c r="H30" s="72"/>
      <c r="I30" s="47"/>
      <c r="J30" s="72"/>
      <c r="K30" s="47"/>
      <c r="L30" s="73"/>
      <c r="M30" s="74"/>
      <c r="N30" s="75"/>
    </row>
    <row r="31" spans="1:14" x14ac:dyDescent="0.2">
      <c r="A31" s="69" t="s">
        <v>9</v>
      </c>
      <c r="B31" s="70">
        <f t="shared" ref="B31:B33" si="3">D31+J31</f>
        <v>200</v>
      </c>
      <c r="C31" s="70"/>
      <c r="D31" s="71">
        <v>200</v>
      </c>
      <c r="E31" s="47"/>
      <c r="F31" s="72"/>
      <c r="G31" s="47"/>
      <c r="H31" s="72"/>
      <c r="I31" s="47"/>
      <c r="J31" s="72"/>
      <c r="K31" s="47"/>
      <c r="L31" s="73"/>
      <c r="M31" s="74"/>
      <c r="N31" s="75"/>
    </row>
    <row r="32" spans="1:14" ht="6" customHeight="1" x14ac:dyDescent="0.2">
      <c r="A32" s="69"/>
      <c r="B32" s="70"/>
      <c r="C32" s="70"/>
      <c r="D32" s="71"/>
      <c r="E32" s="47"/>
      <c r="F32" s="72"/>
      <c r="G32" s="47"/>
      <c r="H32" s="72"/>
      <c r="I32" s="47"/>
      <c r="J32" s="72"/>
      <c r="K32" s="47"/>
      <c r="L32" s="73"/>
      <c r="M32" s="74"/>
      <c r="N32" s="75"/>
    </row>
    <row r="33" spans="1:16" x14ac:dyDescent="0.2">
      <c r="A33" s="76" t="s">
        <v>26</v>
      </c>
      <c r="B33" s="77">
        <f t="shared" si="3"/>
        <v>4300</v>
      </c>
      <c r="C33" s="77"/>
      <c r="D33" s="78">
        <f>SUM(D30:D32)</f>
        <v>4300</v>
      </c>
      <c r="E33" s="79"/>
      <c r="F33" s="80"/>
      <c r="G33" s="79"/>
      <c r="H33" s="80"/>
      <c r="I33" s="79"/>
      <c r="J33" s="80"/>
      <c r="K33" s="79"/>
      <c r="L33" s="81"/>
      <c r="M33" s="82"/>
      <c r="N33" s="83" t="s">
        <v>50</v>
      </c>
      <c r="O33" s="30"/>
    </row>
    <row r="34" spans="1:16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1"/>
      <c r="M34" s="1"/>
    </row>
    <row r="35" spans="1:16" x14ac:dyDescent="0.2">
      <c r="A35" s="8" t="s">
        <v>28</v>
      </c>
      <c r="B35" s="9"/>
      <c r="C35" s="9"/>
      <c r="D35" s="9"/>
      <c r="E35" s="15"/>
      <c r="F35" s="9"/>
      <c r="G35" s="15"/>
      <c r="H35" s="9"/>
      <c r="I35" s="15"/>
      <c r="J35" s="9"/>
      <c r="K35" s="15"/>
      <c r="L35" s="44"/>
      <c r="M35" s="8"/>
      <c r="N35" s="35"/>
    </row>
    <row r="36" spans="1:16" x14ac:dyDescent="0.2">
      <c r="A36" s="17" t="s">
        <v>4</v>
      </c>
      <c r="B36" s="12">
        <f>D36</f>
        <v>83165</v>
      </c>
      <c r="C36" s="12"/>
      <c r="D36" s="11">
        <v>83165</v>
      </c>
      <c r="E36" s="16"/>
      <c r="F36" s="11"/>
      <c r="G36" s="16"/>
      <c r="H36" s="103">
        <v>83165</v>
      </c>
      <c r="I36" s="16"/>
      <c r="J36" s="11"/>
      <c r="K36" s="16"/>
      <c r="L36" s="45"/>
      <c r="M36" s="24"/>
      <c r="N36" s="17"/>
    </row>
    <row r="37" spans="1:16" x14ac:dyDescent="0.2">
      <c r="A37" s="17" t="s">
        <v>9</v>
      </c>
      <c r="B37" s="12">
        <f t="shared" ref="B37:B39" si="4">D37</f>
        <v>7894.95</v>
      </c>
      <c r="C37" s="12"/>
      <c r="D37" s="11">
        <v>7894.95</v>
      </c>
      <c r="E37" s="16"/>
      <c r="F37" s="11"/>
      <c r="G37" s="16"/>
      <c r="H37" s="11"/>
      <c r="I37" s="16"/>
      <c r="J37" s="11"/>
      <c r="K37" s="16">
        <f>B37</f>
        <v>7894.95</v>
      </c>
      <c r="L37" s="45"/>
      <c r="M37" s="61"/>
      <c r="N37" s="17"/>
    </row>
    <row r="38" spans="1:16" ht="6" customHeight="1" x14ac:dyDescent="0.2">
      <c r="A38" s="17"/>
      <c r="B38" s="12"/>
      <c r="C38" s="12"/>
      <c r="D38" s="11"/>
      <c r="E38" s="16"/>
      <c r="F38" s="11"/>
      <c r="G38" s="16"/>
      <c r="H38" s="11"/>
      <c r="I38" s="16"/>
      <c r="J38" s="11"/>
      <c r="K38" s="16"/>
      <c r="L38" s="45"/>
      <c r="M38" s="24"/>
      <c r="N38" s="17"/>
    </row>
    <row r="39" spans="1:16" x14ac:dyDescent="0.2">
      <c r="A39" s="23" t="s">
        <v>26</v>
      </c>
      <c r="B39" s="12">
        <f t="shared" si="4"/>
        <v>91059.95</v>
      </c>
      <c r="C39" s="12"/>
      <c r="D39" s="11">
        <f>SUM(D36:D38)</f>
        <v>91059.95</v>
      </c>
      <c r="E39" s="11"/>
      <c r="F39" s="11"/>
      <c r="G39" s="11"/>
      <c r="H39" s="103">
        <f t="shared" ref="H39:K39" si="5">SUM(H36:H38)</f>
        <v>83165</v>
      </c>
      <c r="I39" s="11"/>
      <c r="J39" s="11"/>
      <c r="K39" s="11">
        <f t="shared" si="5"/>
        <v>7894.95</v>
      </c>
      <c r="L39" s="45"/>
      <c r="M39" s="24"/>
      <c r="N39" s="17"/>
    </row>
    <row r="40" spans="1:16" x14ac:dyDescent="0.2">
      <c r="A40" s="10"/>
      <c r="B40" s="11"/>
      <c r="C40" s="11"/>
      <c r="D40" s="11"/>
      <c r="E40" s="16"/>
      <c r="F40" s="11"/>
      <c r="G40" s="16"/>
      <c r="H40" s="11"/>
      <c r="I40" s="16"/>
      <c r="J40" s="11"/>
      <c r="K40" s="16"/>
      <c r="L40" s="45"/>
      <c r="M40" s="24"/>
      <c r="N40" s="17"/>
    </row>
    <row r="41" spans="1:16" x14ac:dyDescent="0.2">
      <c r="A41" s="24" t="s">
        <v>29</v>
      </c>
      <c r="B41" s="25"/>
      <c r="C41" s="11"/>
      <c r="D41" s="11"/>
      <c r="E41" s="16"/>
      <c r="F41" s="11"/>
      <c r="G41" s="16"/>
      <c r="H41" s="11"/>
      <c r="I41" s="16"/>
      <c r="J41" s="11"/>
      <c r="K41" s="16"/>
      <c r="L41" s="45"/>
      <c r="M41" s="24"/>
      <c r="N41" s="17"/>
    </row>
    <row r="42" spans="1:16" x14ac:dyDescent="0.2">
      <c r="A42" s="17" t="s">
        <v>4</v>
      </c>
      <c r="B42" s="62">
        <v>23515</v>
      </c>
      <c r="C42" s="12"/>
      <c r="D42" s="11"/>
      <c r="E42" s="16"/>
      <c r="F42" s="11"/>
      <c r="G42" s="16">
        <v>23515</v>
      </c>
      <c r="H42" s="11"/>
      <c r="I42" s="16"/>
      <c r="J42" s="11"/>
      <c r="K42" s="16"/>
      <c r="L42" s="45"/>
      <c r="M42" s="24"/>
      <c r="N42" s="17"/>
    </row>
    <row r="43" spans="1:16" x14ac:dyDescent="0.2">
      <c r="A43" s="17" t="s">
        <v>9</v>
      </c>
      <c r="B43" s="62">
        <v>25175</v>
      </c>
      <c r="C43" s="12"/>
      <c r="D43" s="11"/>
      <c r="E43" s="16"/>
      <c r="F43" s="11"/>
      <c r="G43" s="16"/>
      <c r="H43" s="11"/>
      <c r="I43" s="16"/>
      <c r="J43" s="11"/>
      <c r="K43" s="16">
        <f>B43</f>
        <v>25175</v>
      </c>
      <c r="L43" s="45"/>
      <c r="M43" s="61"/>
      <c r="N43" s="17"/>
    </row>
    <row r="44" spans="1:16" ht="6" customHeight="1" x14ac:dyDescent="0.2">
      <c r="A44" s="17"/>
      <c r="B44" s="62"/>
      <c r="C44" s="12"/>
      <c r="D44" s="11"/>
      <c r="E44" s="16"/>
      <c r="F44" s="11"/>
      <c r="G44" s="16"/>
      <c r="H44" s="11"/>
      <c r="I44" s="16"/>
      <c r="J44" s="11"/>
      <c r="K44" s="16"/>
      <c r="L44" s="45"/>
      <c r="M44" s="24"/>
      <c r="N44" s="17"/>
    </row>
    <row r="45" spans="1:16" x14ac:dyDescent="0.2">
      <c r="A45" s="23" t="s">
        <v>26</v>
      </c>
      <c r="B45" s="62">
        <f>SUM(B42:B44)</f>
        <v>48690</v>
      </c>
      <c r="C45" s="12"/>
      <c r="D45" s="12"/>
      <c r="E45" s="12"/>
      <c r="F45" s="12"/>
      <c r="G45" s="12">
        <f t="shared" ref="G45:K45" si="6">SUM(G42:G44)</f>
        <v>23515</v>
      </c>
      <c r="H45" s="12"/>
      <c r="I45" s="12"/>
      <c r="J45" s="12"/>
      <c r="K45" s="12">
        <f t="shared" si="6"/>
        <v>25175</v>
      </c>
      <c r="L45" s="45"/>
      <c r="M45" s="24"/>
      <c r="N45" s="17"/>
    </row>
    <row r="46" spans="1:16" ht="6" customHeight="1" x14ac:dyDescent="0.2">
      <c r="A46" s="17"/>
      <c r="B46" s="12"/>
      <c r="C46" s="12"/>
      <c r="D46" s="11"/>
      <c r="E46" s="16"/>
      <c r="F46" s="11"/>
      <c r="G46" s="16"/>
      <c r="H46" s="11"/>
      <c r="I46" s="16"/>
      <c r="J46" s="11"/>
      <c r="K46" s="16"/>
      <c r="L46" s="45"/>
      <c r="M46" s="24"/>
      <c r="N46" s="17"/>
    </row>
    <row r="47" spans="1:16" x14ac:dyDescent="0.2">
      <c r="A47" s="36" t="s">
        <v>30</v>
      </c>
      <c r="B47" s="98">
        <f>B45+B39</f>
        <v>139749.95000000001</v>
      </c>
      <c r="C47" s="96"/>
      <c r="D47" s="96">
        <f t="shared" ref="D47:K47" si="7">D45+D39</f>
        <v>91059.95</v>
      </c>
      <c r="E47" s="97"/>
      <c r="F47" s="97"/>
      <c r="G47" s="97">
        <f t="shared" si="7"/>
        <v>23515</v>
      </c>
      <c r="H47" s="104">
        <f t="shared" si="7"/>
        <v>83165</v>
      </c>
      <c r="I47" s="97">
        <f t="shared" si="7"/>
        <v>0</v>
      </c>
      <c r="J47" s="97">
        <f t="shared" si="7"/>
        <v>0</v>
      </c>
      <c r="K47" s="97">
        <f t="shared" si="7"/>
        <v>33069.949999999997</v>
      </c>
      <c r="L47" s="39">
        <f>L27+N47</f>
        <v>6101628.1500000004</v>
      </c>
      <c r="M47" s="40">
        <f>L47*1.08</f>
        <v>6589758.4020000007</v>
      </c>
      <c r="N47" s="87">
        <v>137972.9</v>
      </c>
      <c r="O47" s="30"/>
      <c r="P47" s="30"/>
    </row>
    <row r="48" spans="1:16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86" t="s">
        <v>61</v>
      </c>
    </row>
    <row r="49" spans="1:15" x14ac:dyDescent="0.2">
      <c r="A49" s="5" t="s">
        <v>33</v>
      </c>
      <c r="B49" s="93">
        <v>12736.48</v>
      </c>
      <c r="C49" s="7"/>
      <c r="D49" s="7"/>
      <c r="E49" s="26"/>
      <c r="F49" s="26"/>
      <c r="G49" s="26"/>
      <c r="H49" s="26"/>
      <c r="I49" s="26"/>
      <c r="J49" s="26"/>
      <c r="K49" s="26"/>
      <c r="L49" s="6">
        <f>L47+B49</f>
        <v>6114364.6300000008</v>
      </c>
      <c r="M49" s="6">
        <f>L49*1.08</f>
        <v>6603513.800400001</v>
      </c>
      <c r="N49" s="95" t="s">
        <v>65</v>
      </c>
    </row>
    <row r="50" spans="1:1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</row>
    <row r="51" spans="1:15" x14ac:dyDescent="0.2">
      <c r="A51" s="8" t="s">
        <v>34</v>
      </c>
      <c r="B51" s="9"/>
      <c r="C51" s="9"/>
      <c r="D51" s="9"/>
      <c r="E51" s="15"/>
      <c r="F51" s="9"/>
      <c r="G51" s="15"/>
      <c r="H51" s="9"/>
      <c r="I51" s="15"/>
      <c r="J51" s="9"/>
      <c r="K51" s="15"/>
      <c r="L51" s="44"/>
      <c r="M51" s="8"/>
      <c r="N51" s="35"/>
    </row>
    <row r="52" spans="1:15" x14ac:dyDescent="0.2">
      <c r="A52" s="17" t="s">
        <v>75</v>
      </c>
      <c r="B52" s="99">
        <f>C52+D52</f>
        <v>20960</v>
      </c>
      <c r="C52" s="12">
        <v>20960</v>
      </c>
      <c r="D52" s="11"/>
      <c r="E52" s="16"/>
      <c r="F52" s="11"/>
      <c r="G52" s="47"/>
      <c r="H52" s="11"/>
      <c r="I52" s="47"/>
      <c r="J52" s="11"/>
      <c r="K52" s="16"/>
      <c r="L52" s="45"/>
      <c r="M52" s="24"/>
      <c r="N52" s="60" t="s">
        <v>62</v>
      </c>
    </row>
    <row r="53" spans="1:15" x14ac:dyDescent="0.2">
      <c r="A53" s="17" t="s">
        <v>76</v>
      </c>
      <c r="B53" s="12">
        <f t="shared" ref="B53:B55" si="8">C53+D53</f>
        <v>279340</v>
      </c>
      <c r="C53" s="12"/>
      <c r="D53" s="11">
        <v>279340</v>
      </c>
      <c r="E53" s="16"/>
      <c r="F53" s="11"/>
      <c r="G53" s="48">
        <v>140730</v>
      </c>
      <c r="H53" s="103">
        <v>138610</v>
      </c>
      <c r="I53" s="16"/>
      <c r="J53" s="11"/>
      <c r="K53" s="16"/>
      <c r="L53" s="45"/>
      <c r="M53" s="24"/>
      <c r="N53" s="17"/>
    </row>
    <row r="54" spans="1:15" x14ac:dyDescent="0.2">
      <c r="A54" s="17" t="s">
        <v>78</v>
      </c>
      <c r="B54" s="12">
        <f t="shared" si="8"/>
        <v>91845</v>
      </c>
      <c r="C54" s="12"/>
      <c r="D54" s="11">
        <v>91845</v>
      </c>
      <c r="E54" s="16"/>
      <c r="F54" s="11"/>
      <c r="G54" s="16">
        <v>87175</v>
      </c>
      <c r="H54" s="103">
        <v>4670</v>
      </c>
      <c r="I54" s="16"/>
      <c r="J54" s="11"/>
      <c r="K54" s="16"/>
      <c r="L54" s="45"/>
      <c r="M54" s="24"/>
      <c r="N54" s="17"/>
    </row>
    <row r="55" spans="1:15" x14ac:dyDescent="0.2">
      <c r="A55" s="17" t="s">
        <v>77</v>
      </c>
      <c r="B55" s="12">
        <f t="shared" si="8"/>
        <v>65114</v>
      </c>
      <c r="C55" s="12"/>
      <c r="D55" s="11">
        <v>65114</v>
      </c>
      <c r="E55" s="16">
        <v>18560</v>
      </c>
      <c r="F55" s="103">
        <v>3040</v>
      </c>
      <c r="G55" s="16">
        <v>26243</v>
      </c>
      <c r="H55" s="103">
        <v>17271</v>
      </c>
      <c r="I55" s="16"/>
      <c r="J55" s="11"/>
      <c r="K55" s="16"/>
      <c r="L55" s="45"/>
      <c r="M55" s="24"/>
      <c r="N55" s="17"/>
    </row>
    <row r="56" spans="1:15" x14ac:dyDescent="0.2">
      <c r="A56" s="17" t="s">
        <v>9</v>
      </c>
      <c r="B56" s="12">
        <f>C56+D56</f>
        <v>0</v>
      </c>
      <c r="C56" s="12">
        <v>0</v>
      </c>
      <c r="D56" s="11">
        <v>0</v>
      </c>
      <c r="E56" s="16"/>
      <c r="F56" s="11"/>
      <c r="G56" s="16"/>
      <c r="H56" s="49"/>
      <c r="I56" s="16"/>
      <c r="J56" s="11"/>
      <c r="K56" s="16">
        <f>B56</f>
        <v>0</v>
      </c>
      <c r="L56" s="45"/>
      <c r="M56" s="24"/>
      <c r="N56" s="60" t="s">
        <v>47</v>
      </c>
      <c r="O56" s="31"/>
    </row>
    <row r="57" spans="1:15" ht="6" customHeight="1" x14ac:dyDescent="0.2">
      <c r="A57" s="17"/>
      <c r="B57" s="12"/>
      <c r="C57" s="12"/>
      <c r="D57" s="11"/>
      <c r="E57" s="16"/>
      <c r="F57" s="11"/>
      <c r="G57" s="16"/>
      <c r="H57" s="11"/>
      <c r="I57" s="16"/>
      <c r="J57" s="11"/>
      <c r="K57" s="16"/>
      <c r="L57" s="45"/>
      <c r="M57" s="24"/>
      <c r="N57" s="17"/>
    </row>
    <row r="58" spans="1:15" x14ac:dyDescent="0.2">
      <c r="A58" s="36" t="s">
        <v>35</v>
      </c>
      <c r="B58" s="94">
        <f>SUM(B52:B57)</f>
        <v>457259</v>
      </c>
      <c r="C58" s="94">
        <f t="shared" ref="C58:H58" si="9">SUM(C52:C57)</f>
        <v>20960</v>
      </c>
      <c r="D58" s="52">
        <f t="shared" si="9"/>
        <v>436299</v>
      </c>
      <c r="E58" s="46">
        <f t="shared" si="9"/>
        <v>18560</v>
      </c>
      <c r="F58" s="105">
        <f t="shared" si="9"/>
        <v>3040</v>
      </c>
      <c r="G58" s="79">
        <f t="shared" si="9"/>
        <v>254148</v>
      </c>
      <c r="H58" s="105">
        <f t="shared" si="9"/>
        <v>160551</v>
      </c>
      <c r="I58" s="79"/>
      <c r="J58" s="46"/>
      <c r="K58" s="46">
        <f t="shared" ref="K58" si="10">SUM(K52:K57)</f>
        <v>0</v>
      </c>
      <c r="L58" s="39">
        <f>L49+B58</f>
        <v>6571623.6300000008</v>
      </c>
      <c r="M58" s="40">
        <f>L58*1.08</f>
        <v>7097353.5204000017</v>
      </c>
      <c r="N58" s="55"/>
    </row>
    <row r="59" spans="1:15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1"/>
      <c r="M59" s="1"/>
    </row>
    <row r="60" spans="1:15" x14ac:dyDescent="0.2">
      <c r="A60" s="36" t="s">
        <v>59</v>
      </c>
      <c r="B60" s="52">
        <f>B58+B49+B47+B27</f>
        <v>708660.67999999993</v>
      </c>
      <c r="C60" s="52">
        <f t="shared" ref="C60:K60" si="11">C58+C49+C47+C27</f>
        <v>20960</v>
      </c>
      <c r="D60" s="52">
        <f t="shared" si="11"/>
        <v>626274.19999999995</v>
      </c>
      <c r="E60" s="52">
        <f t="shared" si="11"/>
        <v>18560</v>
      </c>
      <c r="F60" s="106">
        <f t="shared" si="11"/>
        <v>3040</v>
      </c>
      <c r="G60" s="52">
        <f t="shared" si="11"/>
        <v>323200</v>
      </c>
      <c r="H60" s="106">
        <f t="shared" si="11"/>
        <v>289196</v>
      </c>
      <c r="I60" s="52">
        <f t="shared" si="11"/>
        <v>3188</v>
      </c>
      <c r="J60" s="52"/>
      <c r="K60" s="52">
        <f t="shared" si="11"/>
        <v>37780.199999999997</v>
      </c>
      <c r="L60" s="36"/>
      <c r="M60" s="36"/>
      <c r="N60" s="95" t="s">
        <v>66</v>
      </c>
    </row>
    <row r="61" spans="1:15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</row>
    <row r="62" spans="1:1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1"/>
      <c r="M62" s="1"/>
    </row>
    <row r="63" spans="1:1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1"/>
      <c r="M63" s="1"/>
    </row>
    <row r="64" spans="1:1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1"/>
      <c r="M64" s="1"/>
    </row>
    <row r="65" spans="1:16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</row>
    <row r="66" spans="1:16" x14ac:dyDescent="0.2">
      <c r="A66" s="36" t="s">
        <v>59</v>
      </c>
      <c r="B66" s="52">
        <f>B60</f>
        <v>708660.67999999993</v>
      </c>
      <c r="C66" s="52">
        <f t="shared" ref="C66:K66" si="12">C60</f>
        <v>20960</v>
      </c>
      <c r="D66" s="52">
        <f t="shared" si="12"/>
        <v>626274.19999999995</v>
      </c>
      <c r="E66" s="52">
        <f t="shared" si="12"/>
        <v>18560</v>
      </c>
      <c r="F66" s="106">
        <f t="shared" si="12"/>
        <v>3040</v>
      </c>
      <c r="G66" s="52">
        <f t="shared" si="12"/>
        <v>323200</v>
      </c>
      <c r="H66" s="106">
        <f t="shared" si="12"/>
        <v>289196</v>
      </c>
      <c r="I66" s="52">
        <f t="shared" si="12"/>
        <v>3188</v>
      </c>
      <c r="J66" s="52">
        <f t="shared" si="12"/>
        <v>0</v>
      </c>
      <c r="K66" s="52">
        <f t="shared" si="12"/>
        <v>37780.199999999997</v>
      </c>
      <c r="L66" s="36"/>
      <c r="M66" s="36"/>
      <c r="N66" s="95" t="s">
        <v>66</v>
      </c>
    </row>
    <row r="67" spans="1:16" x14ac:dyDescent="0.2">
      <c r="A67" s="8" t="s">
        <v>45</v>
      </c>
      <c r="B67" s="9"/>
      <c r="C67" s="9"/>
      <c r="D67" s="9"/>
      <c r="E67" s="15"/>
      <c r="F67" s="9"/>
      <c r="G67" s="15"/>
      <c r="H67" s="9"/>
      <c r="I67" s="15"/>
      <c r="J67" s="9"/>
      <c r="K67" s="15"/>
      <c r="L67" s="44"/>
      <c r="M67" s="43"/>
    </row>
    <row r="68" spans="1:16" x14ac:dyDescent="0.2">
      <c r="A68" s="17" t="s">
        <v>36</v>
      </c>
      <c r="B68" s="12">
        <f>C68+D68</f>
        <v>97650</v>
      </c>
      <c r="C68" s="12">
        <v>97650</v>
      </c>
      <c r="D68" s="11"/>
      <c r="E68" s="16"/>
      <c r="F68" s="11"/>
      <c r="G68" s="16"/>
      <c r="H68" s="103">
        <v>97650</v>
      </c>
      <c r="I68" s="16"/>
      <c r="J68" s="11"/>
      <c r="K68" s="16"/>
      <c r="L68" s="53"/>
      <c r="M68" s="58"/>
      <c r="N68" s="35"/>
    </row>
    <row r="69" spans="1:16" x14ac:dyDescent="0.2">
      <c r="A69" s="17" t="s">
        <v>37</v>
      </c>
      <c r="B69" s="12">
        <f t="shared" ref="B69:B71" si="13">C69+D69</f>
        <v>29205</v>
      </c>
      <c r="C69" s="12"/>
      <c r="D69" s="11">
        <v>29205</v>
      </c>
      <c r="E69" s="16"/>
      <c r="F69" s="11"/>
      <c r="G69" s="16">
        <v>29205</v>
      </c>
      <c r="H69" s="11"/>
      <c r="I69" s="16"/>
      <c r="J69" s="11"/>
      <c r="K69" s="16"/>
      <c r="L69" s="53"/>
      <c r="M69" s="58"/>
      <c r="N69" s="17"/>
    </row>
    <row r="70" spans="1:16" x14ac:dyDescent="0.2">
      <c r="A70" s="17" t="s">
        <v>38</v>
      </c>
      <c r="B70" s="12">
        <f t="shared" si="13"/>
        <v>32510</v>
      </c>
      <c r="C70" s="12"/>
      <c r="D70" s="11">
        <v>32510</v>
      </c>
      <c r="E70" s="16"/>
      <c r="F70" s="11"/>
      <c r="G70" s="16"/>
      <c r="H70" s="103">
        <v>32510</v>
      </c>
      <c r="I70" s="16"/>
      <c r="J70" s="11"/>
      <c r="K70" s="16"/>
      <c r="L70" s="53"/>
      <c r="M70" s="58"/>
      <c r="N70" s="17"/>
    </row>
    <row r="71" spans="1:16" x14ac:dyDescent="0.2">
      <c r="A71" s="17" t="s">
        <v>39</v>
      </c>
      <c r="B71" s="12">
        <f t="shared" si="13"/>
        <v>58700</v>
      </c>
      <c r="C71" s="12"/>
      <c r="D71" s="11">
        <v>58700</v>
      </c>
      <c r="E71" s="16"/>
      <c r="F71" s="11"/>
      <c r="G71" s="48">
        <v>43720</v>
      </c>
      <c r="H71" s="103">
        <v>14980</v>
      </c>
      <c r="I71" s="16"/>
      <c r="J71" s="11"/>
      <c r="K71" s="16"/>
      <c r="L71" s="53"/>
      <c r="M71" s="58"/>
      <c r="N71" s="17"/>
    </row>
    <row r="72" spans="1:16" x14ac:dyDescent="0.2">
      <c r="A72" s="17" t="s">
        <v>40</v>
      </c>
      <c r="B72" s="113">
        <v>11670</v>
      </c>
      <c r="C72" s="114"/>
      <c r="D72" s="115"/>
      <c r="E72" s="113"/>
      <c r="F72" s="115"/>
      <c r="G72" s="113">
        <v>4668</v>
      </c>
      <c r="H72" s="116">
        <v>4668</v>
      </c>
      <c r="I72" s="113">
        <v>2334</v>
      </c>
      <c r="J72" s="115"/>
      <c r="K72" s="113"/>
      <c r="L72" s="117"/>
      <c r="M72" s="118"/>
      <c r="N72" s="17"/>
    </row>
    <row r="73" spans="1:16" x14ac:dyDescent="0.2">
      <c r="A73" s="17" t="s">
        <v>41</v>
      </c>
      <c r="B73" s="27">
        <f>SUM(B68:B72)</f>
        <v>229735</v>
      </c>
      <c r="C73" s="27">
        <f t="shared" ref="C73:D73" si="14">SUM(C68:C72)</f>
        <v>97650</v>
      </c>
      <c r="D73" s="50">
        <f t="shared" si="14"/>
        <v>120415</v>
      </c>
      <c r="E73" s="16"/>
      <c r="F73" s="11"/>
      <c r="G73" s="16">
        <f>SUM(G68:G72)</f>
        <v>77593</v>
      </c>
      <c r="H73" s="103">
        <f t="shared" ref="H73:I73" si="15">SUM(H68:H72)</f>
        <v>149808</v>
      </c>
      <c r="I73" s="16">
        <f t="shared" si="15"/>
        <v>2334</v>
      </c>
      <c r="J73" s="11"/>
      <c r="K73" s="16"/>
      <c r="L73" s="53"/>
      <c r="M73" s="58"/>
      <c r="N73" s="17"/>
    </row>
    <row r="74" spans="1:16" x14ac:dyDescent="0.2">
      <c r="A74" s="17" t="s">
        <v>42</v>
      </c>
      <c r="B74" s="119">
        <v>198453</v>
      </c>
      <c r="C74" s="114"/>
      <c r="D74" s="115"/>
      <c r="E74" s="113"/>
      <c r="F74" s="115"/>
      <c r="G74" s="113">
        <v>89304</v>
      </c>
      <c r="H74" s="116">
        <v>74420</v>
      </c>
      <c r="I74" s="113">
        <v>34729</v>
      </c>
      <c r="J74" s="115"/>
      <c r="K74" s="113"/>
      <c r="L74" s="117"/>
      <c r="M74" s="118"/>
      <c r="N74" s="17"/>
    </row>
    <row r="75" spans="1:16" ht="6" customHeight="1" x14ac:dyDescent="0.2">
      <c r="A75" s="17"/>
      <c r="B75" s="12"/>
      <c r="C75" s="12"/>
      <c r="D75" s="11"/>
      <c r="E75" s="16"/>
      <c r="F75" s="11"/>
      <c r="G75" s="16"/>
      <c r="H75" s="11"/>
      <c r="I75" s="16"/>
      <c r="J75" s="11"/>
      <c r="K75" s="16"/>
      <c r="L75" s="53"/>
      <c r="M75" s="58"/>
      <c r="N75" s="17"/>
    </row>
    <row r="76" spans="1:16" x14ac:dyDescent="0.2">
      <c r="A76" s="17" t="s">
        <v>4</v>
      </c>
      <c r="B76" s="12">
        <f>B74+B73</f>
        <v>428188</v>
      </c>
      <c r="C76" s="12">
        <f t="shared" ref="C76:D76" si="16">C74+C73</f>
        <v>97650</v>
      </c>
      <c r="D76" s="11">
        <f t="shared" si="16"/>
        <v>120415</v>
      </c>
      <c r="E76" s="16"/>
      <c r="F76" s="11"/>
      <c r="G76" s="16">
        <f>G74+G73</f>
        <v>166897</v>
      </c>
      <c r="H76" s="107">
        <f t="shared" ref="H76:I76" si="17">H74+H73</f>
        <v>224228</v>
      </c>
      <c r="I76" s="16">
        <f t="shared" si="17"/>
        <v>37063</v>
      </c>
      <c r="J76" s="11"/>
      <c r="K76" s="16"/>
      <c r="L76" s="53"/>
      <c r="M76" s="58"/>
      <c r="N76" s="17"/>
    </row>
    <row r="77" spans="1:16" x14ac:dyDescent="0.2">
      <c r="A77" s="17" t="s">
        <v>9</v>
      </c>
      <c r="B77" s="12">
        <f>C77+D77</f>
        <v>28062</v>
      </c>
      <c r="C77" s="12">
        <v>7877</v>
      </c>
      <c r="D77" s="11">
        <v>20185</v>
      </c>
      <c r="E77" s="16"/>
      <c r="F77" s="11"/>
      <c r="G77" s="16"/>
      <c r="H77" s="11"/>
      <c r="I77" s="16"/>
      <c r="J77" s="11"/>
      <c r="K77" s="16">
        <f>B77</f>
        <v>28062</v>
      </c>
      <c r="L77" s="53"/>
      <c r="M77" s="58"/>
      <c r="N77" s="17"/>
    </row>
    <row r="78" spans="1:16" ht="6" customHeight="1" x14ac:dyDescent="0.2">
      <c r="A78" s="17"/>
      <c r="B78" s="12"/>
      <c r="C78" s="12"/>
      <c r="D78" s="11"/>
      <c r="E78" s="16"/>
      <c r="F78" s="11"/>
      <c r="G78" s="16"/>
      <c r="H78" s="11"/>
      <c r="I78" s="16"/>
      <c r="J78" s="11"/>
      <c r="K78" s="16"/>
      <c r="L78" s="53"/>
      <c r="M78" s="58"/>
      <c r="N78" s="17"/>
    </row>
    <row r="79" spans="1:16" x14ac:dyDescent="0.2">
      <c r="A79" s="36" t="s">
        <v>43</v>
      </c>
      <c r="B79" s="94">
        <f>SUM(B76:B78)</f>
        <v>456250</v>
      </c>
      <c r="C79" s="94">
        <f t="shared" ref="C79:D79" si="18">SUM(C76:C78)</f>
        <v>105527</v>
      </c>
      <c r="D79" s="51">
        <f t="shared" si="18"/>
        <v>140600</v>
      </c>
      <c r="E79" s="46"/>
      <c r="F79" s="13"/>
      <c r="G79" s="46">
        <f>G77+G76</f>
        <v>166897</v>
      </c>
      <c r="H79" s="105">
        <f t="shared" ref="H79:K79" si="19">H77+H76</f>
        <v>224228</v>
      </c>
      <c r="I79" s="46">
        <f t="shared" si="19"/>
        <v>37063</v>
      </c>
      <c r="J79" s="46"/>
      <c r="K79" s="46">
        <f t="shared" si="19"/>
        <v>28062</v>
      </c>
      <c r="L79" s="51">
        <f>L58+B79</f>
        <v>7027873.6300000008</v>
      </c>
      <c r="M79" s="52">
        <f>L79*1.08</f>
        <v>7590103.5204000017</v>
      </c>
      <c r="N79" s="85" t="s">
        <v>56</v>
      </c>
      <c r="O79" s="30"/>
      <c r="P79" s="30"/>
    </row>
    <row r="80" spans="1:16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7"/>
      <c r="M80" s="7"/>
      <c r="N80" s="86" t="s">
        <v>63</v>
      </c>
    </row>
    <row r="81" spans="1:16" x14ac:dyDescent="0.2">
      <c r="A81" s="8" t="s">
        <v>44</v>
      </c>
      <c r="B81" s="9"/>
      <c r="C81" s="9"/>
      <c r="D81" s="9"/>
      <c r="E81" s="15"/>
      <c r="F81" s="9"/>
      <c r="G81" s="15"/>
      <c r="H81" s="9"/>
      <c r="I81" s="15"/>
      <c r="J81" s="9"/>
      <c r="K81" s="15"/>
      <c r="L81" s="54"/>
      <c r="M81" s="59"/>
      <c r="N81" s="35"/>
    </row>
    <row r="82" spans="1:16" x14ac:dyDescent="0.2">
      <c r="A82" s="17" t="s">
        <v>4</v>
      </c>
      <c r="B82" s="12">
        <f>C82+D82</f>
        <v>54210</v>
      </c>
      <c r="C82" s="12"/>
      <c r="D82" s="11">
        <v>54210</v>
      </c>
      <c r="E82" s="16"/>
      <c r="F82" s="11"/>
      <c r="G82" s="16"/>
      <c r="H82" s="103">
        <f>B82</f>
        <v>54210</v>
      </c>
      <c r="I82" s="16"/>
      <c r="J82" s="11"/>
      <c r="K82" s="16"/>
      <c r="L82" s="53"/>
      <c r="M82" s="58"/>
      <c r="N82" s="17"/>
    </row>
    <row r="83" spans="1:16" x14ac:dyDescent="0.2">
      <c r="A83" s="17" t="s">
        <v>9</v>
      </c>
      <c r="B83" s="12">
        <f t="shared" ref="B83:B85" si="20">C83+D83</f>
        <v>0</v>
      </c>
      <c r="C83" s="12"/>
      <c r="D83" s="11">
        <v>0</v>
      </c>
      <c r="E83" s="16"/>
      <c r="F83" s="11"/>
      <c r="G83" s="16"/>
      <c r="H83" s="11"/>
      <c r="I83" s="16"/>
      <c r="J83" s="11"/>
      <c r="K83" s="16"/>
      <c r="L83" s="53"/>
      <c r="M83" s="58"/>
      <c r="N83" s="60" t="s">
        <v>47</v>
      </c>
      <c r="O83" s="30"/>
    </row>
    <row r="84" spans="1:16" ht="6" customHeight="1" x14ac:dyDescent="0.2">
      <c r="A84" s="17"/>
      <c r="B84" s="12"/>
      <c r="C84" s="12"/>
      <c r="D84" s="11"/>
      <c r="E84" s="16"/>
      <c r="F84" s="11"/>
      <c r="G84" s="16"/>
      <c r="H84" s="11"/>
      <c r="I84" s="16"/>
      <c r="J84" s="11"/>
      <c r="K84" s="16"/>
      <c r="L84" s="53"/>
      <c r="M84" s="58"/>
      <c r="N84" s="17"/>
    </row>
    <row r="85" spans="1:16" x14ac:dyDescent="0.2">
      <c r="A85" s="36" t="s">
        <v>46</v>
      </c>
      <c r="B85" s="94">
        <f t="shared" si="20"/>
        <v>54210</v>
      </c>
      <c r="C85" s="94"/>
      <c r="D85" s="51">
        <f>SUM(D82:D84)</f>
        <v>54210</v>
      </c>
      <c r="E85" s="46"/>
      <c r="F85" s="13"/>
      <c r="G85" s="46"/>
      <c r="H85" s="108">
        <f>H83+H82</f>
        <v>54210</v>
      </c>
      <c r="I85" s="46"/>
      <c r="J85" s="13"/>
      <c r="K85" s="46"/>
      <c r="L85" s="51">
        <f>L79+B85</f>
        <v>7082083.6300000008</v>
      </c>
      <c r="M85" s="52">
        <f>L85*1.08</f>
        <v>7648650.3204000015</v>
      </c>
      <c r="N85" s="85" t="s">
        <v>57</v>
      </c>
      <c r="O85" s="30"/>
      <c r="P85" s="30"/>
    </row>
    <row r="86" spans="1:16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6" t="s">
        <v>64</v>
      </c>
    </row>
    <row r="87" spans="1:16" x14ac:dyDescent="0.2">
      <c r="A87" s="36" t="s">
        <v>60</v>
      </c>
      <c r="B87" s="52">
        <f>B85+B79+B66</f>
        <v>1219120.68</v>
      </c>
      <c r="C87" s="52"/>
      <c r="D87" s="52"/>
      <c r="E87" s="52">
        <f>E85+E79+E66</f>
        <v>18560</v>
      </c>
      <c r="F87" s="106">
        <f>F85+F79+F66</f>
        <v>3040</v>
      </c>
      <c r="G87" s="52">
        <f>G85+G79+G66</f>
        <v>490097</v>
      </c>
      <c r="H87" s="106">
        <f t="shared" ref="H87:K87" si="21">H85+H79+H66</f>
        <v>567634</v>
      </c>
      <c r="I87" s="52">
        <f t="shared" si="21"/>
        <v>40251</v>
      </c>
      <c r="J87" s="52"/>
      <c r="K87" s="52">
        <f t="shared" si="21"/>
        <v>65842.2</v>
      </c>
      <c r="L87" s="46"/>
      <c r="M87" s="46"/>
      <c r="N87" s="95" t="s">
        <v>66</v>
      </c>
    </row>
    <row r="88" spans="1:16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4"/>
    </row>
    <row r="89" spans="1:16" x14ac:dyDescent="0.2">
      <c r="A89" s="36" t="s">
        <v>85</v>
      </c>
      <c r="B89" s="52">
        <f>B87+B8</f>
        <v>2049290.68</v>
      </c>
      <c r="C89" s="52"/>
      <c r="D89" s="52"/>
      <c r="E89" s="52">
        <f t="shared" ref="E89:K89" si="22">E87+E8</f>
        <v>118180.352</v>
      </c>
      <c r="F89" s="106">
        <f t="shared" si="22"/>
        <v>27945.088</v>
      </c>
      <c r="G89" s="52">
        <f t="shared" si="22"/>
        <v>816898.85159999994</v>
      </c>
      <c r="H89" s="106">
        <f t="shared" si="22"/>
        <v>875488.56</v>
      </c>
      <c r="I89" s="52">
        <f t="shared" si="22"/>
        <v>111239.14839999999</v>
      </c>
      <c r="J89" s="52">
        <f t="shared" si="22"/>
        <v>0</v>
      </c>
      <c r="K89" s="52">
        <f t="shared" si="22"/>
        <v>65842.2</v>
      </c>
      <c r="L89" s="46"/>
      <c r="M89" s="46"/>
      <c r="N89" s="95" t="s">
        <v>66</v>
      </c>
    </row>
    <row r="90" spans="1:16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4"/>
    </row>
    <row r="91" spans="1:16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5" spans="1:16" x14ac:dyDescent="0.2">
      <c r="A95" s="63" t="s">
        <v>58</v>
      </c>
    </row>
    <row r="96" spans="1:16" x14ac:dyDescent="0.2">
      <c r="A96" s="28" t="s">
        <v>53</v>
      </c>
    </row>
  </sheetData>
  <mergeCells count="3">
    <mergeCell ref="A4:D4"/>
    <mergeCell ref="E4:J4"/>
    <mergeCell ref="L4:M4"/>
  </mergeCells>
  <pageMargins left="0.70866141732283472" right="0.70866141732283472" top="0.78740157480314965" bottom="0.78740157480314965" header="0.31496062992125984" footer="0.31496062992125984"/>
  <pageSetup paperSize="8" scale="95" orientation="landscape" r:id="rId1"/>
  <headerFooter>
    <oddFooter>&amp;L&amp;F&amp;RSeite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46" workbookViewId="0">
      <selection activeCell="B63" sqref="B63"/>
    </sheetView>
  </sheetViews>
  <sheetFormatPr baseColWidth="10" defaultRowHeight="12.75" x14ac:dyDescent="0.2"/>
  <cols>
    <col min="1" max="1" width="21.5703125" customWidth="1"/>
    <col min="2" max="2" width="12.28515625" bestFit="1" customWidth="1"/>
    <col min="3" max="4" width="12.28515625" customWidth="1"/>
    <col min="5" max="5" width="10.140625" customWidth="1"/>
    <col min="6" max="10" width="11" customWidth="1"/>
    <col min="11" max="12" width="10.28515625" customWidth="1"/>
    <col min="13" max="13" width="10.85546875" customWidth="1"/>
    <col min="14" max="14" width="32.140625" customWidth="1"/>
  </cols>
  <sheetData>
    <row r="1" spans="1:14" x14ac:dyDescent="0.2">
      <c r="A1" s="1" t="s">
        <v>0</v>
      </c>
    </row>
    <row r="2" spans="1:14" ht="18" x14ac:dyDescent="0.25">
      <c r="A2" s="2" t="s">
        <v>67</v>
      </c>
    </row>
    <row r="3" spans="1:14" ht="18" x14ac:dyDescent="0.25">
      <c r="A3" s="2"/>
    </row>
    <row r="4" spans="1:14" x14ac:dyDescent="0.2">
      <c r="A4" s="132" t="s">
        <v>48</v>
      </c>
      <c r="B4" s="132"/>
      <c r="C4" s="132"/>
      <c r="D4" s="132"/>
      <c r="E4" s="133" t="s">
        <v>68</v>
      </c>
      <c r="F4" s="134"/>
      <c r="G4" s="134"/>
      <c r="H4" s="134"/>
      <c r="I4" s="134"/>
      <c r="J4" s="134"/>
      <c r="K4" s="135"/>
      <c r="L4" s="88" t="s">
        <v>9</v>
      </c>
      <c r="M4" s="122" t="s">
        <v>4</v>
      </c>
      <c r="N4" s="43" t="s">
        <v>55</v>
      </c>
    </row>
    <row r="5" spans="1:14" x14ac:dyDescent="0.2">
      <c r="A5" s="88" t="s">
        <v>2</v>
      </c>
      <c r="B5" s="88" t="s">
        <v>3</v>
      </c>
      <c r="C5" s="88" t="s">
        <v>13</v>
      </c>
      <c r="D5" s="88" t="s">
        <v>14</v>
      </c>
      <c r="E5" s="88" t="s">
        <v>69</v>
      </c>
      <c r="F5" s="88" t="s">
        <v>13</v>
      </c>
      <c r="G5" s="88" t="s">
        <v>70</v>
      </c>
      <c r="H5" s="88" t="s">
        <v>71</v>
      </c>
      <c r="I5" s="88" t="s">
        <v>71</v>
      </c>
      <c r="J5" s="88" t="s">
        <v>71</v>
      </c>
      <c r="K5" s="88" t="s">
        <v>73</v>
      </c>
      <c r="L5" s="88" t="s">
        <v>9</v>
      </c>
      <c r="M5" s="123" t="s">
        <v>81</v>
      </c>
      <c r="N5" s="89"/>
    </row>
    <row r="6" spans="1:14" x14ac:dyDescent="0.2">
      <c r="H6" s="100" t="s">
        <v>97</v>
      </c>
      <c r="I6" s="100" t="s">
        <v>72</v>
      </c>
      <c r="J6" s="100" t="s">
        <v>98</v>
      </c>
      <c r="K6" s="100" t="s">
        <v>74</v>
      </c>
      <c r="M6" s="100" t="s">
        <v>82</v>
      </c>
    </row>
    <row r="7" spans="1:14" x14ac:dyDescent="0.2">
      <c r="A7" s="8" t="s">
        <v>10</v>
      </c>
      <c r="B7" s="20"/>
      <c r="C7" s="20"/>
      <c r="D7" s="20"/>
      <c r="E7" s="33"/>
      <c r="F7" s="33"/>
      <c r="G7" s="21"/>
      <c r="H7" s="33"/>
      <c r="I7" s="21"/>
      <c r="J7" s="33"/>
      <c r="K7" s="21"/>
      <c r="L7" s="33"/>
      <c r="M7" s="33"/>
      <c r="N7" s="35"/>
    </row>
    <row r="8" spans="1:14" x14ac:dyDescent="0.2">
      <c r="A8" s="17" t="s">
        <v>15</v>
      </c>
      <c r="B8" s="19">
        <f>C8+D8</f>
        <v>830170</v>
      </c>
      <c r="C8" s="19">
        <v>352440</v>
      </c>
      <c r="D8" s="32">
        <v>477730</v>
      </c>
      <c r="E8" s="126">
        <f>Tabelle3!B10</f>
        <v>24905.088</v>
      </c>
      <c r="F8" s="126">
        <f>Tabelle3!C10</f>
        <v>78693.16</v>
      </c>
      <c r="G8" s="101">
        <f>Tabelle3!D10+Tabelle3!E10</f>
        <v>186009.87599999999</v>
      </c>
      <c r="H8" s="126">
        <f>Tabelle3!F10+Tabelle3!H10</f>
        <v>37444.108</v>
      </c>
      <c r="I8" s="126">
        <f>Tabelle3!G10</f>
        <v>5707.4160000000002</v>
      </c>
      <c r="J8" s="126"/>
      <c r="K8" s="32"/>
      <c r="L8" s="34"/>
      <c r="M8" s="126">
        <f>SUM(E8:K8)</f>
        <v>332759.64800000004</v>
      </c>
      <c r="N8" s="17"/>
    </row>
    <row r="9" spans="1:14" x14ac:dyDescent="0.2">
      <c r="A9" s="17" t="s">
        <v>16</v>
      </c>
      <c r="B9" s="19">
        <f t="shared" ref="B9:B21" si="0">C9+D9</f>
        <v>946790</v>
      </c>
      <c r="C9" s="19">
        <v>391860</v>
      </c>
      <c r="D9" s="32">
        <v>554930</v>
      </c>
      <c r="E9" s="34"/>
      <c r="F9" s="34"/>
      <c r="G9" s="32"/>
      <c r="H9" s="34"/>
      <c r="I9" s="32"/>
      <c r="J9" s="34"/>
      <c r="K9" s="32"/>
      <c r="L9" s="34"/>
      <c r="M9" s="34"/>
      <c r="N9" s="17"/>
    </row>
    <row r="10" spans="1:14" x14ac:dyDescent="0.2">
      <c r="A10" s="17" t="s">
        <v>24</v>
      </c>
      <c r="B10" s="19">
        <f t="shared" si="0"/>
        <v>56375</v>
      </c>
      <c r="C10" s="19"/>
      <c r="D10" s="32">
        <v>56375</v>
      </c>
      <c r="E10" s="34"/>
      <c r="F10" s="34"/>
      <c r="G10" s="32"/>
      <c r="H10" s="34"/>
      <c r="I10" s="32"/>
      <c r="J10" s="34"/>
      <c r="K10" s="32"/>
      <c r="L10" s="34"/>
      <c r="M10" s="34"/>
      <c r="N10" s="17"/>
    </row>
    <row r="11" spans="1:14" x14ac:dyDescent="0.2">
      <c r="A11" s="17" t="s">
        <v>11</v>
      </c>
      <c r="B11" s="19">
        <f t="shared" si="0"/>
        <v>505800</v>
      </c>
      <c r="C11" s="19">
        <v>221070</v>
      </c>
      <c r="D11" s="32">
        <v>284730</v>
      </c>
      <c r="E11" s="34"/>
      <c r="F11" s="34"/>
      <c r="G11" s="32"/>
      <c r="H11" s="34"/>
      <c r="I11" s="32"/>
      <c r="J11" s="34"/>
      <c r="K11" s="32"/>
      <c r="L11" s="34"/>
      <c r="M11" s="34"/>
      <c r="N11" s="17"/>
    </row>
    <row r="12" spans="1:14" x14ac:dyDescent="0.2">
      <c r="A12" s="17" t="s">
        <v>12</v>
      </c>
      <c r="B12" s="19">
        <f t="shared" si="0"/>
        <v>1356470</v>
      </c>
      <c r="C12" s="19">
        <v>701360</v>
      </c>
      <c r="D12" s="32">
        <v>655110</v>
      </c>
      <c r="E12" s="34"/>
      <c r="F12" s="34"/>
      <c r="G12" s="32"/>
      <c r="H12" s="34"/>
      <c r="I12" s="32"/>
      <c r="J12" s="34"/>
      <c r="K12" s="32"/>
      <c r="L12" s="34"/>
      <c r="M12" s="34"/>
      <c r="N12" s="17"/>
    </row>
    <row r="13" spans="1:14" x14ac:dyDescent="0.2">
      <c r="A13" s="17" t="s">
        <v>17</v>
      </c>
      <c r="B13" s="19">
        <f t="shared" si="0"/>
        <v>1618450</v>
      </c>
      <c r="C13" s="19">
        <v>693160</v>
      </c>
      <c r="D13" s="32">
        <v>925290</v>
      </c>
      <c r="E13" s="34"/>
      <c r="F13" s="34"/>
      <c r="G13" s="32"/>
      <c r="H13" s="34"/>
      <c r="I13" s="32"/>
      <c r="J13" s="34"/>
      <c r="K13" s="32"/>
      <c r="L13" s="34"/>
      <c r="M13" s="34"/>
      <c r="N13" s="17"/>
    </row>
    <row r="14" spans="1:14" x14ac:dyDescent="0.2">
      <c r="A14" s="17" t="s">
        <v>18</v>
      </c>
      <c r="B14" s="19">
        <f t="shared" si="0"/>
        <v>45000</v>
      </c>
      <c r="C14" s="19">
        <v>45000</v>
      </c>
      <c r="D14" s="32"/>
      <c r="E14" s="34"/>
      <c r="F14" s="34"/>
      <c r="G14" s="32"/>
      <c r="H14" s="34"/>
      <c r="I14" s="32"/>
      <c r="J14" s="34"/>
      <c r="K14" s="32"/>
      <c r="L14" s="34"/>
      <c r="M14" s="34"/>
      <c r="N14" s="17"/>
    </row>
    <row r="15" spans="1:14" x14ac:dyDescent="0.2">
      <c r="A15" s="17" t="s">
        <v>19</v>
      </c>
      <c r="B15" s="19">
        <f t="shared" si="0"/>
        <v>270085</v>
      </c>
      <c r="C15" s="19">
        <v>114690</v>
      </c>
      <c r="D15" s="32">
        <v>155395</v>
      </c>
      <c r="E15" s="34"/>
      <c r="F15" s="34"/>
      <c r="G15" s="32"/>
      <c r="H15" s="34"/>
      <c r="I15" s="32"/>
      <c r="J15" s="34"/>
      <c r="K15" s="32"/>
      <c r="L15" s="34"/>
      <c r="M15" s="34"/>
      <c r="N15" s="17"/>
    </row>
    <row r="16" spans="1:14" x14ac:dyDescent="0.2">
      <c r="A16" s="17" t="s">
        <v>20</v>
      </c>
      <c r="B16" s="19">
        <f t="shared" si="0"/>
        <v>184200</v>
      </c>
      <c r="C16" s="19">
        <v>92100</v>
      </c>
      <c r="D16" s="32">
        <v>92100</v>
      </c>
      <c r="E16" s="34"/>
      <c r="F16" s="34"/>
      <c r="G16" s="32"/>
      <c r="H16" s="34"/>
      <c r="I16" s="32"/>
      <c r="J16" s="34"/>
      <c r="K16" s="32"/>
      <c r="L16" s="34"/>
      <c r="M16" s="34"/>
      <c r="N16" s="17"/>
    </row>
    <row r="17" spans="1:14" x14ac:dyDescent="0.2">
      <c r="A17" s="17" t="s">
        <v>21</v>
      </c>
      <c r="B17" s="19">
        <f t="shared" si="0"/>
        <v>5813340</v>
      </c>
      <c r="C17" s="19">
        <f>SUM(C8:C16)</f>
        <v>2611680</v>
      </c>
      <c r="D17" s="32">
        <f>SUM(D8:D16)</f>
        <v>3201660</v>
      </c>
      <c r="E17" s="34"/>
      <c r="F17" s="34"/>
      <c r="G17" s="32"/>
      <c r="H17" s="34"/>
      <c r="I17" s="32"/>
      <c r="J17" s="34"/>
      <c r="K17" s="32"/>
      <c r="L17" s="34"/>
      <c r="M17" s="34"/>
      <c r="N17" s="17"/>
    </row>
    <row r="18" spans="1:14" ht="6" customHeight="1" x14ac:dyDescent="0.2">
      <c r="A18" s="17"/>
      <c r="B18" s="19"/>
      <c r="C18" s="19"/>
      <c r="D18" s="32"/>
      <c r="E18" s="34"/>
      <c r="F18" s="34"/>
      <c r="G18" s="32"/>
      <c r="H18" s="34"/>
      <c r="I18" s="32"/>
      <c r="J18" s="34"/>
      <c r="K18" s="32"/>
      <c r="L18" s="34"/>
      <c r="M18" s="34"/>
      <c r="N18" s="17"/>
    </row>
    <row r="19" spans="1:14" x14ac:dyDescent="0.2">
      <c r="A19" s="17" t="s">
        <v>22</v>
      </c>
      <c r="B19" s="19">
        <f t="shared" si="0"/>
        <v>51400</v>
      </c>
      <c r="C19" s="19">
        <v>15200</v>
      </c>
      <c r="D19" s="32">
        <v>36200</v>
      </c>
      <c r="E19" s="34"/>
      <c r="F19" s="34"/>
      <c r="G19" s="32"/>
      <c r="H19" s="34"/>
      <c r="I19" s="32"/>
      <c r="J19" s="34"/>
      <c r="K19" s="32"/>
      <c r="L19" s="34">
        <f>B19</f>
        <v>51400</v>
      </c>
      <c r="M19" s="34"/>
      <c r="N19" s="17"/>
    </row>
    <row r="20" spans="1:14" ht="6" customHeight="1" x14ac:dyDescent="0.2">
      <c r="A20" s="17"/>
      <c r="B20" s="19"/>
      <c r="C20" s="19"/>
      <c r="D20" s="32"/>
      <c r="E20" s="34"/>
      <c r="F20" s="34"/>
      <c r="G20" s="32"/>
      <c r="H20" s="34"/>
      <c r="I20" s="32"/>
      <c r="J20" s="34"/>
      <c r="K20" s="32"/>
      <c r="L20" s="34"/>
      <c r="M20" s="34"/>
      <c r="N20" s="17"/>
    </row>
    <row r="21" spans="1:14" x14ac:dyDescent="0.2">
      <c r="A21" s="36" t="s">
        <v>23</v>
      </c>
      <c r="B21" s="90">
        <f t="shared" si="0"/>
        <v>5864740</v>
      </c>
      <c r="C21" s="90">
        <f>C19+C17</f>
        <v>2626880</v>
      </c>
      <c r="D21" s="91">
        <f>D19+D17</f>
        <v>3237860</v>
      </c>
      <c r="E21" s="38"/>
      <c r="F21" s="38"/>
      <c r="G21" s="37"/>
      <c r="H21" s="38"/>
      <c r="I21" s="37"/>
      <c r="J21" s="38"/>
      <c r="K21" s="37"/>
      <c r="L21" s="38"/>
      <c r="M21" s="124"/>
      <c r="N21" s="55"/>
    </row>
    <row r="22" spans="1:14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4" x14ac:dyDescent="0.2">
      <c r="A23" s="8" t="s">
        <v>25</v>
      </c>
      <c r="B23" s="21"/>
      <c r="C23" s="21"/>
      <c r="D23" s="42"/>
      <c r="E23" s="33"/>
      <c r="F23" s="33"/>
      <c r="G23" s="21"/>
      <c r="H23" s="33"/>
      <c r="I23" s="21"/>
      <c r="J23" s="33"/>
      <c r="K23" s="21"/>
      <c r="L23" s="33"/>
      <c r="M23" s="33"/>
      <c r="N23" s="35"/>
    </row>
    <row r="24" spans="1:14" x14ac:dyDescent="0.2">
      <c r="A24" s="17" t="s">
        <v>4</v>
      </c>
      <c r="B24" s="19">
        <f>D24</f>
        <v>94205</v>
      </c>
      <c r="C24" s="19"/>
      <c r="D24" s="32">
        <v>94205</v>
      </c>
      <c r="E24" s="34"/>
      <c r="F24" s="34"/>
      <c r="G24" s="101">
        <f>Übersicht!H24</f>
        <v>45480</v>
      </c>
      <c r="H24" s="34"/>
      <c r="I24" s="32"/>
      <c r="J24" s="34"/>
      <c r="K24" s="32"/>
      <c r="L24" s="34"/>
      <c r="M24" s="126">
        <f>E24+F24+G24+H24+I24+J24+K24</f>
        <v>45480</v>
      </c>
      <c r="N24" s="17"/>
    </row>
    <row r="25" spans="1:14" x14ac:dyDescent="0.2">
      <c r="A25" s="17" t="s">
        <v>9</v>
      </c>
      <c r="B25" s="19">
        <f t="shared" ref="B25:B27" si="1">D25</f>
        <v>4710.25</v>
      </c>
      <c r="C25" s="19"/>
      <c r="D25" s="32">
        <v>4710.25</v>
      </c>
      <c r="E25" s="34"/>
      <c r="F25" s="34"/>
      <c r="G25" s="32"/>
      <c r="H25" s="34"/>
      <c r="I25" s="32"/>
      <c r="J25" s="34"/>
      <c r="K25" s="32"/>
      <c r="L25" s="34">
        <f>B25</f>
        <v>4710.25</v>
      </c>
      <c r="M25" s="34"/>
      <c r="N25" s="17"/>
    </row>
    <row r="26" spans="1:14" ht="6" customHeight="1" x14ac:dyDescent="0.2">
      <c r="A26" s="17"/>
      <c r="B26" s="19"/>
      <c r="C26" s="19"/>
      <c r="D26" s="32"/>
      <c r="E26" s="34"/>
      <c r="F26" s="34"/>
      <c r="G26" s="32"/>
      <c r="H26" s="34"/>
      <c r="I26" s="32"/>
      <c r="J26" s="34"/>
      <c r="K26" s="32"/>
      <c r="L26" s="34"/>
      <c r="M26" s="34"/>
      <c r="N26" s="17"/>
    </row>
    <row r="27" spans="1:14" x14ac:dyDescent="0.2">
      <c r="A27" s="36" t="s">
        <v>26</v>
      </c>
      <c r="B27" s="90">
        <f t="shared" si="1"/>
        <v>98915.25</v>
      </c>
      <c r="C27" s="90"/>
      <c r="D27" s="92">
        <f>SUM(D24:D25)</f>
        <v>98915.25</v>
      </c>
      <c r="E27" s="92">
        <f t="shared" ref="E27:K27" si="2">SUM(E24:E25)</f>
        <v>0</v>
      </c>
      <c r="F27" s="92">
        <f t="shared" si="2"/>
        <v>0</v>
      </c>
      <c r="G27" s="109">
        <f t="shared" si="2"/>
        <v>45480</v>
      </c>
      <c r="H27" s="92">
        <f t="shared" si="2"/>
        <v>0</v>
      </c>
      <c r="I27" s="92">
        <f t="shared" si="2"/>
        <v>0</v>
      </c>
      <c r="J27" s="92">
        <f t="shared" si="2"/>
        <v>0</v>
      </c>
      <c r="K27" s="92">
        <f t="shared" si="2"/>
        <v>0</v>
      </c>
      <c r="L27" s="38">
        <f t="shared" ref="L27" si="3">SUM(L24:L25)</f>
        <v>4710.25</v>
      </c>
      <c r="M27" s="102">
        <f>E27+F27+G27+H27+I27+J27+K27</f>
        <v>45480</v>
      </c>
      <c r="N27" s="55"/>
    </row>
    <row r="28" spans="1:14" x14ac:dyDescent="0.2">
      <c r="B28" s="7"/>
      <c r="C28" s="7"/>
      <c r="D28" s="7"/>
      <c r="E28" s="3"/>
      <c r="F28" s="3"/>
      <c r="G28" s="3"/>
      <c r="H28" s="3"/>
      <c r="I28" s="3"/>
      <c r="J28" s="3"/>
      <c r="K28" s="3"/>
      <c r="L28" s="3"/>
      <c r="M28" s="3"/>
    </row>
    <row r="29" spans="1:14" x14ac:dyDescent="0.2">
      <c r="A29" s="64" t="s">
        <v>27</v>
      </c>
      <c r="B29" s="65"/>
      <c r="C29" s="65"/>
      <c r="D29" s="65"/>
      <c r="E29" s="66"/>
      <c r="F29" s="66"/>
      <c r="G29" s="65"/>
      <c r="H29" s="66"/>
      <c r="I29" s="65"/>
      <c r="J29" s="66"/>
      <c r="K29" s="65"/>
      <c r="L29" s="66"/>
      <c r="M29" s="66"/>
      <c r="N29" s="68"/>
    </row>
    <row r="30" spans="1:14" x14ac:dyDescent="0.2">
      <c r="A30" s="69" t="s">
        <v>4</v>
      </c>
      <c r="B30" s="70">
        <f>D30+K30</f>
        <v>4100</v>
      </c>
      <c r="C30" s="70"/>
      <c r="D30" s="71">
        <v>4100</v>
      </c>
      <c r="E30" s="47"/>
      <c r="F30" s="47"/>
      <c r="G30" s="72"/>
      <c r="H30" s="47"/>
      <c r="I30" s="72"/>
      <c r="J30" s="47"/>
      <c r="K30" s="72"/>
      <c r="L30" s="47"/>
      <c r="M30" s="47"/>
      <c r="N30" s="75"/>
    </row>
    <row r="31" spans="1:14" x14ac:dyDescent="0.2">
      <c r="A31" s="69" t="s">
        <v>9</v>
      </c>
      <c r="B31" s="70">
        <f t="shared" ref="B31:B33" si="4">D31+K31</f>
        <v>200</v>
      </c>
      <c r="C31" s="70"/>
      <c r="D31" s="71">
        <v>200</v>
      </c>
      <c r="E31" s="47"/>
      <c r="F31" s="47"/>
      <c r="G31" s="72"/>
      <c r="H31" s="47"/>
      <c r="I31" s="72"/>
      <c r="J31" s="47"/>
      <c r="K31" s="72"/>
      <c r="L31" s="47"/>
      <c r="M31" s="47"/>
      <c r="N31" s="75"/>
    </row>
    <row r="32" spans="1:14" ht="6" customHeight="1" x14ac:dyDescent="0.2">
      <c r="A32" s="69"/>
      <c r="B32" s="70"/>
      <c r="C32" s="70"/>
      <c r="D32" s="71"/>
      <c r="E32" s="47"/>
      <c r="F32" s="47"/>
      <c r="G32" s="72"/>
      <c r="H32" s="47"/>
      <c r="I32" s="72"/>
      <c r="J32" s="47"/>
      <c r="K32" s="72"/>
      <c r="L32" s="47"/>
      <c r="M32" s="47"/>
      <c r="N32" s="75"/>
    </row>
    <row r="33" spans="1:16" x14ac:dyDescent="0.2">
      <c r="A33" s="76" t="s">
        <v>26</v>
      </c>
      <c r="B33" s="77">
        <f t="shared" si="4"/>
        <v>4300</v>
      </c>
      <c r="C33" s="77"/>
      <c r="D33" s="78">
        <f>SUM(D30:D32)</f>
        <v>4300</v>
      </c>
      <c r="E33" s="79"/>
      <c r="F33" s="79"/>
      <c r="G33" s="80"/>
      <c r="H33" s="79"/>
      <c r="I33" s="80"/>
      <c r="J33" s="79"/>
      <c r="K33" s="80"/>
      <c r="L33" s="79"/>
      <c r="M33" s="125"/>
      <c r="N33" s="83" t="s">
        <v>50</v>
      </c>
      <c r="O33" s="30"/>
    </row>
    <row r="34" spans="1:16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6" x14ac:dyDescent="0.2">
      <c r="A35" s="8" t="s">
        <v>28</v>
      </c>
      <c r="B35" s="9"/>
      <c r="C35" s="9"/>
      <c r="D35" s="9"/>
      <c r="E35" s="15"/>
      <c r="F35" s="15"/>
      <c r="G35" s="9"/>
      <c r="H35" s="15"/>
      <c r="I35" s="9"/>
      <c r="J35" s="15"/>
      <c r="K35" s="9"/>
      <c r="L35" s="15"/>
      <c r="M35" s="15"/>
      <c r="N35" s="35"/>
    </row>
    <row r="36" spans="1:16" x14ac:dyDescent="0.2">
      <c r="A36" s="17" t="s">
        <v>4</v>
      </c>
      <c r="B36" s="12">
        <f>D36</f>
        <v>83165</v>
      </c>
      <c r="C36" s="12"/>
      <c r="D36" s="11">
        <v>83165</v>
      </c>
      <c r="E36" s="16"/>
      <c r="F36" s="16"/>
      <c r="G36" s="11"/>
      <c r="H36" s="16"/>
      <c r="I36" s="11"/>
      <c r="J36" s="107">
        <f>Übersicht!H36</f>
        <v>83165</v>
      </c>
      <c r="K36" s="11"/>
      <c r="L36" s="16"/>
      <c r="M36" s="126">
        <f>E36+F36+G36+H36+I36+J36+K36</f>
        <v>83165</v>
      </c>
      <c r="N36" s="17"/>
    </row>
    <row r="37" spans="1:16" x14ac:dyDescent="0.2">
      <c r="A37" s="17" t="s">
        <v>9</v>
      </c>
      <c r="B37" s="12">
        <f t="shared" ref="B37:B39" si="5">D37</f>
        <v>7894.95</v>
      </c>
      <c r="C37" s="12"/>
      <c r="D37" s="11">
        <v>7894.95</v>
      </c>
      <c r="E37" s="16"/>
      <c r="F37" s="16"/>
      <c r="G37" s="11"/>
      <c r="H37" s="16"/>
      <c r="I37" s="11"/>
      <c r="J37" s="16"/>
      <c r="K37" s="11"/>
      <c r="L37" s="16">
        <f>B37</f>
        <v>7894.95</v>
      </c>
      <c r="M37" s="16"/>
      <c r="N37" s="17"/>
    </row>
    <row r="38" spans="1:16" ht="6" customHeight="1" x14ac:dyDescent="0.2">
      <c r="A38" s="17"/>
      <c r="B38" s="12"/>
      <c r="C38" s="12"/>
      <c r="D38" s="11"/>
      <c r="E38" s="16"/>
      <c r="F38" s="16"/>
      <c r="G38" s="11"/>
      <c r="H38" s="16"/>
      <c r="I38" s="11"/>
      <c r="J38" s="16"/>
      <c r="K38" s="11"/>
      <c r="L38" s="16"/>
      <c r="M38" s="16"/>
      <c r="N38" s="17"/>
    </row>
    <row r="39" spans="1:16" x14ac:dyDescent="0.2">
      <c r="A39" s="23" t="s">
        <v>26</v>
      </c>
      <c r="B39" s="12">
        <f t="shared" si="5"/>
        <v>91059.95</v>
      </c>
      <c r="C39" s="12"/>
      <c r="D39" s="11">
        <f>SUM(D36:D38)</f>
        <v>91059.95</v>
      </c>
      <c r="E39" s="11">
        <f t="shared" ref="E39:K39" si="6">SUM(E36:E38)</f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03">
        <f t="shared" si="6"/>
        <v>83165</v>
      </c>
      <c r="K39" s="11">
        <f t="shared" si="6"/>
        <v>0</v>
      </c>
      <c r="L39" s="11">
        <f t="shared" ref="L39" si="7">SUM(L36:L38)</f>
        <v>7894.95</v>
      </c>
      <c r="M39" s="126">
        <f>E39+F39+G39+H39+I39+J39+K39</f>
        <v>83165</v>
      </c>
      <c r="N39" s="17"/>
    </row>
    <row r="40" spans="1:16" x14ac:dyDescent="0.2">
      <c r="A40" s="10"/>
      <c r="B40" s="11"/>
      <c r="C40" s="11"/>
      <c r="D40" s="11"/>
      <c r="E40" s="16"/>
      <c r="F40" s="16"/>
      <c r="G40" s="11"/>
      <c r="H40" s="16"/>
      <c r="I40" s="11"/>
      <c r="J40" s="16"/>
      <c r="K40" s="11"/>
      <c r="L40" s="16"/>
      <c r="M40" s="107"/>
      <c r="N40" s="17"/>
    </row>
    <row r="41" spans="1:16" x14ac:dyDescent="0.2">
      <c r="A41" s="24" t="s">
        <v>29</v>
      </c>
      <c r="B41" s="25"/>
      <c r="C41" s="11"/>
      <c r="D41" s="11"/>
      <c r="E41" s="16"/>
      <c r="F41" s="16"/>
      <c r="G41" s="11"/>
      <c r="H41" s="16"/>
      <c r="I41" s="11"/>
      <c r="J41" s="16"/>
      <c r="K41" s="11"/>
      <c r="L41" s="16"/>
      <c r="M41" s="16"/>
      <c r="N41" s="17"/>
    </row>
    <row r="42" spans="1:16" x14ac:dyDescent="0.2">
      <c r="A42" s="17" t="s">
        <v>4</v>
      </c>
      <c r="B42" s="62">
        <v>23515</v>
      </c>
      <c r="C42" s="12"/>
      <c r="D42" s="11"/>
      <c r="E42" s="16"/>
      <c r="F42" s="16"/>
      <c r="G42" s="11"/>
      <c r="H42" s="16"/>
      <c r="I42" s="11"/>
      <c r="J42" s="16"/>
      <c r="K42" s="11"/>
      <c r="L42" s="16"/>
      <c r="M42" s="16"/>
      <c r="N42" s="17"/>
    </row>
    <row r="43" spans="1:16" x14ac:dyDescent="0.2">
      <c r="A43" s="17" t="s">
        <v>9</v>
      </c>
      <c r="B43" s="62">
        <v>25175</v>
      </c>
      <c r="C43" s="12"/>
      <c r="D43" s="11"/>
      <c r="E43" s="16"/>
      <c r="F43" s="16"/>
      <c r="G43" s="11"/>
      <c r="H43" s="16"/>
      <c r="I43" s="11"/>
      <c r="J43" s="16"/>
      <c r="K43" s="11"/>
      <c r="L43" s="16">
        <f>B43</f>
        <v>25175</v>
      </c>
      <c r="M43" s="16"/>
      <c r="N43" s="17"/>
    </row>
    <row r="44" spans="1:16" ht="6" customHeight="1" x14ac:dyDescent="0.2">
      <c r="A44" s="17"/>
      <c r="B44" s="62"/>
      <c r="C44" s="12"/>
      <c r="D44" s="11"/>
      <c r="E44" s="16"/>
      <c r="F44" s="16"/>
      <c r="G44" s="11"/>
      <c r="H44" s="16"/>
      <c r="I44" s="11"/>
      <c r="J44" s="16"/>
      <c r="K44" s="11"/>
      <c r="L44" s="16"/>
      <c r="M44" s="16"/>
      <c r="N44" s="17"/>
    </row>
    <row r="45" spans="1:16" x14ac:dyDescent="0.2">
      <c r="A45" s="23" t="s">
        <v>26</v>
      </c>
      <c r="B45" s="62">
        <f>SUM(B42:B44)</f>
        <v>48690</v>
      </c>
      <c r="C45" s="12"/>
      <c r="D45" s="12"/>
      <c r="E45" s="12"/>
      <c r="F45" s="16"/>
      <c r="G45" s="12"/>
      <c r="H45" s="12">
        <f t="shared" ref="H45:L45" si="8">SUM(H42:H44)</f>
        <v>0</v>
      </c>
      <c r="I45" s="12"/>
      <c r="J45" s="12"/>
      <c r="K45" s="12"/>
      <c r="L45" s="12">
        <f t="shared" si="8"/>
        <v>25175</v>
      </c>
      <c r="M45" s="12"/>
      <c r="N45" s="17"/>
    </row>
    <row r="46" spans="1:16" ht="6" customHeight="1" x14ac:dyDescent="0.2">
      <c r="A46" s="17"/>
      <c r="B46" s="12"/>
      <c r="C46" s="12"/>
      <c r="D46" s="11"/>
      <c r="E46" s="16"/>
      <c r="F46" s="16"/>
      <c r="G46" s="11"/>
      <c r="H46" s="16"/>
      <c r="I46" s="11"/>
      <c r="J46" s="107"/>
      <c r="K46" s="11"/>
      <c r="L46" s="16"/>
      <c r="M46" s="16"/>
      <c r="N46" s="17"/>
    </row>
    <row r="47" spans="1:16" x14ac:dyDescent="0.2">
      <c r="A47" s="36" t="s">
        <v>30</v>
      </c>
      <c r="B47" s="98">
        <f>B45+B39</f>
        <v>139749.95000000001</v>
      </c>
      <c r="C47" s="96"/>
      <c r="D47" s="96">
        <f t="shared" ref="D47:L47" si="9">D45+D39</f>
        <v>91059.95</v>
      </c>
      <c r="E47" s="96">
        <f t="shared" si="9"/>
        <v>0</v>
      </c>
      <c r="F47" s="96">
        <f t="shared" si="9"/>
        <v>0</v>
      </c>
      <c r="G47" s="96">
        <f t="shared" si="9"/>
        <v>0</v>
      </c>
      <c r="H47" s="96">
        <f t="shared" si="9"/>
        <v>0</v>
      </c>
      <c r="I47" s="96">
        <f t="shared" si="9"/>
        <v>0</v>
      </c>
      <c r="J47" s="110">
        <f t="shared" si="9"/>
        <v>83165</v>
      </c>
      <c r="K47" s="96">
        <f t="shared" si="9"/>
        <v>0</v>
      </c>
      <c r="L47" s="97">
        <f t="shared" si="9"/>
        <v>33069.949999999997</v>
      </c>
      <c r="M47" s="102">
        <f>E47+F47+G47+H47+I47+J47+K47</f>
        <v>83165</v>
      </c>
      <c r="N47" s="87">
        <v>137972.9</v>
      </c>
      <c r="O47" s="30"/>
      <c r="P47" s="30"/>
    </row>
    <row r="48" spans="1:16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6" t="s">
        <v>61</v>
      </c>
    </row>
    <row r="49" spans="1:15" x14ac:dyDescent="0.2">
      <c r="A49" s="5" t="s">
        <v>33</v>
      </c>
      <c r="B49" s="93">
        <v>12736.48</v>
      </c>
      <c r="C49" s="7"/>
      <c r="D49" s="7"/>
      <c r="E49" s="26"/>
      <c r="F49" s="26"/>
      <c r="G49" s="26"/>
      <c r="H49" s="26"/>
      <c r="I49" s="26"/>
      <c r="J49" s="26"/>
      <c r="K49" s="26"/>
      <c r="L49" s="26"/>
      <c r="M49" s="26"/>
      <c r="N49" s="95" t="s">
        <v>65</v>
      </c>
    </row>
    <row r="50" spans="1:1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5" x14ac:dyDescent="0.2">
      <c r="A51" s="8" t="s">
        <v>34</v>
      </c>
      <c r="B51" s="9"/>
      <c r="C51" s="9"/>
      <c r="D51" s="9"/>
      <c r="E51" s="15"/>
      <c r="F51" s="15"/>
      <c r="G51" s="9"/>
      <c r="H51" s="15"/>
      <c r="I51" s="9"/>
      <c r="J51" s="15"/>
      <c r="K51" s="9"/>
      <c r="L51" s="15"/>
      <c r="M51" s="15"/>
      <c r="N51" s="35"/>
    </row>
    <row r="52" spans="1:15" x14ac:dyDescent="0.2">
      <c r="A52" s="17" t="s">
        <v>75</v>
      </c>
      <c r="B52" s="99">
        <f>C52+D52</f>
        <v>20960</v>
      </c>
      <c r="C52" s="12">
        <v>20960</v>
      </c>
      <c r="D52" s="11"/>
      <c r="E52" s="16"/>
      <c r="F52" s="16"/>
      <c r="G52" s="11"/>
      <c r="H52" s="48"/>
      <c r="I52" s="49"/>
      <c r="J52" s="48"/>
      <c r="K52" s="11"/>
      <c r="L52" s="16"/>
      <c r="M52" s="34">
        <f>E52+F52+G52+H52+I52+J52+K52</f>
        <v>0</v>
      </c>
      <c r="N52" s="60" t="s">
        <v>62</v>
      </c>
    </row>
    <row r="53" spans="1:15" x14ac:dyDescent="0.2">
      <c r="A53" s="17" t="s">
        <v>76</v>
      </c>
      <c r="B53" s="12">
        <f t="shared" ref="B53:B55" si="10">C53+D53</f>
        <v>279340</v>
      </c>
      <c r="C53" s="12"/>
      <c r="D53" s="11">
        <v>279340</v>
      </c>
      <c r="E53" s="16"/>
      <c r="F53" s="16"/>
      <c r="G53" s="103">
        <f>Übersicht!H53</f>
        <v>138610</v>
      </c>
      <c r="H53" s="48"/>
      <c r="I53" s="49"/>
      <c r="J53" s="16"/>
      <c r="K53" s="11"/>
      <c r="L53" s="16"/>
      <c r="M53" s="126">
        <f>E53+F53+G53+H53+I53+J53+K53</f>
        <v>138610</v>
      </c>
      <c r="N53" s="17"/>
    </row>
    <row r="54" spans="1:15" x14ac:dyDescent="0.2">
      <c r="A54" s="17" t="s">
        <v>78</v>
      </c>
      <c r="B54" s="12">
        <f t="shared" si="10"/>
        <v>91845</v>
      </c>
      <c r="C54" s="12"/>
      <c r="D54" s="11">
        <v>91845</v>
      </c>
      <c r="E54" s="16"/>
      <c r="F54" s="16"/>
      <c r="G54" s="11"/>
      <c r="H54" s="107">
        <f>Übersicht!H54</f>
        <v>4670</v>
      </c>
      <c r="I54" s="49"/>
      <c r="J54" s="48"/>
      <c r="K54" s="11"/>
      <c r="L54" s="16"/>
      <c r="M54" s="126">
        <f>E54+F54+G54+H54+I54+J54+K54</f>
        <v>4670</v>
      </c>
      <c r="N54" s="17"/>
    </row>
    <row r="55" spans="1:15" x14ac:dyDescent="0.2">
      <c r="A55" s="17" t="s">
        <v>77</v>
      </c>
      <c r="B55" s="12">
        <f t="shared" si="10"/>
        <v>65114</v>
      </c>
      <c r="C55" s="12"/>
      <c r="D55" s="11">
        <v>65114</v>
      </c>
      <c r="E55" s="107">
        <f>Übersicht!F55</f>
        <v>3040</v>
      </c>
      <c r="F55" s="16"/>
      <c r="G55" s="11"/>
      <c r="H55" s="16"/>
      <c r="I55" s="49"/>
      <c r="J55" s="107">
        <f>Übersicht!H55</f>
        <v>17271</v>
      </c>
      <c r="K55" s="11"/>
      <c r="L55" s="16"/>
      <c r="M55" s="126">
        <f>E55+F55+G55+H55+I55+J55+K55</f>
        <v>20311</v>
      </c>
      <c r="N55" s="17"/>
    </row>
    <row r="56" spans="1:15" x14ac:dyDescent="0.2">
      <c r="A56" s="17" t="s">
        <v>9</v>
      </c>
      <c r="B56" s="12">
        <f>C56+D56</f>
        <v>0</v>
      </c>
      <c r="C56" s="12">
        <v>0</v>
      </c>
      <c r="D56" s="11">
        <v>0</v>
      </c>
      <c r="E56" s="16"/>
      <c r="F56" s="16"/>
      <c r="G56" s="11"/>
      <c r="H56" s="16"/>
      <c r="I56" s="11"/>
      <c r="J56" s="16"/>
      <c r="K56" s="11"/>
      <c r="L56" s="16">
        <f>B56</f>
        <v>0</v>
      </c>
      <c r="M56" s="16"/>
      <c r="N56" s="60" t="s">
        <v>47</v>
      </c>
      <c r="O56" s="31"/>
    </row>
    <row r="57" spans="1:15" ht="6" customHeight="1" x14ac:dyDescent="0.2">
      <c r="A57" s="17"/>
      <c r="B57" s="12"/>
      <c r="C57" s="12"/>
      <c r="D57" s="11"/>
      <c r="E57" s="16"/>
      <c r="F57" s="16"/>
      <c r="G57" s="11"/>
      <c r="H57" s="16"/>
      <c r="I57" s="11"/>
      <c r="J57" s="16"/>
      <c r="K57" s="11"/>
      <c r="L57" s="16"/>
      <c r="M57" s="16"/>
      <c r="N57" s="17"/>
    </row>
    <row r="58" spans="1:15" x14ac:dyDescent="0.2">
      <c r="A58" s="36" t="s">
        <v>35</v>
      </c>
      <c r="B58" s="94">
        <f>SUM(B52:B57)</f>
        <v>457259</v>
      </c>
      <c r="C58" s="94">
        <f t="shared" ref="C58:L58" si="11">SUM(C52:C57)</f>
        <v>20960</v>
      </c>
      <c r="D58" s="52">
        <f t="shared" si="11"/>
        <v>436299</v>
      </c>
      <c r="E58" s="106">
        <f t="shared" si="11"/>
        <v>3040</v>
      </c>
      <c r="F58" s="52">
        <f t="shared" si="11"/>
        <v>0</v>
      </c>
      <c r="G58" s="106">
        <f t="shared" si="11"/>
        <v>138610</v>
      </c>
      <c r="H58" s="52">
        <f t="shared" si="11"/>
        <v>4670</v>
      </c>
      <c r="I58" s="106">
        <f t="shared" si="11"/>
        <v>0</v>
      </c>
      <c r="J58" s="106">
        <f t="shared" si="11"/>
        <v>17271</v>
      </c>
      <c r="K58" s="52">
        <f t="shared" si="11"/>
        <v>0</v>
      </c>
      <c r="L58" s="52">
        <f t="shared" si="11"/>
        <v>0</v>
      </c>
      <c r="M58" s="102">
        <f>E58+F58+G58+H58+I58+J58+K58</f>
        <v>163591</v>
      </c>
      <c r="N58" s="55"/>
    </row>
    <row r="59" spans="1:15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5" x14ac:dyDescent="0.2">
      <c r="A60" s="36" t="s">
        <v>59</v>
      </c>
      <c r="B60" s="52">
        <f>B58+B49+B47+B27</f>
        <v>708660.67999999993</v>
      </c>
      <c r="C60" s="52">
        <f t="shared" ref="C60:L60" si="12">C58+C49+C47+C27</f>
        <v>20960</v>
      </c>
      <c r="D60" s="52">
        <f t="shared" si="12"/>
        <v>626274.19999999995</v>
      </c>
      <c r="E60" s="106">
        <f t="shared" si="12"/>
        <v>3040</v>
      </c>
      <c r="F60" s="106">
        <f t="shared" si="12"/>
        <v>0</v>
      </c>
      <c r="G60" s="106">
        <f t="shared" si="12"/>
        <v>184090</v>
      </c>
      <c r="H60" s="106">
        <f t="shared" si="12"/>
        <v>4670</v>
      </c>
      <c r="I60" s="106">
        <f t="shared" si="12"/>
        <v>0</v>
      </c>
      <c r="J60" s="106">
        <f t="shared" si="12"/>
        <v>100436</v>
      </c>
      <c r="K60" s="52"/>
      <c r="L60" s="52">
        <f t="shared" si="12"/>
        <v>37780.199999999997</v>
      </c>
      <c r="M60" s="102">
        <f>E60+F60+G60+H60+I60+J60+K60</f>
        <v>292236</v>
      </c>
      <c r="N60" s="95" t="s">
        <v>66</v>
      </c>
    </row>
    <row r="61" spans="1:15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6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6" x14ac:dyDescent="0.2">
      <c r="A66" s="36" t="s">
        <v>59</v>
      </c>
      <c r="B66" s="52">
        <f>B60</f>
        <v>708660.67999999993</v>
      </c>
      <c r="C66" s="52">
        <f t="shared" ref="C66:L66" si="13">C60</f>
        <v>20960</v>
      </c>
      <c r="D66" s="52">
        <f t="shared" si="13"/>
        <v>626274.19999999995</v>
      </c>
      <c r="E66" s="106">
        <f t="shared" si="13"/>
        <v>3040</v>
      </c>
      <c r="F66" s="106">
        <f t="shared" si="13"/>
        <v>0</v>
      </c>
      <c r="G66" s="106">
        <f t="shared" si="13"/>
        <v>184090</v>
      </c>
      <c r="H66" s="106">
        <f t="shared" si="13"/>
        <v>4670</v>
      </c>
      <c r="I66" s="106">
        <f t="shared" si="13"/>
        <v>0</v>
      </c>
      <c r="J66" s="106">
        <f t="shared" si="13"/>
        <v>100436</v>
      </c>
      <c r="K66" s="52">
        <f t="shared" si="13"/>
        <v>0</v>
      </c>
      <c r="L66" s="52">
        <f t="shared" si="13"/>
        <v>37780.199999999997</v>
      </c>
      <c r="M66" s="102">
        <f>E66+F66+G66+H66+I66+J66+K66</f>
        <v>292236</v>
      </c>
      <c r="N66" s="95" t="s">
        <v>66</v>
      </c>
    </row>
    <row r="67" spans="1:16" x14ac:dyDescent="0.2">
      <c r="A67" s="8" t="s">
        <v>45</v>
      </c>
      <c r="B67" s="9"/>
      <c r="C67" s="9"/>
      <c r="D67" s="9"/>
      <c r="E67" s="15"/>
      <c r="F67" s="15"/>
      <c r="G67" s="9"/>
      <c r="H67" s="15"/>
      <c r="I67" s="9"/>
      <c r="J67" s="15"/>
      <c r="K67" s="9"/>
      <c r="L67" s="15"/>
      <c r="M67" s="11"/>
    </row>
    <row r="68" spans="1:16" x14ac:dyDescent="0.2">
      <c r="A68" s="17" t="s">
        <v>36</v>
      </c>
      <c r="B68" s="12">
        <f>C68+D68</f>
        <v>97650</v>
      </c>
      <c r="C68" s="12">
        <v>97650</v>
      </c>
      <c r="D68" s="11"/>
      <c r="E68" s="16"/>
      <c r="F68" s="107">
        <f>Übersicht!H68</f>
        <v>97650</v>
      </c>
      <c r="G68" s="11"/>
      <c r="H68" s="16"/>
      <c r="I68" s="11"/>
      <c r="J68" s="16"/>
      <c r="K68" s="11"/>
      <c r="L68" s="16"/>
      <c r="M68" s="126">
        <f t="shared" ref="M68:M74" si="14">E68+F68+G68+H68+I68+J68+K68</f>
        <v>97650</v>
      </c>
      <c r="N68" s="35"/>
    </row>
    <row r="69" spans="1:16" x14ac:dyDescent="0.2">
      <c r="A69" s="17" t="s">
        <v>37</v>
      </c>
      <c r="B69" s="12">
        <f t="shared" ref="B69:B71" si="15">C69+D69</f>
        <v>29205</v>
      </c>
      <c r="C69" s="12"/>
      <c r="D69" s="11">
        <v>29205</v>
      </c>
      <c r="E69" s="16"/>
      <c r="F69" s="16"/>
      <c r="G69" s="11"/>
      <c r="H69" s="16"/>
      <c r="I69" s="11"/>
      <c r="J69" s="16"/>
      <c r="K69" s="11"/>
      <c r="L69" s="16"/>
      <c r="M69" s="126">
        <f t="shared" si="14"/>
        <v>0</v>
      </c>
      <c r="N69" s="17"/>
    </row>
    <row r="70" spans="1:16" x14ac:dyDescent="0.2">
      <c r="A70" s="17" t="s">
        <v>38</v>
      </c>
      <c r="B70" s="12">
        <f t="shared" si="15"/>
        <v>32510</v>
      </c>
      <c r="C70" s="12"/>
      <c r="D70" s="11">
        <v>32510</v>
      </c>
      <c r="E70" s="16"/>
      <c r="F70" s="16"/>
      <c r="G70" s="11"/>
      <c r="H70" s="16"/>
      <c r="I70" s="49"/>
      <c r="J70" s="107">
        <f>Übersicht!H70</f>
        <v>32510</v>
      </c>
      <c r="K70" s="11"/>
      <c r="L70" s="16"/>
      <c r="M70" s="126">
        <f t="shared" si="14"/>
        <v>32510</v>
      </c>
      <c r="N70" s="17"/>
    </row>
    <row r="71" spans="1:16" x14ac:dyDescent="0.2">
      <c r="A71" s="17" t="s">
        <v>39</v>
      </c>
      <c r="B71" s="12">
        <f t="shared" si="15"/>
        <v>58700</v>
      </c>
      <c r="C71" s="12"/>
      <c r="D71" s="11">
        <v>58700</v>
      </c>
      <c r="E71" s="16"/>
      <c r="F71" s="16"/>
      <c r="G71" s="103">
        <f>Übersicht!H71</f>
        <v>14980</v>
      </c>
      <c r="H71" s="48"/>
      <c r="I71" s="49"/>
      <c r="J71" s="16"/>
      <c r="K71" s="11"/>
      <c r="L71" s="16"/>
      <c r="M71" s="126">
        <f t="shared" si="14"/>
        <v>14980</v>
      </c>
      <c r="N71" s="17"/>
    </row>
    <row r="72" spans="1:16" x14ac:dyDescent="0.2">
      <c r="A72" s="17" t="s">
        <v>40</v>
      </c>
      <c r="B72" s="113">
        <v>11670</v>
      </c>
      <c r="C72" s="114"/>
      <c r="D72" s="115"/>
      <c r="E72" s="120">
        <f>Übersicht!H72/3</f>
        <v>1556</v>
      </c>
      <c r="F72" s="120">
        <f>Übersicht!H72/3</f>
        <v>1556</v>
      </c>
      <c r="G72" s="116">
        <f>Übersicht!H72/3</f>
        <v>1556</v>
      </c>
      <c r="H72" s="113"/>
      <c r="I72" s="115"/>
      <c r="J72" s="113"/>
      <c r="K72" s="115"/>
      <c r="L72" s="113"/>
      <c r="M72" s="126">
        <f t="shared" si="14"/>
        <v>4668</v>
      </c>
      <c r="N72" s="17" t="s">
        <v>79</v>
      </c>
    </row>
    <row r="73" spans="1:16" x14ac:dyDescent="0.2">
      <c r="A73" s="17" t="s">
        <v>41</v>
      </c>
      <c r="B73" s="27">
        <f>SUM(B68:B72)</f>
        <v>229735</v>
      </c>
      <c r="C73" s="27">
        <f t="shared" ref="C73:I73" si="16">SUM(C68:C72)</f>
        <v>97650</v>
      </c>
      <c r="D73" s="50">
        <f t="shared" si="16"/>
        <v>120415</v>
      </c>
      <c r="E73" s="112">
        <f t="shared" si="16"/>
        <v>1556</v>
      </c>
      <c r="F73" s="112">
        <f t="shared" si="16"/>
        <v>99206</v>
      </c>
      <c r="G73" s="112">
        <f t="shared" si="16"/>
        <v>16536</v>
      </c>
      <c r="H73" s="111">
        <f t="shared" si="16"/>
        <v>0</v>
      </c>
      <c r="I73" s="112">
        <f t="shared" si="16"/>
        <v>0</v>
      </c>
      <c r="J73" s="107">
        <f t="shared" ref="J73" si="17">SUM(J68:J72)</f>
        <v>32510</v>
      </c>
      <c r="K73" s="11"/>
      <c r="L73" s="16"/>
      <c r="M73" s="127">
        <f t="shared" si="14"/>
        <v>149808</v>
      </c>
      <c r="N73" s="17"/>
    </row>
    <row r="74" spans="1:16" x14ac:dyDescent="0.2">
      <c r="A74" s="17" t="s">
        <v>42</v>
      </c>
      <c r="B74" s="119">
        <v>198453</v>
      </c>
      <c r="C74" s="114"/>
      <c r="D74" s="115"/>
      <c r="E74" s="120">
        <f>Übersicht!H74/4</f>
        <v>18605</v>
      </c>
      <c r="F74" s="120">
        <f>Übersicht!H74/4</f>
        <v>18605</v>
      </c>
      <c r="G74" s="120">
        <f>Übersicht!H74/4</f>
        <v>18605</v>
      </c>
      <c r="H74" s="120">
        <f>Übersicht!H74/12</f>
        <v>6201.666666666667</v>
      </c>
      <c r="I74" s="116">
        <f>Übersicht!H74/12</f>
        <v>6201.666666666667</v>
      </c>
      <c r="J74" s="120">
        <f>Übersicht!H74/12</f>
        <v>6201.666666666667</v>
      </c>
      <c r="K74" s="115"/>
      <c r="L74" s="113"/>
      <c r="M74" s="128">
        <f t="shared" si="14"/>
        <v>74420</v>
      </c>
      <c r="N74" s="17" t="s">
        <v>80</v>
      </c>
    </row>
    <row r="75" spans="1:16" ht="6" customHeight="1" x14ac:dyDescent="0.2">
      <c r="A75" s="17"/>
      <c r="B75" s="12"/>
      <c r="C75" s="12"/>
      <c r="D75" s="11"/>
      <c r="E75" s="16"/>
      <c r="F75" s="16"/>
      <c r="G75" s="11"/>
      <c r="H75" s="16"/>
      <c r="I75" s="11"/>
      <c r="J75" s="16"/>
      <c r="K75" s="11"/>
      <c r="L75" s="16"/>
      <c r="M75" s="16"/>
      <c r="N75" s="17"/>
    </row>
    <row r="76" spans="1:16" x14ac:dyDescent="0.2">
      <c r="A76" s="17" t="s">
        <v>4</v>
      </c>
      <c r="B76" s="12">
        <f>B74+B73</f>
        <v>428188</v>
      </c>
      <c r="C76" s="12">
        <f t="shared" ref="C76:J76" si="18">C74+C73</f>
        <v>97650</v>
      </c>
      <c r="D76" s="12">
        <f t="shared" si="18"/>
        <v>120415</v>
      </c>
      <c r="E76" s="121">
        <f t="shared" si="18"/>
        <v>20161</v>
      </c>
      <c r="F76" s="121">
        <f t="shared" si="18"/>
        <v>117811</v>
      </c>
      <c r="G76" s="121">
        <f t="shared" si="18"/>
        <v>35141</v>
      </c>
      <c r="H76" s="121">
        <f t="shared" si="18"/>
        <v>6201.666666666667</v>
      </c>
      <c r="I76" s="121">
        <f t="shared" si="18"/>
        <v>6201.666666666667</v>
      </c>
      <c r="J76" s="121">
        <f t="shared" si="18"/>
        <v>38711.666666666664</v>
      </c>
      <c r="K76" s="11"/>
      <c r="L76" s="16"/>
      <c r="M76" s="126">
        <f>E76+F76+G76+H76+I76+J76+K76</f>
        <v>224227.99999999997</v>
      </c>
      <c r="N76" s="17"/>
    </row>
    <row r="77" spans="1:16" x14ac:dyDescent="0.2">
      <c r="A77" s="17" t="s">
        <v>9</v>
      </c>
      <c r="B77" s="12">
        <f>C77+D77</f>
        <v>28062</v>
      </c>
      <c r="C77" s="12">
        <v>7877</v>
      </c>
      <c r="D77" s="11">
        <v>20185</v>
      </c>
      <c r="E77" s="16"/>
      <c r="F77" s="16"/>
      <c r="G77" s="11"/>
      <c r="H77" s="16"/>
      <c r="I77" s="11"/>
      <c r="J77" s="16"/>
      <c r="K77" s="11"/>
      <c r="L77" s="16">
        <f>B77</f>
        <v>28062</v>
      </c>
      <c r="M77" s="16"/>
      <c r="N77" s="17"/>
    </row>
    <row r="78" spans="1:16" ht="6" customHeight="1" x14ac:dyDescent="0.2">
      <c r="A78" s="17"/>
      <c r="B78" s="12"/>
      <c r="C78" s="12"/>
      <c r="D78" s="11"/>
      <c r="E78" s="16"/>
      <c r="F78" s="16"/>
      <c r="G78" s="11"/>
      <c r="H78" s="16"/>
      <c r="I78" s="11"/>
      <c r="J78" s="16"/>
      <c r="K78" s="11"/>
      <c r="L78" s="16"/>
      <c r="M78" s="16"/>
      <c r="N78" s="17"/>
    </row>
    <row r="79" spans="1:16" x14ac:dyDescent="0.2">
      <c r="A79" s="36" t="s">
        <v>43</v>
      </c>
      <c r="B79" s="94">
        <f>SUM(B76:B78)</f>
        <v>456250</v>
      </c>
      <c r="C79" s="94">
        <f t="shared" ref="C79:J79" si="19">SUM(C76:C78)</f>
        <v>105527</v>
      </c>
      <c r="D79" s="94">
        <f t="shared" si="19"/>
        <v>140600</v>
      </c>
      <c r="E79" s="110">
        <f t="shared" si="19"/>
        <v>20161</v>
      </c>
      <c r="F79" s="110">
        <f t="shared" si="19"/>
        <v>117811</v>
      </c>
      <c r="G79" s="110">
        <f t="shared" si="19"/>
        <v>35141</v>
      </c>
      <c r="H79" s="110">
        <f t="shared" si="19"/>
        <v>6201.666666666667</v>
      </c>
      <c r="I79" s="110">
        <f t="shared" si="19"/>
        <v>6201.666666666667</v>
      </c>
      <c r="J79" s="110">
        <f t="shared" si="19"/>
        <v>38711.666666666664</v>
      </c>
      <c r="K79" s="14"/>
      <c r="L79" s="46">
        <f t="shared" ref="L79" si="20">L77+L76</f>
        <v>28062</v>
      </c>
      <c r="M79" s="102">
        <f>E79+F79+G79+H79+I79+J79+K79</f>
        <v>224227.99999999997</v>
      </c>
      <c r="N79" s="85" t="s">
        <v>56</v>
      </c>
      <c r="O79" s="30"/>
      <c r="P79" s="30"/>
    </row>
    <row r="80" spans="1:16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6" t="s">
        <v>63</v>
      </c>
    </row>
    <row r="81" spans="1:16" x14ac:dyDescent="0.2">
      <c r="A81" s="8" t="s">
        <v>44</v>
      </c>
      <c r="B81" s="9"/>
      <c r="C81" s="9"/>
      <c r="D81" s="9"/>
      <c r="E81" s="15"/>
      <c r="F81" s="15"/>
      <c r="G81" s="9"/>
      <c r="H81" s="15"/>
      <c r="I81" s="9"/>
      <c r="J81" s="15"/>
      <c r="K81" s="9"/>
      <c r="L81" s="15"/>
      <c r="M81" s="15"/>
      <c r="N81" s="35"/>
    </row>
    <row r="82" spans="1:16" x14ac:dyDescent="0.2">
      <c r="A82" s="17" t="s">
        <v>4</v>
      </c>
      <c r="B82" s="12">
        <f>C82+D82</f>
        <v>54210</v>
      </c>
      <c r="C82" s="12"/>
      <c r="D82" s="11">
        <v>54210</v>
      </c>
      <c r="E82" s="16"/>
      <c r="F82" s="16"/>
      <c r="G82" s="103">
        <f>Übersicht!H82</f>
        <v>54210</v>
      </c>
      <c r="H82" s="16"/>
      <c r="I82" s="11"/>
      <c r="J82" s="16"/>
      <c r="K82" s="11"/>
      <c r="L82" s="16"/>
      <c r="M82" s="126">
        <f>E82+F82+G82+H82+I82+J82+K82</f>
        <v>54210</v>
      </c>
      <c r="N82" s="17"/>
    </row>
    <row r="83" spans="1:16" x14ac:dyDescent="0.2">
      <c r="A83" s="17" t="s">
        <v>9</v>
      </c>
      <c r="B83" s="12">
        <f t="shared" ref="B83:B85" si="21">C83+D83</f>
        <v>0</v>
      </c>
      <c r="C83" s="12"/>
      <c r="D83" s="11">
        <v>0</v>
      </c>
      <c r="E83" s="16"/>
      <c r="F83" s="16"/>
      <c r="G83" s="11"/>
      <c r="H83" s="16"/>
      <c r="I83" s="11"/>
      <c r="J83" s="16"/>
      <c r="K83" s="11"/>
      <c r="L83" s="16"/>
      <c r="M83" s="16"/>
      <c r="N83" s="60" t="s">
        <v>47</v>
      </c>
      <c r="O83" s="30"/>
    </row>
    <row r="84" spans="1:16" ht="6" customHeight="1" x14ac:dyDescent="0.2">
      <c r="A84" s="17"/>
      <c r="B84" s="12"/>
      <c r="C84" s="12"/>
      <c r="D84" s="11"/>
      <c r="E84" s="16"/>
      <c r="F84" s="16"/>
      <c r="G84" s="11"/>
      <c r="H84" s="16"/>
      <c r="I84" s="11"/>
      <c r="J84" s="16"/>
      <c r="K84" s="11"/>
      <c r="L84" s="16"/>
      <c r="M84" s="16"/>
      <c r="N84" s="17"/>
    </row>
    <row r="85" spans="1:16" x14ac:dyDescent="0.2">
      <c r="A85" s="36" t="s">
        <v>46</v>
      </c>
      <c r="B85" s="94">
        <f t="shared" si="21"/>
        <v>54210</v>
      </c>
      <c r="C85" s="94"/>
      <c r="D85" s="51">
        <f>SUM(D82:D84)</f>
        <v>54210</v>
      </c>
      <c r="E85" s="46"/>
      <c r="F85" s="46"/>
      <c r="G85" s="108">
        <f>G83+G82</f>
        <v>54210</v>
      </c>
      <c r="H85" s="46"/>
      <c r="I85" s="13">
        <f>I83+I82</f>
        <v>0</v>
      </c>
      <c r="J85" s="46"/>
      <c r="K85" s="13"/>
      <c r="L85" s="46"/>
      <c r="M85" s="102">
        <f>E85+F85+G85+H85+I85+J85+K85</f>
        <v>54210</v>
      </c>
      <c r="N85" s="85" t="s">
        <v>57</v>
      </c>
      <c r="O85" s="30"/>
      <c r="P85" s="30"/>
    </row>
    <row r="86" spans="1:16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6" t="s">
        <v>64</v>
      </c>
    </row>
    <row r="87" spans="1:16" x14ac:dyDescent="0.2">
      <c r="A87" s="36" t="s">
        <v>60</v>
      </c>
      <c r="B87" s="52">
        <f>B85+B79+B66</f>
        <v>1219120.68</v>
      </c>
      <c r="C87" s="52"/>
      <c r="D87" s="52"/>
      <c r="E87" s="106">
        <f>E85+E79+E66</f>
        <v>23201</v>
      </c>
      <c r="F87" s="106">
        <f t="shared" ref="F87:J87" si="22">F85+F79+F66</f>
        <v>117811</v>
      </c>
      <c r="G87" s="106">
        <f t="shared" si="22"/>
        <v>273441</v>
      </c>
      <c r="H87" s="106">
        <f t="shared" si="22"/>
        <v>10871.666666666668</v>
      </c>
      <c r="I87" s="106">
        <f t="shared" si="22"/>
        <v>6201.666666666667</v>
      </c>
      <c r="J87" s="106">
        <f t="shared" si="22"/>
        <v>139147.66666666666</v>
      </c>
      <c r="K87" s="52"/>
      <c r="L87" s="52">
        <f t="shared" ref="L87" si="23">L85+L79+L66</f>
        <v>65842.2</v>
      </c>
      <c r="M87" s="102">
        <f>E87+F87+G87+H87+I87+J87+K87</f>
        <v>570674</v>
      </c>
      <c r="N87" s="95" t="s">
        <v>66</v>
      </c>
    </row>
    <row r="88" spans="1:16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4"/>
    </row>
    <row r="89" spans="1:16" x14ac:dyDescent="0.2">
      <c r="A89" s="36" t="s">
        <v>85</v>
      </c>
      <c r="B89" s="52">
        <f>B87+B8</f>
        <v>2049290.68</v>
      </c>
      <c r="C89" s="52"/>
      <c r="D89" s="52"/>
      <c r="E89" s="106">
        <f t="shared" ref="E89:M89" si="24">E87+E8</f>
        <v>48106.088000000003</v>
      </c>
      <c r="F89" s="106">
        <f t="shared" si="24"/>
        <v>196504.16</v>
      </c>
      <c r="G89" s="106">
        <f t="shared" si="24"/>
        <v>459450.87599999999</v>
      </c>
      <c r="H89" s="106">
        <f t="shared" si="24"/>
        <v>48315.774666666664</v>
      </c>
      <c r="I89" s="106">
        <f t="shared" si="24"/>
        <v>11909.082666666667</v>
      </c>
      <c r="J89" s="106">
        <f t="shared" si="24"/>
        <v>139147.66666666666</v>
      </c>
      <c r="K89" s="106">
        <f t="shared" si="24"/>
        <v>0</v>
      </c>
      <c r="L89" s="106">
        <f t="shared" si="24"/>
        <v>65842.2</v>
      </c>
      <c r="M89" s="106">
        <f t="shared" si="24"/>
        <v>903433.64800000004</v>
      </c>
      <c r="N89" s="95" t="s">
        <v>66</v>
      </c>
    </row>
    <row r="90" spans="1:16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4"/>
    </row>
    <row r="91" spans="1:16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5" spans="1:16" x14ac:dyDescent="0.2">
      <c r="A95" s="63" t="s">
        <v>58</v>
      </c>
    </row>
    <row r="96" spans="1:16" x14ac:dyDescent="0.2">
      <c r="A96" s="28" t="s">
        <v>53</v>
      </c>
    </row>
  </sheetData>
  <mergeCells count="2">
    <mergeCell ref="A4:D4"/>
    <mergeCell ref="E4:K4"/>
  </mergeCells>
  <pageMargins left="0.70866141732283472" right="0.70866141732283472" top="0.78740157480314965" bottom="0.78740157480314965" header="0.31496062992125984" footer="0.31496062992125984"/>
  <pageSetup paperSize="8" scale="95" orientation="landscape" r:id="rId1"/>
  <headerFooter>
    <oddFooter>&amp;L&amp;F&amp;RSeite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16" sqref="J16"/>
    </sheetView>
  </sheetViews>
  <sheetFormatPr baseColWidth="10" defaultRowHeight="12.75" x14ac:dyDescent="0.2"/>
  <cols>
    <col min="1" max="1" width="15.28515625" customWidth="1"/>
    <col min="11" max="11" width="15.140625" customWidth="1"/>
  </cols>
  <sheetData>
    <row r="1" spans="1:11" x14ac:dyDescent="0.2">
      <c r="A1" s="1" t="s">
        <v>0</v>
      </c>
    </row>
    <row r="2" spans="1:11" ht="18" x14ac:dyDescent="0.25">
      <c r="A2" s="2" t="s">
        <v>86</v>
      </c>
    </row>
    <row r="4" spans="1:11" x14ac:dyDescent="0.2">
      <c r="A4" s="1" t="s">
        <v>87</v>
      </c>
      <c r="B4" s="88" t="s">
        <v>69</v>
      </c>
      <c r="C4" s="88" t="s">
        <v>13</v>
      </c>
      <c r="D4" s="88" t="s">
        <v>70</v>
      </c>
      <c r="E4" s="88" t="s">
        <v>70</v>
      </c>
      <c r="F4" s="88" t="s">
        <v>71</v>
      </c>
      <c r="G4" s="88" t="s">
        <v>71</v>
      </c>
      <c r="H4" s="88" t="s">
        <v>71</v>
      </c>
      <c r="I4" s="88" t="s">
        <v>73</v>
      </c>
      <c r="J4" s="88" t="s">
        <v>26</v>
      </c>
      <c r="K4" s="130" t="s">
        <v>92</v>
      </c>
    </row>
    <row r="5" spans="1:11" x14ac:dyDescent="0.2">
      <c r="E5" t="s">
        <v>96</v>
      </c>
      <c r="F5" s="100" t="s">
        <v>97</v>
      </c>
      <c r="G5" s="100" t="s">
        <v>72</v>
      </c>
      <c r="H5" s="100" t="s">
        <v>98</v>
      </c>
      <c r="I5" s="100" t="s">
        <v>74</v>
      </c>
      <c r="J5" s="100"/>
    </row>
    <row r="6" spans="1:11" x14ac:dyDescent="0.2">
      <c r="A6" s="1" t="s">
        <v>88</v>
      </c>
    </row>
    <row r="7" spans="1:11" x14ac:dyDescent="0.2">
      <c r="A7" s="131" t="s">
        <v>89</v>
      </c>
      <c r="B7" s="29"/>
      <c r="C7" s="29"/>
      <c r="D7" s="29"/>
      <c r="E7" s="29"/>
      <c r="F7" s="29"/>
      <c r="G7" s="29"/>
      <c r="H7" s="29"/>
      <c r="I7" s="29"/>
      <c r="J7" s="29"/>
      <c r="K7" s="29" t="s">
        <v>93</v>
      </c>
    </row>
    <row r="8" spans="1:11" x14ac:dyDescent="0.2">
      <c r="A8" s="29" t="s">
        <v>90</v>
      </c>
      <c r="B8" s="46"/>
      <c r="C8" s="46">
        <v>1071</v>
      </c>
      <c r="D8" s="46">
        <f>1693.5+153/2</f>
        <v>1770</v>
      </c>
      <c r="E8" s="46">
        <v>761</v>
      </c>
      <c r="F8" s="46">
        <v>204</v>
      </c>
      <c r="G8" s="46">
        <f>153/2</f>
        <v>76.5</v>
      </c>
      <c r="H8" s="46">
        <v>306</v>
      </c>
      <c r="I8" s="46"/>
      <c r="J8" s="46">
        <f>SUM(B8:I8)</f>
        <v>4188.5</v>
      </c>
      <c r="K8" s="29" t="s">
        <v>94</v>
      </c>
    </row>
    <row r="9" spans="1:11" x14ac:dyDescent="0.2">
      <c r="A9" s="29" t="s">
        <v>91</v>
      </c>
      <c r="B9" s="46">
        <v>288</v>
      </c>
      <c r="C9" s="46">
        <v>910</v>
      </c>
      <c r="D9" s="46">
        <v>1504</v>
      </c>
      <c r="E9" s="46">
        <v>647</v>
      </c>
      <c r="F9" s="46">
        <v>173</v>
      </c>
      <c r="G9" s="46">
        <v>66</v>
      </c>
      <c r="H9" s="46">
        <v>260</v>
      </c>
      <c r="I9" s="46"/>
      <c r="J9" s="46">
        <f>SUM(B9:I9)</f>
        <v>3848</v>
      </c>
      <c r="K9" s="36">
        <v>86.475999999999999</v>
      </c>
    </row>
    <row r="10" spans="1:11" x14ac:dyDescent="0.2">
      <c r="A10" s="36" t="s">
        <v>95</v>
      </c>
      <c r="B10" s="52">
        <f t="shared" ref="B10:H10" si="0">B9*$K9</f>
        <v>24905.088</v>
      </c>
      <c r="C10" s="52">
        <f t="shared" si="0"/>
        <v>78693.16</v>
      </c>
      <c r="D10" s="52">
        <f t="shared" si="0"/>
        <v>130059.90399999999</v>
      </c>
      <c r="E10" s="52">
        <f t="shared" si="0"/>
        <v>55949.972000000002</v>
      </c>
      <c r="F10" s="52">
        <f t="shared" si="0"/>
        <v>14960.348</v>
      </c>
      <c r="G10" s="52">
        <f t="shared" si="0"/>
        <v>5707.4160000000002</v>
      </c>
      <c r="H10" s="52">
        <f t="shared" si="0"/>
        <v>22483.759999999998</v>
      </c>
      <c r="I10" s="52"/>
      <c r="J10" s="52">
        <f>SUM(B10:I10)</f>
        <v>332759.64800000004</v>
      </c>
      <c r="K10" s="29"/>
    </row>
    <row r="11" spans="1:11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1:11" x14ac:dyDescent="0.2">
      <c r="B12" s="3"/>
      <c r="C12" s="3"/>
      <c r="D12" s="3"/>
      <c r="E12" s="3"/>
      <c r="F12" s="3"/>
      <c r="G12" s="3"/>
      <c r="H12" s="3"/>
      <c r="I12" s="3"/>
      <c r="J12" s="3"/>
    </row>
    <row r="13" spans="1:11" x14ac:dyDescent="0.2">
      <c r="B13" s="3"/>
      <c r="C13" s="3"/>
      <c r="D13" s="3"/>
      <c r="E13" s="3"/>
      <c r="F13" s="3"/>
      <c r="G13" s="3"/>
      <c r="H13" s="3"/>
      <c r="I13" s="3"/>
      <c r="J13" s="3"/>
    </row>
    <row r="14" spans="1:11" x14ac:dyDescent="0.2">
      <c r="B14" s="3"/>
      <c r="C14" s="3"/>
      <c r="D14" s="3"/>
      <c r="E14" s="3"/>
      <c r="F14" s="3"/>
      <c r="G14" s="3"/>
      <c r="H14" s="3"/>
      <c r="I14" s="3"/>
      <c r="J14" s="3"/>
    </row>
    <row r="15" spans="1:11" x14ac:dyDescent="0.2">
      <c r="B15" s="3"/>
      <c r="C15" s="3"/>
      <c r="D15" s="3"/>
      <c r="E15" s="3"/>
      <c r="F15" s="3"/>
      <c r="G15" s="3"/>
      <c r="H15" s="3"/>
      <c r="I15" s="3"/>
      <c r="J15" s="3"/>
    </row>
    <row r="16" spans="1:11" x14ac:dyDescent="0.2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2:10" x14ac:dyDescent="0.2">
      <c r="B19" s="3"/>
      <c r="C19" s="3"/>
      <c r="D19" s="3"/>
      <c r="E19" s="3"/>
      <c r="F19" s="3"/>
      <c r="G19" s="3"/>
      <c r="H19" s="3"/>
      <c r="I19" s="3"/>
      <c r="J19" s="3"/>
    </row>
    <row r="20" spans="2:10" x14ac:dyDescent="0.2">
      <c r="B20" s="3"/>
      <c r="C20" s="3"/>
      <c r="D20" s="3"/>
      <c r="E20" s="3"/>
      <c r="F20" s="3"/>
      <c r="G20" s="3"/>
      <c r="H20" s="3"/>
      <c r="I20" s="3"/>
      <c r="J20" s="3"/>
    </row>
    <row r="21" spans="2:10" x14ac:dyDescent="0.2">
      <c r="B21" s="3"/>
      <c r="C21" s="3"/>
      <c r="D21" s="3"/>
      <c r="E21" s="3"/>
      <c r="F21" s="3"/>
      <c r="G21" s="3"/>
      <c r="H21" s="3"/>
      <c r="I21" s="3"/>
      <c r="J21" s="3"/>
    </row>
    <row r="22" spans="2:10" x14ac:dyDescent="0.2">
      <c r="B22" s="3"/>
      <c r="C22" s="3"/>
      <c r="D22" s="3"/>
      <c r="E22" s="3"/>
      <c r="F22" s="3"/>
      <c r="G22" s="3"/>
      <c r="H22" s="3"/>
      <c r="I22" s="3"/>
      <c r="J22" s="3"/>
    </row>
    <row r="23" spans="2:10" x14ac:dyDescent="0.2">
      <c r="B23" s="3"/>
      <c r="C23" s="3"/>
      <c r="D23" s="3"/>
      <c r="E23" s="3"/>
      <c r="F23" s="3"/>
      <c r="G23" s="3"/>
      <c r="H23" s="3"/>
      <c r="I23" s="3"/>
      <c r="J23" s="3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Übersicht</vt:lpstr>
      <vt:lpstr>AeBo</vt:lpstr>
      <vt:lpstr>Tabelle3</vt:lpstr>
      <vt:lpstr>AeBo!Drucktitel</vt:lpstr>
      <vt:lpstr>Übersicht!Drucktitel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2015-10-22T10:16:23Z</cp:lastPrinted>
  <dcterms:created xsi:type="dcterms:W3CDTF">2015-10-21T11:18:17Z</dcterms:created>
  <dcterms:modified xsi:type="dcterms:W3CDTF">2015-10-22T10:16:28Z</dcterms:modified>
</cp:coreProperties>
</file>