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8555" windowHeight="11760"/>
  </bookViews>
  <sheets>
    <sheet name="Planung" sheetId="2" r:id="rId1"/>
    <sheet name="Ausführung" sheetId="6" r:id="rId2"/>
  </sheets>
  <definedNames>
    <definedName name="_xlnm.Print_Area" localSheetId="1">Ausführung!$A$1:$CV$37</definedName>
    <definedName name="_xlnm.Print_Area" localSheetId="0">Planung!$A$1:$CG$86</definedName>
  </definedNames>
  <calcPr calcId="145621"/>
</workbook>
</file>

<file path=xl/calcChain.xml><?xml version="1.0" encoding="utf-8"?>
<calcChain xmlns="http://schemas.openxmlformats.org/spreadsheetml/2006/main">
  <c r="BE84" i="2" l="1"/>
  <c r="AE84" i="2"/>
  <c r="O84" i="2"/>
  <c r="BX27" i="2"/>
  <c r="CC27" i="2"/>
  <c r="CB27" i="2"/>
  <c r="CA27" i="2"/>
  <c r="BZ27" i="2"/>
  <c r="BE85" i="2"/>
  <c r="BE83" i="2"/>
  <c r="BE82" i="2"/>
  <c r="BE81" i="2"/>
  <c r="BE80" i="2"/>
  <c r="BE79" i="2"/>
  <c r="BE78" i="2"/>
  <c r="BE77" i="2"/>
  <c r="BE76" i="2"/>
  <c r="BE75" i="2"/>
  <c r="BE74" i="2"/>
  <c r="BE73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AR83" i="2"/>
  <c r="AR82" i="2"/>
  <c r="AR81" i="2"/>
  <c r="AR80" i="2"/>
  <c r="AR79" i="2"/>
  <c r="AR78" i="2"/>
  <c r="AR77" i="2"/>
  <c r="AR76" i="2"/>
  <c r="AR75" i="2"/>
  <c r="AR74" i="2"/>
  <c r="AR73" i="2"/>
  <c r="AR70" i="2"/>
  <c r="AR69" i="2"/>
  <c r="AR68" i="2"/>
  <c r="BR68" i="2" s="1"/>
  <c r="AR67" i="2"/>
  <c r="AR66" i="2"/>
  <c r="BR66" i="2" s="1"/>
  <c r="AR65" i="2"/>
  <c r="AR64" i="2"/>
  <c r="BR64" i="2" s="1"/>
  <c r="AR63" i="2"/>
  <c r="AR62" i="2"/>
  <c r="BR62" i="2" s="1"/>
  <c r="AR61" i="2"/>
  <c r="AR60" i="2"/>
  <c r="BR60" i="2" s="1"/>
  <c r="AR59" i="2"/>
  <c r="AR58" i="2"/>
  <c r="BR58" i="2" s="1"/>
  <c r="AR57" i="2"/>
  <c r="AR56" i="2"/>
  <c r="BQ56" i="2" s="1"/>
  <c r="AR55" i="2"/>
  <c r="AR54" i="2"/>
  <c r="BR54" i="2" s="1"/>
  <c r="AR53" i="2"/>
  <c r="AR52" i="2"/>
  <c r="BQ52" i="2" s="1"/>
  <c r="AR51" i="2"/>
  <c r="AR50" i="2"/>
  <c r="BR50" i="2" s="1"/>
  <c r="AR49" i="2"/>
  <c r="AR48" i="2"/>
  <c r="BR48" i="2" s="1"/>
  <c r="AR47" i="2"/>
  <c r="AE83" i="2"/>
  <c r="AE82" i="2"/>
  <c r="AE81" i="2"/>
  <c r="AE80" i="2"/>
  <c r="AE79" i="2"/>
  <c r="AE78" i="2"/>
  <c r="AE77" i="2"/>
  <c r="AE76" i="2"/>
  <c r="AE75" i="2"/>
  <c r="AE74" i="2"/>
  <c r="AE73" i="2"/>
  <c r="O83" i="2"/>
  <c r="O82" i="2"/>
  <c r="O81" i="2"/>
  <c r="O80" i="2"/>
  <c r="O79" i="2"/>
  <c r="O78" i="2"/>
  <c r="O77" i="2"/>
  <c r="O76" i="2"/>
  <c r="O75" i="2"/>
  <c r="O74" i="2"/>
  <c r="O73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O5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0" i="2"/>
  <c r="O49" i="2"/>
  <c r="O48" i="2"/>
  <c r="O47" i="2"/>
  <c r="BR27" i="2"/>
  <c r="BW27" i="2" s="1"/>
  <c r="BQ27" i="2"/>
  <c r="BV27" i="2" s="1"/>
  <c r="BP27" i="2"/>
  <c r="BU27" i="2" s="1"/>
  <c r="BO27" i="2"/>
  <c r="BT27" i="2" s="1"/>
  <c r="BE27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AR27" i="2"/>
  <c r="AR44" i="2"/>
  <c r="AR43" i="2"/>
  <c r="BQ43" i="2" s="1"/>
  <c r="AR42" i="2"/>
  <c r="AR41" i="2"/>
  <c r="BQ41" i="2" s="1"/>
  <c r="AR40" i="2"/>
  <c r="AR39" i="2"/>
  <c r="BQ39" i="2" s="1"/>
  <c r="AR38" i="2"/>
  <c r="AR37" i="2"/>
  <c r="BQ37" i="2" s="1"/>
  <c r="AR36" i="2"/>
  <c r="AR35" i="2"/>
  <c r="BQ35" i="2" s="1"/>
  <c r="AR34" i="2"/>
  <c r="AR33" i="2"/>
  <c r="BQ33" i="2" s="1"/>
  <c r="AR32" i="2"/>
  <c r="AR31" i="2"/>
  <c r="BQ31" i="2" s="1"/>
  <c r="AR30" i="2"/>
  <c r="AR29" i="2"/>
  <c r="BQ29" i="2" s="1"/>
  <c r="AR28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O32" i="2"/>
  <c r="O44" i="2"/>
  <c r="O43" i="2"/>
  <c r="O42" i="2"/>
  <c r="O41" i="2"/>
  <c r="O40" i="2"/>
  <c r="O39" i="2"/>
  <c r="O38" i="2"/>
  <c r="O37" i="2"/>
  <c r="O36" i="2"/>
  <c r="O35" i="2"/>
  <c r="O34" i="2"/>
  <c r="O33" i="2"/>
  <c r="O31" i="2"/>
  <c r="O30" i="2"/>
  <c r="O29" i="2"/>
  <c r="O28" i="2"/>
  <c r="O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AR24" i="2"/>
  <c r="BX24" i="2" s="1"/>
  <c r="AR14" i="2"/>
  <c r="AR15" i="2"/>
  <c r="BR15" i="2" s="1"/>
  <c r="AR16" i="2"/>
  <c r="AR17" i="2"/>
  <c r="BR17" i="2" s="1"/>
  <c r="AR18" i="2"/>
  <c r="BR18" i="2" s="1"/>
  <c r="AR19" i="2"/>
  <c r="BR19" i="2" s="1"/>
  <c r="AR20" i="2"/>
  <c r="AR21" i="2"/>
  <c r="BR21" i="2" s="1"/>
  <c r="AR22" i="2"/>
  <c r="BR22" i="2" s="1"/>
  <c r="AR23" i="2"/>
  <c r="BR23" i="2" s="1"/>
  <c r="AR25" i="2"/>
  <c r="AR26" i="2"/>
  <c r="BR26" i="2" s="1"/>
  <c r="AR13" i="2"/>
  <c r="CC13" i="2" s="1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O22" i="2"/>
  <c r="O26" i="2"/>
  <c r="O25" i="2"/>
  <c r="O24" i="2"/>
  <c r="O23" i="2"/>
  <c r="O21" i="2"/>
  <c r="O20" i="2"/>
  <c r="O19" i="2"/>
  <c r="O18" i="2"/>
  <c r="O17" i="2"/>
  <c r="O16" i="2"/>
  <c r="O15" i="2"/>
  <c r="O14" i="2"/>
  <c r="O13" i="2"/>
  <c r="BE8" i="2"/>
  <c r="BE7" i="2"/>
  <c r="AR8" i="2"/>
  <c r="AR7" i="2"/>
  <c r="AE8" i="2"/>
  <c r="AE7" i="2"/>
  <c r="O8" i="2"/>
  <c r="O7" i="2"/>
  <c r="E13" i="2"/>
  <c r="BO24" i="2" l="1"/>
  <c r="BQ24" i="2"/>
  <c r="CA24" i="2"/>
  <c r="CC24" i="2"/>
  <c r="BP24" i="2"/>
  <c r="BU24" i="2" s="1"/>
  <c r="BR24" i="2"/>
  <c r="BZ24" i="2"/>
  <c r="CB24" i="2"/>
  <c r="BP13" i="2"/>
  <c r="BR13" i="2"/>
  <c r="BZ13" i="2"/>
  <c r="CB13" i="2"/>
  <c r="BX13" i="2"/>
  <c r="BO13" i="2"/>
  <c r="BQ13" i="2"/>
  <c r="BV13" i="2" s="1"/>
  <c r="CA13" i="2"/>
  <c r="BR74" i="2"/>
  <c r="BR76" i="2"/>
  <c r="BR78" i="2"/>
  <c r="BR80" i="2"/>
  <c r="BR82" i="2"/>
  <c r="CC8" i="2"/>
  <c r="BX7" i="2"/>
  <c r="BP8" i="2"/>
  <c r="BR8" i="2"/>
  <c r="BZ8" i="2"/>
  <c r="CB8" i="2"/>
  <c r="BX8" i="2"/>
  <c r="BO8" i="2"/>
  <c r="BQ8" i="2"/>
  <c r="CA8" i="2"/>
  <c r="BO7" i="2"/>
  <c r="BT7" i="2" s="1"/>
  <c r="BQ7" i="2"/>
  <c r="BV7" i="2" s="1"/>
  <c r="CA7" i="2"/>
  <c r="CC7" i="2"/>
  <c r="BP7" i="2"/>
  <c r="BR7" i="2"/>
  <c r="BW7" i="2" s="1"/>
  <c r="BZ7" i="2"/>
  <c r="CB7" i="2"/>
  <c r="CC84" i="2"/>
  <c r="BX25" i="2"/>
  <c r="CB25" i="2"/>
  <c r="BZ25" i="2"/>
  <c r="CC25" i="2"/>
  <c r="CA25" i="2"/>
  <c r="BX20" i="2"/>
  <c r="CB20" i="2"/>
  <c r="BZ20" i="2"/>
  <c r="CC20" i="2"/>
  <c r="CA20" i="2"/>
  <c r="BX16" i="2"/>
  <c r="CB16" i="2"/>
  <c r="BZ16" i="2"/>
  <c r="CC16" i="2"/>
  <c r="CA16" i="2"/>
  <c r="BX14" i="2"/>
  <c r="CB14" i="2"/>
  <c r="BZ14" i="2"/>
  <c r="CC14" i="2"/>
  <c r="CA14" i="2"/>
  <c r="BP14" i="2"/>
  <c r="BU14" i="2" s="1"/>
  <c r="BR14" i="2"/>
  <c r="BP15" i="2"/>
  <c r="BP16" i="2"/>
  <c r="BU16" i="2" s="1"/>
  <c r="BR16" i="2"/>
  <c r="BP17" i="2"/>
  <c r="BP18" i="2"/>
  <c r="BP19" i="2"/>
  <c r="BP20" i="2"/>
  <c r="BU20" i="2" s="1"/>
  <c r="BR20" i="2"/>
  <c r="BP21" i="2"/>
  <c r="BP22" i="2"/>
  <c r="BP23" i="2"/>
  <c r="BP25" i="2"/>
  <c r="BR25" i="2"/>
  <c r="BP26" i="2"/>
  <c r="BX28" i="2"/>
  <c r="CB28" i="2"/>
  <c r="BZ28" i="2"/>
  <c r="CC28" i="2"/>
  <c r="CA28" i="2"/>
  <c r="BX30" i="2"/>
  <c r="CB30" i="2"/>
  <c r="BZ30" i="2"/>
  <c r="CC30" i="2"/>
  <c r="CA30" i="2"/>
  <c r="BX32" i="2"/>
  <c r="CB32" i="2"/>
  <c r="BZ32" i="2"/>
  <c r="CC32" i="2"/>
  <c r="CA32" i="2"/>
  <c r="BX34" i="2"/>
  <c r="CB34" i="2"/>
  <c r="BZ34" i="2"/>
  <c r="CC34" i="2"/>
  <c r="CA34" i="2"/>
  <c r="BX36" i="2"/>
  <c r="CB36" i="2"/>
  <c r="BZ36" i="2"/>
  <c r="CC36" i="2"/>
  <c r="CA36" i="2"/>
  <c r="BX38" i="2"/>
  <c r="CB38" i="2"/>
  <c r="BZ38" i="2"/>
  <c r="CC38" i="2"/>
  <c r="CA38" i="2"/>
  <c r="BX40" i="2"/>
  <c r="CB40" i="2"/>
  <c r="BZ40" i="2"/>
  <c r="CC40" i="2"/>
  <c r="CA40" i="2"/>
  <c r="BX42" i="2"/>
  <c r="CB42" i="2"/>
  <c r="BZ42" i="2"/>
  <c r="CC42" i="2"/>
  <c r="CA42" i="2"/>
  <c r="BX44" i="2"/>
  <c r="CB44" i="2"/>
  <c r="BZ44" i="2"/>
  <c r="CC44" i="2"/>
  <c r="CA44" i="2"/>
  <c r="BO28" i="2"/>
  <c r="BT28" i="2" s="1"/>
  <c r="BQ28" i="2"/>
  <c r="BV28" i="2" s="1"/>
  <c r="BO29" i="2"/>
  <c r="BO30" i="2"/>
  <c r="BQ30" i="2"/>
  <c r="BO31" i="2"/>
  <c r="BO32" i="2"/>
  <c r="BT32" i="2" s="1"/>
  <c r="BQ32" i="2"/>
  <c r="BV32" i="2" s="1"/>
  <c r="BO33" i="2"/>
  <c r="BO34" i="2"/>
  <c r="BQ34" i="2"/>
  <c r="BO35" i="2"/>
  <c r="BO36" i="2"/>
  <c r="BT36" i="2" s="1"/>
  <c r="BQ36" i="2"/>
  <c r="BV36" i="2" s="1"/>
  <c r="BO37" i="2"/>
  <c r="BO38" i="2"/>
  <c r="BQ38" i="2"/>
  <c r="BO39" i="2"/>
  <c r="BO40" i="2"/>
  <c r="BT40" i="2" s="1"/>
  <c r="BQ40" i="2"/>
  <c r="BV40" i="2" s="1"/>
  <c r="BO41" i="2"/>
  <c r="BO42" i="2"/>
  <c r="BQ42" i="2"/>
  <c r="BO43" i="2"/>
  <c r="BO44" i="2"/>
  <c r="BQ44" i="2"/>
  <c r="BX47" i="2"/>
  <c r="CB47" i="2"/>
  <c r="BZ47" i="2"/>
  <c r="CC47" i="2"/>
  <c r="CA47" i="2"/>
  <c r="BX49" i="2"/>
  <c r="CB49" i="2"/>
  <c r="BZ49" i="2"/>
  <c r="CC49" i="2"/>
  <c r="CA49" i="2"/>
  <c r="BX51" i="2"/>
  <c r="CB51" i="2"/>
  <c r="BZ51" i="2"/>
  <c r="CC51" i="2"/>
  <c r="CA51" i="2"/>
  <c r="BX53" i="2"/>
  <c r="CB53" i="2"/>
  <c r="BZ53" i="2"/>
  <c r="CC53" i="2"/>
  <c r="CA53" i="2"/>
  <c r="BX55" i="2"/>
  <c r="CB55" i="2"/>
  <c r="BZ55" i="2"/>
  <c r="CC55" i="2"/>
  <c r="CA55" i="2"/>
  <c r="BX57" i="2"/>
  <c r="CB57" i="2"/>
  <c r="BZ57" i="2"/>
  <c r="CC57" i="2"/>
  <c r="CA57" i="2"/>
  <c r="BX59" i="2"/>
  <c r="CC59" i="2"/>
  <c r="CA59" i="2"/>
  <c r="BZ59" i="2"/>
  <c r="CB59" i="2"/>
  <c r="BX61" i="2"/>
  <c r="CC61" i="2"/>
  <c r="CA61" i="2"/>
  <c r="CB61" i="2"/>
  <c r="BZ61" i="2"/>
  <c r="BX63" i="2"/>
  <c r="CC63" i="2"/>
  <c r="CA63" i="2"/>
  <c r="CB63" i="2"/>
  <c r="BZ63" i="2"/>
  <c r="BX65" i="2"/>
  <c r="CC65" i="2"/>
  <c r="CA65" i="2"/>
  <c r="CB65" i="2"/>
  <c r="BZ65" i="2"/>
  <c r="BX67" i="2"/>
  <c r="CC67" i="2"/>
  <c r="CA67" i="2"/>
  <c r="CB67" i="2"/>
  <c r="BZ67" i="2"/>
  <c r="BX69" i="2"/>
  <c r="CC69" i="2"/>
  <c r="CA69" i="2"/>
  <c r="CB69" i="2"/>
  <c r="BZ69" i="2"/>
  <c r="BX73" i="2"/>
  <c r="CC73" i="2"/>
  <c r="CA73" i="2"/>
  <c r="CB73" i="2"/>
  <c r="BZ73" i="2"/>
  <c r="BX75" i="2"/>
  <c r="CC75" i="2"/>
  <c r="CA75" i="2"/>
  <c r="CB75" i="2"/>
  <c r="BZ75" i="2"/>
  <c r="BX77" i="2"/>
  <c r="CC77" i="2"/>
  <c r="CA77" i="2"/>
  <c r="CB77" i="2"/>
  <c r="BZ77" i="2"/>
  <c r="BX79" i="2"/>
  <c r="CC79" i="2"/>
  <c r="CA79" i="2"/>
  <c r="CB79" i="2"/>
  <c r="BZ79" i="2"/>
  <c r="BX81" i="2"/>
  <c r="CC81" i="2"/>
  <c r="CA81" i="2"/>
  <c r="CB81" i="2"/>
  <c r="BZ81" i="2"/>
  <c r="BX83" i="2"/>
  <c r="CC83" i="2"/>
  <c r="CA83" i="2"/>
  <c r="CB83" i="2"/>
  <c r="BZ83" i="2"/>
  <c r="BR83" i="2"/>
  <c r="BP83" i="2"/>
  <c r="BU83" i="2" s="1"/>
  <c r="BP47" i="2"/>
  <c r="BU47" i="2" s="1"/>
  <c r="BR47" i="2"/>
  <c r="BW47" i="2" s="1"/>
  <c r="BP48" i="2"/>
  <c r="BP49" i="2"/>
  <c r="BR49" i="2"/>
  <c r="BP50" i="2"/>
  <c r="BP51" i="2"/>
  <c r="BU51" i="2" s="1"/>
  <c r="BR51" i="2"/>
  <c r="BW51" i="2" s="1"/>
  <c r="BO52" i="2"/>
  <c r="BP53" i="2"/>
  <c r="BR53" i="2"/>
  <c r="BP54" i="2"/>
  <c r="BP55" i="2"/>
  <c r="BU55" i="2" s="1"/>
  <c r="BR55" i="2"/>
  <c r="BW55" i="2" s="1"/>
  <c r="BO56" i="2"/>
  <c r="BP57" i="2"/>
  <c r="BR57" i="2"/>
  <c r="BP58" i="2"/>
  <c r="BP59" i="2"/>
  <c r="BU59" i="2" s="1"/>
  <c r="BR59" i="2"/>
  <c r="BW59" i="2" s="1"/>
  <c r="BP60" i="2"/>
  <c r="BP61" i="2"/>
  <c r="BU61" i="2" s="1"/>
  <c r="BR61" i="2"/>
  <c r="BW61" i="2" s="1"/>
  <c r="BP62" i="2"/>
  <c r="BP63" i="2"/>
  <c r="BU63" i="2" s="1"/>
  <c r="BR63" i="2"/>
  <c r="BW63" i="2" s="1"/>
  <c r="BP64" i="2"/>
  <c r="BP65" i="2"/>
  <c r="BU65" i="2" s="1"/>
  <c r="BR65" i="2"/>
  <c r="BP66" i="2"/>
  <c r="BP67" i="2"/>
  <c r="BU67" i="2" s="1"/>
  <c r="BR67" i="2"/>
  <c r="BW67" i="2" s="1"/>
  <c r="BP68" i="2"/>
  <c r="BP69" i="2"/>
  <c r="BU69" i="2" s="1"/>
  <c r="BR69" i="2"/>
  <c r="BW69" i="2" s="1"/>
  <c r="BP73" i="2"/>
  <c r="BU73" i="2" s="1"/>
  <c r="BR73" i="2"/>
  <c r="BP74" i="2"/>
  <c r="BP75" i="2"/>
  <c r="BU75" i="2" s="1"/>
  <c r="BR75" i="2"/>
  <c r="BP76" i="2"/>
  <c r="BP77" i="2"/>
  <c r="BU77" i="2" s="1"/>
  <c r="BR77" i="2"/>
  <c r="BP78" i="2"/>
  <c r="BP79" i="2"/>
  <c r="BU79" i="2" s="1"/>
  <c r="BR79" i="2"/>
  <c r="BP80" i="2"/>
  <c r="BP81" i="2"/>
  <c r="BU81" i="2" s="1"/>
  <c r="BR81" i="2"/>
  <c r="BP82" i="2"/>
  <c r="BQ83" i="2"/>
  <c r="BX22" i="2"/>
  <c r="CB22" i="2"/>
  <c r="BZ22" i="2"/>
  <c r="CC22" i="2"/>
  <c r="CA22" i="2"/>
  <c r="BX18" i="2"/>
  <c r="CB18" i="2"/>
  <c r="BZ18" i="2"/>
  <c r="CC18" i="2"/>
  <c r="CA18" i="2"/>
  <c r="BX26" i="2"/>
  <c r="CB26" i="2"/>
  <c r="BZ26" i="2"/>
  <c r="CC26" i="2"/>
  <c r="CA26" i="2"/>
  <c r="BX23" i="2"/>
  <c r="BW23" i="2" s="1"/>
  <c r="CB23" i="2"/>
  <c r="BZ23" i="2"/>
  <c r="CC23" i="2"/>
  <c r="CA23" i="2"/>
  <c r="BX21" i="2"/>
  <c r="BW21" i="2" s="1"/>
  <c r="CB21" i="2"/>
  <c r="BZ21" i="2"/>
  <c r="CC21" i="2"/>
  <c r="CA21" i="2"/>
  <c r="BX19" i="2"/>
  <c r="BW19" i="2" s="1"/>
  <c r="CB19" i="2"/>
  <c r="BZ19" i="2"/>
  <c r="CC19" i="2"/>
  <c r="CA19" i="2"/>
  <c r="BX17" i="2"/>
  <c r="BW17" i="2" s="1"/>
  <c r="CB17" i="2"/>
  <c r="BZ17" i="2"/>
  <c r="CC17" i="2"/>
  <c r="CA17" i="2"/>
  <c r="BX15" i="2"/>
  <c r="BW15" i="2" s="1"/>
  <c r="CB15" i="2"/>
  <c r="BZ15" i="2"/>
  <c r="CC15" i="2"/>
  <c r="CA15" i="2"/>
  <c r="BO14" i="2"/>
  <c r="BQ14" i="2"/>
  <c r="BV14" i="2" s="1"/>
  <c r="BO15" i="2"/>
  <c r="BQ15" i="2"/>
  <c r="BV15" i="2" s="1"/>
  <c r="BO16" i="2"/>
  <c r="BQ16" i="2"/>
  <c r="BO17" i="2"/>
  <c r="BT17" i="2" s="1"/>
  <c r="BQ17" i="2"/>
  <c r="BO18" i="2"/>
  <c r="BQ18" i="2"/>
  <c r="BV18" i="2" s="1"/>
  <c r="BO19" i="2"/>
  <c r="BT19" i="2" s="1"/>
  <c r="BQ19" i="2"/>
  <c r="BO20" i="2"/>
  <c r="BQ20" i="2"/>
  <c r="BO21" i="2"/>
  <c r="BT21" i="2" s="1"/>
  <c r="BQ21" i="2"/>
  <c r="BV21" i="2" s="1"/>
  <c r="BO22" i="2"/>
  <c r="BT22" i="2" s="1"/>
  <c r="BQ22" i="2"/>
  <c r="BV22" i="2" s="1"/>
  <c r="BO23" i="2"/>
  <c r="BT23" i="2" s="1"/>
  <c r="BQ23" i="2"/>
  <c r="BO25" i="2"/>
  <c r="BQ25" i="2"/>
  <c r="BO26" i="2"/>
  <c r="BQ26" i="2"/>
  <c r="BX29" i="2"/>
  <c r="BV29" i="2" s="1"/>
  <c r="CB29" i="2"/>
  <c r="BZ29" i="2"/>
  <c r="CC29" i="2"/>
  <c r="CA29" i="2"/>
  <c r="BX31" i="2"/>
  <c r="BV31" i="2" s="1"/>
  <c r="CB31" i="2"/>
  <c r="BZ31" i="2"/>
  <c r="CC31" i="2"/>
  <c r="CA31" i="2"/>
  <c r="BX33" i="2"/>
  <c r="BV33" i="2" s="1"/>
  <c r="CB33" i="2"/>
  <c r="BZ33" i="2"/>
  <c r="CC33" i="2"/>
  <c r="CA33" i="2"/>
  <c r="BX35" i="2"/>
  <c r="BV35" i="2" s="1"/>
  <c r="CB35" i="2"/>
  <c r="BZ35" i="2"/>
  <c r="CC35" i="2"/>
  <c r="CA35" i="2"/>
  <c r="BX37" i="2"/>
  <c r="BV37" i="2" s="1"/>
  <c r="CB37" i="2"/>
  <c r="BZ37" i="2"/>
  <c r="CC37" i="2"/>
  <c r="CA37" i="2"/>
  <c r="BX39" i="2"/>
  <c r="BV39" i="2" s="1"/>
  <c r="CB39" i="2"/>
  <c r="BZ39" i="2"/>
  <c r="CC39" i="2"/>
  <c r="CA39" i="2"/>
  <c r="BX41" i="2"/>
  <c r="BV41" i="2" s="1"/>
  <c r="CB41" i="2"/>
  <c r="BZ41" i="2"/>
  <c r="CC41" i="2"/>
  <c r="CA41" i="2"/>
  <c r="BX43" i="2"/>
  <c r="CB43" i="2"/>
  <c r="BZ43" i="2"/>
  <c r="CC43" i="2"/>
  <c r="CA43" i="2"/>
  <c r="BP28" i="2"/>
  <c r="BU28" i="2" s="1"/>
  <c r="BR28" i="2"/>
  <c r="BP29" i="2"/>
  <c r="BU29" i="2" s="1"/>
  <c r="BR29" i="2"/>
  <c r="BW29" i="2" s="1"/>
  <c r="BP30" i="2"/>
  <c r="BU30" i="2" s="1"/>
  <c r="BR30" i="2"/>
  <c r="BP31" i="2"/>
  <c r="BU31" i="2" s="1"/>
  <c r="BR31" i="2"/>
  <c r="BW31" i="2" s="1"/>
  <c r="BP32" i="2"/>
  <c r="BU32" i="2" s="1"/>
  <c r="BR32" i="2"/>
  <c r="BP33" i="2"/>
  <c r="BU33" i="2" s="1"/>
  <c r="BR33" i="2"/>
  <c r="BW33" i="2" s="1"/>
  <c r="BP34" i="2"/>
  <c r="BU34" i="2" s="1"/>
  <c r="BR34" i="2"/>
  <c r="BP35" i="2"/>
  <c r="BU35" i="2" s="1"/>
  <c r="BR35" i="2"/>
  <c r="BW35" i="2" s="1"/>
  <c r="BP36" i="2"/>
  <c r="BU36" i="2" s="1"/>
  <c r="BR36" i="2"/>
  <c r="BP37" i="2"/>
  <c r="BU37" i="2" s="1"/>
  <c r="BR37" i="2"/>
  <c r="BW37" i="2" s="1"/>
  <c r="BP38" i="2"/>
  <c r="BU38" i="2" s="1"/>
  <c r="BR38" i="2"/>
  <c r="BP39" i="2"/>
  <c r="BU39" i="2" s="1"/>
  <c r="BR39" i="2"/>
  <c r="BW39" i="2" s="1"/>
  <c r="BP40" i="2"/>
  <c r="BU40" i="2" s="1"/>
  <c r="BR40" i="2"/>
  <c r="BP41" i="2"/>
  <c r="BU41" i="2" s="1"/>
  <c r="BR41" i="2"/>
  <c r="BW41" i="2" s="1"/>
  <c r="BP42" i="2"/>
  <c r="BU42" i="2" s="1"/>
  <c r="BR42" i="2"/>
  <c r="BP43" i="2"/>
  <c r="BR43" i="2"/>
  <c r="BP44" i="2"/>
  <c r="BU44" i="2" s="1"/>
  <c r="BR44" i="2"/>
  <c r="BX48" i="2"/>
  <c r="CB48" i="2"/>
  <c r="BZ48" i="2"/>
  <c r="CC48" i="2"/>
  <c r="CA48" i="2"/>
  <c r="BX50" i="2"/>
  <c r="CB50" i="2"/>
  <c r="BZ50" i="2"/>
  <c r="CC50" i="2"/>
  <c r="CA50" i="2"/>
  <c r="BX52" i="2"/>
  <c r="BV52" i="2" s="1"/>
  <c r="CB52" i="2"/>
  <c r="BZ52" i="2"/>
  <c r="CC52" i="2"/>
  <c r="CA52" i="2"/>
  <c r="BX54" i="2"/>
  <c r="CB54" i="2"/>
  <c r="BZ54" i="2"/>
  <c r="CC54" i="2"/>
  <c r="CA54" i="2"/>
  <c r="BX56" i="2"/>
  <c r="BV56" i="2" s="1"/>
  <c r="CB56" i="2"/>
  <c r="BZ56" i="2"/>
  <c r="CC56" i="2"/>
  <c r="CA56" i="2"/>
  <c r="BX58" i="2"/>
  <c r="CB58" i="2"/>
  <c r="BZ58" i="2"/>
  <c r="CC58" i="2"/>
  <c r="CA58" i="2"/>
  <c r="CC60" i="2"/>
  <c r="CA60" i="2"/>
  <c r="BX60" i="2"/>
  <c r="CB60" i="2"/>
  <c r="BZ60" i="2"/>
  <c r="CC62" i="2"/>
  <c r="CA62" i="2"/>
  <c r="BX62" i="2"/>
  <c r="CB62" i="2"/>
  <c r="BZ62" i="2"/>
  <c r="CC64" i="2"/>
  <c r="CA64" i="2"/>
  <c r="BX64" i="2"/>
  <c r="CB64" i="2"/>
  <c r="BZ64" i="2"/>
  <c r="CC66" i="2"/>
  <c r="CA66" i="2"/>
  <c r="BX66" i="2"/>
  <c r="CB66" i="2"/>
  <c r="BZ66" i="2"/>
  <c r="CC68" i="2"/>
  <c r="CA68" i="2"/>
  <c r="BX68" i="2"/>
  <c r="CB68" i="2"/>
  <c r="BZ68" i="2"/>
  <c r="CC70" i="2"/>
  <c r="CA70" i="2"/>
  <c r="BX70" i="2"/>
  <c r="CB70" i="2"/>
  <c r="BZ70" i="2"/>
  <c r="BR70" i="2"/>
  <c r="BP70" i="2"/>
  <c r="BU70" i="2" s="1"/>
  <c r="BQ70" i="2"/>
  <c r="CC74" i="2"/>
  <c r="CA74" i="2"/>
  <c r="BX74" i="2"/>
  <c r="CB74" i="2"/>
  <c r="BZ74" i="2"/>
  <c r="CC76" i="2"/>
  <c r="CA76" i="2"/>
  <c r="BX76" i="2"/>
  <c r="CB76" i="2"/>
  <c r="BZ76" i="2"/>
  <c r="CC78" i="2"/>
  <c r="CA78" i="2"/>
  <c r="BX78" i="2"/>
  <c r="CB78" i="2"/>
  <c r="BZ78" i="2"/>
  <c r="CC80" i="2"/>
  <c r="CA80" i="2"/>
  <c r="BX80" i="2"/>
  <c r="CB80" i="2"/>
  <c r="BZ80" i="2"/>
  <c r="CC82" i="2"/>
  <c r="CA82" i="2"/>
  <c r="BX82" i="2"/>
  <c r="CB82" i="2"/>
  <c r="BZ82" i="2"/>
  <c r="BO47" i="2"/>
  <c r="BT47" i="2" s="1"/>
  <c r="BQ47" i="2"/>
  <c r="BV47" i="2" s="1"/>
  <c r="BO48" i="2"/>
  <c r="BT48" i="2" s="1"/>
  <c r="BQ48" i="2"/>
  <c r="BV48" i="2" s="1"/>
  <c r="BO49" i="2"/>
  <c r="BT49" i="2" s="1"/>
  <c r="BQ49" i="2"/>
  <c r="BV49" i="2" s="1"/>
  <c r="BO50" i="2"/>
  <c r="BQ50" i="2"/>
  <c r="BO51" i="2"/>
  <c r="BT51" i="2" s="1"/>
  <c r="BQ51" i="2"/>
  <c r="BV51" i="2" s="1"/>
  <c r="BP52" i="2"/>
  <c r="BU52" i="2" s="1"/>
  <c r="BR52" i="2"/>
  <c r="BO53" i="2"/>
  <c r="BT53" i="2" s="1"/>
  <c r="BQ53" i="2"/>
  <c r="BV53" i="2" s="1"/>
  <c r="BO54" i="2"/>
  <c r="BQ54" i="2"/>
  <c r="BO55" i="2"/>
  <c r="BT55" i="2" s="1"/>
  <c r="BQ55" i="2"/>
  <c r="BV55" i="2" s="1"/>
  <c r="BP56" i="2"/>
  <c r="BU56" i="2" s="1"/>
  <c r="BR56" i="2"/>
  <c r="BO57" i="2"/>
  <c r="BT57" i="2" s="1"/>
  <c r="BQ57" i="2"/>
  <c r="BV57" i="2" s="1"/>
  <c r="BO58" i="2"/>
  <c r="BQ58" i="2"/>
  <c r="BO59" i="2"/>
  <c r="BT59" i="2" s="1"/>
  <c r="BQ59" i="2"/>
  <c r="BV59" i="2" s="1"/>
  <c r="BO60" i="2"/>
  <c r="BT60" i="2" s="1"/>
  <c r="BQ60" i="2"/>
  <c r="BV60" i="2" s="1"/>
  <c r="BO61" i="2"/>
  <c r="BT61" i="2" s="1"/>
  <c r="BQ61" i="2"/>
  <c r="BV61" i="2" s="1"/>
  <c r="BO62" i="2"/>
  <c r="BQ62" i="2"/>
  <c r="BO63" i="2"/>
  <c r="BT63" i="2" s="1"/>
  <c r="BQ63" i="2"/>
  <c r="BV63" i="2" s="1"/>
  <c r="BO64" i="2"/>
  <c r="BT64" i="2" s="1"/>
  <c r="BQ64" i="2"/>
  <c r="BV64" i="2" s="1"/>
  <c r="BO65" i="2"/>
  <c r="BT65" i="2" s="1"/>
  <c r="BQ65" i="2"/>
  <c r="BO66" i="2"/>
  <c r="BQ66" i="2"/>
  <c r="BO67" i="2"/>
  <c r="BT67" i="2" s="1"/>
  <c r="BQ67" i="2"/>
  <c r="BV67" i="2" s="1"/>
  <c r="BO68" i="2"/>
  <c r="BT68" i="2" s="1"/>
  <c r="BQ68" i="2"/>
  <c r="BV68" i="2" s="1"/>
  <c r="BO69" i="2"/>
  <c r="BT69" i="2" s="1"/>
  <c r="BQ69" i="2"/>
  <c r="BV69" i="2" s="1"/>
  <c r="BO73" i="2"/>
  <c r="BQ73" i="2"/>
  <c r="BO74" i="2"/>
  <c r="BT74" i="2" s="1"/>
  <c r="BQ74" i="2"/>
  <c r="BV74" i="2" s="1"/>
  <c r="BO75" i="2"/>
  <c r="BQ75" i="2"/>
  <c r="BO76" i="2"/>
  <c r="BT76" i="2" s="1"/>
  <c r="BQ76" i="2"/>
  <c r="BV76" i="2" s="1"/>
  <c r="BO77" i="2"/>
  <c r="BQ77" i="2"/>
  <c r="BO78" i="2"/>
  <c r="BQ78" i="2"/>
  <c r="BO79" i="2"/>
  <c r="BQ79" i="2"/>
  <c r="BO80" i="2"/>
  <c r="BQ80" i="2"/>
  <c r="BO81" i="2"/>
  <c r="BQ81" i="2"/>
  <c r="BO82" i="2"/>
  <c r="BQ82" i="2"/>
  <c r="BO83" i="2"/>
  <c r="BO70" i="2"/>
  <c r="BP84" i="2"/>
  <c r="BR84" i="2"/>
  <c r="BZ84" i="2"/>
  <c r="CB84" i="2"/>
  <c r="BO84" i="2"/>
  <c r="BQ84" i="2"/>
  <c r="BX84" i="2"/>
  <c r="CA84" i="2"/>
  <c r="BW73" i="2"/>
  <c r="BU76" i="2"/>
  <c r="BW76" i="2"/>
  <c r="BT75" i="2"/>
  <c r="BV75" i="2"/>
  <c r="BU74" i="2"/>
  <c r="BW74" i="2"/>
  <c r="BW48" i="2"/>
  <c r="BU49" i="2"/>
  <c r="BW49" i="2"/>
  <c r="BT50" i="2"/>
  <c r="BV50" i="2"/>
  <c r="BW52" i="2"/>
  <c r="BU53" i="2"/>
  <c r="BW53" i="2"/>
  <c r="BT54" i="2"/>
  <c r="BV54" i="2"/>
  <c r="BW56" i="2"/>
  <c r="BU57" i="2"/>
  <c r="BW57" i="2"/>
  <c r="BT58" i="2"/>
  <c r="BV58" i="2"/>
  <c r="BT62" i="2"/>
  <c r="BV62" i="2"/>
  <c r="BT66" i="2"/>
  <c r="BV66" i="2"/>
  <c r="BT73" i="2"/>
  <c r="BT77" i="2"/>
  <c r="BV77" i="2"/>
  <c r="BT79" i="2"/>
  <c r="BV79" i="2"/>
  <c r="BT81" i="2"/>
  <c r="BV81" i="2"/>
  <c r="BT83" i="2"/>
  <c r="BV83" i="2"/>
  <c r="BT70" i="2"/>
  <c r="BV70" i="2"/>
  <c r="BW50" i="2"/>
  <c r="BW54" i="2"/>
  <c r="BW58" i="2"/>
  <c r="BW60" i="2"/>
  <c r="BW62" i="2"/>
  <c r="BW64" i="2"/>
  <c r="BW66" i="2"/>
  <c r="BW68" i="2"/>
  <c r="BW75" i="2"/>
  <c r="BW77" i="2"/>
  <c r="BV78" i="2"/>
  <c r="BW79" i="2"/>
  <c r="BV80" i="2"/>
  <c r="BW81" i="2"/>
  <c r="BV82" i="2"/>
  <c r="BW83" i="2"/>
  <c r="BW70" i="2"/>
  <c r="BT30" i="2"/>
  <c r="BV30" i="2"/>
  <c r="BT34" i="2"/>
  <c r="BV34" i="2"/>
  <c r="BT38" i="2"/>
  <c r="BV38" i="2"/>
  <c r="BT42" i="2"/>
  <c r="BV42" i="2"/>
  <c r="BT44" i="2"/>
  <c r="BV44" i="2"/>
  <c r="BW30" i="2"/>
  <c r="BW32" i="2"/>
  <c r="BW34" i="2"/>
  <c r="BW36" i="2"/>
  <c r="BW38" i="2"/>
  <c r="BW40" i="2"/>
  <c r="BW42" i="2"/>
  <c r="BT43" i="2"/>
  <c r="BW44" i="2"/>
  <c r="BW28" i="2"/>
  <c r="BV23" i="2"/>
  <c r="BU8" i="2"/>
  <c r="BT14" i="2"/>
  <c r="BV19" i="2"/>
  <c r="BU21" i="2"/>
  <c r="BU7" i="2"/>
  <c r="BU15" i="2"/>
  <c r="BU19" i="2"/>
  <c r="BU23" i="2"/>
  <c r="BT16" i="2"/>
  <c r="BV16" i="2"/>
  <c r="BT20" i="2"/>
  <c r="BV20" i="2"/>
  <c r="BT24" i="2"/>
  <c r="BV24" i="2"/>
  <c r="BT26" i="2"/>
  <c r="BV26" i="2"/>
  <c r="BW16" i="2"/>
  <c r="BW18" i="2"/>
  <c r="BW20" i="2"/>
  <c r="BW22" i="2"/>
  <c r="BW24" i="2"/>
  <c r="BT25" i="2"/>
  <c r="BW26" i="2"/>
  <c r="BW14" i="2"/>
  <c r="BT8" i="2"/>
  <c r="BV8" i="2"/>
  <c r="CO26" i="6"/>
  <c r="CN26" i="6"/>
  <c r="CM26" i="6"/>
  <c r="CL26" i="6"/>
  <c r="AB72" i="2"/>
  <c r="AB46" i="2"/>
  <c r="AB12" i="2"/>
  <c r="AB6" i="2"/>
  <c r="AW6" i="2"/>
  <c r="AM72" i="2"/>
  <c r="BV65" i="2" l="1"/>
  <c r="BW65" i="2"/>
  <c r="BT18" i="2"/>
  <c r="BV17" i="2"/>
  <c r="BT15" i="2"/>
  <c r="BT13" i="2"/>
  <c r="BW13" i="2"/>
  <c r="BU13" i="2"/>
  <c r="BW8" i="2"/>
  <c r="BV84" i="2"/>
  <c r="BW84" i="2"/>
  <c r="BU68" i="2"/>
  <c r="BU64" i="2"/>
  <c r="BU60" i="2"/>
  <c r="BT56" i="2"/>
  <c r="BT52" i="2"/>
  <c r="BU48" i="2"/>
  <c r="BV73" i="2"/>
  <c r="BT41" i="2"/>
  <c r="BT37" i="2"/>
  <c r="BT33" i="2"/>
  <c r="BT29" i="2"/>
  <c r="BU26" i="2"/>
  <c r="BU22" i="2"/>
  <c r="BU17" i="2"/>
  <c r="BT84" i="2"/>
  <c r="BU84" i="2"/>
  <c r="BU66" i="2"/>
  <c r="BU62" i="2"/>
  <c r="BU58" i="2"/>
  <c r="BU54" i="2"/>
  <c r="BU50" i="2"/>
  <c r="BT39" i="2"/>
  <c r="BT35" i="2"/>
  <c r="BT31" i="2"/>
  <c r="BU18" i="2"/>
  <c r="BU82" i="2"/>
  <c r="BU80" i="2"/>
  <c r="BU78" i="2"/>
  <c r="BT82" i="2"/>
  <c r="BT80" i="2"/>
  <c r="BT78" i="2"/>
  <c r="BW82" i="2"/>
  <c r="BW80" i="2"/>
  <c r="BW78" i="2"/>
  <c r="BW43" i="2"/>
  <c r="BV43" i="2"/>
  <c r="BU43" i="2"/>
  <c r="BW25" i="2"/>
  <c r="BV25" i="2"/>
  <c r="BU25" i="2"/>
  <c r="CO30" i="6"/>
  <c r="CN30" i="6"/>
  <c r="CM30" i="6"/>
  <c r="CL30" i="6"/>
  <c r="CO28" i="6"/>
  <c r="CN28" i="6"/>
  <c r="CM28" i="6"/>
  <c r="CL28" i="6"/>
  <c r="CO24" i="6"/>
  <c r="CN24" i="6"/>
  <c r="CM24" i="6"/>
  <c r="CL24" i="6"/>
  <c r="CO22" i="6"/>
  <c r="CN22" i="6"/>
  <c r="CM22" i="6"/>
  <c r="CL22" i="6"/>
  <c r="CO20" i="6"/>
  <c r="CN20" i="6"/>
  <c r="CM20" i="6"/>
  <c r="CL20" i="6"/>
  <c r="CO18" i="6"/>
  <c r="CN18" i="6"/>
  <c r="CM18" i="6"/>
  <c r="CL18" i="6"/>
  <c r="CO16" i="6"/>
  <c r="CN16" i="6"/>
  <c r="CM16" i="6"/>
  <c r="CL16" i="6"/>
  <c r="CO15" i="6"/>
  <c r="CN15" i="6"/>
  <c r="CM15" i="6"/>
  <c r="CL15" i="6"/>
  <c r="CN11" i="6" l="1"/>
  <c r="CL11" i="6"/>
  <c r="CO11" i="6"/>
  <c r="CM11" i="6"/>
  <c r="AZ34" i="6"/>
  <c r="BD34" i="6"/>
  <c r="AR85" i="2"/>
  <c r="AE85" i="2"/>
  <c r="BC72" i="2"/>
  <c r="BB72" i="2"/>
  <c r="BA72" i="2"/>
  <c r="AZ72" i="2"/>
  <c r="AX72" i="2"/>
  <c r="AY72" i="2"/>
  <c r="AW72" i="2"/>
  <c r="AP72" i="2"/>
  <c r="AO72" i="2"/>
  <c r="AN72" i="2"/>
  <c r="AL72" i="2"/>
  <c r="AK72" i="2"/>
  <c r="AJ72" i="2"/>
  <c r="AC72" i="2"/>
  <c r="AA72" i="2"/>
  <c r="Z72" i="2"/>
  <c r="Y72" i="2"/>
  <c r="X72" i="2"/>
  <c r="W72" i="2"/>
  <c r="V72" i="2"/>
  <c r="M72" i="2"/>
  <c r="L72" i="2"/>
  <c r="K72" i="2"/>
  <c r="J72" i="2"/>
  <c r="I72" i="2"/>
  <c r="H72" i="2"/>
  <c r="G72" i="2"/>
  <c r="F72" i="2"/>
  <c r="O85" i="2"/>
  <c r="E73" i="2"/>
  <c r="AH72" i="2"/>
  <c r="AH46" i="2"/>
  <c r="CD34" i="6"/>
  <c r="CB34" i="6"/>
  <c r="BZ34" i="6"/>
  <c r="BX34" i="6"/>
  <c r="BV34" i="6"/>
  <c r="BT34" i="6"/>
  <c r="BR34" i="6"/>
  <c r="BP34" i="6"/>
  <c r="BN34" i="6"/>
  <c r="BL34" i="6"/>
  <c r="BJ34" i="6"/>
  <c r="BH34" i="6"/>
  <c r="BF34" i="6"/>
  <c r="BB34" i="6"/>
  <c r="AH34" i="6"/>
  <c r="AF34" i="6"/>
  <c r="AD34" i="6"/>
  <c r="L34" i="6"/>
  <c r="J34" i="6"/>
  <c r="H34" i="6"/>
  <c r="F34" i="6"/>
  <c r="M12" i="2"/>
  <c r="F6" i="2"/>
  <c r="E7" i="2"/>
  <c r="BX85" i="2" l="1"/>
  <c r="BX4" i="2" s="1"/>
  <c r="CB85" i="2"/>
  <c r="BZ85" i="2"/>
  <c r="BQ85" i="2"/>
  <c r="BO85" i="2"/>
  <c r="BT85" i="2" s="1"/>
  <c r="CC85" i="2"/>
  <c r="CA85" i="2"/>
  <c r="BR85" i="2"/>
  <c r="BW85" i="2" s="1"/>
  <c r="BP85" i="2"/>
  <c r="BU85" i="2" s="1"/>
  <c r="CN12" i="6"/>
  <c r="AX34" i="6"/>
  <c r="AV34" i="6"/>
  <c r="Z34" i="6"/>
  <c r="AB34" i="6"/>
  <c r="P72" i="2"/>
  <c r="Q72" i="2" s="1"/>
  <c r="BC46" i="2"/>
  <c r="BB46" i="2"/>
  <c r="BA46" i="2"/>
  <c r="AZ46" i="2"/>
  <c r="AY46" i="2"/>
  <c r="AX46" i="2"/>
  <c r="AW46" i="2"/>
  <c r="BC12" i="2"/>
  <c r="BB12" i="2"/>
  <c r="BA12" i="2"/>
  <c r="AZ12" i="2"/>
  <c r="AY12" i="2"/>
  <c r="AX12" i="2"/>
  <c r="AW12" i="2"/>
  <c r="BC6" i="2"/>
  <c r="BB6" i="2"/>
  <c r="BA6" i="2"/>
  <c r="AZ6" i="2"/>
  <c r="AY6" i="2"/>
  <c r="AX6" i="2"/>
  <c r="BH4" i="2"/>
  <c r="AP46" i="2"/>
  <c r="AO46" i="2"/>
  <c r="AN46" i="2"/>
  <c r="AM46" i="2"/>
  <c r="AL46" i="2"/>
  <c r="AK46" i="2"/>
  <c r="AJ46" i="2"/>
  <c r="AP12" i="2"/>
  <c r="AO12" i="2"/>
  <c r="AN12" i="2"/>
  <c r="AM12" i="2"/>
  <c r="AL12" i="2"/>
  <c r="AK12" i="2"/>
  <c r="AJ12" i="2"/>
  <c r="AP6" i="2"/>
  <c r="AO6" i="2"/>
  <c r="AN6" i="2"/>
  <c r="AM6" i="2"/>
  <c r="AL6" i="2"/>
  <c r="AK6" i="2"/>
  <c r="AJ6" i="2"/>
  <c r="AU4" i="2"/>
  <c r="AC46" i="2"/>
  <c r="AA46" i="2"/>
  <c r="Z46" i="2"/>
  <c r="Y46" i="2"/>
  <c r="X46" i="2"/>
  <c r="W46" i="2"/>
  <c r="V46" i="2"/>
  <c r="AC12" i="2"/>
  <c r="AA12" i="2"/>
  <c r="Z12" i="2"/>
  <c r="Y12" i="2"/>
  <c r="X12" i="2"/>
  <c r="W12" i="2"/>
  <c r="V12" i="2"/>
  <c r="AC6" i="2"/>
  <c r="AA6" i="2"/>
  <c r="Z6" i="2"/>
  <c r="Y6" i="2"/>
  <c r="X6" i="2"/>
  <c r="W6" i="2"/>
  <c r="V6" i="2"/>
  <c r="AH4" i="2"/>
  <c r="I6" i="2"/>
  <c r="J6" i="2"/>
  <c r="I46" i="2"/>
  <c r="BV85" i="2" l="1"/>
  <c r="AJ34" i="6"/>
  <c r="AR34" i="6"/>
  <c r="V34" i="6"/>
  <c r="R34" i="6"/>
  <c r="AN34" i="6"/>
  <c r="BF12" i="2"/>
  <c r="BG12" i="2" s="1"/>
  <c r="BF72" i="2"/>
  <c r="BG72" i="2" s="1"/>
  <c r="AS12" i="2"/>
  <c r="AT12" i="2" s="1"/>
  <c r="AS72" i="2"/>
  <c r="AT72" i="2" s="1"/>
  <c r="AF6" i="2"/>
  <c r="AG6" i="2" s="1"/>
  <c r="AF12" i="2"/>
  <c r="AG12" i="2" s="1"/>
  <c r="AF46" i="2"/>
  <c r="AG46" i="2" s="1"/>
  <c r="AF72" i="2"/>
  <c r="AG72" i="2" s="1"/>
  <c r="AS6" i="2"/>
  <c r="AT6" i="2" s="1"/>
  <c r="AS46" i="2"/>
  <c r="AT46" i="2" s="1"/>
  <c r="BF6" i="2"/>
  <c r="BG6" i="2" s="1"/>
  <c r="BF46" i="2"/>
  <c r="BG46" i="2" s="1"/>
  <c r="AT4" i="2" l="1"/>
  <c r="N34" i="6"/>
  <c r="X34" i="6"/>
  <c r="AT34" i="6"/>
  <c r="AG4" i="2"/>
  <c r="BG4" i="2"/>
  <c r="BF4" i="2"/>
  <c r="AS4" i="2"/>
  <c r="AF4" i="2"/>
  <c r="R4" i="2" l="1"/>
  <c r="L6" i="2"/>
  <c r="M6" i="2"/>
  <c r="L12" i="2"/>
  <c r="L46" i="2"/>
  <c r="M46" i="2"/>
  <c r="K6" i="2"/>
  <c r="K12" i="2"/>
  <c r="K46" i="2"/>
  <c r="G6" i="2"/>
  <c r="G12" i="2"/>
  <c r="G46" i="2"/>
  <c r="J12" i="2"/>
  <c r="I12" i="2"/>
  <c r="J46" i="2"/>
  <c r="H46" i="2"/>
  <c r="F46" i="2"/>
  <c r="H12" i="2"/>
  <c r="F12" i="2"/>
  <c r="H6" i="2"/>
  <c r="E47" i="2"/>
  <c r="P46" i="2" l="1"/>
  <c r="AL34" i="6"/>
  <c r="AP34" i="6"/>
  <c r="T34" i="6"/>
  <c r="P6" i="2"/>
  <c r="Q6" i="2" s="1"/>
  <c r="P12" i="2"/>
  <c r="AF36" i="6" l="1"/>
  <c r="CU15" i="6" s="1"/>
  <c r="P34" i="6"/>
  <c r="J36" i="6" s="1"/>
  <c r="Q12" i="2"/>
  <c r="Q46" i="2"/>
  <c r="P4" i="2"/>
  <c r="BV4" i="2" l="1"/>
  <c r="BW4" i="2"/>
  <c r="CT11" i="6" s="1"/>
  <c r="CO4" i="6" s="1"/>
  <c r="CG4" i="2" s="1"/>
  <c r="CL13" i="6"/>
  <c r="CM13" i="6"/>
  <c r="CN13" i="6"/>
  <c r="Q4" i="2"/>
  <c r="BT4" i="2"/>
  <c r="BV5" i="2" l="1"/>
  <c r="CS11" i="6"/>
  <c r="CN4" i="6" s="1"/>
  <c r="CF4" i="2" s="1"/>
  <c r="CF5" i="2" s="1"/>
  <c r="BU4" i="2"/>
  <c r="CR11" i="6" s="1"/>
  <c r="CQ11" i="6"/>
  <c r="CS12" i="6" l="1"/>
  <c r="CS13" i="6" s="1"/>
  <c r="CN6" i="6" s="1"/>
  <c r="CF6" i="2" s="1"/>
  <c r="BT6" i="2"/>
  <c r="BV6" i="2"/>
  <c r="CL4" i="6"/>
  <c r="CD4" i="2" s="1"/>
  <c r="CQ13" i="6"/>
  <c r="CL6" i="6" s="1"/>
  <c r="CD6" i="2" s="1"/>
  <c r="CN5" i="6"/>
  <c r="CR13" i="6"/>
  <c r="CM6" i="6" s="1"/>
  <c r="CE6" i="2" s="1"/>
  <c r="CM4" i="6"/>
  <c r="CE4" i="2" s="1"/>
  <c r="BU6" i="2"/>
</calcChain>
</file>

<file path=xl/sharedStrings.xml><?xml version="1.0" encoding="utf-8"?>
<sst xmlns="http://schemas.openxmlformats.org/spreadsheetml/2006/main" count="637" uniqueCount="183">
  <si>
    <t>Grundleistung</t>
  </si>
  <si>
    <t>Pläne</t>
  </si>
  <si>
    <t>SSS Niederdiegten</t>
  </si>
  <si>
    <t>4.503.1 + 2</t>
  </si>
  <si>
    <t>4.501.1 + 2</t>
  </si>
  <si>
    <t>SSS Oberburg oben</t>
  </si>
  <si>
    <t>11.304.1</t>
  </si>
  <si>
    <t>SSS Oberburg unten</t>
  </si>
  <si>
    <t>11.304.2</t>
  </si>
  <si>
    <t>11.304.6</t>
  </si>
  <si>
    <t>11.305.3</t>
  </si>
  <si>
    <t>11.305.1</t>
  </si>
  <si>
    <t>11.305.2</t>
  </si>
  <si>
    <t>SSS Bugswald</t>
  </si>
  <si>
    <t>11.307.1</t>
  </si>
  <si>
    <t>SM Voreinschnitt Oberburg Nordportal</t>
  </si>
  <si>
    <t>SM Ebmatt</t>
  </si>
  <si>
    <t>R Rutschhang Rotacker</t>
  </si>
  <si>
    <t>TU Ebenrain</t>
  </si>
  <si>
    <t>TU Oberburg</t>
  </si>
  <si>
    <t>BR Lindenacker</t>
  </si>
  <si>
    <t>1.405.1 + 2</t>
  </si>
  <si>
    <t>BR Zunzgen</t>
  </si>
  <si>
    <t>1.406.1 + 2</t>
  </si>
  <si>
    <t>BR Oberburg</t>
  </si>
  <si>
    <t>1.407.1 + 2</t>
  </si>
  <si>
    <t>ÜF AS Sissach</t>
  </si>
  <si>
    <t>1.662.1 + 2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</si>
  <si>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</si>
  <si>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</si>
  <si>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</si>
  <si>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</si>
  <si>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</si>
  <si>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</si>
  <si>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</si>
  <si>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</si>
  <si>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</si>
  <si>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</si>
  <si>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A Oberburg</t>
  </si>
  <si>
    <t>DL Diegterbach Bachmatt</t>
  </si>
  <si>
    <t>DL Diegterbach Mühlematt</t>
  </si>
  <si>
    <t>DL Eibächli</t>
  </si>
  <si>
    <t>DL Helgenmattbächli</t>
  </si>
  <si>
    <t>TUNNEL</t>
  </si>
  <si>
    <t>GEOTECHNIK</t>
  </si>
  <si>
    <t>KUNSTBAUTEN</t>
  </si>
  <si>
    <t>TR Oberbau</t>
  </si>
  <si>
    <t>TR Anschlüsse</t>
  </si>
  <si>
    <t>TR Entwässerung</t>
  </si>
  <si>
    <t>TR BSA Tiefbau</t>
  </si>
  <si>
    <t>TR Fahrzeugrückhaltesysteme</t>
  </si>
  <si>
    <t>TR Zäune</t>
  </si>
  <si>
    <t>TR Signalisation und Markierung</t>
  </si>
  <si>
    <t>TR Lärmschutzwände</t>
  </si>
  <si>
    <t>TR Grundwasserschutzmauern</t>
  </si>
  <si>
    <t>TR Energieleitungstunnel</t>
  </si>
  <si>
    <t>TR Rastplatz Tenniken</t>
  </si>
  <si>
    <t>TRASSE</t>
  </si>
  <si>
    <t>13.02.16.302.02</t>
  </si>
  <si>
    <t>Inventarobjekt</t>
  </si>
  <si>
    <t>IO-Nummer</t>
  </si>
  <si>
    <t>Baukosten EK II</t>
  </si>
  <si>
    <t>---</t>
  </si>
  <si>
    <t>SM parallel Ergholz</t>
  </si>
  <si>
    <t>SM Tunnel Ebenrain Portal Süd</t>
  </si>
  <si>
    <t>SM Sperrmatt</t>
  </si>
  <si>
    <t>SM Wasenhaus</t>
  </si>
  <si>
    <t>SM Niederdiegten</t>
  </si>
  <si>
    <t>SM Mitteldiegten</t>
  </si>
  <si>
    <t>A Mitteldiegten</t>
  </si>
  <si>
    <t>SM Rotacker</t>
  </si>
  <si>
    <t>A Voreinschnitt Oberburg Nordportal</t>
  </si>
  <si>
    <t>SSS Oberburg N2</t>
  </si>
  <si>
    <t>11.304.3</t>
  </si>
  <si>
    <t>11.301.3</t>
  </si>
  <si>
    <t>SSS Schaubrain Draht</t>
  </si>
  <si>
    <t>SSS Schaubrain oben</t>
  </si>
  <si>
    <t>11.301.1</t>
  </si>
  <si>
    <t>SSS Schaubrain unten</t>
  </si>
  <si>
    <t>11.301.2</t>
  </si>
  <si>
    <t>SSS Dangern unten</t>
  </si>
  <si>
    <t>11.306.1</t>
  </si>
  <si>
    <t>SSS Dangern Draht</t>
  </si>
  <si>
    <t>11.306.2</t>
  </si>
  <si>
    <t>SM Schaubrain</t>
  </si>
  <si>
    <t>A Schaubrain</t>
  </si>
  <si>
    <t>SM Than</t>
  </si>
  <si>
    <t>R übrige Rutsche nur Spülen Entw.</t>
  </si>
  <si>
    <t>div.</t>
  </si>
  <si>
    <t>A Rutsch Edelweiss</t>
  </si>
  <si>
    <t>A Felsanschnitt Dangern</t>
  </si>
  <si>
    <t>in IO 6.305</t>
  </si>
  <si>
    <t>SSS Oberburg Südportal Ost</t>
  </si>
  <si>
    <t>SSS Oberburg Südportal Holz</t>
  </si>
  <si>
    <t>SSS Oberburg Südportal West</t>
  </si>
  <si>
    <t>SSS Oberburg Nordportal+Stützmauer</t>
  </si>
  <si>
    <t>in Oberbau</t>
  </si>
  <si>
    <t>Wildtierüberführung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</si>
  <si>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</si>
  <si>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</si>
  <si>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</si>
  <si>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</si>
  <si>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</si>
  <si>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</si>
  <si>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</si>
  <si>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</si>
  <si>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</si>
  <si>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</si>
  <si>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</si>
  <si>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</si>
  <si>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Statik gem.</t>
  </si>
  <si>
    <t>PNP</t>
  </si>
  <si>
    <t>ÜF Zubringer AS Sissach</t>
  </si>
  <si>
    <t>BR Eptingen</t>
  </si>
  <si>
    <t>1.421.1 + 2</t>
  </si>
  <si>
    <t>ÜF Steinler</t>
  </si>
  <si>
    <t xml:space="preserve"> ---</t>
  </si>
  <si>
    <t>1.683.1 + 2</t>
  </si>
  <si>
    <t>UF AS Diegten</t>
  </si>
  <si>
    <t xml:space="preserve"> --- </t>
  </si>
  <si>
    <t>Ber. Kopfdossier II</t>
  </si>
  <si>
    <t>Kunstbauten</t>
  </si>
  <si>
    <t>Überprüfung best. Statik</t>
  </si>
  <si>
    <t>Leistungen Phase Ausführungsprojektierung (SIA 51)</t>
  </si>
  <si>
    <t>Leistungen Phase Inbetriebnahme / Abschluss  (SIA 53)</t>
  </si>
  <si>
    <t>Aufwandschätzung EP Sissach - Eptingen</t>
  </si>
  <si>
    <t>Leistungen Phase MK / AP (SIA 31)</t>
  </si>
  <si>
    <t>Leistungen Phase MP / DP (SIA 32)</t>
  </si>
  <si>
    <t>JSAG</t>
  </si>
  <si>
    <t>Planungsprogramm</t>
  </si>
  <si>
    <t>Jahr 2015</t>
  </si>
  <si>
    <t>Phasen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</si>
  <si>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</si>
  <si>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</si>
  <si>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</si>
  <si>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</si>
  <si>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</si>
  <si>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</si>
  <si>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</si>
  <si>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</si>
  <si>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</si>
  <si>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</si>
  <si>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</si>
  <si>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</si>
  <si>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Submission</t>
  </si>
  <si>
    <t>CBL</t>
  </si>
  <si>
    <t>Summe Std.</t>
  </si>
  <si>
    <t>inkl. PGV</t>
  </si>
  <si>
    <t>AeBo</t>
  </si>
  <si>
    <t>JSAG ITB</t>
  </si>
  <si>
    <t>JSAG SBM</t>
  </si>
  <si>
    <t>Zusammenzug exkl. Submission uns Ausführung</t>
  </si>
  <si>
    <t>Prozentuale Zuteilung</t>
  </si>
  <si>
    <t>Jahr 2016</t>
  </si>
  <si>
    <t>Jahr 2017</t>
  </si>
  <si>
    <t>Bauausführung</t>
  </si>
  <si>
    <t>PL</t>
  </si>
  <si>
    <t>St.Roth</t>
  </si>
  <si>
    <t>R.Ammann</t>
  </si>
  <si>
    <t>PL-Unterstützung</t>
  </si>
  <si>
    <t>Reduziertes Pensum</t>
  </si>
  <si>
    <t>Bauleiter</t>
  </si>
  <si>
    <t>…..</t>
  </si>
  <si>
    <t>Zusammenzug  Submission uns Ausführung</t>
  </si>
  <si>
    <t>Zusammenzug</t>
  </si>
  <si>
    <t>Tragwerks-pläne</t>
  </si>
  <si>
    <t>ohne Tragwerks-anteil</t>
  </si>
  <si>
    <t>weitere Dok.</t>
  </si>
  <si>
    <t>Anteil BL</t>
  </si>
  <si>
    <t>Rg</t>
  </si>
  <si>
    <t>DAW</t>
  </si>
  <si>
    <t>PAW</t>
  </si>
  <si>
    <t>Archiv</t>
  </si>
  <si>
    <t>PGV</t>
  </si>
  <si>
    <t xml:space="preserve"> </t>
  </si>
  <si>
    <t>als Projektleitung</t>
  </si>
  <si>
    <t>- Einarbeiten
- Begehung
- weitere Unters./UL
- Administrativ
- digitale Ablage</t>
  </si>
  <si>
    <t>TR Provisorische Verkehrsführung</t>
  </si>
  <si>
    <t>Total-Zusammenzug</t>
  </si>
  <si>
    <r>
      <rPr>
        <b/>
        <u/>
        <sz val="11"/>
        <color theme="1"/>
        <rFont val="Arial"/>
        <family val="2"/>
      </rPr>
      <t>Anmerkungen zu prozentualen Faktoren:</t>
    </r>
    <r>
      <rPr>
        <sz val="11"/>
        <color theme="1"/>
        <rFont val="Arial"/>
        <family val="2"/>
      </rPr>
      <t xml:space="preserve">
- Für die Projektleitung sind 10% eingerechnet
- Für die Synthese / Gesamtdossier sind 5%bei Phase 31, 32 und 53 eingerechnet.</t>
    </r>
  </si>
  <si>
    <t>31 + 32 + 53</t>
  </si>
  <si>
    <t>JSAG PL</t>
  </si>
  <si>
    <t>Verkehrsführung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</si>
</sst>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00"/>
    <numFmt numFmtId="165" formatCode="#,##0.000"/>
    <numFmt numFmtId="166" formatCode="#,##0.00_ ;\-#,##0.00\ "/>
    <numFmt numFmtId="167" formatCode="#,##0_ ;\-#,##0\ "/>
    <numFmt numFmtId="168" formatCode="_ * #,##0_ ;_ * \-#,##0_ ;_ * &quot;-&quot;??_ ;_ @_ "/>
  </numFmts>
  <fonts count="2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6"/>
      <name val="Arial Narrow"/>
      <family val="2"/>
    </font>
    <font>
      <b/>
      <sz val="6"/>
      <name val="Arial Narrow"/>
      <family val="2"/>
    </font>
    <font>
      <b/>
      <sz val="7"/>
      <name val="Arial Narrow"/>
      <family val="2"/>
    </font>
    <font>
      <sz val="6"/>
      <name val="Arial"/>
      <family val="2"/>
    </font>
    <font>
      <sz val="5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9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theme="1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medium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</cellStyleXfs>
  <cellXfs count="760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vertical="center" textRotation="90"/>
    </xf>
    <xf numFmtId="0" fontId="0" fillId="0" borderId="0" xfId="0" applyBorder="1"/>
    <xf numFmtId="164" fontId="0" fillId="0" borderId="0" xfId="0" applyNumberFormat="1" applyBorder="1" applyAlignment="1">
      <alignment horizontal="left"/>
    </xf>
    <xf numFmtId="0" fontId="0" fillId="0" borderId="4" xfId="0" applyBorder="1"/>
    <xf numFmtId="164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center" vertical="center" textRotation="90"/>
    </xf>
    <xf numFmtId="165" fontId="0" fillId="0" borderId="0" xfId="0" applyNumberFormat="1"/>
    <xf numFmtId="165" fontId="0" fillId="0" borderId="0" xfId="0" applyNumberFormat="1" applyBorder="1"/>
    <xf numFmtId="165" fontId="0" fillId="0" borderId="4" xfId="0" applyNumberFormat="1" applyBorder="1"/>
    <xf numFmtId="0" fontId="0" fillId="0" borderId="0" xfId="0" applyFill="1" applyBorder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3" xfId="0" applyFill="1" applyBorder="1"/>
    <xf numFmtId="164" fontId="0" fillId="3" borderId="3" xfId="0" applyNumberFormat="1" applyFill="1" applyBorder="1" applyAlignment="1">
      <alignment horizontal="left"/>
    </xf>
    <xf numFmtId="165" fontId="0" fillId="3" borderId="3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 applyAlignment="1">
      <alignment horizontal="left"/>
    </xf>
    <xf numFmtId="165" fontId="0" fillId="3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Border="1"/>
    <xf numFmtId="164" fontId="0" fillId="2" borderId="0" xfId="0" applyNumberFormat="1" applyFill="1" applyBorder="1" applyAlignment="1">
      <alignment horizontal="left"/>
    </xf>
    <xf numFmtId="0" fontId="2" fillId="2" borderId="0" xfId="0" applyFont="1" applyFill="1" applyBorder="1" applyAlignment="1">
      <alignment horizontal="left" indent="1"/>
    </xf>
    <xf numFmtId="164" fontId="2" fillId="2" borderId="0" xfId="0" applyNumberFormat="1" applyFont="1" applyFill="1" applyBorder="1" applyAlignment="1">
      <alignment horizontal="left"/>
    </xf>
    <xf numFmtId="0" fontId="0" fillId="4" borderId="0" xfId="0" applyFill="1" applyBorder="1"/>
    <xf numFmtId="164" fontId="0" fillId="4" borderId="0" xfId="0" applyNumberFormat="1" applyFill="1" applyBorder="1" applyAlignment="1">
      <alignment horizontal="left"/>
    </xf>
    <xf numFmtId="165" fontId="0" fillId="4" borderId="0" xfId="0" applyNumberFormat="1" applyFill="1" applyBorder="1"/>
    <xf numFmtId="0" fontId="2" fillId="4" borderId="0" xfId="0" applyFont="1" applyFill="1" applyBorder="1" applyAlignment="1">
      <alignment horizontal="left" indent="1"/>
    </xf>
    <xf numFmtId="0" fontId="0" fillId="4" borderId="4" xfId="0" applyFill="1" applyBorder="1"/>
    <xf numFmtId="164" fontId="0" fillId="4" borderId="4" xfId="0" applyNumberFormat="1" applyFill="1" applyBorder="1" applyAlignment="1">
      <alignment horizontal="left"/>
    </xf>
    <xf numFmtId="165" fontId="0" fillId="4" borderId="4" xfId="0" applyNumberFormat="1" applyFill="1" applyBorder="1"/>
    <xf numFmtId="0" fontId="0" fillId="3" borderId="9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quotePrefix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7" xfId="0" quotePrefix="1" applyFill="1" applyBorder="1" applyAlignment="1">
      <alignment horizontal="right"/>
    </xf>
    <xf numFmtId="0" fontId="0" fillId="2" borderId="8" xfId="0" quotePrefix="1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7" xfId="0" quotePrefix="1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4" xfId="0" quotePrefix="1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0" xfId="0" applyFill="1"/>
    <xf numFmtId="0" fontId="0" fillId="7" borderId="9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10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8" borderId="7" xfId="0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11" xfId="0" applyFill="1" applyBorder="1" applyAlignment="1">
      <alignment horizontal="right"/>
    </xf>
    <xf numFmtId="0" fontId="0" fillId="10" borderId="4" xfId="0" applyFill="1" applyBorder="1" applyAlignment="1">
      <alignment horizontal="right"/>
    </xf>
    <xf numFmtId="0" fontId="0" fillId="10" borderId="12" xfId="0" applyFill="1" applyBorder="1" applyAlignment="1">
      <alignment horizontal="right"/>
    </xf>
    <xf numFmtId="0" fontId="4" fillId="0" borderId="0" xfId="0" applyFont="1"/>
    <xf numFmtId="0" fontId="0" fillId="12" borderId="9" xfId="0" applyFill="1" applyBorder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10" xfId="0" applyFill="1" applyBorder="1" applyAlignment="1">
      <alignment horizontal="right"/>
    </xf>
    <xf numFmtId="0" fontId="0" fillId="12" borderId="7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0" fillId="12" borderId="8" xfId="0" applyFill="1" applyBorder="1" applyAlignment="1">
      <alignment horizontal="right"/>
    </xf>
    <xf numFmtId="0" fontId="0" fillId="12" borderId="3" xfId="0" applyFill="1" applyBorder="1"/>
    <xf numFmtId="164" fontId="0" fillId="12" borderId="3" xfId="0" applyNumberFormat="1" applyFill="1" applyBorder="1" applyAlignment="1">
      <alignment horizontal="left"/>
    </xf>
    <xf numFmtId="165" fontId="0" fillId="12" borderId="3" xfId="0" applyNumberFormat="1" applyFill="1" applyBorder="1"/>
    <xf numFmtId="0" fontId="0" fillId="12" borderId="0" xfId="0" applyFill="1" applyBorder="1"/>
    <xf numFmtId="164" fontId="0" fillId="12" borderId="0" xfId="0" applyNumberFormat="1" applyFill="1" applyBorder="1" applyAlignment="1">
      <alignment horizontal="left"/>
    </xf>
    <xf numFmtId="165" fontId="0" fillId="12" borderId="0" xfId="0" applyNumberFormat="1" applyFill="1" applyBorder="1"/>
    <xf numFmtId="165" fontId="0" fillId="12" borderId="0" xfId="0" quotePrefix="1" applyNumberFormat="1" applyFill="1" applyBorder="1"/>
    <xf numFmtId="0" fontId="0" fillId="0" borderId="11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4" xfId="0" applyBorder="1" applyAlignment="1">
      <alignment horizontal="center" vertical="center" textRotation="90"/>
    </xf>
    <xf numFmtId="0" fontId="3" fillId="5" borderId="3" xfId="0" applyFont="1" applyFill="1" applyBorder="1" applyAlignment="1"/>
    <xf numFmtId="0" fontId="0" fillId="10" borderId="4" xfId="0" applyFill="1" applyBorder="1" applyAlignment="1"/>
    <xf numFmtId="0" fontId="0" fillId="3" borderId="0" xfId="0" applyFill="1"/>
    <xf numFmtId="3" fontId="1" fillId="0" borderId="0" xfId="0" applyNumberFormat="1" applyFont="1"/>
    <xf numFmtId="0" fontId="0" fillId="0" borderId="6" xfId="0" applyBorder="1"/>
    <xf numFmtId="0" fontId="0" fillId="0" borderId="8" xfId="0" applyBorder="1"/>
    <xf numFmtId="0" fontId="0" fillId="10" borderId="12" xfId="0" applyFill="1" applyBorder="1" applyAlignment="1">
      <alignment horizontal="center" vertical="center"/>
    </xf>
    <xf numFmtId="3" fontId="1" fillId="0" borderId="8" xfId="0" applyNumberFormat="1" applyFont="1" applyBorder="1"/>
    <xf numFmtId="0" fontId="0" fillId="0" borderId="12" xfId="0" applyBorder="1"/>
    <xf numFmtId="0" fontId="6" fillId="0" borderId="16" xfId="3" applyFont="1" applyBorder="1" applyAlignment="1">
      <alignment vertical="center"/>
    </xf>
    <xf numFmtId="0" fontId="6" fillId="0" borderId="17" xfId="3" applyFont="1" applyBorder="1" applyAlignment="1">
      <alignment vertical="center"/>
    </xf>
    <xf numFmtId="0" fontId="6" fillId="0" borderId="17" xfId="3" applyFont="1" applyFill="1" applyBorder="1" applyAlignment="1">
      <alignment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7" fillId="0" borderId="16" xfId="3" applyFont="1" applyBorder="1" applyAlignment="1">
      <alignment vertical="center"/>
    </xf>
    <xf numFmtId="0" fontId="7" fillId="0" borderId="19" xfId="3" applyFont="1" applyFill="1" applyBorder="1" applyAlignment="1">
      <alignment vertical="center"/>
    </xf>
    <xf numFmtId="0" fontId="10" fillId="0" borderId="16" xfId="3" applyFont="1" applyBorder="1" applyAlignment="1">
      <alignment horizontal="center" vertical="center"/>
    </xf>
    <xf numFmtId="0" fontId="6" fillId="0" borderId="21" xfId="3" applyFont="1" applyBorder="1" applyAlignment="1">
      <alignment vertical="center"/>
    </xf>
    <xf numFmtId="0" fontId="6" fillId="0" borderId="27" xfId="3" applyFont="1" applyBorder="1" applyAlignment="1">
      <alignment vertical="center"/>
    </xf>
    <xf numFmtId="0" fontId="6" fillId="14" borderId="16" xfId="3" applyFont="1" applyFill="1" applyBorder="1" applyAlignment="1">
      <alignment vertical="center"/>
    </xf>
    <xf numFmtId="0" fontId="6" fillId="0" borderId="16" xfId="3" applyFont="1" applyFill="1" applyBorder="1" applyAlignment="1">
      <alignment vertical="center"/>
    </xf>
    <xf numFmtId="0" fontId="10" fillId="14" borderId="23" xfId="3" applyFont="1" applyFill="1" applyBorder="1" applyAlignment="1">
      <alignment horizontal="center" vertical="center"/>
    </xf>
    <xf numFmtId="0" fontId="10" fillId="14" borderId="25" xfId="3" applyFont="1" applyFill="1" applyBorder="1" applyAlignment="1">
      <alignment horizontal="center" vertical="center"/>
    </xf>
    <xf numFmtId="0" fontId="8" fillId="0" borderId="16" xfId="3" applyFont="1" applyBorder="1" applyAlignment="1">
      <alignment vertical="center"/>
    </xf>
    <xf numFmtId="0" fontId="11" fillId="0" borderId="22" xfId="3" applyFont="1" applyBorder="1" applyAlignment="1">
      <alignment vertical="center"/>
    </xf>
    <xf numFmtId="0" fontId="6" fillId="0" borderId="22" xfId="3" applyFont="1" applyBorder="1" applyAlignment="1">
      <alignment horizontal="center" vertical="center"/>
    </xf>
    <xf numFmtId="0" fontId="11" fillId="0" borderId="19" xfId="3" applyFont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11" fillId="0" borderId="16" xfId="3" applyFont="1" applyBorder="1" applyAlignment="1">
      <alignment vertical="center"/>
    </xf>
    <xf numFmtId="0" fontId="6" fillId="0" borderId="21" xfId="3" applyFont="1" applyFill="1" applyBorder="1" applyAlignment="1">
      <alignment vertical="center"/>
    </xf>
    <xf numFmtId="0" fontId="6" fillId="0" borderId="16" xfId="3" applyFont="1" applyBorder="1" applyAlignment="1">
      <alignment horizontal="center" vertical="center"/>
    </xf>
    <xf numFmtId="0" fontId="6" fillId="0" borderId="33" xfId="3" applyFont="1" applyBorder="1" applyAlignment="1">
      <alignment horizontal="center" vertical="center"/>
    </xf>
    <xf numFmtId="0" fontId="6" fillId="0" borderId="28" xfId="3" applyFont="1" applyFill="1" applyBorder="1" applyAlignment="1">
      <alignment vertical="center"/>
    </xf>
    <xf numFmtId="0" fontId="6" fillId="0" borderId="27" xfId="3" applyFont="1" applyBorder="1" applyAlignment="1">
      <alignment horizontal="center" vertical="center"/>
    </xf>
    <xf numFmtId="0" fontId="10" fillId="0" borderId="19" xfId="3" applyFont="1" applyFill="1" applyBorder="1" applyAlignment="1">
      <alignment horizontal="center" vertical="center"/>
    </xf>
    <xf numFmtId="0" fontId="6" fillId="0" borderId="30" xfId="3" applyFont="1" applyBorder="1" applyAlignment="1">
      <alignment horizontal="center" vertical="center"/>
    </xf>
    <xf numFmtId="0" fontId="6" fillId="0" borderId="35" xfId="3" applyFont="1" applyBorder="1" applyAlignment="1">
      <alignment horizontal="center" vertical="center"/>
    </xf>
    <xf numFmtId="0" fontId="6" fillId="14" borderId="30" xfId="3" applyFont="1" applyFill="1" applyBorder="1" applyAlignment="1">
      <alignment horizontal="center" vertical="center"/>
    </xf>
    <xf numFmtId="0" fontId="6" fillId="14" borderId="35" xfId="3" applyFont="1" applyFill="1" applyBorder="1" applyAlignment="1">
      <alignment horizontal="center" vertical="center"/>
    </xf>
    <xf numFmtId="0" fontId="6" fillId="5" borderId="30" xfId="3" applyFont="1" applyFill="1" applyBorder="1" applyAlignment="1">
      <alignment horizontal="center" vertical="center"/>
    </xf>
    <xf numFmtId="3" fontId="11" fillId="0" borderId="27" xfId="3" applyNumberFormat="1" applyFont="1" applyBorder="1" applyAlignment="1">
      <alignment vertical="center"/>
    </xf>
    <xf numFmtId="3" fontId="11" fillId="0" borderId="27" xfId="3" applyNumberFormat="1" applyFont="1" applyBorder="1" applyAlignment="1">
      <alignment horizontal="left" vertical="center"/>
    </xf>
    <xf numFmtId="0" fontId="11" fillId="0" borderId="22" xfId="3" applyFont="1" applyFill="1" applyBorder="1" applyAlignment="1">
      <alignment vertical="center"/>
    </xf>
    <xf numFmtId="0" fontId="11" fillId="0" borderId="23" xfId="3" applyFont="1" applyBorder="1" applyAlignment="1">
      <alignment vertical="center"/>
    </xf>
    <xf numFmtId="0" fontId="0" fillId="5" borderId="12" xfId="0" applyFill="1" applyBorder="1"/>
    <xf numFmtId="0" fontId="3" fillId="0" borderId="12" xfId="0" applyFont="1" applyBorder="1"/>
    <xf numFmtId="9" fontId="0" fillId="0" borderId="0" xfId="1" applyFont="1"/>
    <xf numFmtId="0" fontId="0" fillId="5" borderId="36" xfId="0" applyFill="1" applyBorder="1"/>
    <xf numFmtId="0" fontId="0" fillId="5" borderId="3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0" xfId="0" applyFill="1" applyBorder="1"/>
    <xf numFmtId="0" fontId="0" fillId="5" borderId="39" xfId="0" applyFill="1" applyBorder="1"/>
    <xf numFmtId="0" fontId="0" fillId="5" borderId="40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41" xfId="0" applyFill="1" applyBorder="1" applyAlignment="1">
      <alignment horizontal="right"/>
    </xf>
    <xf numFmtId="165" fontId="0" fillId="0" borderId="48" xfId="0" applyNumberFormat="1" applyBorder="1" applyAlignment="1">
      <alignment horizontal="center" vertical="center"/>
    </xf>
    <xf numFmtId="0" fontId="0" fillId="0" borderId="48" xfId="0" applyBorder="1"/>
    <xf numFmtId="0" fontId="0" fillId="0" borderId="50" xfId="0" applyBorder="1"/>
    <xf numFmtId="0" fontId="0" fillId="16" borderId="48" xfId="0" applyFill="1" applyBorder="1"/>
    <xf numFmtId="164" fontId="0" fillId="16" borderId="48" xfId="0" applyNumberFormat="1" applyFill="1" applyBorder="1" applyAlignment="1">
      <alignment horizontal="left"/>
    </xf>
    <xf numFmtId="165" fontId="0" fillId="16" borderId="48" xfId="0" applyNumberFormat="1" applyFill="1" applyBorder="1"/>
    <xf numFmtId="0" fontId="0" fillId="16" borderId="49" xfId="0" applyFill="1" applyBorder="1" applyAlignment="1">
      <alignment horizontal="right"/>
    </xf>
    <xf numFmtId="0" fontId="0" fillId="16" borderId="48" xfId="0" applyFill="1" applyBorder="1" applyAlignment="1">
      <alignment horizontal="right"/>
    </xf>
    <xf numFmtId="0" fontId="0" fillId="16" borderId="50" xfId="0" applyFill="1" applyBorder="1" applyAlignment="1">
      <alignment horizontal="right"/>
    </xf>
    <xf numFmtId="0" fontId="0" fillId="16" borderId="48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0" fillId="16" borderId="53" xfId="0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0" fillId="0" borderId="21" xfId="3" applyFont="1" applyBorder="1" applyAlignment="1">
      <alignment horizontal="center" vertical="center"/>
    </xf>
    <xf numFmtId="0" fontId="6" fillId="4" borderId="30" xfId="3" applyFont="1" applyFill="1" applyBorder="1" applyAlignment="1">
      <alignment horizontal="center" vertical="center"/>
    </xf>
    <xf numFmtId="0" fontId="6" fillId="0" borderId="19" xfId="3" applyFont="1" applyBorder="1" applyAlignment="1">
      <alignment vertical="center"/>
    </xf>
    <xf numFmtId="0" fontId="6" fillId="14" borderId="19" xfId="3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11" fillId="14" borderId="0" xfId="3" applyFont="1" applyFill="1" applyBorder="1" applyAlignment="1">
      <alignment vertical="center"/>
    </xf>
    <xf numFmtId="0" fontId="8" fillId="14" borderId="0" xfId="3" applyFont="1" applyFill="1" applyBorder="1" applyAlignment="1">
      <alignment vertical="center"/>
    </xf>
    <xf numFmtId="3" fontId="11" fillId="14" borderId="0" xfId="3" applyNumberFormat="1" applyFont="1" applyFill="1" applyBorder="1" applyAlignment="1">
      <alignment vertical="center"/>
    </xf>
    <xf numFmtId="3" fontId="11" fillId="14" borderId="0" xfId="3" applyNumberFormat="1" applyFont="1" applyFill="1" applyBorder="1" applyAlignment="1">
      <alignment horizontal="left" vertical="center"/>
    </xf>
    <xf numFmtId="0" fontId="12" fillId="0" borderId="16" xfId="3" applyFont="1" applyBorder="1" applyAlignment="1">
      <alignment vertical="center"/>
    </xf>
    <xf numFmtId="0" fontId="12" fillId="0" borderId="16" xfId="3" applyFont="1" applyFill="1" applyBorder="1" applyAlignment="1">
      <alignment vertical="center"/>
    </xf>
    <xf numFmtId="0" fontId="15" fillId="0" borderId="0" xfId="0" applyFont="1"/>
    <xf numFmtId="0" fontId="16" fillId="5" borderId="40" xfId="0" applyFont="1" applyFill="1" applyBorder="1" applyAlignment="1">
      <alignment horizontal="center"/>
    </xf>
    <xf numFmtId="0" fontId="16" fillId="5" borderId="47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0" fontId="16" fillId="0" borderId="0" xfId="0" applyFont="1"/>
    <xf numFmtId="0" fontId="15" fillId="5" borderId="40" xfId="0" applyFont="1" applyFill="1" applyBorder="1" applyAlignment="1">
      <alignment horizontal="right"/>
    </xf>
    <xf numFmtId="0" fontId="15" fillId="5" borderId="45" xfId="0" applyFont="1" applyFill="1" applyBorder="1" applyAlignment="1">
      <alignment horizontal="right"/>
    </xf>
    <xf numFmtId="0" fontId="15" fillId="5" borderId="46" xfId="0" applyFont="1" applyFill="1" applyBorder="1" applyAlignment="1">
      <alignment horizontal="right"/>
    </xf>
    <xf numFmtId="0" fontId="15" fillId="5" borderId="41" xfId="0" applyFont="1" applyFill="1" applyBorder="1" applyAlignment="1">
      <alignment horizontal="right"/>
    </xf>
    <xf numFmtId="9" fontId="15" fillId="0" borderId="42" xfId="1" applyFont="1" applyBorder="1"/>
    <xf numFmtId="9" fontId="15" fillId="0" borderId="8" xfId="1" applyFont="1" applyBorder="1"/>
    <xf numFmtId="9" fontId="15" fillId="0" borderId="39" xfId="1" applyFont="1" applyBorder="1"/>
    <xf numFmtId="167" fontId="15" fillId="5" borderId="42" xfId="2" applyNumberFormat="1" applyFont="1" applyFill="1" applyBorder="1"/>
    <xf numFmtId="167" fontId="15" fillId="5" borderId="8" xfId="2" applyNumberFormat="1" applyFont="1" applyFill="1" applyBorder="1"/>
    <xf numFmtId="167" fontId="15" fillId="5" borderId="39" xfId="2" applyNumberFormat="1" applyFont="1" applyFill="1" applyBorder="1"/>
    <xf numFmtId="0" fontId="15" fillId="5" borderId="42" xfId="0" applyFont="1" applyFill="1" applyBorder="1"/>
    <xf numFmtId="0" fontId="15" fillId="5" borderId="8" xfId="0" applyFont="1" applyFill="1" applyBorder="1"/>
    <xf numFmtId="9" fontId="15" fillId="0" borderId="43" xfId="1" applyFont="1" applyBorder="1" applyAlignment="1">
      <alignment horizontal="right"/>
    </xf>
    <xf numFmtId="9" fontId="15" fillId="0" borderId="12" xfId="1" applyFont="1" applyBorder="1" applyAlignment="1">
      <alignment horizontal="right"/>
    </xf>
    <xf numFmtId="9" fontId="15" fillId="0" borderId="41" xfId="1" applyFont="1" applyBorder="1" applyAlignment="1">
      <alignment horizontal="right"/>
    </xf>
    <xf numFmtId="9" fontId="15" fillId="5" borderId="43" xfId="1" applyFont="1" applyFill="1" applyBorder="1" applyAlignment="1">
      <alignment horizontal="right"/>
    </xf>
    <xf numFmtId="9" fontId="15" fillId="5" borderId="12" xfId="1" applyFont="1" applyFill="1" applyBorder="1" applyAlignment="1">
      <alignment horizontal="right"/>
    </xf>
    <xf numFmtId="0" fontId="6" fillId="0" borderId="20" xfId="3" applyFont="1" applyBorder="1" applyAlignment="1">
      <alignment vertical="center"/>
    </xf>
    <xf numFmtId="0" fontId="6" fillId="0" borderId="58" xfId="3" applyFont="1" applyBorder="1" applyAlignment="1">
      <alignment vertical="center"/>
    </xf>
    <xf numFmtId="0" fontId="6" fillId="0" borderId="59" xfId="3" applyFont="1" applyBorder="1" applyAlignment="1">
      <alignment vertical="center"/>
    </xf>
    <xf numFmtId="9" fontId="6" fillId="0" borderId="60" xfId="1" applyFont="1" applyFill="1" applyBorder="1" applyAlignment="1">
      <alignment vertical="center"/>
    </xf>
    <xf numFmtId="9" fontId="6" fillId="0" borderId="60" xfId="1" applyFont="1" applyBorder="1" applyAlignment="1">
      <alignment vertical="center"/>
    </xf>
    <xf numFmtId="0" fontId="6" fillId="0" borderId="60" xfId="3" applyFont="1" applyBorder="1" applyAlignment="1">
      <alignment vertical="center"/>
    </xf>
    <xf numFmtId="0" fontId="6" fillId="0" borderId="61" xfId="3" applyFont="1" applyBorder="1" applyAlignment="1">
      <alignment vertical="center"/>
    </xf>
    <xf numFmtId="0" fontId="6" fillId="0" borderId="62" xfId="3" applyFont="1" applyFill="1" applyBorder="1" applyAlignment="1">
      <alignment vertical="center"/>
    </xf>
    <xf numFmtId="0" fontId="6" fillId="0" borderId="63" xfId="3" applyFont="1" applyBorder="1" applyAlignment="1">
      <alignment vertical="center"/>
    </xf>
    <xf numFmtId="0" fontId="6" fillId="0" borderId="64" xfId="3" applyFont="1" applyBorder="1" applyAlignment="1">
      <alignment vertical="center"/>
    </xf>
    <xf numFmtId="1" fontId="6" fillId="0" borderId="63" xfId="3" applyNumberFormat="1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6" xfId="3" applyFont="1" applyFill="1" applyBorder="1" applyAlignment="1">
      <alignment vertical="center"/>
    </xf>
    <xf numFmtId="1" fontId="6" fillId="0" borderId="58" xfId="3" applyNumberFormat="1" applyFont="1" applyFill="1" applyBorder="1" applyAlignment="1">
      <alignment vertical="center"/>
    </xf>
    <xf numFmtId="1" fontId="6" fillId="0" borderId="60" xfId="3" applyNumberFormat="1" applyFont="1" applyFill="1" applyBorder="1" applyAlignment="1">
      <alignment vertical="center"/>
    </xf>
    <xf numFmtId="9" fontId="6" fillId="0" borderId="58" xfId="1" applyFont="1" applyFill="1" applyBorder="1" applyAlignment="1">
      <alignment vertical="center"/>
    </xf>
    <xf numFmtId="9" fontId="6" fillId="0" borderId="62" xfId="1" applyFont="1" applyFill="1" applyBorder="1" applyAlignment="1">
      <alignment vertical="center"/>
    </xf>
    <xf numFmtId="9" fontId="6" fillId="0" borderId="63" xfId="1" applyFont="1" applyFill="1" applyBorder="1" applyAlignment="1">
      <alignment vertical="center"/>
    </xf>
    <xf numFmtId="9" fontId="6" fillId="0" borderId="58" xfId="1" applyFont="1" applyBorder="1" applyAlignment="1">
      <alignment vertical="center"/>
    </xf>
    <xf numFmtId="9" fontId="6" fillId="0" borderId="63" xfId="1" applyFont="1" applyBorder="1" applyAlignment="1">
      <alignment vertical="center"/>
    </xf>
    <xf numFmtId="9" fontId="6" fillId="0" borderId="59" xfId="1" applyFont="1" applyBorder="1" applyAlignment="1">
      <alignment vertical="center"/>
    </xf>
    <xf numFmtId="9" fontId="6" fillId="0" borderId="64" xfId="1" applyFont="1" applyBorder="1" applyAlignment="1">
      <alignment vertical="center"/>
    </xf>
    <xf numFmtId="9" fontId="6" fillId="0" borderId="61" xfId="1" applyFont="1" applyBorder="1" applyAlignment="1">
      <alignment vertical="center"/>
    </xf>
    <xf numFmtId="0" fontId="6" fillId="14" borderId="67" xfId="3" applyFont="1" applyFill="1" applyBorder="1" applyAlignment="1">
      <alignment vertical="center"/>
    </xf>
    <xf numFmtId="1" fontId="6" fillId="14" borderId="20" xfId="3" applyNumberFormat="1" applyFont="1" applyFill="1" applyBorder="1" applyAlignment="1">
      <alignment vertical="center"/>
    </xf>
    <xf numFmtId="0" fontId="6" fillId="14" borderId="20" xfId="3" applyFont="1" applyFill="1" applyBorder="1" applyAlignment="1">
      <alignment vertical="center"/>
    </xf>
    <xf numFmtId="0" fontId="6" fillId="14" borderId="24" xfId="3" applyFont="1" applyFill="1" applyBorder="1" applyAlignment="1">
      <alignment vertical="center"/>
    </xf>
    <xf numFmtId="0" fontId="15" fillId="5" borderId="40" xfId="0" applyFont="1" applyFill="1" applyBorder="1" applyAlignment="1">
      <alignment horizontal="center"/>
    </xf>
    <xf numFmtId="0" fontId="15" fillId="5" borderId="45" xfId="0" applyFont="1" applyFill="1" applyBorder="1" applyAlignment="1">
      <alignment horizontal="center"/>
    </xf>
    <xf numFmtId="0" fontId="15" fillId="5" borderId="46" xfId="0" applyFont="1" applyFill="1" applyBorder="1" applyAlignment="1">
      <alignment horizontal="center"/>
    </xf>
    <xf numFmtId="0" fontId="15" fillId="5" borderId="41" xfId="0" applyFont="1" applyFill="1" applyBorder="1" applyAlignment="1">
      <alignment horizontal="center"/>
    </xf>
    <xf numFmtId="167" fontId="15" fillId="5" borderId="42" xfId="2" applyNumberFormat="1" applyFont="1" applyFill="1" applyBorder="1" applyAlignment="1">
      <alignment horizontal="center"/>
    </xf>
    <xf numFmtId="167" fontId="15" fillId="5" borderId="8" xfId="2" applyNumberFormat="1" applyFont="1" applyFill="1" applyBorder="1" applyAlignment="1">
      <alignment horizontal="center"/>
    </xf>
    <xf numFmtId="167" fontId="15" fillId="5" borderId="39" xfId="2" applyNumberFormat="1" applyFont="1" applyFill="1" applyBorder="1" applyAlignment="1">
      <alignment horizontal="center"/>
    </xf>
    <xf numFmtId="0" fontId="15" fillId="5" borderId="42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9" fontId="15" fillId="5" borderId="43" xfId="1" applyFont="1" applyFill="1" applyBorder="1" applyAlignment="1">
      <alignment horizontal="center"/>
    </xf>
    <xf numFmtId="9" fontId="15" fillId="5" borderId="12" xfId="1" applyFont="1" applyFill="1" applyBorder="1" applyAlignment="1">
      <alignment horizontal="center"/>
    </xf>
    <xf numFmtId="0" fontId="7" fillId="0" borderId="19" xfId="3" applyFont="1" applyBorder="1" applyAlignment="1">
      <alignment vertical="center"/>
    </xf>
    <xf numFmtId="0" fontId="10" fillId="0" borderId="19" xfId="3" applyFont="1" applyBorder="1" applyAlignment="1">
      <alignment horizontal="center" vertical="center"/>
    </xf>
    <xf numFmtId="0" fontId="7" fillId="0" borderId="21" xfId="3" applyFont="1" applyBorder="1" applyAlignment="1">
      <alignment vertical="center"/>
    </xf>
    <xf numFmtId="0" fontId="0" fillId="17" borderId="9" xfId="0" applyFill="1" applyBorder="1" applyAlignment="1">
      <alignment horizontal="right"/>
    </xf>
    <xf numFmtId="0" fontId="0" fillId="17" borderId="3" xfId="0" quotePrefix="1" applyFill="1" applyBorder="1" applyAlignment="1">
      <alignment horizontal="right"/>
    </xf>
    <xf numFmtId="0" fontId="0" fillId="17" borderId="3" xfId="0" applyFill="1" applyBorder="1" applyAlignment="1">
      <alignment horizontal="right"/>
    </xf>
    <xf numFmtId="0" fontId="0" fillId="17" borderId="10" xfId="0" applyFill="1" applyBorder="1" applyAlignment="1">
      <alignment horizontal="right"/>
    </xf>
    <xf numFmtId="0" fontId="0" fillId="17" borderId="7" xfId="0" applyFill="1" applyBorder="1" applyAlignment="1">
      <alignment horizontal="right"/>
    </xf>
    <xf numFmtId="0" fontId="0" fillId="17" borderId="0" xfId="0" quotePrefix="1" applyFill="1" applyBorder="1" applyAlignment="1">
      <alignment horizontal="right"/>
    </xf>
    <xf numFmtId="0" fontId="0" fillId="17" borderId="0" xfId="0" applyFill="1" applyBorder="1" applyAlignment="1">
      <alignment horizontal="right"/>
    </xf>
    <xf numFmtId="0" fontId="0" fillId="17" borderId="8" xfId="0" applyFill="1" applyBorder="1" applyAlignment="1">
      <alignment horizontal="right"/>
    </xf>
    <xf numFmtId="0" fontId="0" fillId="17" borderId="3" xfId="0" applyFill="1" applyBorder="1"/>
    <xf numFmtId="164" fontId="0" fillId="17" borderId="3" xfId="0" applyNumberFormat="1" applyFill="1" applyBorder="1" applyAlignment="1">
      <alignment horizontal="left"/>
    </xf>
    <xf numFmtId="165" fontId="0" fillId="17" borderId="3" xfId="0" applyNumberFormat="1" applyFill="1" applyBorder="1"/>
    <xf numFmtId="0" fontId="0" fillId="17" borderId="0" xfId="0" applyFill="1" applyBorder="1"/>
    <xf numFmtId="164" fontId="0" fillId="17" borderId="0" xfId="0" applyNumberFormat="1" applyFill="1" applyBorder="1" applyAlignment="1">
      <alignment horizontal="left"/>
    </xf>
    <xf numFmtId="165" fontId="0" fillId="17" borderId="0" xfId="0" applyNumberFormat="1" applyFill="1" applyBorder="1"/>
    <xf numFmtId="0" fontId="0" fillId="14" borderId="0" xfId="0" applyFill="1"/>
    <xf numFmtId="164" fontId="0" fillId="14" borderId="0" xfId="0" applyNumberFormat="1" applyFill="1" applyAlignment="1">
      <alignment horizontal="left"/>
    </xf>
    <xf numFmtId="165" fontId="0" fillId="14" borderId="0" xfId="0" applyNumberFormat="1" applyFill="1"/>
    <xf numFmtId="0" fontId="0" fillId="0" borderId="68" xfId="0" applyBorder="1"/>
    <xf numFmtId="0" fontId="0" fillId="0" borderId="5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9" fontId="6" fillId="6" borderId="60" xfId="1" applyFont="1" applyFill="1" applyBorder="1" applyAlignment="1">
      <alignment vertical="center"/>
    </xf>
    <xf numFmtId="1" fontId="6" fillId="6" borderId="60" xfId="3" applyNumberFormat="1" applyFont="1" applyFill="1" applyBorder="1" applyAlignment="1">
      <alignment vertical="center"/>
    </xf>
    <xf numFmtId="0" fontId="0" fillId="16" borderId="71" xfId="0" applyFill="1" applyBorder="1" applyAlignment="1">
      <alignment horizontal="right"/>
    </xf>
    <xf numFmtId="0" fontId="13" fillId="6" borderId="36" xfId="0" applyFont="1" applyFill="1" applyBorder="1"/>
    <xf numFmtId="0" fontId="13" fillId="6" borderId="3" xfId="0" applyFont="1" applyFill="1" applyBorder="1"/>
    <xf numFmtId="0" fontId="13" fillId="6" borderId="37" xfId="0" applyFont="1" applyFill="1" applyBorder="1"/>
    <xf numFmtId="0" fontId="13" fillId="6" borderId="38" xfId="0" applyFont="1" applyFill="1" applyBorder="1"/>
    <xf numFmtId="0" fontId="13" fillId="6" borderId="0" xfId="0" applyFont="1" applyFill="1" applyBorder="1"/>
    <xf numFmtId="0" fontId="13" fillId="6" borderId="39" xfId="0" applyFont="1" applyFill="1" applyBorder="1"/>
    <xf numFmtId="0" fontId="19" fillId="16" borderId="39" xfId="0" applyFont="1" applyFill="1" applyBorder="1"/>
    <xf numFmtId="0" fontId="19" fillId="16" borderId="41" xfId="0" applyFont="1" applyFill="1" applyBorder="1"/>
    <xf numFmtId="0" fontId="17" fillId="0" borderId="0" xfId="0" applyFont="1"/>
    <xf numFmtId="9" fontId="20" fillId="0" borderId="42" xfId="1" applyFont="1" applyBorder="1"/>
    <xf numFmtId="9" fontId="20" fillId="0" borderId="8" xfId="1" applyFont="1" applyBorder="1"/>
    <xf numFmtId="9" fontId="20" fillId="0" borderId="39" xfId="1" applyFont="1" applyBorder="1"/>
    <xf numFmtId="0" fontId="17" fillId="0" borderId="8" xfId="0" applyFont="1" applyBorder="1"/>
    <xf numFmtId="0" fontId="19" fillId="0" borderId="42" xfId="0" applyFont="1" applyBorder="1"/>
    <xf numFmtId="0" fontId="19" fillId="0" borderId="8" xfId="0" applyFont="1" applyBorder="1"/>
    <xf numFmtId="9" fontId="20" fillId="0" borderId="43" xfId="1" applyFont="1" applyBorder="1" applyAlignment="1">
      <alignment horizontal="right"/>
    </xf>
    <xf numFmtId="9" fontId="20" fillId="0" borderId="12" xfId="1" applyFont="1" applyBorder="1" applyAlignment="1">
      <alignment horizontal="right"/>
    </xf>
    <xf numFmtId="9" fontId="20" fillId="0" borderId="41" xfId="1" applyFont="1" applyBorder="1" applyAlignment="1">
      <alignment horizontal="right"/>
    </xf>
    <xf numFmtId="0" fontId="17" fillId="0" borderId="12" xfId="0" applyFont="1" applyBorder="1" applyAlignment="1">
      <alignment horizontal="right"/>
    </xf>
    <xf numFmtId="0" fontId="19" fillId="0" borderId="43" xfId="0" applyFont="1" applyBorder="1" applyAlignment="1">
      <alignment horizontal="right"/>
    </xf>
    <xf numFmtId="0" fontId="19" fillId="0" borderId="12" xfId="0" applyFont="1" applyBorder="1" applyAlignment="1">
      <alignment horizontal="right"/>
    </xf>
    <xf numFmtId="0" fontId="17" fillId="0" borderId="57" xfId="0" applyFont="1" applyBorder="1"/>
    <xf numFmtId="168" fontId="19" fillId="0" borderId="42" xfId="2" applyNumberFormat="1" applyFont="1" applyBorder="1"/>
    <xf numFmtId="168" fontId="19" fillId="0" borderId="8" xfId="2" applyNumberFormat="1" applyFont="1" applyBorder="1"/>
    <xf numFmtId="168" fontId="19" fillId="0" borderId="43" xfId="2" applyNumberFormat="1" applyFont="1" applyBorder="1" applyAlignment="1">
      <alignment horizontal="right"/>
    </xf>
    <xf numFmtId="168" fontId="19" fillId="0" borderId="12" xfId="2" applyNumberFormat="1" applyFont="1" applyBorder="1" applyAlignment="1">
      <alignment horizontal="right"/>
    </xf>
    <xf numFmtId="168" fontId="19" fillId="14" borderId="38" xfId="2" applyNumberFormat="1" applyFont="1" applyFill="1" applyBorder="1" applyAlignment="1">
      <alignment horizontal="center" vertical="center"/>
    </xf>
    <xf numFmtId="168" fontId="19" fillId="14" borderId="55" xfId="2" applyNumberFormat="1" applyFont="1" applyFill="1" applyBorder="1" applyAlignment="1">
      <alignment horizontal="center" vertical="center"/>
    </xf>
    <xf numFmtId="168" fontId="19" fillId="14" borderId="8" xfId="2" applyNumberFormat="1" applyFont="1" applyFill="1" applyBorder="1" applyAlignment="1">
      <alignment horizontal="center" vertical="center"/>
    </xf>
    <xf numFmtId="9" fontId="21" fillId="10" borderId="43" xfId="1" applyFont="1" applyFill="1" applyBorder="1" applyAlignment="1">
      <alignment horizontal="center" vertical="center"/>
    </xf>
    <xf numFmtId="9" fontId="21" fillId="10" borderId="12" xfId="1" applyFont="1" applyFill="1" applyBorder="1" applyAlignment="1">
      <alignment horizontal="center" vertical="center"/>
    </xf>
    <xf numFmtId="9" fontId="21" fillId="10" borderId="41" xfId="1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168" fontId="19" fillId="10" borderId="40" xfId="2" applyNumberFormat="1" applyFont="1" applyFill="1" applyBorder="1" applyAlignment="1">
      <alignment horizontal="center" vertical="center"/>
    </xf>
    <xf numFmtId="168" fontId="19" fillId="10" borderId="47" xfId="2" applyNumberFormat="1" applyFont="1" applyFill="1" applyBorder="1" applyAlignment="1">
      <alignment horizontal="center" vertical="center"/>
    </xf>
    <xf numFmtId="168" fontId="19" fillId="10" borderId="12" xfId="2" applyNumberFormat="1" applyFont="1" applyFill="1" applyBorder="1" applyAlignment="1">
      <alignment horizontal="center" vertical="center"/>
    </xf>
    <xf numFmtId="0" fontId="17" fillId="16" borderId="51" xfId="0" applyFont="1" applyFill="1" applyBorder="1" applyAlignment="1">
      <alignment horizontal="center" vertical="center"/>
    </xf>
    <xf numFmtId="0" fontId="17" fillId="16" borderId="52" xfId="0" applyFont="1" applyFill="1" applyBorder="1" applyAlignment="1">
      <alignment horizontal="center" vertical="center"/>
    </xf>
    <xf numFmtId="0" fontId="17" fillId="16" borderId="53" xfId="0" applyFont="1" applyFill="1" applyBorder="1" applyAlignment="1">
      <alignment horizontal="center" vertical="center"/>
    </xf>
    <xf numFmtId="168" fontId="19" fillId="16" borderId="51" xfId="2" applyNumberFormat="1" applyFont="1" applyFill="1" applyBorder="1" applyAlignment="1">
      <alignment horizontal="center" vertical="center"/>
    </xf>
    <xf numFmtId="168" fontId="19" fillId="16" borderId="52" xfId="2" applyNumberFormat="1" applyFont="1" applyFill="1" applyBorder="1" applyAlignment="1">
      <alignment horizontal="center" vertical="center"/>
    </xf>
    <xf numFmtId="0" fontId="17" fillId="5" borderId="40" xfId="0" applyFont="1" applyFill="1" applyBorder="1" applyAlignment="1">
      <alignment horizontal="center"/>
    </xf>
    <xf numFmtId="0" fontId="17" fillId="5" borderId="47" xfId="0" applyFont="1" applyFill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17" fillId="5" borderId="41" xfId="0" applyFont="1" applyFill="1" applyBorder="1" applyAlignment="1">
      <alignment horizontal="center"/>
    </xf>
    <xf numFmtId="0" fontId="17" fillId="6" borderId="40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right"/>
    </xf>
    <xf numFmtId="0" fontId="17" fillId="6" borderId="41" xfId="0" applyFont="1" applyFill="1" applyBorder="1" applyAlignment="1">
      <alignment horizontal="right"/>
    </xf>
    <xf numFmtId="0" fontId="19" fillId="5" borderId="40" xfId="0" applyFont="1" applyFill="1" applyBorder="1" applyAlignment="1">
      <alignment horizontal="right"/>
    </xf>
    <xf numFmtId="9" fontId="19" fillId="0" borderId="42" xfId="1" applyFont="1" applyBorder="1"/>
    <xf numFmtId="9" fontId="19" fillId="0" borderId="8" xfId="1" applyFont="1" applyBorder="1"/>
    <xf numFmtId="9" fontId="19" fillId="0" borderId="39" xfId="1" applyFont="1" applyBorder="1"/>
    <xf numFmtId="0" fontId="17" fillId="6" borderId="8" xfId="0" applyFont="1" applyFill="1" applyBorder="1"/>
    <xf numFmtId="167" fontId="19" fillId="5" borderId="42" xfId="2" applyNumberFormat="1" applyFont="1" applyFill="1" applyBorder="1"/>
    <xf numFmtId="167" fontId="19" fillId="5" borderId="8" xfId="2" applyNumberFormat="1" applyFont="1" applyFill="1" applyBorder="1"/>
    <xf numFmtId="0" fontId="19" fillId="5" borderId="42" xfId="0" applyFont="1" applyFill="1" applyBorder="1"/>
    <xf numFmtId="0" fontId="19" fillId="5" borderId="8" xfId="0" applyFont="1" applyFill="1" applyBorder="1"/>
    <xf numFmtId="9" fontId="19" fillId="0" borderId="43" xfId="1" applyFont="1" applyBorder="1" applyAlignment="1">
      <alignment horizontal="right"/>
    </xf>
    <xf numFmtId="9" fontId="19" fillId="0" borderId="12" xfId="1" applyFont="1" applyBorder="1" applyAlignment="1">
      <alignment horizontal="right"/>
    </xf>
    <xf numFmtId="9" fontId="19" fillId="0" borderId="41" xfId="1" applyFont="1" applyBorder="1" applyAlignment="1">
      <alignment horizontal="right"/>
    </xf>
    <xf numFmtId="9" fontId="19" fillId="5" borderId="43" xfId="1" applyFont="1" applyFill="1" applyBorder="1" applyAlignment="1">
      <alignment horizontal="right"/>
    </xf>
    <xf numFmtId="9" fontId="19" fillId="5" borderId="12" xfId="1" applyFont="1" applyFill="1" applyBorder="1" applyAlignment="1">
      <alignment horizontal="right"/>
    </xf>
    <xf numFmtId="0" fontId="19" fillId="16" borderId="40" xfId="0" applyFont="1" applyFill="1" applyBorder="1" applyAlignment="1">
      <alignment horizontal="center"/>
    </xf>
    <xf numFmtId="0" fontId="19" fillId="16" borderId="45" xfId="0" applyFont="1" applyFill="1" applyBorder="1" applyAlignment="1">
      <alignment horizontal="center"/>
    </xf>
    <xf numFmtId="0" fontId="19" fillId="16" borderId="46" xfId="0" applyFont="1" applyFill="1" applyBorder="1" applyAlignment="1">
      <alignment horizontal="center"/>
    </xf>
    <xf numFmtId="0" fontId="19" fillId="16" borderId="41" xfId="0" applyFont="1" applyFill="1" applyBorder="1" applyAlignment="1">
      <alignment horizontal="center"/>
    </xf>
    <xf numFmtId="167" fontId="19" fillId="16" borderId="38" xfId="2" applyNumberFormat="1" applyFont="1" applyFill="1" applyBorder="1" applyAlignment="1">
      <alignment horizontal="center"/>
    </xf>
    <xf numFmtId="167" fontId="19" fillId="16" borderId="55" xfId="2" applyNumberFormat="1" applyFont="1" applyFill="1" applyBorder="1" applyAlignment="1">
      <alignment horizontal="center"/>
    </xf>
    <xf numFmtId="167" fontId="19" fillId="16" borderId="54" xfId="2" applyNumberFormat="1" applyFont="1" applyFill="1" applyBorder="1" applyAlignment="1">
      <alignment horizontal="center"/>
    </xf>
    <xf numFmtId="167" fontId="19" fillId="16" borderId="39" xfId="2" applyNumberFormat="1" applyFont="1" applyFill="1" applyBorder="1" applyAlignment="1">
      <alignment horizontal="center"/>
    </xf>
    <xf numFmtId="0" fontId="19" fillId="16" borderId="38" xfId="0" applyFont="1" applyFill="1" applyBorder="1" applyAlignment="1">
      <alignment horizontal="center"/>
    </xf>
    <xf numFmtId="0" fontId="19" fillId="16" borderId="55" xfId="0" applyFont="1" applyFill="1" applyBorder="1" applyAlignment="1">
      <alignment horizontal="center"/>
    </xf>
    <xf numFmtId="9" fontId="19" fillId="16" borderId="40" xfId="1" applyFont="1" applyFill="1" applyBorder="1" applyAlignment="1">
      <alignment horizontal="center"/>
    </xf>
    <xf numFmtId="9" fontId="19" fillId="16" borderId="47" xfId="1" applyFont="1" applyFill="1" applyBorder="1" applyAlignment="1">
      <alignment horizontal="center"/>
    </xf>
    <xf numFmtId="0" fontId="17" fillId="16" borderId="38" xfId="0" applyFont="1" applyFill="1" applyBorder="1"/>
    <xf numFmtId="0" fontId="17" fillId="16" borderId="0" xfId="0" applyFont="1" applyFill="1" applyBorder="1"/>
    <xf numFmtId="0" fontId="17" fillId="16" borderId="39" xfId="0" applyFont="1" applyFill="1" applyBorder="1"/>
    <xf numFmtId="9" fontId="20" fillId="16" borderId="70" xfId="1" applyFont="1" applyFill="1" applyBorder="1"/>
    <xf numFmtId="9" fontId="20" fillId="16" borderId="74" xfId="1" applyFont="1" applyFill="1" applyBorder="1"/>
    <xf numFmtId="9" fontId="20" fillId="0" borderId="42" xfId="1" applyFont="1" applyBorder="1" applyAlignment="1">
      <alignment horizontal="center"/>
    </xf>
    <xf numFmtId="0" fontId="15" fillId="16" borderId="40" xfId="0" applyFont="1" applyFill="1" applyBorder="1" applyAlignment="1">
      <alignment horizontal="center"/>
    </xf>
    <xf numFmtId="0" fontId="15" fillId="16" borderId="45" xfId="0" applyFont="1" applyFill="1" applyBorder="1" applyAlignment="1">
      <alignment horizontal="center"/>
    </xf>
    <xf numFmtId="0" fontId="15" fillId="16" borderId="46" xfId="0" applyFont="1" applyFill="1" applyBorder="1" applyAlignment="1">
      <alignment horizontal="center"/>
    </xf>
    <xf numFmtId="0" fontId="15" fillId="16" borderId="41" xfId="0" applyFont="1" applyFill="1" applyBorder="1" applyAlignment="1">
      <alignment horizontal="center"/>
    </xf>
    <xf numFmtId="167" fontId="15" fillId="16" borderId="42" xfId="2" applyNumberFormat="1" applyFont="1" applyFill="1" applyBorder="1" applyAlignment="1">
      <alignment horizontal="center"/>
    </xf>
    <xf numFmtId="167" fontId="15" fillId="16" borderId="8" xfId="2" applyNumberFormat="1" applyFont="1" applyFill="1" applyBorder="1" applyAlignment="1">
      <alignment horizontal="center"/>
    </xf>
    <xf numFmtId="167" fontId="15" fillId="16" borderId="39" xfId="2" applyNumberFormat="1" applyFont="1" applyFill="1" applyBorder="1" applyAlignment="1">
      <alignment horizontal="center"/>
    </xf>
    <xf numFmtId="0" fontId="15" fillId="16" borderId="42" xfId="0" applyFont="1" applyFill="1" applyBorder="1" applyAlignment="1">
      <alignment horizontal="center"/>
    </xf>
    <xf numFmtId="0" fontId="15" fillId="16" borderId="8" xfId="0" applyFont="1" applyFill="1" applyBorder="1" applyAlignment="1">
      <alignment horizontal="center"/>
    </xf>
    <xf numFmtId="9" fontId="15" fillId="16" borderId="43" xfId="1" applyFont="1" applyFill="1" applyBorder="1" applyAlignment="1">
      <alignment horizontal="center"/>
    </xf>
    <xf numFmtId="9" fontId="15" fillId="16" borderId="12" xfId="1" applyFont="1" applyFill="1" applyBorder="1" applyAlignment="1">
      <alignment horizontal="center"/>
    </xf>
    <xf numFmtId="9" fontId="20" fillId="16" borderId="77" xfId="1" applyFont="1" applyFill="1" applyBorder="1" applyAlignment="1">
      <alignment horizontal="center" vertical="center"/>
    </xf>
    <xf numFmtId="9" fontId="20" fillId="16" borderId="74" xfId="1" applyFont="1" applyFill="1" applyBorder="1" applyAlignment="1">
      <alignment horizontal="center" vertical="center"/>
    </xf>
    <xf numFmtId="9" fontId="20" fillId="16" borderId="78" xfId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9" fontId="21" fillId="17" borderId="10" xfId="1" applyFont="1" applyFill="1" applyBorder="1" applyAlignment="1">
      <alignment horizontal="center" vertical="center"/>
    </xf>
    <xf numFmtId="9" fontId="21" fillId="17" borderId="8" xfId="1" applyFont="1" applyFill="1" applyBorder="1" applyAlignment="1">
      <alignment horizontal="center" vertical="center"/>
    </xf>
    <xf numFmtId="9" fontId="21" fillId="17" borderId="37" xfId="1" applyFont="1" applyFill="1" applyBorder="1" applyAlignment="1">
      <alignment horizontal="center" vertical="center"/>
    </xf>
    <xf numFmtId="9" fontId="21" fillId="17" borderId="39" xfId="1" applyFont="1" applyFill="1" applyBorder="1" applyAlignment="1">
      <alignment horizontal="center" vertical="center"/>
    </xf>
    <xf numFmtId="0" fontId="17" fillId="12" borderId="10" xfId="0" applyFont="1" applyFill="1" applyBorder="1" applyAlignment="1">
      <alignment horizontal="center" vertical="center"/>
    </xf>
    <xf numFmtId="0" fontId="17" fillId="12" borderId="8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9" fontId="20" fillId="3" borderId="44" xfId="1" applyFont="1" applyFill="1" applyBorder="1" applyAlignment="1">
      <alignment horizontal="center" vertical="center"/>
    </xf>
    <xf numFmtId="9" fontId="20" fillId="3" borderId="42" xfId="1" applyFont="1" applyFill="1" applyBorder="1" applyAlignment="1">
      <alignment horizontal="center" vertical="center"/>
    </xf>
    <xf numFmtId="9" fontId="20" fillId="4" borderId="42" xfId="1" applyFont="1" applyFill="1" applyBorder="1" applyAlignment="1">
      <alignment horizontal="center" vertical="center"/>
    </xf>
    <xf numFmtId="9" fontId="20" fillId="4" borderId="43" xfId="1" applyFont="1" applyFill="1" applyBorder="1" applyAlignment="1">
      <alignment horizontal="center" vertical="center"/>
    </xf>
    <xf numFmtId="9" fontId="20" fillId="4" borderId="8" xfId="1" applyFont="1" applyFill="1" applyBorder="1" applyAlignment="1">
      <alignment horizontal="center" vertical="center"/>
    </xf>
    <xf numFmtId="9" fontId="20" fillId="4" borderId="12" xfId="1" applyFont="1" applyFill="1" applyBorder="1" applyAlignment="1">
      <alignment horizontal="center" vertical="center"/>
    </xf>
    <xf numFmtId="9" fontId="20" fillId="9" borderId="42" xfId="1" applyFont="1" applyFill="1" applyBorder="1" applyAlignment="1">
      <alignment horizontal="center" vertical="center"/>
    </xf>
    <xf numFmtId="9" fontId="20" fillId="9" borderId="8" xfId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165" fontId="0" fillId="0" borderId="0" xfId="0" applyNumberFormat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8" xfId="0" applyFont="1" applyFill="1" applyBorder="1" applyAlignment="1">
      <alignment horizontal="center" vertical="center"/>
    </xf>
    <xf numFmtId="9" fontId="20" fillId="4" borderId="39" xfId="1" applyFont="1" applyFill="1" applyBorder="1" applyAlignment="1">
      <alignment horizontal="center" vertical="center"/>
    </xf>
    <xf numFmtId="9" fontId="20" fillId="4" borderId="41" xfId="1" applyFont="1" applyFill="1" applyBorder="1" applyAlignment="1">
      <alignment horizontal="center" vertical="center"/>
    </xf>
    <xf numFmtId="9" fontId="20" fillId="7" borderId="44" xfId="1" applyFont="1" applyFill="1" applyBorder="1" applyAlignment="1">
      <alignment horizontal="center" vertical="center"/>
    </xf>
    <xf numFmtId="9" fontId="20" fillId="7" borderId="42" xfId="1" applyFont="1" applyFill="1" applyBorder="1" applyAlignment="1">
      <alignment horizontal="center" vertical="center"/>
    </xf>
    <xf numFmtId="9" fontId="20" fillId="7" borderId="10" xfId="1" applyFont="1" applyFill="1" applyBorder="1" applyAlignment="1">
      <alignment horizontal="center" vertical="center"/>
    </xf>
    <xf numFmtId="9" fontId="20" fillId="7" borderId="8" xfId="1" applyFont="1" applyFill="1" applyBorder="1" applyAlignment="1">
      <alignment horizontal="center" vertical="center"/>
    </xf>
    <xf numFmtId="9" fontId="21" fillId="7" borderId="37" xfId="1" applyFont="1" applyFill="1" applyBorder="1" applyAlignment="1">
      <alignment horizontal="center" vertical="center"/>
    </xf>
    <xf numFmtId="9" fontId="21" fillId="7" borderId="39" xfId="1" applyFont="1" applyFill="1" applyBorder="1" applyAlignment="1">
      <alignment horizontal="center" vertical="center"/>
    </xf>
    <xf numFmtId="9" fontId="20" fillId="3" borderId="10" xfId="1" applyFont="1" applyFill="1" applyBorder="1" applyAlignment="1">
      <alignment horizontal="center" vertical="center"/>
    </xf>
    <xf numFmtId="9" fontId="20" fillId="3" borderId="8" xfId="1" applyFont="1" applyFill="1" applyBorder="1" applyAlignment="1">
      <alignment horizontal="center" vertical="center"/>
    </xf>
    <xf numFmtId="9" fontId="20" fillId="3" borderId="37" xfId="1" applyFont="1" applyFill="1" applyBorder="1" applyAlignment="1">
      <alignment horizontal="center" vertical="center"/>
    </xf>
    <xf numFmtId="9" fontId="20" fillId="3" borderId="39" xfId="1" applyFont="1" applyFill="1" applyBorder="1" applyAlignment="1">
      <alignment horizontal="center" vertical="center"/>
    </xf>
    <xf numFmtId="9" fontId="20" fillId="2" borderId="42" xfId="1" applyFont="1" applyFill="1" applyBorder="1" applyAlignment="1">
      <alignment horizontal="center" vertical="center"/>
    </xf>
    <xf numFmtId="9" fontId="20" fillId="2" borderId="8" xfId="1" applyFont="1" applyFill="1" applyBorder="1" applyAlignment="1">
      <alignment horizontal="center" vertical="center"/>
    </xf>
    <xf numFmtId="9" fontId="20" fillId="2" borderId="39" xfId="1" applyFont="1" applyFill="1" applyBorder="1" applyAlignment="1">
      <alignment horizontal="center" vertical="center"/>
    </xf>
    <xf numFmtId="9" fontId="20" fillId="9" borderId="39" xfId="1" applyFont="1" applyFill="1" applyBorder="1" applyAlignment="1">
      <alignment horizontal="center" vertical="center"/>
    </xf>
    <xf numFmtId="9" fontId="20" fillId="12" borderId="44" xfId="1" applyFont="1" applyFill="1" applyBorder="1" applyAlignment="1">
      <alignment horizontal="center" vertical="center"/>
    </xf>
    <xf numFmtId="9" fontId="20" fillId="12" borderId="42" xfId="1" applyFont="1" applyFill="1" applyBorder="1" applyAlignment="1">
      <alignment horizontal="center" vertical="center"/>
    </xf>
    <xf numFmtId="9" fontId="20" fillId="12" borderId="10" xfId="1" applyFont="1" applyFill="1" applyBorder="1" applyAlignment="1">
      <alignment horizontal="center" vertical="center"/>
    </xf>
    <xf numFmtId="9" fontId="20" fillId="12" borderId="8" xfId="1" applyFont="1" applyFill="1" applyBorder="1" applyAlignment="1">
      <alignment horizontal="center" vertical="center"/>
    </xf>
    <xf numFmtId="9" fontId="20" fillId="12" borderId="37" xfId="1" applyFont="1" applyFill="1" applyBorder="1" applyAlignment="1">
      <alignment horizontal="center" vertical="center"/>
    </xf>
    <xf numFmtId="9" fontId="20" fillId="12" borderId="39" xfId="1" applyFont="1" applyFill="1" applyBorder="1" applyAlignment="1">
      <alignment horizontal="center" vertical="center"/>
    </xf>
    <xf numFmtId="9" fontId="20" fillId="6" borderId="42" xfId="1" applyFont="1" applyFill="1" applyBorder="1" applyAlignment="1">
      <alignment horizontal="center" vertical="center"/>
    </xf>
    <xf numFmtId="9" fontId="20" fillId="6" borderId="8" xfId="1" applyFont="1" applyFill="1" applyBorder="1" applyAlignment="1">
      <alignment horizontal="center" vertical="center"/>
    </xf>
    <xf numFmtId="9" fontId="20" fillId="6" borderId="39" xfId="1" applyFont="1" applyFill="1" applyBorder="1" applyAlignment="1">
      <alignment horizontal="center" vertical="center"/>
    </xf>
    <xf numFmtId="9" fontId="20" fillId="8" borderId="42" xfId="1" applyFont="1" applyFill="1" applyBorder="1" applyAlignment="1">
      <alignment horizontal="center" vertical="center"/>
    </xf>
    <xf numFmtId="9" fontId="20" fillId="8" borderId="8" xfId="1" applyFont="1" applyFill="1" applyBorder="1" applyAlignment="1">
      <alignment horizontal="center" vertical="center"/>
    </xf>
    <xf numFmtId="9" fontId="20" fillId="8" borderId="39" xfId="1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68" fontId="19" fillId="3" borderId="44" xfId="2" applyNumberFormat="1" applyFont="1" applyFill="1" applyBorder="1" applyAlignment="1">
      <alignment horizontal="center" vertical="center"/>
    </xf>
    <xf numFmtId="168" fontId="19" fillId="3" borderId="42" xfId="2" applyNumberFormat="1" applyFont="1" applyFill="1" applyBorder="1" applyAlignment="1">
      <alignment horizontal="center" vertical="center"/>
    </xf>
    <xf numFmtId="168" fontId="19" fillId="3" borderId="54" xfId="2" applyNumberFormat="1" applyFont="1" applyFill="1" applyBorder="1" applyAlignment="1">
      <alignment horizontal="center" vertical="center"/>
    </xf>
    <xf numFmtId="168" fontId="19" fillId="3" borderId="55" xfId="2" applyNumberFormat="1" applyFont="1" applyFill="1" applyBorder="1" applyAlignment="1">
      <alignment horizontal="center" vertical="center"/>
    </xf>
    <xf numFmtId="168" fontId="19" fillId="3" borderId="56" xfId="2" applyNumberFormat="1" applyFont="1" applyFill="1" applyBorder="1" applyAlignment="1">
      <alignment horizontal="center" vertical="center"/>
    </xf>
    <xf numFmtId="168" fontId="19" fillId="3" borderId="57" xfId="2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8" fontId="19" fillId="4" borderId="38" xfId="2" applyNumberFormat="1" applyFont="1" applyFill="1" applyBorder="1" applyAlignment="1">
      <alignment horizontal="center" vertical="center"/>
    </xf>
    <xf numFmtId="168" fontId="19" fillId="4" borderId="40" xfId="2" applyNumberFormat="1" applyFont="1" applyFill="1" applyBorder="1" applyAlignment="1">
      <alignment horizontal="center" vertical="center"/>
    </xf>
    <xf numFmtId="168" fontId="19" fillId="4" borderId="55" xfId="2" applyNumberFormat="1" applyFont="1" applyFill="1" applyBorder="1" applyAlignment="1">
      <alignment horizontal="center" vertical="center"/>
    </xf>
    <xf numFmtId="168" fontId="19" fillId="4" borderId="47" xfId="2" applyNumberFormat="1" applyFont="1" applyFill="1" applyBorder="1" applyAlignment="1">
      <alignment horizontal="center" vertical="center"/>
    </xf>
    <xf numFmtId="168" fontId="19" fillId="2" borderId="42" xfId="2" applyNumberFormat="1" applyFont="1" applyFill="1" applyBorder="1" applyAlignment="1">
      <alignment horizontal="center" vertical="center"/>
    </xf>
    <xf numFmtId="168" fontId="19" fillId="2" borderId="55" xfId="2" applyNumberFormat="1" applyFont="1" applyFill="1" applyBorder="1" applyAlignment="1">
      <alignment horizontal="center" vertical="center"/>
    </xf>
    <xf numFmtId="168" fontId="19" fillId="2" borderId="57" xfId="2" applyNumberFormat="1" applyFont="1" applyFill="1" applyBorder="1" applyAlignment="1">
      <alignment horizontal="center" vertical="center"/>
    </xf>
    <xf numFmtId="168" fontId="19" fillId="8" borderId="38" xfId="2" applyNumberFormat="1" applyFont="1" applyFill="1" applyBorder="1" applyAlignment="1">
      <alignment horizontal="center" vertical="center"/>
    </xf>
    <xf numFmtId="168" fontId="19" fillId="8" borderId="55" xfId="2" applyNumberFormat="1" applyFont="1" applyFill="1" applyBorder="1" applyAlignment="1">
      <alignment horizontal="center" vertical="center"/>
    </xf>
    <xf numFmtId="168" fontId="19" fillId="6" borderId="42" xfId="2" applyNumberFormat="1" applyFont="1" applyFill="1" applyBorder="1" applyAlignment="1">
      <alignment horizontal="center" vertical="center"/>
    </xf>
    <xf numFmtId="168" fontId="19" fillId="6" borderId="8" xfId="2" applyNumberFormat="1" applyFont="1" applyFill="1" applyBorder="1" applyAlignment="1">
      <alignment horizontal="center" vertical="center"/>
    </xf>
    <xf numFmtId="168" fontId="19" fillId="6" borderId="57" xfId="2" applyNumberFormat="1" applyFont="1" applyFill="1" applyBorder="1" applyAlignment="1">
      <alignment horizontal="center" vertical="center"/>
    </xf>
    <xf numFmtId="168" fontId="19" fillId="7" borderId="44" xfId="2" applyNumberFormat="1" applyFont="1" applyFill="1" applyBorder="1" applyAlignment="1">
      <alignment horizontal="center" vertical="center"/>
    </xf>
    <xf numFmtId="168" fontId="19" fillId="7" borderId="42" xfId="2" applyNumberFormat="1" applyFont="1" applyFill="1" applyBorder="1" applyAlignment="1">
      <alignment horizontal="center" vertical="center"/>
    </xf>
    <xf numFmtId="168" fontId="19" fillId="7" borderId="54" xfId="2" applyNumberFormat="1" applyFont="1" applyFill="1" applyBorder="1" applyAlignment="1">
      <alignment horizontal="center" vertical="center"/>
    </xf>
    <xf numFmtId="168" fontId="19" fillId="7" borderId="55" xfId="2" applyNumberFormat="1" applyFont="1" applyFill="1" applyBorder="1" applyAlignment="1">
      <alignment horizontal="center" vertical="center"/>
    </xf>
    <xf numFmtId="168" fontId="19" fillId="7" borderId="56" xfId="2" applyNumberFormat="1" applyFont="1" applyFill="1" applyBorder="1" applyAlignment="1">
      <alignment horizontal="center" vertical="center"/>
    </xf>
    <xf numFmtId="168" fontId="19" fillId="7" borderId="57" xfId="2" applyNumberFormat="1" applyFont="1" applyFill="1" applyBorder="1" applyAlignment="1">
      <alignment horizontal="center" vertical="center"/>
    </xf>
    <xf numFmtId="168" fontId="19" fillId="12" borderId="44" xfId="2" applyNumberFormat="1" applyFont="1" applyFill="1" applyBorder="1" applyAlignment="1">
      <alignment horizontal="center" vertical="center"/>
    </xf>
    <xf numFmtId="168" fontId="19" fillId="12" borderId="42" xfId="2" applyNumberFormat="1" applyFont="1" applyFill="1" applyBorder="1" applyAlignment="1">
      <alignment horizontal="center" vertical="center"/>
    </xf>
    <xf numFmtId="168" fontId="19" fillId="12" borderId="10" xfId="2" applyNumberFormat="1" applyFont="1" applyFill="1" applyBorder="1" applyAlignment="1">
      <alignment horizontal="center" vertical="center"/>
    </xf>
    <xf numFmtId="168" fontId="19" fillId="12" borderId="8" xfId="2" applyNumberFormat="1" applyFont="1" applyFill="1" applyBorder="1" applyAlignment="1">
      <alignment horizontal="center" vertical="center"/>
    </xf>
    <xf numFmtId="168" fontId="19" fillId="9" borderId="42" xfId="2" applyNumberFormat="1" applyFont="1" applyFill="1" applyBorder="1" applyAlignment="1">
      <alignment horizontal="center" vertical="center"/>
    </xf>
    <xf numFmtId="168" fontId="19" fillId="9" borderId="8" xfId="2" applyNumberFormat="1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right"/>
    </xf>
    <xf numFmtId="0" fontId="23" fillId="7" borderId="0" xfId="0" applyFont="1" applyFill="1" applyBorder="1" applyAlignment="1">
      <alignment horizontal="right"/>
    </xf>
    <xf numFmtId="0" fontId="23" fillId="7" borderId="8" xfId="0" applyFont="1" applyFill="1" applyBorder="1" applyAlignment="1">
      <alignment horizontal="right"/>
    </xf>
    <xf numFmtId="0" fontId="1" fillId="0" borderId="0" xfId="0" applyFont="1"/>
    <xf numFmtId="0" fontId="1" fillId="5" borderId="0" xfId="0" applyFont="1" applyFill="1"/>
    <xf numFmtId="0" fontId="1" fillId="0" borderId="8" xfId="0" applyFont="1" applyBorder="1"/>
    <xf numFmtId="0" fontId="1" fillId="14" borderId="0" xfId="0" applyFont="1" applyFill="1"/>
    <xf numFmtId="0" fontId="19" fillId="0" borderId="0" xfId="0" applyFont="1"/>
    <xf numFmtId="0" fontId="23" fillId="6" borderId="7" xfId="0" applyFont="1" applyFill="1" applyBorder="1" applyAlignment="1">
      <alignment horizontal="right"/>
    </xf>
    <xf numFmtId="0" fontId="23" fillId="6" borderId="0" xfId="0" applyFont="1" applyFill="1" applyBorder="1" applyAlignment="1">
      <alignment horizontal="right"/>
    </xf>
    <xf numFmtId="0" fontId="23" fillId="6" borderId="8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horizontal="left"/>
    </xf>
    <xf numFmtId="0" fontId="22" fillId="14" borderId="0" xfId="0" applyFont="1" applyFill="1" applyBorder="1" applyAlignment="1">
      <alignment horizontal="left"/>
    </xf>
    <xf numFmtId="0" fontId="19" fillId="6" borderId="8" xfId="0" applyFont="1" applyFill="1" applyBorder="1" applyAlignment="1">
      <alignment horizontal="center" vertical="center"/>
    </xf>
    <xf numFmtId="0" fontId="22" fillId="6" borderId="0" xfId="0" applyFont="1" applyFill="1" applyBorder="1"/>
    <xf numFmtId="164" fontId="22" fillId="6" borderId="0" xfId="0" applyNumberFormat="1" applyFont="1" applyFill="1" applyBorder="1" applyAlignment="1">
      <alignment horizontal="left"/>
    </xf>
    <xf numFmtId="165" fontId="22" fillId="6" borderId="0" xfId="0" quotePrefix="1" applyNumberFormat="1" applyFont="1" applyFill="1" applyBorder="1" applyAlignment="1">
      <alignment horizontal="right"/>
    </xf>
    <xf numFmtId="0" fontId="22" fillId="6" borderId="7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right"/>
    </xf>
    <xf numFmtId="0" fontId="22" fillId="3" borderId="0" xfId="0" applyFont="1" applyFill="1" applyBorder="1" applyAlignment="1">
      <alignment horizontal="right"/>
    </xf>
    <xf numFmtId="0" fontId="1" fillId="6" borderId="0" xfId="0" quotePrefix="1" applyFont="1" applyFill="1" applyBorder="1" applyAlignment="1">
      <alignment horizontal="right"/>
    </xf>
    <xf numFmtId="0" fontId="1" fillId="6" borderId="8" xfId="0" quotePrefix="1" applyFont="1" applyFill="1" applyBorder="1" applyAlignment="1">
      <alignment horizontal="right"/>
    </xf>
    <xf numFmtId="0" fontId="22" fillId="8" borderId="0" xfId="0" applyFont="1" applyFill="1" applyBorder="1"/>
    <xf numFmtId="164" fontId="22" fillId="8" borderId="0" xfId="0" applyNumberFormat="1" applyFont="1" applyFill="1" applyBorder="1" applyAlignment="1">
      <alignment horizontal="left"/>
    </xf>
    <xf numFmtId="165" fontId="22" fillId="8" borderId="0" xfId="0" quotePrefix="1" applyNumberFormat="1" applyFont="1" applyFill="1" applyBorder="1" applyAlignment="1">
      <alignment horizontal="right"/>
    </xf>
    <xf numFmtId="0" fontId="1" fillId="8" borderId="7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right"/>
    </xf>
    <xf numFmtId="0" fontId="1" fillId="8" borderId="8" xfId="0" applyFont="1" applyFill="1" applyBorder="1" applyAlignment="1">
      <alignment horizontal="right"/>
    </xf>
    <xf numFmtId="0" fontId="1" fillId="8" borderId="8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/>
    </xf>
    <xf numFmtId="0" fontId="23" fillId="8" borderId="7" xfId="0" applyFont="1" applyFill="1" applyBorder="1" applyAlignment="1">
      <alignment horizontal="right"/>
    </xf>
    <xf numFmtId="0" fontId="23" fillId="8" borderId="0" xfId="0" applyFont="1" applyFill="1" applyBorder="1" applyAlignment="1">
      <alignment horizontal="right"/>
    </xf>
    <xf numFmtId="0" fontId="23" fillId="8" borderId="8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right"/>
    </xf>
    <xf numFmtId="0" fontId="1" fillId="9" borderId="0" xfId="0" applyFont="1" applyFill="1" applyBorder="1" applyAlignment="1">
      <alignment horizontal="right"/>
    </xf>
    <xf numFmtId="0" fontId="1" fillId="9" borderId="8" xfId="0" applyFont="1" applyFill="1" applyBorder="1" applyAlignment="1">
      <alignment horizontal="right"/>
    </xf>
    <xf numFmtId="0" fontId="1" fillId="9" borderId="8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/>
    </xf>
    <xf numFmtId="0" fontId="0" fillId="0" borderId="47" xfId="0" applyBorder="1" applyAlignment="1">
      <alignment horizontal="right"/>
    </xf>
    <xf numFmtId="0" fontId="3" fillId="7" borderId="3" xfId="0" applyFont="1" applyFill="1" applyBorder="1"/>
    <xf numFmtId="164" fontId="3" fillId="7" borderId="3" xfId="0" applyNumberFormat="1" applyFont="1" applyFill="1" applyBorder="1" applyAlignment="1">
      <alignment horizontal="left"/>
    </xf>
    <xf numFmtId="165" fontId="3" fillId="7" borderId="3" xfId="0" applyNumberFormat="1" applyFont="1" applyFill="1" applyBorder="1" applyAlignment="1">
      <alignment horizontal="right"/>
    </xf>
    <xf numFmtId="0" fontId="3" fillId="7" borderId="9" xfId="0" applyFont="1" applyFill="1" applyBorder="1" applyAlignment="1">
      <alignment horizontal="right"/>
    </xf>
    <xf numFmtId="0" fontId="3" fillId="7" borderId="3" xfId="0" applyFont="1" applyFill="1" applyBorder="1" applyAlignment="1">
      <alignment horizontal="right"/>
    </xf>
    <xf numFmtId="0" fontId="3" fillId="7" borderId="10" xfId="0" applyFont="1" applyFill="1" applyBorder="1" applyAlignment="1">
      <alignment horizontal="right"/>
    </xf>
    <xf numFmtId="0" fontId="3" fillId="0" borderId="0" xfId="0" applyFont="1"/>
    <xf numFmtId="0" fontId="3" fillId="7" borderId="0" xfId="0" applyFont="1" applyFill="1" applyBorder="1"/>
    <xf numFmtId="164" fontId="3" fillId="7" borderId="0" xfId="0" applyNumberFormat="1" applyFont="1" applyFill="1" applyBorder="1" applyAlignment="1">
      <alignment horizontal="left"/>
    </xf>
    <xf numFmtId="165" fontId="3" fillId="7" borderId="0" xfId="0" applyNumberFormat="1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5" borderId="0" xfId="0" applyFont="1" applyFill="1" applyBorder="1" applyAlignment="1"/>
    <xf numFmtId="0" fontId="3" fillId="7" borderId="8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22" fillId="7" borderId="0" xfId="0" applyFont="1" applyFill="1" applyBorder="1"/>
    <xf numFmtId="164" fontId="22" fillId="7" borderId="0" xfId="0" applyNumberFormat="1" applyFont="1" applyFill="1" applyBorder="1" applyAlignment="1">
      <alignment horizontal="left"/>
    </xf>
    <xf numFmtId="165" fontId="22" fillId="7" borderId="0" xfId="0" applyNumberFormat="1" applyFont="1" applyFill="1" applyBorder="1" applyAlignment="1">
      <alignment horizontal="right"/>
    </xf>
    <xf numFmtId="0" fontId="22" fillId="7" borderId="7" xfId="0" applyFont="1" applyFill="1" applyBorder="1" applyAlignment="1">
      <alignment horizontal="right"/>
    </xf>
    <xf numFmtId="0" fontId="22" fillId="7" borderId="0" xfId="0" applyFont="1" applyFill="1" applyBorder="1" applyAlignment="1">
      <alignment horizontal="right"/>
    </xf>
    <xf numFmtId="0" fontId="22" fillId="7" borderId="8" xfId="0" applyFont="1" applyFill="1" applyBorder="1" applyAlignment="1">
      <alignment horizontal="right"/>
    </xf>
    <xf numFmtId="0" fontId="22" fillId="0" borderId="0" xfId="0" applyFont="1"/>
    <xf numFmtId="165" fontId="22" fillId="6" borderId="0" xfId="0" applyNumberFormat="1" applyFont="1" applyFill="1" applyBorder="1" applyAlignment="1">
      <alignment horizontal="right"/>
    </xf>
    <xf numFmtId="0" fontId="22" fillId="6" borderId="8" xfId="0" applyFont="1" applyFill="1" applyBorder="1" applyAlignment="1">
      <alignment horizontal="right"/>
    </xf>
    <xf numFmtId="0" fontId="22" fillId="6" borderId="8" xfId="0" applyFont="1" applyFill="1" applyBorder="1" applyAlignment="1">
      <alignment horizontal="center" vertical="center"/>
    </xf>
    <xf numFmtId="0" fontId="3" fillId="6" borderId="0" xfId="0" applyFont="1" applyFill="1" applyBorder="1"/>
    <xf numFmtId="164" fontId="3" fillId="6" borderId="0" xfId="0" applyNumberFormat="1" applyFont="1" applyFill="1" applyBorder="1" applyAlignment="1">
      <alignment horizontal="left"/>
    </xf>
    <xf numFmtId="165" fontId="3" fillId="6" borderId="0" xfId="0" applyNumberFormat="1" applyFont="1" applyFill="1" applyBorder="1" applyAlignment="1">
      <alignment horizontal="right"/>
    </xf>
    <xf numFmtId="0" fontId="3" fillId="6" borderId="7" xfId="0" applyFont="1" applyFill="1" applyBorder="1" applyAlignment="1">
      <alignment horizontal="right"/>
    </xf>
    <xf numFmtId="0" fontId="3" fillId="6" borderId="0" xfId="0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22" fillId="6" borderId="0" xfId="0" quotePrefix="1" applyFont="1" applyFill="1" applyBorder="1" applyAlignment="1">
      <alignment horizontal="right"/>
    </xf>
    <xf numFmtId="0" fontId="22" fillId="6" borderId="8" xfId="0" quotePrefix="1" applyFont="1" applyFill="1" applyBorder="1" applyAlignment="1">
      <alignment horizontal="right"/>
    </xf>
    <xf numFmtId="0" fontId="3" fillId="8" borderId="0" xfId="0" applyFont="1" applyFill="1" applyBorder="1"/>
    <xf numFmtId="164" fontId="3" fillId="8" borderId="0" xfId="0" applyNumberFormat="1" applyFont="1" applyFill="1" applyBorder="1" applyAlignment="1">
      <alignment horizontal="left"/>
    </xf>
    <xf numFmtId="165" fontId="3" fillId="8" borderId="0" xfId="0" applyNumberFormat="1" applyFont="1" applyFill="1" applyBorder="1" applyAlignment="1">
      <alignment horizontal="right"/>
    </xf>
    <xf numFmtId="0" fontId="3" fillId="8" borderId="7" xfId="0" applyFont="1" applyFill="1" applyBorder="1" applyAlignment="1">
      <alignment horizontal="right"/>
    </xf>
    <xf numFmtId="0" fontId="3" fillId="8" borderId="0" xfId="0" applyFont="1" applyFill="1" applyBorder="1" applyAlignment="1">
      <alignment horizontal="right"/>
    </xf>
    <xf numFmtId="0" fontId="3" fillId="8" borderId="8" xfId="0" applyFont="1" applyFill="1" applyBorder="1" applyAlignment="1">
      <alignment horizontal="right"/>
    </xf>
    <xf numFmtId="0" fontId="3" fillId="8" borderId="0" xfId="0" quotePrefix="1" applyFont="1" applyFill="1" applyBorder="1" applyAlignment="1">
      <alignment horizontal="right"/>
    </xf>
    <xf numFmtId="0" fontId="22" fillId="8" borderId="7" xfId="0" applyFont="1" applyFill="1" applyBorder="1" applyAlignment="1">
      <alignment horizontal="right"/>
    </xf>
    <xf numFmtId="0" fontId="22" fillId="8" borderId="0" xfId="0" applyFont="1" applyFill="1" applyBorder="1" applyAlignment="1">
      <alignment horizontal="right"/>
    </xf>
    <xf numFmtId="0" fontId="22" fillId="5" borderId="0" xfId="0" applyFont="1" applyFill="1" applyBorder="1" applyAlignment="1"/>
    <xf numFmtId="0" fontId="22" fillId="8" borderId="8" xfId="0" applyFont="1" applyFill="1" applyBorder="1" applyAlignment="1">
      <alignment horizontal="right"/>
    </xf>
    <xf numFmtId="0" fontId="24" fillId="2" borderId="0" xfId="0" applyFont="1" applyFill="1" applyBorder="1" applyAlignment="1">
      <alignment horizontal="left" indent="1"/>
    </xf>
    <xf numFmtId="164" fontId="24" fillId="2" borderId="0" xfId="0" applyNumberFormat="1" applyFont="1" applyFill="1" applyBorder="1" applyAlignment="1">
      <alignment horizontal="left"/>
    </xf>
    <xf numFmtId="165" fontId="3" fillId="2" borderId="0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3" fillId="2" borderId="0" xfId="0" quotePrefix="1" applyFont="1" applyFill="1" applyBorder="1" applyAlignment="1">
      <alignment horizontal="right"/>
    </xf>
    <xf numFmtId="0" fontId="3" fillId="2" borderId="8" xfId="0" quotePrefix="1" applyFont="1" applyFill="1" applyBorder="1" applyAlignment="1">
      <alignment horizontal="right"/>
    </xf>
    <xf numFmtId="0" fontId="3" fillId="0" borderId="8" xfId="0" applyFont="1" applyBorder="1"/>
    <xf numFmtId="0" fontId="22" fillId="9" borderId="0" xfId="0" applyFont="1" applyFill="1" applyBorder="1"/>
    <xf numFmtId="164" fontId="22" fillId="9" borderId="0" xfId="0" applyNumberFormat="1" applyFont="1" applyFill="1" applyBorder="1" applyAlignment="1">
      <alignment horizontal="left"/>
    </xf>
    <xf numFmtId="165" fontId="22" fillId="9" borderId="0" xfId="0" quotePrefix="1" applyNumberFormat="1" applyFont="1" applyFill="1" applyBorder="1" applyAlignment="1">
      <alignment horizontal="right"/>
    </xf>
    <xf numFmtId="0" fontId="22" fillId="9" borderId="7" xfId="0" applyFont="1" applyFill="1" applyBorder="1" applyAlignment="1">
      <alignment horizontal="right"/>
    </xf>
    <xf numFmtId="0" fontId="22" fillId="9" borderId="0" xfId="0" applyFont="1" applyFill="1" applyBorder="1" applyAlignment="1">
      <alignment horizontal="right"/>
    </xf>
    <xf numFmtId="0" fontId="22" fillId="9" borderId="8" xfId="0" applyFont="1" applyFill="1" applyBorder="1" applyAlignment="1">
      <alignment horizontal="right"/>
    </xf>
    <xf numFmtId="0" fontId="3" fillId="9" borderId="0" xfId="0" applyFont="1" applyFill="1" applyBorder="1"/>
    <xf numFmtId="164" fontId="3" fillId="9" borderId="0" xfId="0" applyNumberFormat="1" applyFont="1" applyFill="1" applyBorder="1" applyAlignment="1">
      <alignment horizontal="left"/>
    </xf>
    <xf numFmtId="165" fontId="3" fillId="9" borderId="0" xfId="0" applyNumberFormat="1" applyFont="1" applyFill="1" applyBorder="1" applyAlignment="1">
      <alignment horizontal="right"/>
    </xf>
    <xf numFmtId="0" fontId="3" fillId="9" borderId="7" xfId="0" applyFont="1" applyFill="1" applyBorder="1" applyAlignment="1">
      <alignment horizontal="right"/>
    </xf>
    <xf numFmtId="0" fontId="3" fillId="9" borderId="0" xfId="0" applyFont="1" applyFill="1" applyBorder="1" applyAlignment="1">
      <alignment horizontal="right"/>
    </xf>
    <xf numFmtId="0" fontId="3" fillId="9" borderId="0" xfId="0" quotePrefix="1" applyFont="1" applyFill="1" applyBorder="1" applyAlignment="1">
      <alignment horizontal="right"/>
    </xf>
    <xf numFmtId="0" fontId="3" fillId="9" borderId="8" xfId="0" applyFont="1" applyFill="1" applyBorder="1" applyAlignment="1">
      <alignment horizontal="right"/>
    </xf>
    <xf numFmtId="0" fontId="3" fillId="10" borderId="4" xfId="0" applyFont="1" applyFill="1" applyBorder="1"/>
    <xf numFmtId="164" fontId="3" fillId="10" borderId="4" xfId="0" applyNumberFormat="1" applyFont="1" applyFill="1" applyBorder="1" applyAlignment="1">
      <alignment horizontal="left"/>
    </xf>
    <xf numFmtId="165" fontId="3" fillId="10" borderId="4" xfId="0" applyNumberFormat="1" applyFont="1" applyFill="1" applyBorder="1"/>
    <xf numFmtId="0" fontId="3" fillId="10" borderId="11" xfId="0" applyFont="1" applyFill="1" applyBorder="1" applyAlignment="1">
      <alignment horizontal="right"/>
    </xf>
    <xf numFmtId="0" fontId="3" fillId="10" borderId="4" xfId="0" quotePrefix="1" applyFont="1" applyFill="1" applyBorder="1" applyAlignment="1">
      <alignment horizontal="right"/>
    </xf>
    <xf numFmtId="0" fontId="3" fillId="10" borderId="4" xfId="0" applyFont="1" applyFill="1" applyBorder="1" applyAlignment="1"/>
    <xf numFmtId="0" fontId="3" fillId="10" borderId="4" xfId="0" applyFont="1" applyFill="1" applyBorder="1" applyAlignment="1">
      <alignment horizontal="right"/>
    </xf>
    <xf numFmtId="0" fontId="3" fillId="10" borderId="12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22" fillId="10" borderId="12" xfId="0" applyFont="1" applyFill="1" applyBorder="1" applyAlignment="1">
      <alignment horizontal="center" vertical="center"/>
    </xf>
    <xf numFmtId="0" fontId="3" fillId="7" borderId="55" xfId="0" applyFont="1" applyFill="1" applyBorder="1" applyAlignment="1">
      <alignment horizontal="right"/>
    </xf>
    <xf numFmtId="0" fontId="3" fillId="10" borderId="12" xfId="0" applyFont="1" applyFill="1" applyBorder="1" applyAlignment="1">
      <alignment horizontal="center" vertical="center"/>
    </xf>
    <xf numFmtId="167" fontId="19" fillId="5" borderId="0" xfId="2" applyNumberFormat="1" applyFont="1" applyFill="1" applyBorder="1"/>
    <xf numFmtId="0" fontId="19" fillId="0" borderId="0" xfId="0" applyFont="1" applyBorder="1"/>
    <xf numFmtId="168" fontId="19" fillId="0" borderId="0" xfId="2" applyNumberFormat="1" applyFont="1" applyBorder="1"/>
    <xf numFmtId="168" fontId="19" fillId="6" borderId="0" xfId="2" applyNumberFormat="1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right"/>
    </xf>
    <xf numFmtId="0" fontId="19" fillId="5" borderId="12" xfId="0" applyFont="1" applyFill="1" applyBorder="1" applyAlignment="1">
      <alignment horizontal="right"/>
    </xf>
    <xf numFmtId="0" fontId="19" fillId="5" borderId="4" xfId="0" applyFont="1" applyFill="1" applyBorder="1" applyAlignment="1">
      <alignment horizontal="right"/>
    </xf>
    <xf numFmtId="0" fontId="19" fillId="0" borderId="4" xfId="0" applyFont="1" applyBorder="1" applyAlignment="1">
      <alignment horizontal="right"/>
    </xf>
    <xf numFmtId="168" fontId="19" fillId="0" borderId="4" xfId="2" applyNumberFormat="1" applyFont="1" applyBorder="1" applyAlignment="1">
      <alignment horizontal="right"/>
    </xf>
    <xf numFmtId="0" fontId="19" fillId="5" borderId="81" xfId="0" applyFont="1" applyFill="1" applyBorder="1" applyAlignment="1">
      <alignment horizontal="center"/>
    </xf>
    <xf numFmtId="167" fontId="19" fillId="5" borderId="57" xfId="2" applyNumberFormat="1" applyFont="1" applyFill="1" applyBorder="1"/>
    <xf numFmtId="0" fontId="19" fillId="0" borderId="57" xfId="0" applyFont="1" applyBorder="1"/>
    <xf numFmtId="0" fontId="19" fillId="0" borderId="82" xfId="0" applyFont="1" applyBorder="1" applyAlignment="1">
      <alignment horizontal="right"/>
    </xf>
    <xf numFmtId="168" fontId="19" fillId="0" borderId="57" xfId="2" applyNumberFormat="1" applyFont="1" applyBorder="1"/>
    <xf numFmtId="168" fontId="19" fillId="0" borderId="82" xfId="2" applyNumberFormat="1" applyFont="1" applyBorder="1" applyAlignment="1">
      <alignment horizontal="right"/>
    </xf>
    <xf numFmtId="168" fontId="19" fillId="14" borderId="57" xfId="2" applyNumberFormat="1" applyFont="1" applyFill="1" applyBorder="1" applyAlignment="1">
      <alignment horizontal="center" vertical="center"/>
    </xf>
    <xf numFmtId="168" fontId="19" fillId="10" borderId="82" xfId="2" applyNumberFormat="1" applyFont="1" applyFill="1" applyBorder="1" applyAlignment="1">
      <alignment horizontal="center" vertical="center"/>
    </xf>
    <xf numFmtId="168" fontId="19" fillId="16" borderId="78" xfId="2" applyNumberFormat="1" applyFont="1" applyFill="1" applyBorder="1" applyAlignment="1">
      <alignment horizontal="center" vertical="center"/>
    </xf>
    <xf numFmtId="9" fontId="25" fillId="17" borderId="44" xfId="1" applyFont="1" applyFill="1" applyBorder="1" applyAlignment="1">
      <alignment horizontal="center" vertical="center"/>
    </xf>
    <xf numFmtId="9" fontId="25" fillId="17" borderId="42" xfId="1" applyFont="1" applyFill="1" applyBorder="1" applyAlignment="1">
      <alignment horizontal="center" vertical="center"/>
    </xf>
    <xf numFmtId="168" fontId="19" fillId="4" borderId="57" xfId="2" applyNumberFormat="1" applyFont="1" applyFill="1" applyBorder="1" applyAlignment="1">
      <alignment horizontal="center" vertical="center"/>
    </xf>
    <xf numFmtId="168" fontId="19" fillId="4" borderId="82" xfId="2" applyNumberFormat="1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68" fontId="19" fillId="8" borderId="57" xfId="2" applyNumberFormat="1" applyFont="1" applyFill="1" applyBorder="1" applyAlignment="1">
      <alignment horizontal="center" vertical="center"/>
    </xf>
    <xf numFmtId="168" fontId="19" fillId="9" borderId="57" xfId="2" applyNumberFormat="1" applyFont="1" applyFill="1" applyBorder="1" applyAlignment="1">
      <alignment horizontal="center" vertical="center"/>
    </xf>
    <xf numFmtId="168" fontId="19" fillId="12" borderId="56" xfId="2" applyNumberFormat="1" applyFont="1" applyFill="1" applyBorder="1" applyAlignment="1">
      <alignment horizontal="center" vertical="center"/>
    </xf>
    <xf numFmtId="168" fontId="19" fillId="12" borderId="57" xfId="2" applyNumberFormat="1" applyFont="1" applyFill="1" applyBorder="1" applyAlignment="1">
      <alignment horizontal="center" vertical="center"/>
    </xf>
    <xf numFmtId="1" fontId="19" fillId="17" borderId="44" xfId="0" applyNumberFormat="1" applyFont="1" applyFill="1" applyBorder="1" applyAlignment="1">
      <alignment horizontal="right" vertical="center"/>
    </xf>
    <xf numFmtId="1" fontId="19" fillId="17" borderId="10" xfId="0" applyNumberFormat="1" applyFont="1" applyFill="1" applyBorder="1" applyAlignment="1">
      <alignment horizontal="right" vertical="center"/>
    </xf>
    <xf numFmtId="1" fontId="19" fillId="17" borderId="56" xfId="0" applyNumberFormat="1" applyFont="1" applyFill="1" applyBorder="1" applyAlignment="1">
      <alignment horizontal="right" vertical="center"/>
    </xf>
    <xf numFmtId="1" fontId="19" fillId="17" borderId="42" xfId="0" applyNumberFormat="1" applyFont="1" applyFill="1" applyBorder="1" applyAlignment="1">
      <alignment horizontal="right" vertical="center"/>
    </xf>
    <xf numFmtId="1" fontId="19" fillId="17" borderId="8" xfId="0" applyNumberFormat="1" applyFont="1" applyFill="1" applyBorder="1" applyAlignment="1">
      <alignment horizontal="right" vertical="center"/>
    </xf>
    <xf numFmtId="1" fontId="19" fillId="17" borderId="57" xfId="0" applyNumberFormat="1" applyFont="1" applyFill="1" applyBorder="1" applyAlignment="1">
      <alignment horizontal="right" vertical="center"/>
    </xf>
    <xf numFmtId="167" fontId="0" fillId="0" borderId="0" xfId="0" applyNumberFormat="1"/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55" xfId="0" applyNumberFormat="1" applyBorder="1" applyAlignment="1">
      <alignment horizontal="right" vertical="top" wrapText="1"/>
    </xf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165" fontId="0" fillId="0" borderId="4" xfId="0" applyNumberFormat="1" applyBorder="1" applyAlignment="1">
      <alignment horizontal="center" vertical="center"/>
    </xf>
    <xf numFmtId="0" fontId="13" fillId="5" borderId="36" xfId="0" applyFont="1" applyFill="1" applyBorder="1" applyAlignment="1">
      <alignment horizontal="center" wrapText="1"/>
    </xf>
    <xf numFmtId="0" fontId="13" fillId="5" borderId="3" xfId="0" applyFont="1" applyFill="1" applyBorder="1" applyAlignment="1">
      <alignment horizontal="center" wrapText="1"/>
    </xf>
    <xf numFmtId="0" fontId="13" fillId="5" borderId="37" xfId="0" applyFont="1" applyFill="1" applyBorder="1" applyAlignment="1">
      <alignment horizontal="center" wrapText="1"/>
    </xf>
    <xf numFmtId="0" fontId="13" fillId="5" borderId="40" xfId="0" applyFont="1" applyFill="1" applyBorder="1" applyAlignment="1">
      <alignment horizontal="center" wrapText="1"/>
    </xf>
    <xf numFmtId="0" fontId="13" fillId="5" borderId="4" xfId="0" applyFont="1" applyFill="1" applyBorder="1" applyAlignment="1">
      <alignment horizontal="center" wrapText="1"/>
    </xf>
    <xf numFmtId="0" fontId="13" fillId="5" borderId="41" xfId="0" applyFont="1" applyFill="1" applyBorder="1" applyAlignment="1">
      <alignment horizontal="center" wrapText="1"/>
    </xf>
    <xf numFmtId="9" fontId="19" fillId="5" borderId="11" xfId="1" applyFont="1" applyFill="1" applyBorder="1" applyAlignment="1">
      <alignment horizontal="center"/>
    </xf>
    <xf numFmtId="9" fontId="19" fillId="5" borderId="4" xfId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167" fontId="19" fillId="5" borderId="7" xfId="0" applyNumberFormat="1" applyFont="1" applyFill="1" applyBorder="1" applyAlignment="1">
      <alignment horizontal="center"/>
    </xf>
    <xf numFmtId="167" fontId="19" fillId="5" borderId="0" xfId="0" applyNumberFormat="1" applyFont="1" applyFill="1" applyBorder="1" applyAlignment="1">
      <alignment horizontal="center"/>
    </xf>
    <xf numFmtId="167" fontId="19" fillId="5" borderId="39" xfId="0" applyNumberFormat="1" applyFont="1" applyFill="1" applyBorder="1" applyAlignment="1">
      <alignment horizontal="center"/>
    </xf>
    <xf numFmtId="0" fontId="20" fillId="16" borderId="79" xfId="0" applyFont="1" applyFill="1" applyBorder="1" applyAlignment="1">
      <alignment horizontal="right"/>
    </xf>
    <xf numFmtId="0" fontId="20" fillId="16" borderId="80" xfId="0" applyFont="1" applyFill="1" applyBorder="1" applyAlignment="1">
      <alignment horizontal="right"/>
    </xf>
    <xf numFmtId="0" fontId="20" fillId="16" borderId="76" xfId="0" applyFont="1" applyFill="1" applyBorder="1" applyAlignment="1">
      <alignment horizontal="right"/>
    </xf>
    <xf numFmtId="0" fontId="20" fillId="16" borderId="75" xfId="0" applyFont="1" applyFill="1" applyBorder="1" applyAlignment="1">
      <alignment horizontal="right"/>
    </xf>
    <xf numFmtId="0" fontId="17" fillId="16" borderId="36" xfId="0" applyFont="1" applyFill="1" applyBorder="1" applyAlignment="1">
      <alignment horizontal="left" vertical="top" wrapText="1"/>
    </xf>
    <xf numFmtId="0" fontId="17" fillId="16" borderId="3" xfId="0" applyFont="1" applyFill="1" applyBorder="1" applyAlignment="1">
      <alignment horizontal="left" vertical="top"/>
    </xf>
    <xf numFmtId="0" fontId="17" fillId="16" borderId="37" xfId="0" applyFont="1" applyFill="1" applyBorder="1" applyAlignment="1">
      <alignment horizontal="left" vertical="top"/>
    </xf>
    <xf numFmtId="0" fontId="17" fillId="16" borderId="38" xfId="0" applyFont="1" applyFill="1" applyBorder="1" applyAlignment="1">
      <alignment horizontal="left" vertical="top"/>
    </xf>
    <xf numFmtId="0" fontId="17" fillId="16" borderId="0" xfId="0" applyFont="1" applyFill="1" applyBorder="1" applyAlignment="1">
      <alignment horizontal="left" vertical="top"/>
    </xf>
    <xf numFmtId="0" fontId="17" fillId="16" borderId="39" xfId="0" applyFont="1" applyFill="1" applyBorder="1" applyAlignment="1">
      <alignment horizontal="left" vertical="top"/>
    </xf>
    <xf numFmtId="0" fontId="19" fillId="16" borderId="36" xfId="0" applyFont="1" applyFill="1" applyBorder="1" applyAlignment="1">
      <alignment horizontal="center" vertical="center" wrapText="1"/>
    </xf>
    <xf numFmtId="0" fontId="19" fillId="16" borderId="3" xfId="0" applyFont="1" applyFill="1" applyBorder="1" applyAlignment="1">
      <alignment horizontal="center" vertical="center" wrapText="1"/>
    </xf>
    <xf numFmtId="0" fontId="19" fillId="16" borderId="37" xfId="0" applyFont="1" applyFill="1" applyBorder="1" applyAlignment="1">
      <alignment horizontal="center" vertical="center" wrapText="1"/>
    </xf>
    <xf numFmtId="0" fontId="19" fillId="16" borderId="40" xfId="0" applyFont="1" applyFill="1" applyBorder="1" applyAlignment="1">
      <alignment horizontal="center" vertical="center" wrapText="1"/>
    </xf>
    <xf numFmtId="0" fontId="19" fillId="16" borderId="4" xfId="0" applyFont="1" applyFill="1" applyBorder="1" applyAlignment="1">
      <alignment horizontal="center" vertical="center" wrapText="1"/>
    </xf>
    <xf numFmtId="0" fontId="19" fillId="16" borderId="41" xfId="0" applyFont="1" applyFill="1" applyBorder="1" applyAlignment="1">
      <alignment horizontal="center" vertical="center" wrapText="1"/>
    </xf>
    <xf numFmtId="167" fontId="19" fillId="16" borderId="0" xfId="0" applyNumberFormat="1" applyFont="1" applyFill="1" applyBorder="1" applyAlignment="1">
      <alignment horizontal="center"/>
    </xf>
    <xf numFmtId="167" fontId="19" fillId="16" borderId="39" xfId="0" applyNumberFormat="1" applyFont="1" applyFill="1" applyBorder="1" applyAlignment="1">
      <alignment horizontal="center"/>
    </xf>
    <xf numFmtId="9" fontId="19" fillId="16" borderId="4" xfId="1" applyFont="1" applyFill="1" applyBorder="1" applyAlignment="1">
      <alignment horizontal="center"/>
    </xf>
    <xf numFmtId="9" fontId="19" fillId="16" borderId="41" xfId="1" applyFont="1" applyFill="1" applyBorder="1" applyAlignment="1">
      <alignment horizontal="center"/>
    </xf>
    <xf numFmtId="0" fontId="6" fillId="0" borderId="19" xfId="3" applyFont="1" applyBorder="1" applyAlignment="1">
      <alignment horizontal="center" vertical="center"/>
    </xf>
    <xf numFmtId="0" fontId="6" fillId="0" borderId="20" xfId="3" applyFont="1" applyBorder="1" applyAlignment="1">
      <alignment horizontal="center" vertical="center"/>
    </xf>
    <xf numFmtId="0" fontId="6" fillId="0" borderId="21" xfId="3" applyFont="1" applyBorder="1" applyAlignment="1">
      <alignment horizontal="center" vertical="center"/>
    </xf>
    <xf numFmtId="0" fontId="6" fillId="5" borderId="19" xfId="3" applyFont="1" applyFill="1" applyBorder="1" applyAlignment="1">
      <alignment horizontal="center" vertical="center"/>
    </xf>
    <xf numFmtId="0" fontId="6" fillId="5" borderId="20" xfId="3" applyFont="1" applyFill="1" applyBorder="1" applyAlignment="1">
      <alignment horizontal="center" vertical="center"/>
    </xf>
    <xf numFmtId="0" fontId="6" fillId="5" borderId="21" xfId="3" applyFont="1" applyFill="1" applyBorder="1" applyAlignment="1">
      <alignment horizontal="center" vertical="center"/>
    </xf>
    <xf numFmtId="0" fontId="6" fillId="4" borderId="19" xfId="3" applyFont="1" applyFill="1" applyBorder="1" applyAlignment="1">
      <alignment horizontal="center" vertical="center"/>
    </xf>
    <xf numFmtId="0" fontId="6" fillId="4" borderId="20" xfId="3" applyFont="1" applyFill="1" applyBorder="1" applyAlignment="1">
      <alignment horizontal="center" vertical="center"/>
    </xf>
    <xf numFmtId="0" fontId="6" fillId="4" borderId="21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vertical="center"/>
    </xf>
    <xf numFmtId="0" fontId="8" fillId="2" borderId="1" xfId="3" applyFont="1" applyFill="1" applyBorder="1" applyAlignment="1">
      <alignment vertical="center"/>
    </xf>
    <xf numFmtId="0" fontId="15" fillId="5" borderId="36" xfId="0" applyFont="1" applyFill="1" applyBorder="1" applyAlignment="1">
      <alignment horizontal="center" wrapText="1"/>
    </xf>
    <xf numFmtId="0" fontId="15" fillId="5" borderId="3" xfId="0" applyFont="1" applyFill="1" applyBorder="1" applyAlignment="1">
      <alignment horizontal="center" wrapText="1"/>
    </xf>
    <xf numFmtId="0" fontId="15" fillId="5" borderId="37" xfId="0" applyFont="1" applyFill="1" applyBorder="1" applyAlignment="1">
      <alignment horizontal="center" wrapText="1"/>
    </xf>
    <xf numFmtId="0" fontId="15" fillId="5" borderId="40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wrapText="1"/>
    </xf>
    <xf numFmtId="0" fontId="15" fillId="5" borderId="41" xfId="0" applyFont="1" applyFill="1" applyBorder="1" applyAlignment="1">
      <alignment horizontal="center" wrapText="1"/>
    </xf>
    <xf numFmtId="166" fontId="15" fillId="5" borderId="7" xfId="0" applyNumberFormat="1" applyFont="1" applyFill="1" applyBorder="1" applyAlignment="1">
      <alignment horizontal="center"/>
    </xf>
    <xf numFmtId="0" fontId="15" fillId="5" borderId="39" xfId="0" applyFont="1" applyFill="1" applyBorder="1" applyAlignment="1">
      <alignment horizontal="center"/>
    </xf>
    <xf numFmtId="9" fontId="15" fillId="5" borderId="11" xfId="1" applyFont="1" applyFill="1" applyBorder="1" applyAlignment="1">
      <alignment horizontal="center"/>
    </xf>
    <xf numFmtId="9" fontId="15" fillId="5" borderId="41" xfId="1" applyFont="1" applyFill="1" applyBorder="1" applyAlignment="1">
      <alignment horizontal="center"/>
    </xf>
    <xf numFmtId="0" fontId="15" fillId="5" borderId="36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37" xfId="0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41" xfId="0" applyFont="1" applyFill="1" applyBorder="1" applyAlignment="1">
      <alignment horizontal="center" vertical="center" wrapText="1"/>
    </xf>
    <xf numFmtId="0" fontId="10" fillId="2" borderId="34" xfId="3" applyFont="1" applyFill="1" applyBorder="1" applyAlignment="1">
      <alignment horizontal="center" vertical="center"/>
    </xf>
    <xf numFmtId="1" fontId="10" fillId="2" borderId="34" xfId="3" applyNumberFormat="1" applyFont="1" applyFill="1" applyBorder="1" applyAlignment="1">
      <alignment horizontal="center" vertical="center"/>
    </xf>
    <xf numFmtId="166" fontId="15" fillId="16" borderId="7" xfId="0" applyNumberFormat="1" applyFont="1" applyFill="1" applyBorder="1" applyAlignment="1">
      <alignment horizontal="center"/>
    </xf>
    <xf numFmtId="0" fontId="15" fillId="16" borderId="39" xfId="0" applyFont="1" applyFill="1" applyBorder="1" applyAlignment="1">
      <alignment horizontal="center"/>
    </xf>
    <xf numFmtId="9" fontId="15" fillId="16" borderId="11" xfId="1" applyFont="1" applyFill="1" applyBorder="1" applyAlignment="1">
      <alignment horizontal="center"/>
    </xf>
    <xf numFmtId="9" fontId="15" fillId="16" borderId="41" xfId="1" applyFont="1" applyFill="1" applyBorder="1" applyAlignment="1">
      <alignment horizontal="center"/>
    </xf>
    <xf numFmtId="0" fontId="15" fillId="16" borderId="36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 wrapText="1"/>
    </xf>
    <xf numFmtId="0" fontId="15" fillId="16" borderId="37" xfId="0" applyFont="1" applyFill="1" applyBorder="1" applyAlignment="1">
      <alignment horizontal="center" vertical="center" wrapText="1"/>
    </xf>
    <xf numFmtId="0" fontId="15" fillId="16" borderId="40" xfId="0" applyFont="1" applyFill="1" applyBorder="1" applyAlignment="1">
      <alignment horizontal="center" vertical="center" wrapText="1"/>
    </xf>
    <xf numFmtId="0" fontId="15" fillId="16" borderId="4" xfId="0" applyFont="1" applyFill="1" applyBorder="1" applyAlignment="1">
      <alignment horizontal="center" vertical="center" wrapText="1"/>
    </xf>
    <xf numFmtId="0" fontId="15" fillId="16" borderId="41" xfId="0" applyFont="1" applyFill="1" applyBorder="1" applyAlignment="1">
      <alignment horizontal="center" vertical="center" wrapText="1"/>
    </xf>
    <xf numFmtId="1" fontId="6" fillId="0" borderId="19" xfId="3" applyNumberFormat="1" applyFont="1" applyBorder="1" applyAlignment="1">
      <alignment horizontal="center" vertical="center"/>
    </xf>
    <xf numFmtId="1" fontId="10" fillId="2" borderId="31" xfId="3" applyNumberFormat="1" applyFont="1" applyFill="1" applyBorder="1" applyAlignment="1">
      <alignment horizontal="center" vertical="center"/>
    </xf>
    <xf numFmtId="1" fontId="10" fillId="2" borderId="32" xfId="3" applyNumberFormat="1" applyFont="1" applyFill="1" applyBorder="1" applyAlignment="1">
      <alignment horizontal="center" vertical="center"/>
    </xf>
    <xf numFmtId="1" fontId="10" fillId="2" borderId="15" xfId="3" applyNumberFormat="1" applyFont="1" applyFill="1" applyBorder="1" applyAlignment="1">
      <alignment horizontal="center" vertical="center"/>
    </xf>
    <xf numFmtId="1" fontId="10" fillId="4" borderId="15" xfId="3" applyNumberFormat="1" applyFont="1" applyFill="1" applyBorder="1" applyAlignment="1">
      <alignment horizontal="center" vertical="center"/>
    </xf>
    <xf numFmtId="1" fontId="10" fillId="5" borderId="15" xfId="3" applyNumberFormat="1" applyFont="1" applyFill="1" applyBorder="1" applyAlignment="1">
      <alignment horizontal="center" vertical="center"/>
    </xf>
    <xf numFmtId="1" fontId="10" fillId="6" borderId="15" xfId="3" applyNumberFormat="1" applyFont="1" applyFill="1" applyBorder="1" applyAlignment="1">
      <alignment horizontal="center" vertical="center"/>
    </xf>
    <xf numFmtId="0" fontId="10" fillId="2" borderId="31" xfId="3" applyFont="1" applyFill="1" applyBorder="1" applyAlignment="1">
      <alignment horizontal="center" vertical="center"/>
    </xf>
    <xf numFmtId="0" fontId="10" fillId="0" borderId="21" xfId="3" applyFont="1" applyBorder="1" applyAlignment="1">
      <alignment horizontal="center" vertical="center"/>
    </xf>
    <xf numFmtId="0" fontId="11" fillId="14" borderId="19" xfId="3" applyFont="1" applyFill="1" applyBorder="1" applyAlignment="1">
      <alignment horizontal="left" vertical="center"/>
    </xf>
    <xf numFmtId="0" fontId="11" fillId="14" borderId="20" xfId="3" applyFont="1" applyFill="1" applyBorder="1" applyAlignment="1">
      <alignment horizontal="left" vertical="center"/>
    </xf>
    <xf numFmtId="0" fontId="11" fillId="14" borderId="21" xfId="3" applyFont="1" applyFill="1" applyBorder="1" applyAlignment="1">
      <alignment horizontal="left" vertical="center"/>
    </xf>
    <xf numFmtId="0" fontId="11" fillId="14" borderId="23" xfId="3" applyFont="1" applyFill="1" applyBorder="1" applyAlignment="1">
      <alignment horizontal="left" vertical="center"/>
    </xf>
    <xf numFmtId="0" fontId="11" fillId="14" borderId="24" xfId="3" applyFont="1" applyFill="1" applyBorder="1" applyAlignment="1">
      <alignment horizontal="left" vertical="center"/>
    </xf>
    <xf numFmtId="0" fontId="11" fillId="14" borderId="25" xfId="3" applyFont="1" applyFill="1" applyBorder="1" applyAlignment="1">
      <alignment horizontal="left" vertical="center"/>
    </xf>
    <xf numFmtId="0" fontId="7" fillId="13" borderId="19" xfId="3" applyFont="1" applyFill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8" fillId="5" borderId="19" xfId="3" applyFont="1" applyFill="1" applyBorder="1" applyAlignment="1">
      <alignment vertical="center"/>
    </xf>
    <xf numFmtId="0" fontId="8" fillId="5" borderId="20" xfId="3" applyFont="1" applyFill="1" applyBorder="1" applyAlignment="1">
      <alignment vertical="center"/>
    </xf>
    <xf numFmtId="0" fontId="8" fillId="15" borderId="19" xfId="3" applyFont="1" applyFill="1" applyBorder="1" applyAlignment="1">
      <alignment vertical="center"/>
    </xf>
    <xf numFmtId="0" fontId="8" fillId="15" borderId="20" xfId="3" applyFont="1" applyFill="1" applyBorder="1" applyAlignment="1">
      <alignment vertical="center"/>
    </xf>
    <xf numFmtId="0" fontId="8" fillId="14" borderId="19" xfId="3" applyFont="1" applyFill="1" applyBorder="1" applyAlignment="1">
      <alignment vertical="center"/>
    </xf>
    <xf numFmtId="0" fontId="8" fillId="14" borderId="20" xfId="3" applyFont="1" applyFill="1" applyBorder="1" applyAlignment="1">
      <alignment vertical="center"/>
    </xf>
    <xf numFmtId="0" fontId="8" fillId="14" borderId="21" xfId="3" applyFont="1" applyFill="1" applyBorder="1" applyAlignment="1">
      <alignment vertical="center"/>
    </xf>
    <xf numFmtId="0" fontId="8" fillId="13" borderId="19" xfId="3" applyFont="1" applyFill="1" applyBorder="1" applyAlignment="1">
      <alignment vertical="center"/>
    </xf>
    <xf numFmtId="0" fontId="8" fillId="13" borderId="20" xfId="3" applyFont="1" applyFill="1" applyBorder="1" applyAlignment="1">
      <alignment vertical="center"/>
    </xf>
    <xf numFmtId="0" fontId="11" fillId="13" borderId="19" xfId="3" applyFont="1" applyFill="1" applyBorder="1" applyAlignment="1">
      <alignment horizontal="left" vertical="center"/>
    </xf>
    <xf numFmtId="0" fontId="11" fillId="13" borderId="20" xfId="3" applyFont="1" applyFill="1" applyBorder="1" applyAlignment="1">
      <alignment horizontal="left" vertical="center"/>
    </xf>
    <xf numFmtId="0" fontId="6" fillId="6" borderId="29" xfId="3" applyFont="1" applyFill="1" applyBorder="1" applyAlignment="1">
      <alignment horizontal="center" vertical="center" wrapText="1"/>
    </xf>
    <xf numFmtId="0" fontId="6" fillId="6" borderId="26" xfId="3" applyFont="1" applyFill="1" applyBorder="1" applyAlignment="1">
      <alignment horizontal="center" vertical="center" wrapText="1"/>
    </xf>
    <xf numFmtId="10" fontId="6" fillId="6" borderId="72" xfId="1" applyNumberFormat="1" applyFont="1" applyFill="1" applyBorder="1" applyAlignment="1">
      <alignment horizontal="center" vertical="center" wrapText="1"/>
    </xf>
    <xf numFmtId="10" fontId="6" fillId="6" borderId="73" xfId="1" applyNumberFormat="1" applyFont="1" applyFill="1" applyBorder="1" applyAlignment="1">
      <alignment horizontal="center" vertical="center" wrapText="1"/>
    </xf>
  </cellXfs>
  <cellStyles count="4">
    <cellStyle name="Komma" xfId="2" builtinId="3"/>
    <cellStyle name="Prozent" xfId="1" builtinId="5"/>
    <cellStyle name="Standard" xfId="0" builtinId="0"/>
    <cellStyle name="Standard 2" xfId="3"/>
  </cellStyles>
  <dxfs count="0"/>
  <tableStyles count="0" defaultTableStyle="TableStyleMedium2" defaultPivotStyle="PivotStyleLight16"/>
  <colors>
    <mruColors>
      <color rgb="FFFF66CC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9"/>
  <sheetViews>
    <sheetView tabSelected="1" topLeftCell="A40" zoomScale="60" zoomScaleNormal="60" workbookViewId="0">
      <selection activeCell="Q97" sqref="Q97"/>
    </sheetView>
  </sheetViews>
  <sheetFormatPr baseColWidth="10" defaultRowHeight="12.75" x14ac:dyDescent="0.2"/>
  <cols>
    <col min="2" max="2" width="31.42578125" customWidth="1"/>
    <col min="3" max="3" width="14.28515625" style="1" bestFit="1" customWidth="1"/>
    <col min="4" max="4" width="14.42578125" style="8" customWidth="1"/>
    <col min="5" max="5" width="11.42578125" customWidth="1"/>
    <col min="6" max="7" width="18.140625" style="13" customWidth="1"/>
    <col min="8" max="13" width="7" style="13" customWidth="1"/>
    <col min="14" max="14" width="3.7109375" customWidth="1"/>
    <col min="15" max="15" width="7.5703125" bestFit="1" customWidth="1"/>
    <col min="16" max="16" width="11.7109375" bestFit="1" customWidth="1"/>
    <col min="17" max="17" width="10.140625" bestFit="1" customWidth="1"/>
    <col min="18" max="18" width="8.42578125" bestFit="1" customWidth="1"/>
    <col min="19" max="19" width="0.140625" customWidth="1"/>
    <col min="20" max="20" width="3.7109375" hidden="1" customWidth="1"/>
    <col min="21" max="21" width="3.42578125" customWidth="1"/>
    <col min="22" max="22" width="18.140625" style="13" customWidth="1"/>
    <col min="23" max="29" width="7" style="13" customWidth="1"/>
    <col min="30" max="30" width="3.7109375" customWidth="1"/>
    <col min="31" max="31" width="4.85546875" customWidth="1"/>
    <col min="32" max="32" width="11.7109375" bestFit="1" customWidth="1"/>
    <col min="33" max="33" width="10.140625" bestFit="1" customWidth="1"/>
    <col min="34" max="34" width="8.7109375" bestFit="1" customWidth="1"/>
    <col min="35" max="35" width="3.5703125" customWidth="1"/>
    <col min="36" max="36" width="18.140625" style="13" customWidth="1"/>
    <col min="37" max="38" width="10.7109375" style="13" customWidth="1"/>
    <col min="39" max="39" width="8" style="13" customWidth="1"/>
    <col min="40" max="42" width="7" style="13" customWidth="1"/>
    <col min="43" max="43" width="3.7109375" customWidth="1"/>
    <col min="44" max="44" width="4.85546875" customWidth="1"/>
    <col min="45" max="45" width="11.7109375" bestFit="1" customWidth="1"/>
    <col min="46" max="46" width="10.140625" bestFit="1" customWidth="1"/>
    <col min="47" max="47" width="9.140625" bestFit="1" customWidth="1"/>
    <col min="48" max="48" width="4.28515625" customWidth="1"/>
    <col min="49" max="49" width="18.140625" style="13" customWidth="1"/>
    <col min="50" max="55" width="7" style="13" customWidth="1"/>
    <col min="56" max="56" width="3.7109375" customWidth="1"/>
    <col min="57" max="57" width="4.85546875" customWidth="1"/>
    <col min="58" max="58" width="11.7109375" bestFit="1" customWidth="1"/>
    <col min="59" max="59" width="10.140625" bestFit="1" customWidth="1"/>
    <col min="60" max="60" width="8.42578125" bestFit="1" customWidth="1"/>
    <col min="61" max="61" width="5.7109375" customWidth="1"/>
    <col min="65" max="65" width="13.140625" customWidth="1"/>
    <col min="66" max="66" width="3.28515625" hidden="1" customWidth="1"/>
    <col min="67" max="68" width="9.140625" hidden="1" customWidth="1"/>
    <col min="69" max="69" width="11.5703125" hidden="1" customWidth="1"/>
    <col min="70" max="70" width="13.5703125" hidden="1" customWidth="1"/>
    <col min="71" max="71" width="3.140625" customWidth="1"/>
    <col min="72" max="72" width="12.28515625" bestFit="1" customWidth="1"/>
    <col min="73" max="73" width="13.28515625" bestFit="1" customWidth="1"/>
    <col min="74" max="74" width="13.7109375" bestFit="1" customWidth="1"/>
    <col min="75" max="75" width="14" bestFit="1" customWidth="1"/>
    <col min="76" max="76" width="15.140625" customWidth="1"/>
    <col min="77" max="77" width="4.7109375" customWidth="1"/>
    <col min="78" max="79" width="8.7109375" hidden="1" customWidth="1"/>
    <col min="80" max="80" width="10.140625" hidden="1" customWidth="1"/>
    <col min="81" max="81" width="11.5703125" hidden="1" customWidth="1"/>
    <col min="85" max="85" width="14" bestFit="1" customWidth="1"/>
  </cols>
  <sheetData>
    <row r="1" spans="1:85" ht="12.75" customHeight="1" x14ac:dyDescent="0.25">
      <c r="F1" s="647" t="s">
        <v>126</v>
      </c>
      <c r="G1" s="648"/>
      <c r="H1" s="648"/>
      <c r="I1" s="648"/>
      <c r="J1" s="648"/>
      <c r="K1" s="648"/>
      <c r="L1" s="648"/>
      <c r="M1" s="648"/>
      <c r="N1" s="648"/>
      <c r="O1" s="648"/>
      <c r="P1" s="648"/>
      <c r="Q1" s="648"/>
      <c r="R1" s="650"/>
      <c r="V1" s="647" t="s">
        <v>127</v>
      </c>
      <c r="W1" s="648"/>
      <c r="X1" s="648"/>
      <c r="Y1" s="648"/>
      <c r="Z1" s="648"/>
      <c r="AA1" s="648"/>
      <c r="AB1" s="649"/>
      <c r="AC1" s="648"/>
      <c r="AD1" s="648"/>
      <c r="AE1" s="648"/>
      <c r="AF1" s="648"/>
      <c r="AG1" s="648"/>
      <c r="AH1" s="650"/>
      <c r="AJ1" s="647" t="s">
        <v>123</v>
      </c>
      <c r="AK1" s="648"/>
      <c r="AL1" s="648"/>
      <c r="AM1" s="648"/>
      <c r="AN1" s="648"/>
      <c r="AO1" s="648"/>
      <c r="AP1" s="648"/>
      <c r="AQ1" s="648"/>
      <c r="AR1" s="648"/>
      <c r="AS1" s="648"/>
      <c r="AT1" s="648"/>
      <c r="AU1" s="650"/>
      <c r="AW1" s="647" t="s">
        <v>124</v>
      </c>
      <c r="AX1" s="648"/>
      <c r="AY1" s="648"/>
      <c r="AZ1" s="648"/>
      <c r="BA1" s="648"/>
      <c r="BB1" s="648"/>
      <c r="BC1" s="648"/>
      <c r="BD1" s="648"/>
      <c r="BE1" s="648"/>
      <c r="BF1" s="648"/>
      <c r="BG1" s="648"/>
      <c r="BH1" s="650"/>
      <c r="BJ1" s="656" t="s">
        <v>152</v>
      </c>
      <c r="BK1" s="657"/>
      <c r="BL1" s="657"/>
      <c r="BM1" s="658"/>
      <c r="BN1" s="176"/>
      <c r="BO1" s="278"/>
      <c r="BP1" s="279"/>
      <c r="BQ1" s="279"/>
      <c r="BR1" s="280"/>
      <c r="BS1" s="176"/>
      <c r="BT1" s="656" t="s">
        <v>151</v>
      </c>
      <c r="BU1" s="657"/>
      <c r="BV1" s="657"/>
      <c r="BW1" s="657"/>
      <c r="BX1" s="658"/>
      <c r="BY1">
        <v>8.5</v>
      </c>
      <c r="BZ1" s="154"/>
      <c r="CA1" s="155"/>
      <c r="CB1" s="155"/>
      <c r="CC1" s="156"/>
      <c r="CD1" s="678" t="s">
        <v>178</v>
      </c>
      <c r="CE1" s="679"/>
      <c r="CF1" s="679"/>
      <c r="CG1" s="680"/>
    </row>
    <row r="2" spans="1:85" ht="21" thickBot="1" x14ac:dyDescent="0.35">
      <c r="A2" s="177" t="s">
        <v>125</v>
      </c>
      <c r="F2" s="18"/>
      <c r="G2" s="14"/>
      <c r="H2" s="638" t="s">
        <v>99</v>
      </c>
      <c r="I2" s="639"/>
      <c r="J2" s="639"/>
      <c r="K2" s="639"/>
      <c r="L2" s="639"/>
      <c r="M2" s="640"/>
      <c r="O2" s="112"/>
      <c r="R2" s="112"/>
      <c r="V2" s="18"/>
      <c r="W2" s="638" t="s">
        <v>99</v>
      </c>
      <c r="X2" s="639"/>
      <c r="Y2" s="639"/>
      <c r="Z2" s="639"/>
      <c r="AA2" s="639"/>
      <c r="AB2" s="639"/>
      <c r="AC2" s="640"/>
      <c r="AE2" s="112"/>
      <c r="AH2" s="112"/>
      <c r="AJ2" s="18"/>
      <c r="AK2" s="638" t="s">
        <v>99</v>
      </c>
      <c r="AL2" s="639"/>
      <c r="AM2" s="639"/>
      <c r="AN2" s="639"/>
      <c r="AO2" s="639"/>
      <c r="AP2" s="640"/>
      <c r="AR2" s="112"/>
      <c r="AU2" s="112"/>
      <c r="AW2" s="18"/>
      <c r="AX2" s="638" t="s">
        <v>99</v>
      </c>
      <c r="AY2" s="639"/>
      <c r="AZ2" s="639"/>
      <c r="BA2" s="639"/>
      <c r="BB2" s="639"/>
      <c r="BC2" s="640"/>
      <c r="BE2" s="112"/>
      <c r="BH2" s="112"/>
      <c r="BJ2" s="659"/>
      <c r="BK2" s="660"/>
      <c r="BL2" s="660"/>
      <c r="BM2" s="661"/>
      <c r="BN2" s="176"/>
      <c r="BO2" s="281"/>
      <c r="BP2" s="282"/>
      <c r="BQ2" s="282"/>
      <c r="BR2" s="283"/>
      <c r="BS2" s="176"/>
      <c r="BT2" s="659"/>
      <c r="BU2" s="660"/>
      <c r="BV2" s="660"/>
      <c r="BW2" s="660"/>
      <c r="BX2" s="661"/>
      <c r="BZ2" s="157"/>
      <c r="CA2" s="158"/>
      <c r="CB2" s="158"/>
      <c r="CC2" s="159"/>
      <c r="CD2" s="681"/>
      <c r="CE2" s="682"/>
      <c r="CF2" s="682"/>
      <c r="CG2" s="683"/>
    </row>
    <row r="3" spans="1:85" ht="39.75" thickBot="1" x14ac:dyDescent="0.3">
      <c r="F3" s="18" t="s">
        <v>0</v>
      </c>
      <c r="G3" s="14" t="s">
        <v>105</v>
      </c>
      <c r="H3" s="28" t="s">
        <v>100</v>
      </c>
      <c r="I3" s="29" t="s">
        <v>104</v>
      </c>
      <c r="J3" s="29" t="s">
        <v>101</v>
      </c>
      <c r="K3" s="29" t="s">
        <v>102</v>
      </c>
      <c r="L3" s="29" t="s">
        <v>1</v>
      </c>
      <c r="M3" s="30" t="s">
        <v>103</v>
      </c>
      <c r="N3" s="17"/>
      <c r="O3" s="111"/>
      <c r="P3" s="29" t="s">
        <v>107</v>
      </c>
      <c r="Q3" s="29" t="s">
        <v>108</v>
      </c>
      <c r="R3" s="30" t="s">
        <v>109</v>
      </c>
      <c r="V3" s="18" t="s">
        <v>0</v>
      </c>
      <c r="W3" s="28" t="s">
        <v>100</v>
      </c>
      <c r="X3" s="29" t="s">
        <v>104</v>
      </c>
      <c r="Y3" s="29" t="s">
        <v>101</v>
      </c>
      <c r="Z3" s="29" t="s">
        <v>102</v>
      </c>
      <c r="AA3" s="29" t="s">
        <v>1</v>
      </c>
      <c r="AB3" s="30" t="s">
        <v>103</v>
      </c>
      <c r="AC3" s="30" t="s">
        <v>173</v>
      </c>
      <c r="AD3" s="17"/>
      <c r="AE3" s="111"/>
      <c r="AF3" s="29" t="s">
        <v>107</v>
      </c>
      <c r="AG3" s="29" t="s">
        <v>108</v>
      </c>
      <c r="AH3" s="30" t="s">
        <v>109</v>
      </c>
      <c r="AJ3" s="18" t="s">
        <v>0</v>
      </c>
      <c r="AK3" s="271" t="s">
        <v>165</v>
      </c>
      <c r="AL3" s="272" t="s">
        <v>166</v>
      </c>
      <c r="AM3" s="272" t="s">
        <v>167</v>
      </c>
      <c r="AN3" s="29"/>
      <c r="AO3" s="29"/>
      <c r="AP3" s="30"/>
      <c r="AQ3" s="17"/>
      <c r="AR3" s="111"/>
      <c r="AS3" s="29" t="s">
        <v>107</v>
      </c>
      <c r="AT3" s="29" t="s">
        <v>108</v>
      </c>
      <c r="AU3" s="30" t="s">
        <v>109</v>
      </c>
      <c r="AW3" s="18" t="s">
        <v>0</v>
      </c>
      <c r="AX3" s="271" t="s">
        <v>168</v>
      </c>
      <c r="AY3" s="272" t="s">
        <v>169</v>
      </c>
      <c r="AZ3" s="272" t="s">
        <v>170</v>
      </c>
      <c r="BA3" s="272" t="s">
        <v>171</v>
      </c>
      <c r="BB3" s="272" t="s">
        <v>172</v>
      </c>
      <c r="BC3" s="273"/>
      <c r="BD3" s="17"/>
      <c r="BE3" s="111"/>
      <c r="BF3" s="29" t="s">
        <v>107</v>
      </c>
      <c r="BG3" s="29" t="s">
        <v>108</v>
      </c>
      <c r="BH3" s="30" t="s">
        <v>109</v>
      </c>
      <c r="BJ3" s="319" t="s">
        <v>148</v>
      </c>
      <c r="BK3" s="320" t="s">
        <v>111</v>
      </c>
      <c r="BL3" s="321" t="s">
        <v>149</v>
      </c>
      <c r="BM3" s="322" t="s">
        <v>150</v>
      </c>
      <c r="BN3" s="286"/>
      <c r="BO3" s="323" t="s">
        <v>148</v>
      </c>
      <c r="BP3" s="324" t="s">
        <v>111</v>
      </c>
      <c r="BQ3" s="324" t="s">
        <v>149</v>
      </c>
      <c r="BR3" s="325" t="s">
        <v>150</v>
      </c>
      <c r="BS3" s="286"/>
      <c r="BT3" s="326" t="s">
        <v>148</v>
      </c>
      <c r="BU3" s="597" t="s">
        <v>111</v>
      </c>
      <c r="BV3" s="598" t="s">
        <v>149</v>
      </c>
      <c r="BW3" s="599" t="s">
        <v>150</v>
      </c>
      <c r="BX3" s="602" t="s">
        <v>181</v>
      </c>
      <c r="BZ3" s="160" t="s">
        <v>148</v>
      </c>
      <c r="CA3" s="161" t="s">
        <v>111</v>
      </c>
      <c r="CB3" s="161" t="s">
        <v>149</v>
      </c>
      <c r="CC3" s="162" t="s">
        <v>150</v>
      </c>
      <c r="CD3" s="340" t="s">
        <v>148</v>
      </c>
      <c r="CE3" s="341" t="s">
        <v>111</v>
      </c>
      <c r="CF3" s="342" t="s">
        <v>149</v>
      </c>
      <c r="CG3" s="343" t="s">
        <v>150</v>
      </c>
    </row>
    <row r="4" spans="1:85" ht="64.5" customHeight="1" x14ac:dyDescent="0.25">
      <c r="B4" t="s">
        <v>59</v>
      </c>
      <c r="C4" s="1" t="s">
        <v>60</v>
      </c>
      <c r="D4" s="8" t="s">
        <v>61</v>
      </c>
      <c r="E4" t="s">
        <v>98</v>
      </c>
      <c r="F4" s="20" t="s">
        <v>176</v>
      </c>
      <c r="G4" s="21" t="s">
        <v>106</v>
      </c>
      <c r="H4" s="27"/>
      <c r="I4" s="22"/>
      <c r="J4" s="22"/>
      <c r="K4" s="22"/>
      <c r="L4" s="22"/>
      <c r="M4" s="23"/>
      <c r="O4" s="112"/>
      <c r="P4" s="110">
        <f>P6+P12+P46+P72</f>
        <v>1129.5</v>
      </c>
      <c r="Q4" s="110">
        <f>Q6+Q12+Q46+Q72</f>
        <v>9600.75</v>
      </c>
      <c r="R4" s="114">
        <f>R6+R12+R46+R72</f>
        <v>9600</v>
      </c>
      <c r="V4" s="651" t="s">
        <v>176</v>
      </c>
      <c r="W4" s="27"/>
      <c r="X4" s="22"/>
      <c r="Y4" s="22"/>
      <c r="Z4" s="22"/>
      <c r="AA4" s="22"/>
      <c r="AB4" s="23"/>
      <c r="AC4" s="23"/>
      <c r="AE4" s="112"/>
      <c r="AF4" s="110">
        <f>AF6+AF12+AF46+AF72</f>
        <v>1347.5</v>
      </c>
      <c r="AG4" s="110">
        <f>AG6+AG12+AG46+AG72</f>
        <v>11453.75</v>
      </c>
      <c r="AH4" s="114">
        <f>AH6+AH12+AH46+AH72</f>
        <v>11450</v>
      </c>
      <c r="AJ4" s="651" t="s">
        <v>176</v>
      </c>
      <c r="AK4" s="27"/>
      <c r="AL4" s="22"/>
      <c r="AM4" s="22"/>
      <c r="AN4" s="22"/>
      <c r="AO4" s="22"/>
      <c r="AP4" s="23"/>
      <c r="AR4" s="112"/>
      <c r="AS4" s="110">
        <f>AS6+AS12+AS46+AS72</f>
        <v>1941</v>
      </c>
      <c r="AT4" s="110">
        <f>AT6+AT12+AT46+AT72</f>
        <v>16498.5</v>
      </c>
      <c r="AU4" s="114">
        <f>AU6+AU12+AU46+AU72</f>
        <v>16500</v>
      </c>
      <c r="AW4" s="651" t="s">
        <v>176</v>
      </c>
      <c r="AX4" s="27"/>
      <c r="AY4" s="22"/>
      <c r="AZ4" s="22"/>
      <c r="BA4" s="22"/>
      <c r="BB4" s="22"/>
      <c r="BC4" s="23"/>
      <c r="BE4" s="112"/>
      <c r="BF4" s="110">
        <f>BF6+BF12+BF46+BF72</f>
        <v>400</v>
      </c>
      <c r="BG4" s="110">
        <f>BG6+BG12+BG46+BG72</f>
        <v>3400</v>
      </c>
      <c r="BH4" s="114">
        <f>BH6+BH12+BH46+BH72</f>
        <v>3400</v>
      </c>
      <c r="BJ4" s="327"/>
      <c r="BK4" s="328"/>
      <c r="BL4" s="328"/>
      <c r="BM4" s="329"/>
      <c r="BN4" s="286"/>
      <c r="BO4" s="330"/>
      <c r="BP4" s="330"/>
      <c r="BQ4" s="330"/>
      <c r="BR4" s="330"/>
      <c r="BS4" s="286"/>
      <c r="BT4" s="331">
        <f>SUM(BT7:BT85)</f>
        <v>14848.75625</v>
      </c>
      <c r="BU4" s="332">
        <f>SUM(BU7:BU85)</f>
        <v>7408.4459375000006</v>
      </c>
      <c r="BV4" s="332">
        <f>SUM(BV7:BV85)</f>
        <v>5525.4728125000001</v>
      </c>
      <c r="BW4" s="593">
        <f>SUM(BW7:BW85)</f>
        <v>7852.2999999999993</v>
      </c>
      <c r="BX4" s="603">
        <f>SUM(BX7:BX85)</f>
        <v>5318.0249999999996</v>
      </c>
      <c r="BZ4" s="112"/>
      <c r="CA4" s="112"/>
      <c r="CB4" s="112"/>
      <c r="CC4" s="112"/>
      <c r="CD4" s="344">
        <f>Ausführung!CL4</f>
        <v>26388.756249999999</v>
      </c>
      <c r="CE4" s="345">
        <f>Ausführung!CM4</f>
        <v>9558.4459375000006</v>
      </c>
      <c r="CF4" s="346">
        <f>Ausführung!CN4</f>
        <v>7925.4728125000001</v>
      </c>
      <c r="CG4" s="347">
        <f>Ausführung!CO4</f>
        <v>19280.324999999997</v>
      </c>
    </row>
    <row r="5" spans="1:85" ht="15" x14ac:dyDescent="0.25">
      <c r="F5" s="18"/>
      <c r="G5" s="14"/>
      <c r="H5" s="18"/>
      <c r="I5" s="14"/>
      <c r="J5" s="14"/>
      <c r="K5" s="14"/>
      <c r="L5" s="14"/>
      <c r="M5" s="19"/>
      <c r="O5" s="112"/>
      <c r="P5" s="90"/>
      <c r="Q5" s="90"/>
      <c r="R5" s="112"/>
      <c r="V5" s="651"/>
      <c r="W5" s="18"/>
      <c r="X5" s="14"/>
      <c r="Y5" s="14"/>
      <c r="Z5" s="14"/>
      <c r="AA5" s="14"/>
      <c r="AB5" s="19"/>
      <c r="AC5" s="19"/>
      <c r="AE5" s="112"/>
      <c r="AF5" s="90"/>
      <c r="AG5" s="90"/>
      <c r="AH5" s="112"/>
      <c r="AJ5" s="651"/>
      <c r="AK5" s="18"/>
      <c r="AL5" s="14"/>
      <c r="AM5" s="14"/>
      <c r="AN5" s="14"/>
      <c r="AO5" s="14"/>
      <c r="AP5" s="19"/>
      <c r="AR5" s="112"/>
      <c r="AS5" s="90"/>
      <c r="AT5" s="90"/>
      <c r="AU5" s="112"/>
      <c r="AW5" s="651"/>
      <c r="AX5" s="18"/>
      <c r="AY5" s="14"/>
      <c r="AZ5" s="14"/>
      <c r="BA5" s="14"/>
      <c r="BB5" s="14"/>
      <c r="BC5" s="19"/>
      <c r="BE5" s="112"/>
      <c r="BF5" s="90"/>
      <c r="BG5" s="90"/>
      <c r="BH5" s="112"/>
      <c r="BJ5" s="327"/>
      <c r="BK5" s="328"/>
      <c r="BL5" s="328"/>
      <c r="BM5" s="329"/>
      <c r="BN5" s="286"/>
      <c r="BO5" s="330"/>
      <c r="BP5" s="330"/>
      <c r="BQ5" s="330"/>
      <c r="BR5" s="330"/>
      <c r="BS5" s="286"/>
      <c r="BT5" s="333"/>
      <c r="BU5" s="334"/>
      <c r="BV5" s="665">
        <f>SUM(BV4:BX4)</f>
        <v>18695.797812500001</v>
      </c>
      <c r="BW5" s="666"/>
      <c r="BX5" s="667"/>
      <c r="BZ5" s="112"/>
      <c r="CA5" s="112"/>
      <c r="CB5" s="112"/>
      <c r="CC5" s="112"/>
      <c r="CD5" s="348"/>
      <c r="CE5" s="349"/>
      <c r="CF5" s="684">
        <f>SUM(CF4:CG4)</f>
        <v>27205.797812499997</v>
      </c>
      <c r="CG5" s="685"/>
    </row>
    <row r="6" spans="1:85" ht="15.75" thickBot="1" x14ac:dyDescent="0.3">
      <c r="B6" s="267"/>
      <c r="C6" s="268"/>
      <c r="D6" s="269"/>
      <c r="F6" s="18">
        <f>SUM(F7:F8)</f>
        <v>10</v>
      </c>
      <c r="G6" s="14">
        <f>SUM(G7:G8)</f>
        <v>20</v>
      </c>
      <c r="H6" s="18">
        <f>SUM(H7:H8)</f>
        <v>7</v>
      </c>
      <c r="I6" s="14">
        <f t="shared" ref="I6:K6" si="0">SUM(I7:I8)</f>
        <v>20</v>
      </c>
      <c r="J6" s="14">
        <f t="shared" si="0"/>
        <v>1</v>
      </c>
      <c r="K6" s="14">
        <f t="shared" si="0"/>
        <v>45</v>
      </c>
      <c r="L6" s="14">
        <f t="shared" ref="L6" si="1">SUM(L7:L8)</f>
        <v>18</v>
      </c>
      <c r="M6" s="19">
        <f t="shared" ref="M6" si="2">SUM(M7:M8)</f>
        <v>7</v>
      </c>
      <c r="N6" s="15"/>
      <c r="O6" s="25"/>
      <c r="P6" s="15">
        <f>SUM(F6:M6)</f>
        <v>128</v>
      </c>
      <c r="Q6" s="15">
        <f>P6*8.5</f>
        <v>1088</v>
      </c>
      <c r="R6" s="115">
        <v>1250</v>
      </c>
      <c r="S6" s="5"/>
      <c r="T6" s="5"/>
      <c r="U6" s="3"/>
      <c r="V6" s="18">
        <f>SUM(V7:V8)</f>
        <v>24</v>
      </c>
      <c r="W6" s="18">
        <f>SUM(W7:W8)</f>
        <v>12</v>
      </c>
      <c r="X6" s="14">
        <f t="shared" ref="X6:AC6" si="3">SUM(X7:X8)</f>
        <v>12</v>
      </c>
      <c r="Y6" s="14">
        <f t="shared" si="3"/>
        <v>0.5</v>
      </c>
      <c r="Z6" s="14">
        <f t="shared" si="3"/>
        <v>35</v>
      </c>
      <c r="AA6" s="14">
        <f t="shared" si="3"/>
        <v>60</v>
      </c>
      <c r="AB6" s="19">
        <f t="shared" ref="AB6" si="4">SUM(AB7:AB8)</f>
        <v>7</v>
      </c>
      <c r="AC6" s="19">
        <f t="shared" si="3"/>
        <v>0</v>
      </c>
      <c r="AD6" s="15"/>
      <c r="AE6" s="25"/>
      <c r="AF6" s="15">
        <f>SUM(V6:AC6)</f>
        <v>150.5</v>
      </c>
      <c r="AG6" s="15">
        <f>AF6*8.5</f>
        <v>1279.25</v>
      </c>
      <c r="AH6" s="115">
        <v>1500</v>
      </c>
      <c r="AI6" s="3"/>
      <c r="AJ6" s="18">
        <f>SUM(AJ7:AJ8)</f>
        <v>25</v>
      </c>
      <c r="AK6" s="18">
        <f>SUM(AK7:AK8)</f>
        <v>75</v>
      </c>
      <c r="AL6" s="14">
        <f t="shared" ref="AL6:AP6" si="5">SUM(AL7:AL8)</f>
        <v>150</v>
      </c>
      <c r="AM6" s="14">
        <f t="shared" si="5"/>
        <v>35</v>
      </c>
      <c r="AN6" s="14">
        <f t="shared" si="5"/>
        <v>0</v>
      </c>
      <c r="AO6" s="14">
        <f t="shared" si="5"/>
        <v>0</v>
      </c>
      <c r="AP6" s="19">
        <f t="shared" si="5"/>
        <v>0</v>
      </c>
      <c r="AQ6" s="15"/>
      <c r="AR6" s="25"/>
      <c r="AS6" s="15">
        <f>SUM(AJ6:AP6)</f>
        <v>285</v>
      </c>
      <c r="AT6" s="15">
        <f>AS6*8.5</f>
        <v>2422.5</v>
      </c>
      <c r="AU6" s="115">
        <v>2700</v>
      </c>
      <c r="AV6" s="3"/>
      <c r="AW6" s="18">
        <f>SUM(AW7:AW8)</f>
        <v>8</v>
      </c>
      <c r="AX6" s="18">
        <f>SUM(AX7:AX8)</f>
        <v>4</v>
      </c>
      <c r="AY6" s="14">
        <f t="shared" ref="AY6:BC6" si="6">SUM(AY7:AY8)</f>
        <v>4</v>
      </c>
      <c r="AZ6" s="14">
        <f t="shared" si="6"/>
        <v>7</v>
      </c>
      <c r="BA6" s="14">
        <f t="shared" si="6"/>
        <v>12</v>
      </c>
      <c r="BB6" s="14">
        <f t="shared" si="6"/>
        <v>3</v>
      </c>
      <c r="BC6" s="19">
        <f t="shared" si="6"/>
        <v>0</v>
      </c>
      <c r="BD6" s="15"/>
      <c r="BE6" s="25"/>
      <c r="BF6" s="15">
        <f>SUM(AW6:BC6)</f>
        <v>38</v>
      </c>
      <c r="BG6" s="15">
        <f>BF6*8.5</f>
        <v>323</v>
      </c>
      <c r="BH6" s="115">
        <v>500</v>
      </c>
      <c r="BJ6" s="335"/>
      <c r="BK6" s="336"/>
      <c r="BL6" s="336"/>
      <c r="BM6" s="337"/>
      <c r="BN6" s="286"/>
      <c r="BO6" s="296"/>
      <c r="BP6" s="296"/>
      <c r="BQ6" s="296"/>
      <c r="BR6" s="296"/>
      <c r="BS6" s="286"/>
      <c r="BT6" s="338">
        <f>BT4*(1/($BT4+$BU4+$BV5))</f>
        <v>0.36258042756330433</v>
      </c>
      <c r="BU6" s="339">
        <f>BU4*(1/($BT4+$BU4+$BV5))</f>
        <v>0.1809011778746368</v>
      </c>
      <c r="BV6" s="662">
        <f>BV5*(1/($BT4+$BU4+$BV5))</f>
        <v>0.456518394562059</v>
      </c>
      <c r="BW6" s="663"/>
      <c r="BX6" s="664"/>
      <c r="BZ6" s="25"/>
      <c r="CA6" s="25"/>
      <c r="CB6" s="25"/>
      <c r="CC6" s="25"/>
      <c r="CD6" s="350">
        <f>Ausführung!CL6</f>
        <v>0.41787420823436261</v>
      </c>
      <c r="CE6" s="351">
        <f>Ausführung!CM6</f>
        <v>0.1513609807996833</v>
      </c>
      <c r="CF6" s="686">
        <f>Ausführung!CN6</f>
        <v>0.4308123169041963</v>
      </c>
      <c r="CG6" s="687"/>
    </row>
    <row r="7" spans="1:85" ht="12.75" customHeight="1" x14ac:dyDescent="0.2">
      <c r="A7" s="633" t="s">
        <v>43</v>
      </c>
      <c r="B7" s="261" t="s">
        <v>18</v>
      </c>
      <c r="C7" s="262" t="s">
        <v>4</v>
      </c>
      <c r="D7" s="263">
        <v>3.694</v>
      </c>
      <c r="E7" s="636">
        <f>SUM(D7:D8)</f>
        <v>4.0140000000000002</v>
      </c>
      <c r="F7" s="253">
        <v>5</v>
      </c>
      <c r="G7" s="255">
        <v>12</v>
      </c>
      <c r="H7" s="253">
        <v>5</v>
      </c>
      <c r="I7" s="254">
        <v>20</v>
      </c>
      <c r="J7" s="254">
        <v>1</v>
      </c>
      <c r="K7" s="255">
        <v>30</v>
      </c>
      <c r="L7" s="255">
        <v>15</v>
      </c>
      <c r="M7" s="256">
        <v>5</v>
      </c>
      <c r="O7" s="414">
        <f>SUM(F7:N7)</f>
        <v>93</v>
      </c>
      <c r="R7" s="112"/>
      <c r="U7" s="112"/>
      <c r="V7" s="255">
        <v>14</v>
      </c>
      <c r="W7" s="253">
        <v>8</v>
      </c>
      <c r="X7" s="254">
        <v>12</v>
      </c>
      <c r="Y7" s="254">
        <v>0.5</v>
      </c>
      <c r="Z7" s="255">
        <v>25</v>
      </c>
      <c r="AA7" s="255">
        <v>35</v>
      </c>
      <c r="AB7" s="256">
        <v>5</v>
      </c>
      <c r="AC7" s="256"/>
      <c r="AE7" s="408">
        <f>SUM(V7:AC7)</f>
        <v>99.5</v>
      </c>
      <c r="AH7" s="112"/>
      <c r="AJ7" s="253">
        <v>15</v>
      </c>
      <c r="AK7" s="253">
        <v>60</v>
      </c>
      <c r="AL7" s="254">
        <v>120</v>
      </c>
      <c r="AM7" s="254">
        <v>20</v>
      </c>
      <c r="AN7" s="255"/>
      <c r="AO7" s="255"/>
      <c r="AP7" s="256"/>
      <c r="AR7" s="408">
        <f>SUM(AJ7:AP7)</f>
        <v>215</v>
      </c>
      <c r="AU7" s="112"/>
      <c r="AW7" s="253">
        <v>5</v>
      </c>
      <c r="AX7" s="253">
        <v>3</v>
      </c>
      <c r="AY7" s="254">
        <v>3</v>
      </c>
      <c r="AZ7" s="254">
        <v>5</v>
      </c>
      <c r="BA7" s="255">
        <v>10</v>
      </c>
      <c r="BB7" s="255">
        <v>2</v>
      </c>
      <c r="BC7" s="256"/>
      <c r="BE7" s="408">
        <f>SUM(AW7:BC7)</f>
        <v>28</v>
      </c>
      <c r="BH7" s="112"/>
      <c r="BJ7" s="611">
        <v>1</v>
      </c>
      <c r="BK7" s="382"/>
      <c r="BL7" s="382"/>
      <c r="BM7" s="384"/>
      <c r="BN7" s="286"/>
      <c r="BO7" s="388">
        <f t="shared" ref="BO7:BR8" si="7">$O7+$AE7+$AR7+$BE7</f>
        <v>435.5</v>
      </c>
      <c r="BP7" s="388">
        <f t="shared" si="7"/>
        <v>435.5</v>
      </c>
      <c r="BQ7" s="388">
        <f t="shared" si="7"/>
        <v>435.5</v>
      </c>
      <c r="BR7" s="388">
        <f t="shared" si="7"/>
        <v>435.5</v>
      </c>
      <c r="BS7" s="286"/>
      <c r="BT7" s="626">
        <f t="shared" ref="BT7:BW8" si="8">(BO7*$BY$1-$BX7)*BJ7</f>
        <v>3237.8625000000002</v>
      </c>
      <c r="BU7" s="627">
        <f t="shared" si="8"/>
        <v>0</v>
      </c>
      <c r="BV7" s="627">
        <f t="shared" si="8"/>
        <v>0</v>
      </c>
      <c r="BW7" s="627">
        <f t="shared" si="8"/>
        <v>0</v>
      </c>
      <c r="BX7" s="628">
        <f t="shared" ref="BX7:BX8" si="9">(($CF$25+$CF$26)*(O7+AE7+BE7)+($CF$25*AR7))*$BY$1</f>
        <v>463.88750000000005</v>
      </c>
      <c r="BZ7" s="388">
        <f t="shared" ref="BZ7:CC8" si="10">$O7+$AE7+$AR7+$BE7</f>
        <v>435.5</v>
      </c>
      <c r="CA7" s="388">
        <f t="shared" si="10"/>
        <v>435.5</v>
      </c>
      <c r="CB7" s="388">
        <f t="shared" si="10"/>
        <v>435.5</v>
      </c>
      <c r="CC7" s="388">
        <f t="shared" si="10"/>
        <v>435.5</v>
      </c>
      <c r="CD7" s="286"/>
      <c r="CE7" s="286"/>
      <c r="CF7" s="286"/>
      <c r="CG7" s="286"/>
    </row>
    <row r="8" spans="1:85" ht="12.75" customHeight="1" x14ac:dyDescent="0.2">
      <c r="A8" s="634"/>
      <c r="B8" s="264" t="s">
        <v>19</v>
      </c>
      <c r="C8" s="265" t="s">
        <v>3</v>
      </c>
      <c r="D8" s="266">
        <v>0.32</v>
      </c>
      <c r="E8" s="637"/>
      <c r="F8" s="257">
        <v>5</v>
      </c>
      <c r="G8" s="259">
        <v>8</v>
      </c>
      <c r="H8" s="257">
        <v>2</v>
      </c>
      <c r="I8" s="258" t="s">
        <v>62</v>
      </c>
      <c r="J8" s="258" t="s">
        <v>62</v>
      </c>
      <c r="K8" s="259">
        <v>15</v>
      </c>
      <c r="L8" s="259">
        <v>3</v>
      </c>
      <c r="M8" s="260">
        <v>2</v>
      </c>
      <c r="O8" s="415">
        <f>SUM(F8:M8)</f>
        <v>35</v>
      </c>
      <c r="R8" s="112"/>
      <c r="U8" s="112"/>
      <c r="V8" s="259">
        <v>10</v>
      </c>
      <c r="W8" s="257">
        <v>4</v>
      </c>
      <c r="X8" s="258" t="s">
        <v>62</v>
      </c>
      <c r="Y8" s="258" t="s">
        <v>62</v>
      </c>
      <c r="Z8" s="259">
        <v>10</v>
      </c>
      <c r="AA8" s="259">
        <v>25</v>
      </c>
      <c r="AB8" s="260">
        <v>2</v>
      </c>
      <c r="AC8" s="260"/>
      <c r="AE8" s="409">
        <f>SUM(V8:AC8)</f>
        <v>51</v>
      </c>
      <c r="AH8" s="112"/>
      <c r="AJ8" s="257">
        <v>10</v>
      </c>
      <c r="AK8" s="257">
        <v>15</v>
      </c>
      <c r="AL8" s="258">
        <v>30</v>
      </c>
      <c r="AM8" s="258">
        <v>15</v>
      </c>
      <c r="AN8" s="259"/>
      <c r="AO8" s="259"/>
      <c r="AP8" s="260"/>
      <c r="AR8" s="409">
        <f>SUM(AJ8:AP8)</f>
        <v>70</v>
      </c>
      <c r="AU8" s="112"/>
      <c r="AW8" s="257">
        <v>3</v>
      </c>
      <c r="AX8" s="257">
        <v>1</v>
      </c>
      <c r="AY8" s="258">
        <v>1</v>
      </c>
      <c r="AZ8" s="258">
        <v>2</v>
      </c>
      <c r="BA8" s="259">
        <v>2</v>
      </c>
      <c r="BB8" s="259">
        <v>1</v>
      </c>
      <c r="BC8" s="260"/>
      <c r="BE8" s="409">
        <f>SUM(AW8:BD8)</f>
        <v>10</v>
      </c>
      <c r="BH8" s="112"/>
      <c r="BJ8" s="612">
        <v>1</v>
      </c>
      <c r="BK8" s="383"/>
      <c r="BL8" s="383"/>
      <c r="BM8" s="385"/>
      <c r="BN8" s="286"/>
      <c r="BO8" s="389">
        <f t="shared" si="7"/>
        <v>166</v>
      </c>
      <c r="BP8" s="389">
        <f t="shared" si="7"/>
        <v>166</v>
      </c>
      <c r="BQ8" s="389">
        <f t="shared" si="7"/>
        <v>166</v>
      </c>
      <c r="BR8" s="389">
        <f t="shared" si="7"/>
        <v>166</v>
      </c>
      <c r="BS8" s="286"/>
      <c r="BT8" s="629">
        <f t="shared" si="8"/>
        <v>1229.0999999999999</v>
      </c>
      <c r="BU8" s="630">
        <f t="shared" si="8"/>
        <v>0</v>
      </c>
      <c r="BV8" s="630">
        <f t="shared" si="8"/>
        <v>0</v>
      </c>
      <c r="BW8" s="630">
        <f t="shared" si="8"/>
        <v>0</v>
      </c>
      <c r="BX8" s="631">
        <f t="shared" si="9"/>
        <v>181.9</v>
      </c>
      <c r="BZ8" s="444">
        <f t="shared" si="10"/>
        <v>166</v>
      </c>
      <c r="CA8" s="444">
        <f t="shared" si="10"/>
        <v>166</v>
      </c>
      <c r="CB8" s="444">
        <f t="shared" si="10"/>
        <v>166</v>
      </c>
      <c r="CC8" s="444">
        <f t="shared" si="10"/>
        <v>166</v>
      </c>
      <c r="CD8" s="286"/>
      <c r="CE8" s="286"/>
      <c r="CF8" s="286"/>
      <c r="CG8" s="286"/>
    </row>
    <row r="9" spans="1:85" ht="12.75" customHeight="1" x14ac:dyDescent="0.25">
      <c r="A9" s="634"/>
      <c r="B9" s="3"/>
      <c r="C9" s="4"/>
      <c r="D9" s="9"/>
      <c r="E9" s="3"/>
      <c r="F9" s="18"/>
      <c r="G9" s="14"/>
      <c r="H9" s="18"/>
      <c r="I9" s="14"/>
      <c r="J9" s="14"/>
      <c r="K9" s="14"/>
      <c r="L9" s="14"/>
      <c r="M9" s="19"/>
      <c r="O9" s="112"/>
      <c r="R9" s="112"/>
      <c r="U9" s="112"/>
      <c r="V9" s="14"/>
      <c r="W9" s="18"/>
      <c r="X9" s="14"/>
      <c r="Y9" s="14"/>
      <c r="Z9" s="14"/>
      <c r="AA9" s="14"/>
      <c r="AB9" s="19"/>
      <c r="AC9" s="19"/>
      <c r="AE9" s="112"/>
      <c r="AH9" s="112"/>
      <c r="AJ9" s="18"/>
      <c r="AK9" s="18"/>
      <c r="AL9" s="14"/>
      <c r="AM9" s="14"/>
      <c r="AN9" s="14"/>
      <c r="AO9" s="14"/>
      <c r="AP9" s="19"/>
      <c r="AR9" s="112"/>
      <c r="AU9" s="112"/>
      <c r="AW9" s="18"/>
      <c r="AX9" s="18"/>
      <c r="AY9" s="14"/>
      <c r="AZ9" s="14"/>
      <c r="BA9" s="14"/>
      <c r="BB9" s="14"/>
      <c r="BC9" s="19"/>
      <c r="BE9" s="112"/>
      <c r="BH9" s="112"/>
      <c r="BJ9" s="287"/>
      <c r="BK9" s="288"/>
      <c r="BL9" s="288"/>
      <c r="BM9" s="289"/>
      <c r="BN9" s="286"/>
      <c r="BO9" s="290"/>
      <c r="BP9" s="290"/>
      <c r="BQ9" s="290"/>
      <c r="BR9" s="290"/>
      <c r="BS9" s="286"/>
      <c r="BT9" s="291"/>
      <c r="BU9" s="292"/>
      <c r="BV9" s="292"/>
      <c r="BW9" s="594"/>
      <c r="BX9" s="604"/>
      <c r="BZ9" s="112"/>
      <c r="CA9" s="112"/>
      <c r="CB9" s="112"/>
      <c r="CC9" s="112"/>
      <c r="CD9" s="286"/>
      <c r="CE9" s="286"/>
      <c r="CF9" s="286"/>
      <c r="CG9" s="286"/>
    </row>
    <row r="10" spans="1:85" ht="15.75" thickBot="1" x14ac:dyDescent="0.3">
      <c r="A10" s="635"/>
      <c r="B10" s="5"/>
      <c r="C10" s="6"/>
      <c r="D10" s="10"/>
      <c r="E10" s="5"/>
      <c r="F10" s="24"/>
      <c r="G10" s="15"/>
      <c r="H10" s="24"/>
      <c r="I10" s="15"/>
      <c r="J10" s="15"/>
      <c r="K10" s="15"/>
      <c r="L10" s="15"/>
      <c r="M10" s="25"/>
      <c r="N10" s="15"/>
      <c r="O10" s="25"/>
      <c r="P10" s="15"/>
      <c r="Q10" s="15"/>
      <c r="R10" s="115"/>
      <c r="S10" s="5"/>
      <c r="T10" s="5"/>
      <c r="U10" s="112"/>
      <c r="V10" s="15"/>
      <c r="W10" s="24"/>
      <c r="X10" s="15"/>
      <c r="Y10" s="15"/>
      <c r="Z10" s="15"/>
      <c r="AA10" s="15"/>
      <c r="AB10" s="25"/>
      <c r="AC10" s="25"/>
      <c r="AD10" s="15"/>
      <c r="AE10" s="25"/>
      <c r="AF10" s="15"/>
      <c r="AG10" s="15"/>
      <c r="AH10" s="115"/>
      <c r="AJ10" s="24"/>
      <c r="AK10" s="24"/>
      <c r="AL10" s="15"/>
      <c r="AM10" s="15"/>
      <c r="AN10" s="15"/>
      <c r="AO10" s="15"/>
      <c r="AP10" s="25"/>
      <c r="AQ10" s="15"/>
      <c r="AR10" s="25"/>
      <c r="AS10" s="15"/>
      <c r="AT10" s="15"/>
      <c r="AU10" s="115"/>
      <c r="AW10" s="24"/>
      <c r="AX10" s="24"/>
      <c r="AY10" s="15"/>
      <c r="AZ10" s="15"/>
      <c r="BA10" s="15"/>
      <c r="BB10" s="15"/>
      <c r="BC10" s="25"/>
      <c r="BD10" s="15"/>
      <c r="BE10" s="25"/>
      <c r="BF10" s="15"/>
      <c r="BG10" s="15"/>
      <c r="BH10" s="115"/>
      <c r="BJ10" s="293"/>
      <c r="BK10" s="294"/>
      <c r="BL10" s="294"/>
      <c r="BM10" s="295"/>
      <c r="BN10" s="286"/>
      <c r="BO10" s="296"/>
      <c r="BP10" s="296"/>
      <c r="BQ10" s="296"/>
      <c r="BR10" s="296"/>
      <c r="BS10" s="286"/>
      <c r="BT10" s="297"/>
      <c r="BU10" s="298"/>
      <c r="BV10" s="298"/>
      <c r="BW10" s="600"/>
      <c r="BX10" s="605"/>
      <c r="BZ10" s="25"/>
      <c r="CA10" s="25"/>
      <c r="CB10" s="25"/>
      <c r="CC10" s="25"/>
      <c r="CD10" s="286"/>
      <c r="CE10" s="286"/>
      <c r="CF10" s="286"/>
      <c r="CG10" s="286"/>
    </row>
    <row r="11" spans="1:85" ht="15" x14ac:dyDescent="0.25">
      <c r="A11" s="7"/>
      <c r="B11" s="3"/>
      <c r="C11" s="4"/>
      <c r="D11" s="9"/>
      <c r="E11" s="3"/>
      <c r="F11" s="18"/>
      <c r="G11" s="14"/>
      <c r="H11" s="18"/>
      <c r="I11" s="14"/>
      <c r="J11" s="14"/>
      <c r="K11" s="14"/>
      <c r="L11" s="14"/>
      <c r="M11" s="19"/>
      <c r="O11" s="112"/>
      <c r="R11" s="112"/>
      <c r="U11" s="112"/>
      <c r="V11" s="14"/>
      <c r="W11" s="18"/>
      <c r="X11" s="14"/>
      <c r="Y11" s="14"/>
      <c r="Z11" s="14"/>
      <c r="AA11" s="14"/>
      <c r="AB11" s="19"/>
      <c r="AC11" s="19"/>
      <c r="AE11" s="112"/>
      <c r="AH11" s="112"/>
      <c r="AJ11" s="18"/>
      <c r="AK11" s="18"/>
      <c r="AL11" s="14"/>
      <c r="AM11" s="14"/>
      <c r="AN11" s="14"/>
      <c r="AO11" s="14"/>
      <c r="AP11" s="19"/>
      <c r="AR11" s="112"/>
      <c r="AU11" s="112"/>
      <c r="AW11" s="18"/>
      <c r="AX11" s="18"/>
      <c r="AY11" s="14"/>
      <c r="AZ11" s="14"/>
      <c r="BA11" s="14"/>
      <c r="BB11" s="14"/>
      <c r="BC11" s="19"/>
      <c r="BE11" s="112"/>
      <c r="BH11" s="112"/>
      <c r="BJ11" s="287"/>
      <c r="BK11" s="288"/>
      <c r="BL11" s="288"/>
      <c r="BM11" s="289"/>
      <c r="BN11" s="286"/>
      <c r="BO11" s="290"/>
      <c r="BP11" s="290"/>
      <c r="BQ11" s="290"/>
      <c r="BR11" s="290"/>
      <c r="BS11" s="286"/>
      <c r="BT11" s="291"/>
      <c r="BU11" s="292"/>
      <c r="BV11" s="292"/>
      <c r="BW11" s="594"/>
      <c r="BX11" s="604"/>
      <c r="BZ11" s="112"/>
      <c r="CA11" s="112"/>
      <c r="CB11" s="112"/>
      <c r="CC11" s="3"/>
      <c r="CD11" s="672" t="s">
        <v>179</v>
      </c>
      <c r="CE11" s="673"/>
      <c r="CF11" s="673"/>
      <c r="CG11" s="674"/>
    </row>
    <row r="12" spans="1:85" ht="15.75" thickBot="1" x14ac:dyDescent="0.3">
      <c r="A12" s="2"/>
      <c r="F12" s="18">
        <f t="shared" ref="F12:K12" si="11">SUM(F13:F44)</f>
        <v>29</v>
      </c>
      <c r="G12" s="14">
        <f t="shared" si="11"/>
        <v>61</v>
      </c>
      <c r="H12" s="18">
        <f t="shared" si="11"/>
        <v>13.5</v>
      </c>
      <c r="I12" s="14">
        <f t="shared" si="11"/>
        <v>75</v>
      </c>
      <c r="J12" s="14">
        <f t="shared" si="11"/>
        <v>4</v>
      </c>
      <c r="K12" s="14">
        <f t="shared" si="11"/>
        <v>58</v>
      </c>
      <c r="L12" s="14">
        <f t="shared" ref="L12" si="12">SUM(L13:L44)</f>
        <v>51</v>
      </c>
      <c r="M12" s="19">
        <f>SUM(M13:M44)</f>
        <v>32</v>
      </c>
      <c r="N12" s="15"/>
      <c r="O12" s="25"/>
      <c r="P12" s="15">
        <f>SUM(F12:M12)</f>
        <v>323.5</v>
      </c>
      <c r="Q12" s="15">
        <f>P12*8.5</f>
        <v>2749.75</v>
      </c>
      <c r="R12" s="115">
        <v>2750</v>
      </c>
      <c r="S12" s="5"/>
      <c r="T12" s="5"/>
      <c r="U12" s="112"/>
      <c r="V12" s="14">
        <f t="shared" ref="V12:AC12" si="13">SUM(V13:V44)</f>
        <v>31.5</v>
      </c>
      <c r="W12" s="18">
        <f t="shared" si="13"/>
        <v>13.5</v>
      </c>
      <c r="X12" s="14">
        <f t="shared" si="13"/>
        <v>46</v>
      </c>
      <c r="Y12" s="14">
        <f t="shared" si="13"/>
        <v>2</v>
      </c>
      <c r="Z12" s="14">
        <f t="shared" si="13"/>
        <v>62</v>
      </c>
      <c r="AA12" s="14">
        <f t="shared" si="13"/>
        <v>135</v>
      </c>
      <c r="AB12" s="19">
        <f t="shared" ref="AB12" si="14">SUM(AB13:AB44)</f>
        <v>31</v>
      </c>
      <c r="AC12" s="19">
        <f t="shared" si="13"/>
        <v>0</v>
      </c>
      <c r="AD12" s="15"/>
      <c r="AE12" s="25"/>
      <c r="AF12" s="15">
        <f>SUM(V12:AC12)</f>
        <v>321</v>
      </c>
      <c r="AG12" s="15">
        <f>AF12*8.5</f>
        <v>2728.5</v>
      </c>
      <c r="AH12" s="115">
        <v>3000</v>
      </c>
      <c r="AI12" s="3"/>
      <c r="AJ12" s="516">
        <f t="shared" ref="AJ12:AP12" si="15">SUM(AJ13:AJ44)</f>
        <v>24.5</v>
      </c>
      <c r="AK12" s="18">
        <f t="shared" si="15"/>
        <v>181</v>
      </c>
      <c r="AL12" s="14">
        <f t="shared" si="15"/>
        <v>360</v>
      </c>
      <c r="AM12" s="14">
        <f t="shared" si="15"/>
        <v>109.5</v>
      </c>
      <c r="AN12" s="14">
        <f t="shared" si="15"/>
        <v>0</v>
      </c>
      <c r="AO12" s="14">
        <f t="shared" si="15"/>
        <v>0</v>
      </c>
      <c r="AP12" s="19">
        <f t="shared" si="15"/>
        <v>0</v>
      </c>
      <c r="AQ12" s="15"/>
      <c r="AR12" s="25"/>
      <c r="AS12" s="15">
        <f>SUM(AJ12:AP12)</f>
        <v>675</v>
      </c>
      <c r="AT12" s="15">
        <f>AS12*8.5</f>
        <v>5737.5</v>
      </c>
      <c r="AU12" s="115">
        <v>5800</v>
      </c>
      <c r="AV12" s="3"/>
      <c r="AW12" s="18">
        <f t="shared" ref="AW12:BC12" si="16">SUM(AW13:AW44)</f>
        <v>30</v>
      </c>
      <c r="AX12" s="18">
        <f t="shared" si="16"/>
        <v>15.5</v>
      </c>
      <c r="AY12" s="14">
        <f t="shared" si="16"/>
        <v>6.75</v>
      </c>
      <c r="AZ12" s="14">
        <f t="shared" si="16"/>
        <v>19.5</v>
      </c>
      <c r="BA12" s="14">
        <f t="shared" si="16"/>
        <v>39</v>
      </c>
      <c r="BB12" s="14">
        <f t="shared" si="16"/>
        <v>6.75</v>
      </c>
      <c r="BC12" s="19">
        <f t="shared" si="16"/>
        <v>0</v>
      </c>
      <c r="BD12" s="15"/>
      <c r="BE12" s="25"/>
      <c r="BF12" s="15">
        <f>SUM(AW12:BC12)</f>
        <v>117.5</v>
      </c>
      <c r="BG12" s="15">
        <f>BF12*8.5</f>
        <v>998.75</v>
      </c>
      <c r="BH12" s="115">
        <v>1000</v>
      </c>
      <c r="BJ12" s="293"/>
      <c r="BK12" s="294"/>
      <c r="BL12" s="294"/>
      <c r="BM12" s="295"/>
      <c r="BN12" s="286"/>
      <c r="BO12" s="296"/>
      <c r="BP12" s="296"/>
      <c r="BQ12" s="296"/>
      <c r="BR12" s="296"/>
      <c r="BS12" s="286"/>
      <c r="BT12" s="297"/>
      <c r="BU12" s="298"/>
      <c r="BV12" s="298"/>
      <c r="BW12" s="600"/>
      <c r="BX12" s="605"/>
      <c r="BZ12" s="25"/>
      <c r="CA12" s="25"/>
      <c r="CB12" s="25"/>
      <c r="CC12" s="15"/>
      <c r="CD12" s="675"/>
      <c r="CE12" s="676"/>
      <c r="CF12" s="676"/>
      <c r="CG12" s="677"/>
    </row>
    <row r="13" spans="1:85" ht="14.25" customHeight="1" x14ac:dyDescent="0.2">
      <c r="A13" s="633" t="s">
        <v>44</v>
      </c>
      <c r="B13" s="32" t="s">
        <v>2</v>
      </c>
      <c r="C13" s="33">
        <v>11.303000000000001</v>
      </c>
      <c r="D13" s="34">
        <v>0.16500000000000001</v>
      </c>
      <c r="E13" s="641">
        <f>SUM(D13:D44)</f>
        <v>16.47</v>
      </c>
      <c r="F13" s="51">
        <v>1</v>
      </c>
      <c r="G13" s="52">
        <v>2</v>
      </c>
      <c r="H13" s="51">
        <v>0.5</v>
      </c>
      <c r="I13" s="52"/>
      <c r="J13" s="52"/>
      <c r="K13" s="52">
        <v>1</v>
      </c>
      <c r="L13" s="52">
        <v>1</v>
      </c>
      <c r="M13" s="53">
        <v>1</v>
      </c>
      <c r="O13" s="410">
        <f>SUM(F13:M13)</f>
        <v>6.5</v>
      </c>
      <c r="R13" s="112"/>
      <c r="U13" s="112"/>
      <c r="V13" s="52">
        <v>1</v>
      </c>
      <c r="W13" s="51">
        <v>0.5</v>
      </c>
      <c r="X13" s="52"/>
      <c r="Y13" s="52"/>
      <c r="Z13" s="52">
        <v>1</v>
      </c>
      <c r="AA13" s="52">
        <v>3</v>
      </c>
      <c r="AB13" s="53">
        <v>1</v>
      </c>
      <c r="AC13" s="53"/>
      <c r="AE13" s="410">
        <f>SUM(V13:AC13)</f>
        <v>6.5</v>
      </c>
      <c r="AH13" s="112"/>
      <c r="AJ13" s="54">
        <v>0.5</v>
      </c>
      <c r="AK13" s="51">
        <v>4</v>
      </c>
      <c r="AL13" s="52">
        <v>9</v>
      </c>
      <c r="AM13" s="52">
        <v>3</v>
      </c>
      <c r="AN13" s="52"/>
      <c r="AO13" s="52"/>
      <c r="AP13" s="53"/>
      <c r="AR13" s="410">
        <f>SUM(AJ13:AP13)</f>
        <v>16.5</v>
      </c>
      <c r="AU13" s="112"/>
      <c r="AW13" s="51">
        <v>1</v>
      </c>
      <c r="AX13" s="51">
        <v>0.5</v>
      </c>
      <c r="AY13" s="52">
        <v>0.25</v>
      </c>
      <c r="AZ13" s="52">
        <v>0.5</v>
      </c>
      <c r="BA13" s="52">
        <v>1</v>
      </c>
      <c r="BB13" s="52">
        <v>0.25</v>
      </c>
      <c r="BC13" s="53"/>
      <c r="BE13" s="410">
        <f>SUM(AW13:BC13)</f>
        <v>3.5</v>
      </c>
      <c r="BH13" s="112"/>
      <c r="BJ13" s="400"/>
      <c r="BK13" s="424">
        <v>1</v>
      </c>
      <c r="BL13" s="424"/>
      <c r="BM13" s="426"/>
      <c r="BN13" s="286"/>
      <c r="BO13" s="390">
        <f t="shared" ref="BO13:BR28" si="17">$O13+$AE13+$AR13+$BE13</f>
        <v>33</v>
      </c>
      <c r="BP13" s="390">
        <f t="shared" si="17"/>
        <v>33</v>
      </c>
      <c r="BQ13" s="390">
        <f t="shared" si="17"/>
        <v>33</v>
      </c>
      <c r="BR13" s="390">
        <f t="shared" si="17"/>
        <v>33</v>
      </c>
      <c r="BS13" s="299"/>
      <c r="BT13" s="445">
        <f t="shared" ref="BT13:BT26" si="18">(BO13*$BY$1-$BX13)*BJ13</f>
        <v>0</v>
      </c>
      <c r="BU13" s="447">
        <f>(BP13*$BY$1-$BX13)*BK13</f>
        <v>245.4375</v>
      </c>
      <c r="BV13" s="447">
        <f t="shared" ref="BV13:BV26" si="19">(BQ13*$BY$1-$BX13)*BL13</f>
        <v>0</v>
      </c>
      <c r="BW13" s="447">
        <f t="shared" ref="BW13:BW26" si="20">(BR13*$BY$1-$BX13)*BM13</f>
        <v>0</v>
      </c>
      <c r="BX13" s="449">
        <f t="shared" ref="BX13:BX44" si="21">(($CF$25+$CF$26)*(O13+AE13+BE13)+($CF$25*AR13))*$BY$1</f>
        <v>35.062500000000007</v>
      </c>
      <c r="BZ13" s="410">
        <f t="shared" ref="BZ13:CC44" si="22">$O13+$AE13+$AR13+$BE13</f>
        <v>33</v>
      </c>
      <c r="CA13" s="410">
        <f t="shared" si="22"/>
        <v>33</v>
      </c>
      <c r="CB13" s="410">
        <f t="shared" si="22"/>
        <v>33</v>
      </c>
      <c r="CC13" s="451">
        <f t="shared" si="22"/>
        <v>33</v>
      </c>
      <c r="CD13" s="675"/>
      <c r="CE13" s="676"/>
      <c r="CF13" s="676"/>
      <c r="CG13" s="677"/>
    </row>
    <row r="14" spans="1:85" ht="14.25" customHeight="1" x14ac:dyDescent="0.2">
      <c r="A14" s="634"/>
      <c r="B14" s="35" t="s">
        <v>5</v>
      </c>
      <c r="C14" s="36" t="s">
        <v>6</v>
      </c>
      <c r="D14" s="37">
        <v>0.24199999999999999</v>
      </c>
      <c r="E14" s="642"/>
      <c r="F14" s="54">
        <v>1</v>
      </c>
      <c r="G14" s="31">
        <v>2</v>
      </c>
      <c r="H14" s="54">
        <v>0.5</v>
      </c>
      <c r="I14" s="31"/>
      <c r="J14" s="31"/>
      <c r="K14" s="31">
        <v>1</v>
      </c>
      <c r="L14" s="31">
        <v>1</v>
      </c>
      <c r="M14" s="55">
        <v>1</v>
      </c>
      <c r="O14" s="411">
        <f t="shared" ref="O14:O44" si="23">SUM(F14:M14)</f>
        <v>6.5</v>
      </c>
      <c r="R14" s="112"/>
      <c r="U14" s="112"/>
      <c r="V14" s="31">
        <v>1</v>
      </c>
      <c r="W14" s="54">
        <v>0.5</v>
      </c>
      <c r="X14" s="31"/>
      <c r="Y14" s="31"/>
      <c r="Z14" s="31">
        <v>1</v>
      </c>
      <c r="AA14" s="31">
        <v>3</v>
      </c>
      <c r="AB14" s="55">
        <v>1</v>
      </c>
      <c r="AC14" s="55"/>
      <c r="AE14" s="411">
        <f t="shared" ref="AE14:AE44" si="24">SUM(V14:AC14)</f>
        <v>6.5</v>
      </c>
      <c r="AH14" s="112"/>
      <c r="AJ14" s="54">
        <v>0.5</v>
      </c>
      <c r="AK14" s="54">
        <v>4</v>
      </c>
      <c r="AL14" s="31">
        <v>9</v>
      </c>
      <c r="AM14" s="31">
        <v>3</v>
      </c>
      <c r="AN14" s="31"/>
      <c r="AO14" s="31"/>
      <c r="AP14" s="55"/>
      <c r="AR14" s="411">
        <f t="shared" ref="AR14:AR44" si="25">SUM(AJ14:AP14)</f>
        <v>16.5</v>
      </c>
      <c r="AU14" s="112"/>
      <c r="AW14" s="54">
        <v>1</v>
      </c>
      <c r="AX14" s="54">
        <v>0.5</v>
      </c>
      <c r="AY14" s="31">
        <v>0.25</v>
      </c>
      <c r="AZ14" s="31">
        <v>0.5</v>
      </c>
      <c r="BA14" s="31">
        <v>1</v>
      </c>
      <c r="BB14" s="31">
        <v>0.25</v>
      </c>
      <c r="BC14" s="55"/>
      <c r="BE14" s="411">
        <f t="shared" ref="BE14:BE44" si="26">SUM(AW14:BC14)</f>
        <v>3.5</v>
      </c>
      <c r="BH14" s="112"/>
      <c r="BJ14" s="401"/>
      <c r="BK14" s="425">
        <v>1</v>
      </c>
      <c r="BL14" s="425"/>
      <c r="BM14" s="427"/>
      <c r="BN14" s="286"/>
      <c r="BO14" s="391">
        <f t="shared" si="17"/>
        <v>33</v>
      </c>
      <c r="BP14" s="391">
        <f t="shared" si="17"/>
        <v>33</v>
      </c>
      <c r="BQ14" s="391">
        <f t="shared" si="17"/>
        <v>33</v>
      </c>
      <c r="BR14" s="391">
        <f t="shared" si="17"/>
        <v>33</v>
      </c>
      <c r="BS14" s="299"/>
      <c r="BT14" s="446">
        <f t="shared" si="18"/>
        <v>0</v>
      </c>
      <c r="BU14" s="448">
        <f t="shared" ref="BU14:BU26" si="27">(BP14*$BY$1-$BX14)*BK14</f>
        <v>245.4375</v>
      </c>
      <c r="BV14" s="448">
        <f t="shared" si="19"/>
        <v>0</v>
      </c>
      <c r="BW14" s="448">
        <f t="shared" si="20"/>
        <v>0</v>
      </c>
      <c r="BX14" s="450">
        <f t="shared" si="21"/>
        <v>35.062500000000007</v>
      </c>
      <c r="BZ14" s="411">
        <f t="shared" si="22"/>
        <v>33</v>
      </c>
      <c r="CA14" s="411">
        <f t="shared" si="22"/>
        <v>33</v>
      </c>
      <c r="CB14" s="411">
        <f t="shared" si="22"/>
        <v>33</v>
      </c>
      <c r="CC14" s="452">
        <f t="shared" si="22"/>
        <v>33</v>
      </c>
      <c r="CD14" s="675"/>
      <c r="CE14" s="676"/>
      <c r="CF14" s="676"/>
      <c r="CG14" s="677"/>
    </row>
    <row r="15" spans="1:85" ht="14.25" customHeight="1" x14ac:dyDescent="0.2">
      <c r="A15" s="634"/>
      <c r="B15" s="35" t="s">
        <v>7</v>
      </c>
      <c r="C15" s="36" t="s">
        <v>8</v>
      </c>
      <c r="D15" s="37">
        <v>0.121</v>
      </c>
      <c r="E15" s="642"/>
      <c r="F15" s="54">
        <v>1</v>
      </c>
      <c r="G15" s="31">
        <v>2</v>
      </c>
      <c r="H15" s="54">
        <v>0.5</v>
      </c>
      <c r="I15" s="31"/>
      <c r="J15" s="31"/>
      <c r="K15" s="31">
        <v>1</v>
      </c>
      <c r="L15" s="31">
        <v>1</v>
      </c>
      <c r="M15" s="55">
        <v>1</v>
      </c>
      <c r="O15" s="411">
        <f t="shared" si="23"/>
        <v>6.5</v>
      </c>
      <c r="R15" s="112"/>
      <c r="U15" s="112"/>
      <c r="V15" s="31">
        <v>1</v>
      </c>
      <c r="W15" s="54">
        <v>0.5</v>
      </c>
      <c r="X15" s="31"/>
      <c r="Y15" s="31"/>
      <c r="Z15" s="31">
        <v>1</v>
      </c>
      <c r="AA15" s="31">
        <v>3</v>
      </c>
      <c r="AB15" s="55">
        <v>1</v>
      </c>
      <c r="AC15" s="55"/>
      <c r="AE15" s="411">
        <f t="shared" si="24"/>
        <v>6.5</v>
      </c>
      <c r="AH15" s="112"/>
      <c r="AJ15" s="54">
        <v>0.5</v>
      </c>
      <c r="AK15" s="54">
        <v>4</v>
      </c>
      <c r="AL15" s="31">
        <v>9</v>
      </c>
      <c r="AM15" s="31">
        <v>3</v>
      </c>
      <c r="AN15" s="31"/>
      <c r="AO15" s="31"/>
      <c r="AP15" s="55"/>
      <c r="AR15" s="411">
        <f t="shared" si="25"/>
        <v>16.5</v>
      </c>
      <c r="AU15" s="112"/>
      <c r="AW15" s="54">
        <v>1</v>
      </c>
      <c r="AX15" s="54">
        <v>0.5</v>
      </c>
      <c r="AY15" s="31">
        <v>0.25</v>
      </c>
      <c r="AZ15" s="31">
        <v>0.5</v>
      </c>
      <c r="BA15" s="31">
        <v>1</v>
      </c>
      <c r="BB15" s="31">
        <v>0.25</v>
      </c>
      <c r="BC15" s="55"/>
      <c r="BE15" s="411">
        <f t="shared" si="26"/>
        <v>3.5</v>
      </c>
      <c r="BH15" s="112"/>
      <c r="BJ15" s="401"/>
      <c r="BK15" s="425">
        <v>1</v>
      </c>
      <c r="BL15" s="425"/>
      <c r="BM15" s="427"/>
      <c r="BN15" s="286"/>
      <c r="BO15" s="391">
        <f t="shared" si="17"/>
        <v>33</v>
      </c>
      <c r="BP15" s="391">
        <f t="shared" si="17"/>
        <v>33</v>
      </c>
      <c r="BQ15" s="391">
        <f t="shared" si="17"/>
        <v>33</v>
      </c>
      <c r="BR15" s="391">
        <f t="shared" si="17"/>
        <v>33</v>
      </c>
      <c r="BS15" s="299"/>
      <c r="BT15" s="446">
        <f t="shared" si="18"/>
        <v>0</v>
      </c>
      <c r="BU15" s="448">
        <f t="shared" si="27"/>
        <v>245.4375</v>
      </c>
      <c r="BV15" s="448">
        <f t="shared" si="19"/>
        <v>0</v>
      </c>
      <c r="BW15" s="448">
        <f t="shared" si="20"/>
        <v>0</v>
      </c>
      <c r="BX15" s="450">
        <f t="shared" si="21"/>
        <v>35.062500000000007</v>
      </c>
      <c r="BZ15" s="411">
        <f t="shared" si="22"/>
        <v>33</v>
      </c>
      <c r="CA15" s="411">
        <f t="shared" si="22"/>
        <v>33</v>
      </c>
      <c r="CB15" s="411">
        <f t="shared" si="22"/>
        <v>33</v>
      </c>
      <c r="CC15" s="452">
        <f t="shared" si="22"/>
        <v>33</v>
      </c>
      <c r="CD15" s="675"/>
      <c r="CE15" s="676"/>
      <c r="CF15" s="676"/>
      <c r="CG15" s="677"/>
    </row>
    <row r="16" spans="1:85" ht="14.25" customHeight="1" x14ac:dyDescent="0.2">
      <c r="A16" s="634"/>
      <c r="B16" s="35" t="s">
        <v>72</v>
      </c>
      <c r="C16" s="36" t="s">
        <v>73</v>
      </c>
      <c r="D16" s="37">
        <v>1.0999999999999999E-2</v>
      </c>
      <c r="E16" s="642"/>
      <c r="F16" s="54">
        <v>1</v>
      </c>
      <c r="G16" s="31">
        <v>2</v>
      </c>
      <c r="H16" s="54">
        <v>0.5</v>
      </c>
      <c r="I16" s="31"/>
      <c r="J16" s="31"/>
      <c r="K16" s="31">
        <v>1</v>
      </c>
      <c r="L16" s="31">
        <v>1</v>
      </c>
      <c r="M16" s="55">
        <v>1</v>
      </c>
      <c r="O16" s="411">
        <f t="shared" si="23"/>
        <v>6.5</v>
      </c>
      <c r="R16" s="112"/>
      <c r="U16" s="112"/>
      <c r="V16" s="31">
        <v>1</v>
      </c>
      <c r="W16" s="54">
        <v>0.5</v>
      </c>
      <c r="X16" s="31"/>
      <c r="Y16" s="31"/>
      <c r="Z16" s="31">
        <v>1</v>
      </c>
      <c r="AA16" s="31">
        <v>3</v>
      </c>
      <c r="AB16" s="55">
        <v>1</v>
      </c>
      <c r="AC16" s="55"/>
      <c r="AE16" s="411">
        <f t="shared" si="24"/>
        <v>6.5</v>
      </c>
      <c r="AH16" s="112"/>
      <c r="AJ16" s="54">
        <v>0.5</v>
      </c>
      <c r="AK16" s="54">
        <v>4</v>
      </c>
      <c r="AL16" s="31">
        <v>9</v>
      </c>
      <c r="AM16" s="31">
        <v>3</v>
      </c>
      <c r="AN16" s="31"/>
      <c r="AO16" s="31"/>
      <c r="AP16" s="55"/>
      <c r="AR16" s="411">
        <f t="shared" si="25"/>
        <v>16.5</v>
      </c>
      <c r="AU16" s="112"/>
      <c r="AW16" s="54">
        <v>1</v>
      </c>
      <c r="AX16" s="54">
        <v>0.5</v>
      </c>
      <c r="AY16" s="31">
        <v>0.25</v>
      </c>
      <c r="AZ16" s="31">
        <v>0.5</v>
      </c>
      <c r="BA16" s="31">
        <v>1</v>
      </c>
      <c r="BB16" s="31">
        <v>0.25</v>
      </c>
      <c r="BC16" s="55"/>
      <c r="BE16" s="411">
        <f t="shared" si="26"/>
        <v>3.5</v>
      </c>
      <c r="BH16" s="112"/>
      <c r="BJ16" s="401"/>
      <c r="BK16" s="425">
        <v>1</v>
      </c>
      <c r="BL16" s="425"/>
      <c r="BM16" s="427"/>
      <c r="BN16" s="286"/>
      <c r="BO16" s="391">
        <f t="shared" si="17"/>
        <v>33</v>
      </c>
      <c r="BP16" s="391">
        <f t="shared" si="17"/>
        <v>33</v>
      </c>
      <c r="BQ16" s="391">
        <f t="shared" si="17"/>
        <v>33</v>
      </c>
      <c r="BR16" s="391">
        <f t="shared" si="17"/>
        <v>33</v>
      </c>
      <c r="BS16" s="299"/>
      <c r="BT16" s="446">
        <f t="shared" si="18"/>
        <v>0</v>
      </c>
      <c r="BU16" s="448">
        <f t="shared" si="27"/>
        <v>245.4375</v>
      </c>
      <c r="BV16" s="448">
        <f t="shared" si="19"/>
        <v>0</v>
      </c>
      <c r="BW16" s="448">
        <f t="shared" si="20"/>
        <v>0</v>
      </c>
      <c r="BX16" s="450">
        <f t="shared" si="21"/>
        <v>35.062500000000007</v>
      </c>
      <c r="BZ16" s="411">
        <f t="shared" si="22"/>
        <v>33</v>
      </c>
      <c r="CA16" s="411">
        <f t="shared" si="22"/>
        <v>33</v>
      </c>
      <c r="CB16" s="411">
        <f t="shared" si="22"/>
        <v>33</v>
      </c>
      <c r="CC16" s="452">
        <f t="shared" si="22"/>
        <v>33</v>
      </c>
      <c r="CD16" s="675"/>
      <c r="CE16" s="676"/>
      <c r="CF16" s="676"/>
      <c r="CG16" s="677"/>
    </row>
    <row r="17" spans="1:85" ht="14.25" customHeight="1" x14ac:dyDescent="0.2">
      <c r="A17" s="634"/>
      <c r="B17" s="35" t="s">
        <v>95</v>
      </c>
      <c r="C17" s="36" t="s">
        <v>9</v>
      </c>
      <c r="D17" s="37">
        <v>0.03</v>
      </c>
      <c r="E17" s="642"/>
      <c r="F17" s="54">
        <v>1</v>
      </c>
      <c r="G17" s="31">
        <v>2</v>
      </c>
      <c r="H17" s="54">
        <v>0.5</v>
      </c>
      <c r="I17" s="31"/>
      <c r="J17" s="31"/>
      <c r="K17" s="31">
        <v>1</v>
      </c>
      <c r="L17" s="31">
        <v>1</v>
      </c>
      <c r="M17" s="55">
        <v>1</v>
      </c>
      <c r="O17" s="411">
        <f t="shared" si="23"/>
        <v>6.5</v>
      </c>
      <c r="R17" s="112"/>
      <c r="U17" s="112"/>
      <c r="V17" s="31">
        <v>1</v>
      </c>
      <c r="W17" s="54">
        <v>0.5</v>
      </c>
      <c r="X17" s="31"/>
      <c r="Y17" s="31"/>
      <c r="Z17" s="31">
        <v>1</v>
      </c>
      <c r="AA17" s="31">
        <v>3</v>
      </c>
      <c r="AB17" s="55">
        <v>1</v>
      </c>
      <c r="AC17" s="55"/>
      <c r="AE17" s="411">
        <f t="shared" si="24"/>
        <v>6.5</v>
      </c>
      <c r="AH17" s="112"/>
      <c r="AJ17" s="54">
        <v>0.5</v>
      </c>
      <c r="AK17" s="54">
        <v>4</v>
      </c>
      <c r="AL17" s="31">
        <v>9</v>
      </c>
      <c r="AM17" s="31">
        <v>3</v>
      </c>
      <c r="AN17" s="31"/>
      <c r="AO17" s="31"/>
      <c r="AP17" s="55"/>
      <c r="AR17" s="411">
        <f t="shared" si="25"/>
        <v>16.5</v>
      </c>
      <c r="AU17" s="112"/>
      <c r="AW17" s="54">
        <v>1</v>
      </c>
      <c r="AX17" s="54">
        <v>0.5</v>
      </c>
      <c r="AY17" s="31">
        <v>0.25</v>
      </c>
      <c r="AZ17" s="31">
        <v>0.5</v>
      </c>
      <c r="BA17" s="31">
        <v>1</v>
      </c>
      <c r="BB17" s="31">
        <v>0.25</v>
      </c>
      <c r="BC17" s="55"/>
      <c r="BE17" s="411">
        <f t="shared" si="26"/>
        <v>3.5</v>
      </c>
      <c r="BH17" s="112"/>
      <c r="BJ17" s="401"/>
      <c r="BK17" s="425">
        <v>1</v>
      </c>
      <c r="BL17" s="425"/>
      <c r="BM17" s="427"/>
      <c r="BN17" s="286"/>
      <c r="BO17" s="391">
        <f t="shared" si="17"/>
        <v>33</v>
      </c>
      <c r="BP17" s="391">
        <f t="shared" si="17"/>
        <v>33</v>
      </c>
      <c r="BQ17" s="391">
        <f t="shared" si="17"/>
        <v>33</v>
      </c>
      <c r="BR17" s="391">
        <f t="shared" si="17"/>
        <v>33</v>
      </c>
      <c r="BS17" s="299"/>
      <c r="BT17" s="446">
        <f t="shared" si="18"/>
        <v>0</v>
      </c>
      <c r="BU17" s="448">
        <f t="shared" si="27"/>
        <v>245.4375</v>
      </c>
      <c r="BV17" s="448">
        <f t="shared" si="19"/>
        <v>0</v>
      </c>
      <c r="BW17" s="448">
        <f t="shared" si="20"/>
        <v>0</v>
      </c>
      <c r="BX17" s="450">
        <f t="shared" si="21"/>
        <v>35.062500000000007</v>
      </c>
      <c r="BZ17" s="411">
        <f t="shared" si="22"/>
        <v>33</v>
      </c>
      <c r="CA17" s="411">
        <f t="shared" si="22"/>
        <v>33</v>
      </c>
      <c r="CB17" s="411">
        <f t="shared" si="22"/>
        <v>33</v>
      </c>
      <c r="CC17" s="452">
        <f t="shared" si="22"/>
        <v>33</v>
      </c>
      <c r="CD17" s="675"/>
      <c r="CE17" s="676"/>
      <c r="CF17" s="676"/>
      <c r="CG17" s="677"/>
    </row>
    <row r="18" spans="1:85" ht="14.25" customHeight="1" x14ac:dyDescent="0.2">
      <c r="A18" s="634"/>
      <c r="B18" s="35" t="s">
        <v>92</v>
      </c>
      <c r="C18" s="36" t="s">
        <v>10</v>
      </c>
      <c r="D18" s="37">
        <v>0.02</v>
      </c>
      <c r="E18" s="642"/>
      <c r="F18" s="54">
        <v>1</v>
      </c>
      <c r="G18" s="31">
        <v>2</v>
      </c>
      <c r="H18" s="54">
        <v>0.5</v>
      </c>
      <c r="I18" s="31"/>
      <c r="J18" s="31"/>
      <c r="K18" s="31">
        <v>1</v>
      </c>
      <c r="L18" s="31">
        <v>1</v>
      </c>
      <c r="M18" s="55">
        <v>1</v>
      </c>
      <c r="O18" s="411">
        <f t="shared" si="23"/>
        <v>6.5</v>
      </c>
      <c r="R18" s="112"/>
      <c r="U18" s="112"/>
      <c r="V18" s="31">
        <v>1</v>
      </c>
      <c r="W18" s="54">
        <v>0.5</v>
      </c>
      <c r="X18" s="31"/>
      <c r="Y18" s="31"/>
      <c r="Z18" s="31">
        <v>1</v>
      </c>
      <c r="AA18" s="31">
        <v>3</v>
      </c>
      <c r="AB18" s="55">
        <v>1</v>
      </c>
      <c r="AC18" s="55"/>
      <c r="AE18" s="411">
        <f t="shared" si="24"/>
        <v>6.5</v>
      </c>
      <c r="AH18" s="112"/>
      <c r="AJ18" s="54">
        <v>0.5</v>
      </c>
      <c r="AK18" s="54">
        <v>4</v>
      </c>
      <c r="AL18" s="31">
        <v>9</v>
      </c>
      <c r="AM18" s="31">
        <v>3</v>
      </c>
      <c r="AN18" s="31"/>
      <c r="AO18" s="31"/>
      <c r="AP18" s="55"/>
      <c r="AR18" s="411">
        <f t="shared" si="25"/>
        <v>16.5</v>
      </c>
      <c r="AU18" s="112"/>
      <c r="AW18" s="54">
        <v>1</v>
      </c>
      <c r="AX18" s="54">
        <v>0.5</v>
      </c>
      <c r="AY18" s="31">
        <v>0.25</v>
      </c>
      <c r="AZ18" s="31">
        <v>0.5</v>
      </c>
      <c r="BA18" s="31">
        <v>1</v>
      </c>
      <c r="BB18" s="31">
        <v>0.25</v>
      </c>
      <c r="BC18" s="55"/>
      <c r="BE18" s="411">
        <f t="shared" si="26"/>
        <v>3.5</v>
      </c>
      <c r="BH18" s="112"/>
      <c r="BJ18" s="401"/>
      <c r="BK18" s="425">
        <v>1</v>
      </c>
      <c r="BL18" s="425"/>
      <c r="BM18" s="427"/>
      <c r="BN18" s="286"/>
      <c r="BO18" s="391">
        <f t="shared" si="17"/>
        <v>33</v>
      </c>
      <c r="BP18" s="391">
        <f t="shared" si="17"/>
        <v>33</v>
      </c>
      <c r="BQ18" s="391">
        <f t="shared" si="17"/>
        <v>33</v>
      </c>
      <c r="BR18" s="391">
        <f t="shared" si="17"/>
        <v>33</v>
      </c>
      <c r="BS18" s="299"/>
      <c r="BT18" s="446">
        <f t="shared" si="18"/>
        <v>0</v>
      </c>
      <c r="BU18" s="448">
        <f t="shared" si="27"/>
        <v>245.4375</v>
      </c>
      <c r="BV18" s="448">
        <f t="shared" si="19"/>
        <v>0</v>
      </c>
      <c r="BW18" s="448">
        <f t="shared" si="20"/>
        <v>0</v>
      </c>
      <c r="BX18" s="450">
        <f t="shared" si="21"/>
        <v>35.062500000000007</v>
      </c>
      <c r="BZ18" s="411">
        <f t="shared" si="22"/>
        <v>33</v>
      </c>
      <c r="CA18" s="411">
        <f t="shared" si="22"/>
        <v>33</v>
      </c>
      <c r="CB18" s="411">
        <f t="shared" si="22"/>
        <v>33</v>
      </c>
      <c r="CC18" s="452">
        <f t="shared" si="22"/>
        <v>33</v>
      </c>
      <c r="CD18" s="675"/>
      <c r="CE18" s="676"/>
      <c r="CF18" s="676"/>
      <c r="CG18" s="677"/>
    </row>
    <row r="19" spans="1:85" ht="14.25" customHeight="1" x14ac:dyDescent="0.2">
      <c r="A19" s="634"/>
      <c r="B19" s="35" t="s">
        <v>93</v>
      </c>
      <c r="C19" s="36" t="s">
        <v>11</v>
      </c>
      <c r="D19" s="37">
        <v>0.02</v>
      </c>
      <c r="E19" s="642"/>
      <c r="F19" s="54">
        <v>1</v>
      </c>
      <c r="G19" s="31">
        <v>2</v>
      </c>
      <c r="H19" s="54">
        <v>0.5</v>
      </c>
      <c r="I19" s="31"/>
      <c r="J19" s="31"/>
      <c r="K19" s="31">
        <v>1</v>
      </c>
      <c r="L19" s="31">
        <v>1</v>
      </c>
      <c r="M19" s="55">
        <v>1</v>
      </c>
      <c r="O19" s="411">
        <f t="shared" si="23"/>
        <v>6.5</v>
      </c>
      <c r="R19" s="112"/>
      <c r="U19" s="112"/>
      <c r="V19" s="31">
        <v>1</v>
      </c>
      <c r="W19" s="54">
        <v>0.5</v>
      </c>
      <c r="X19" s="31"/>
      <c r="Y19" s="31"/>
      <c r="Z19" s="31">
        <v>1</v>
      </c>
      <c r="AA19" s="31">
        <v>3</v>
      </c>
      <c r="AB19" s="55">
        <v>1</v>
      </c>
      <c r="AC19" s="55"/>
      <c r="AE19" s="411">
        <f t="shared" si="24"/>
        <v>6.5</v>
      </c>
      <c r="AH19" s="112"/>
      <c r="AJ19" s="54">
        <v>0.5</v>
      </c>
      <c r="AK19" s="54">
        <v>4</v>
      </c>
      <c r="AL19" s="31">
        <v>9</v>
      </c>
      <c r="AM19" s="31">
        <v>3</v>
      </c>
      <c r="AN19" s="31"/>
      <c r="AO19" s="31"/>
      <c r="AP19" s="55"/>
      <c r="AR19" s="411">
        <f t="shared" si="25"/>
        <v>16.5</v>
      </c>
      <c r="AU19" s="112"/>
      <c r="AW19" s="54">
        <v>1</v>
      </c>
      <c r="AX19" s="54">
        <v>0.5</v>
      </c>
      <c r="AY19" s="31">
        <v>0.25</v>
      </c>
      <c r="AZ19" s="31">
        <v>0.5</v>
      </c>
      <c r="BA19" s="31">
        <v>1</v>
      </c>
      <c r="BB19" s="31">
        <v>0.25</v>
      </c>
      <c r="BC19" s="55"/>
      <c r="BE19" s="411">
        <f t="shared" si="26"/>
        <v>3.5</v>
      </c>
      <c r="BH19" s="112"/>
      <c r="BJ19" s="401"/>
      <c r="BK19" s="425">
        <v>1</v>
      </c>
      <c r="BL19" s="425"/>
      <c r="BM19" s="427"/>
      <c r="BN19" s="286"/>
      <c r="BO19" s="391">
        <f t="shared" si="17"/>
        <v>33</v>
      </c>
      <c r="BP19" s="391">
        <f t="shared" si="17"/>
        <v>33</v>
      </c>
      <c r="BQ19" s="391">
        <f t="shared" si="17"/>
        <v>33</v>
      </c>
      <c r="BR19" s="391">
        <f t="shared" si="17"/>
        <v>33</v>
      </c>
      <c r="BS19" s="299"/>
      <c r="BT19" s="446">
        <f t="shared" si="18"/>
        <v>0</v>
      </c>
      <c r="BU19" s="448">
        <f t="shared" si="27"/>
        <v>245.4375</v>
      </c>
      <c r="BV19" s="448">
        <f t="shared" si="19"/>
        <v>0</v>
      </c>
      <c r="BW19" s="448">
        <f t="shared" si="20"/>
        <v>0</v>
      </c>
      <c r="BX19" s="450">
        <f t="shared" si="21"/>
        <v>35.062500000000007</v>
      </c>
      <c r="BZ19" s="411">
        <f t="shared" si="22"/>
        <v>33</v>
      </c>
      <c r="CA19" s="411">
        <f t="shared" si="22"/>
        <v>33</v>
      </c>
      <c r="CB19" s="411">
        <f t="shared" si="22"/>
        <v>33</v>
      </c>
      <c r="CC19" s="452">
        <f t="shared" si="22"/>
        <v>33</v>
      </c>
      <c r="CD19" s="675"/>
      <c r="CE19" s="676"/>
      <c r="CF19" s="676"/>
      <c r="CG19" s="677"/>
    </row>
    <row r="20" spans="1:85" ht="14.25" customHeight="1" x14ac:dyDescent="0.2">
      <c r="A20" s="634"/>
      <c r="B20" s="35" t="s">
        <v>94</v>
      </c>
      <c r="C20" s="36" t="s">
        <v>12</v>
      </c>
      <c r="D20" s="37">
        <v>1.4999999999999999E-2</v>
      </c>
      <c r="E20" s="642"/>
      <c r="F20" s="54">
        <v>1</v>
      </c>
      <c r="G20" s="31">
        <v>2</v>
      </c>
      <c r="H20" s="54">
        <v>0.5</v>
      </c>
      <c r="I20" s="31"/>
      <c r="J20" s="31"/>
      <c r="K20" s="31">
        <v>1</v>
      </c>
      <c r="L20" s="31">
        <v>1</v>
      </c>
      <c r="M20" s="55">
        <v>1</v>
      </c>
      <c r="O20" s="411">
        <f t="shared" si="23"/>
        <v>6.5</v>
      </c>
      <c r="R20" s="112"/>
      <c r="U20" s="112"/>
      <c r="V20" s="31">
        <v>1</v>
      </c>
      <c r="W20" s="54">
        <v>0.5</v>
      </c>
      <c r="X20" s="31"/>
      <c r="Y20" s="31"/>
      <c r="Z20" s="31">
        <v>1</v>
      </c>
      <c r="AA20" s="31">
        <v>3</v>
      </c>
      <c r="AB20" s="55">
        <v>1</v>
      </c>
      <c r="AC20" s="55"/>
      <c r="AE20" s="411">
        <f t="shared" si="24"/>
        <v>6.5</v>
      </c>
      <c r="AH20" s="112"/>
      <c r="AJ20" s="54">
        <v>0.5</v>
      </c>
      <c r="AK20" s="54">
        <v>4</v>
      </c>
      <c r="AL20" s="31">
        <v>9</v>
      </c>
      <c r="AM20" s="31">
        <v>3</v>
      </c>
      <c r="AN20" s="31"/>
      <c r="AO20" s="31"/>
      <c r="AP20" s="55"/>
      <c r="AR20" s="411">
        <f t="shared" si="25"/>
        <v>16.5</v>
      </c>
      <c r="AU20" s="112"/>
      <c r="AW20" s="54">
        <v>1</v>
      </c>
      <c r="AX20" s="54">
        <v>0.5</v>
      </c>
      <c r="AY20" s="31">
        <v>0.25</v>
      </c>
      <c r="AZ20" s="31">
        <v>0.5</v>
      </c>
      <c r="BA20" s="31">
        <v>1</v>
      </c>
      <c r="BB20" s="31">
        <v>0.25</v>
      </c>
      <c r="BC20" s="55"/>
      <c r="BE20" s="411">
        <f t="shared" si="26"/>
        <v>3.5</v>
      </c>
      <c r="BH20" s="112"/>
      <c r="BJ20" s="401"/>
      <c r="BK20" s="425">
        <v>1</v>
      </c>
      <c r="BL20" s="425"/>
      <c r="BM20" s="427"/>
      <c r="BN20" s="286"/>
      <c r="BO20" s="391">
        <f t="shared" si="17"/>
        <v>33</v>
      </c>
      <c r="BP20" s="391">
        <f t="shared" si="17"/>
        <v>33</v>
      </c>
      <c r="BQ20" s="391">
        <f t="shared" si="17"/>
        <v>33</v>
      </c>
      <c r="BR20" s="391">
        <f t="shared" si="17"/>
        <v>33</v>
      </c>
      <c r="BS20" s="299"/>
      <c r="BT20" s="446">
        <f t="shared" si="18"/>
        <v>0</v>
      </c>
      <c r="BU20" s="448">
        <f t="shared" si="27"/>
        <v>245.4375</v>
      </c>
      <c r="BV20" s="448">
        <f t="shared" si="19"/>
        <v>0</v>
      </c>
      <c r="BW20" s="448">
        <f t="shared" si="20"/>
        <v>0</v>
      </c>
      <c r="BX20" s="450">
        <f t="shared" si="21"/>
        <v>35.062500000000007</v>
      </c>
      <c r="BZ20" s="411">
        <f t="shared" si="22"/>
        <v>33</v>
      </c>
      <c r="CA20" s="411">
        <f t="shared" si="22"/>
        <v>33</v>
      </c>
      <c r="CB20" s="411">
        <f t="shared" si="22"/>
        <v>33</v>
      </c>
      <c r="CC20" s="452">
        <f t="shared" si="22"/>
        <v>33</v>
      </c>
      <c r="CD20" s="675"/>
      <c r="CE20" s="676"/>
      <c r="CF20" s="676"/>
      <c r="CG20" s="677"/>
    </row>
    <row r="21" spans="1:85" ht="14.25" customHeight="1" x14ac:dyDescent="0.2">
      <c r="A21" s="634"/>
      <c r="B21" s="35" t="s">
        <v>75</v>
      </c>
      <c r="C21" s="36" t="s">
        <v>74</v>
      </c>
      <c r="D21" s="37">
        <v>8.1000000000000003E-2</v>
      </c>
      <c r="E21" s="642"/>
      <c r="F21" s="54">
        <v>1</v>
      </c>
      <c r="G21" s="31">
        <v>2</v>
      </c>
      <c r="H21" s="54">
        <v>0.5</v>
      </c>
      <c r="I21" s="31"/>
      <c r="J21" s="31"/>
      <c r="K21" s="31">
        <v>1</v>
      </c>
      <c r="L21" s="31">
        <v>1</v>
      </c>
      <c r="M21" s="55">
        <v>1</v>
      </c>
      <c r="O21" s="411">
        <f t="shared" si="23"/>
        <v>6.5</v>
      </c>
      <c r="R21" s="112"/>
      <c r="U21" s="112"/>
      <c r="V21" s="31">
        <v>1</v>
      </c>
      <c r="W21" s="54">
        <v>0.5</v>
      </c>
      <c r="X21" s="31"/>
      <c r="Y21" s="31"/>
      <c r="Z21" s="31">
        <v>1</v>
      </c>
      <c r="AA21" s="31">
        <v>3</v>
      </c>
      <c r="AB21" s="55">
        <v>1</v>
      </c>
      <c r="AC21" s="55"/>
      <c r="AE21" s="411">
        <f t="shared" si="24"/>
        <v>6.5</v>
      </c>
      <c r="AH21" s="112"/>
      <c r="AJ21" s="54">
        <v>0.5</v>
      </c>
      <c r="AK21" s="54">
        <v>4</v>
      </c>
      <c r="AL21" s="31">
        <v>9</v>
      </c>
      <c r="AM21" s="31">
        <v>3</v>
      </c>
      <c r="AN21" s="31"/>
      <c r="AO21" s="31"/>
      <c r="AP21" s="55"/>
      <c r="AR21" s="411">
        <f t="shared" si="25"/>
        <v>16.5</v>
      </c>
      <c r="AU21" s="112"/>
      <c r="AW21" s="54">
        <v>1</v>
      </c>
      <c r="AX21" s="54">
        <v>0.5</v>
      </c>
      <c r="AY21" s="31">
        <v>0.25</v>
      </c>
      <c r="AZ21" s="31">
        <v>0.5</v>
      </c>
      <c r="BA21" s="31">
        <v>1</v>
      </c>
      <c r="BB21" s="31">
        <v>0.25</v>
      </c>
      <c r="BC21" s="55"/>
      <c r="BE21" s="411">
        <f t="shared" si="26"/>
        <v>3.5</v>
      </c>
      <c r="BH21" s="112"/>
      <c r="BJ21" s="401"/>
      <c r="BK21" s="425">
        <v>1</v>
      </c>
      <c r="BL21" s="425"/>
      <c r="BM21" s="427"/>
      <c r="BN21" s="286"/>
      <c r="BO21" s="391">
        <f t="shared" si="17"/>
        <v>33</v>
      </c>
      <c r="BP21" s="391">
        <f t="shared" si="17"/>
        <v>33</v>
      </c>
      <c r="BQ21" s="391">
        <f t="shared" si="17"/>
        <v>33</v>
      </c>
      <c r="BR21" s="391">
        <f t="shared" si="17"/>
        <v>33</v>
      </c>
      <c r="BS21" s="299"/>
      <c r="BT21" s="446">
        <f t="shared" si="18"/>
        <v>0</v>
      </c>
      <c r="BU21" s="448">
        <f t="shared" si="27"/>
        <v>245.4375</v>
      </c>
      <c r="BV21" s="448">
        <f t="shared" si="19"/>
        <v>0</v>
      </c>
      <c r="BW21" s="448">
        <f t="shared" si="20"/>
        <v>0</v>
      </c>
      <c r="BX21" s="450">
        <f t="shared" si="21"/>
        <v>35.062500000000007</v>
      </c>
      <c r="BZ21" s="411">
        <f t="shared" si="22"/>
        <v>33</v>
      </c>
      <c r="CA21" s="411">
        <f t="shared" si="22"/>
        <v>33</v>
      </c>
      <c r="CB21" s="411">
        <f t="shared" si="22"/>
        <v>33</v>
      </c>
      <c r="CC21" s="452">
        <f t="shared" si="22"/>
        <v>33</v>
      </c>
      <c r="CD21" s="675"/>
      <c r="CE21" s="676"/>
      <c r="CF21" s="676"/>
      <c r="CG21" s="677"/>
    </row>
    <row r="22" spans="1:85" ht="14.25" customHeight="1" x14ac:dyDescent="0.2">
      <c r="A22" s="634"/>
      <c r="B22" s="35" t="s">
        <v>76</v>
      </c>
      <c r="C22" s="36" t="s">
        <v>77</v>
      </c>
      <c r="D22" s="37">
        <v>0.127</v>
      </c>
      <c r="E22" s="642"/>
      <c r="F22" s="54">
        <v>1</v>
      </c>
      <c r="G22" s="31">
        <v>2</v>
      </c>
      <c r="H22" s="54">
        <v>0.5</v>
      </c>
      <c r="I22" s="31"/>
      <c r="J22" s="31"/>
      <c r="K22" s="31">
        <v>1</v>
      </c>
      <c r="L22" s="31">
        <v>1</v>
      </c>
      <c r="M22" s="55">
        <v>1</v>
      </c>
      <c r="O22" s="411">
        <f>SUM(F22:M22)</f>
        <v>6.5</v>
      </c>
      <c r="R22" s="112"/>
      <c r="U22" s="112"/>
      <c r="V22" s="31">
        <v>1</v>
      </c>
      <c r="W22" s="54">
        <v>0.5</v>
      </c>
      <c r="X22" s="31"/>
      <c r="Y22" s="31"/>
      <c r="Z22" s="31">
        <v>1</v>
      </c>
      <c r="AA22" s="31">
        <v>3</v>
      </c>
      <c r="AB22" s="55">
        <v>1</v>
      </c>
      <c r="AC22" s="55"/>
      <c r="AE22" s="411">
        <f t="shared" si="24"/>
        <v>6.5</v>
      </c>
      <c r="AH22" s="112"/>
      <c r="AJ22" s="54">
        <v>0.5</v>
      </c>
      <c r="AK22" s="54">
        <v>4</v>
      </c>
      <c r="AL22" s="31">
        <v>9</v>
      </c>
      <c r="AM22" s="31">
        <v>3</v>
      </c>
      <c r="AN22" s="31"/>
      <c r="AO22" s="31"/>
      <c r="AP22" s="55"/>
      <c r="AR22" s="411">
        <f t="shared" si="25"/>
        <v>16.5</v>
      </c>
      <c r="AU22" s="112"/>
      <c r="AW22" s="54">
        <v>1</v>
      </c>
      <c r="AX22" s="54">
        <v>0.5</v>
      </c>
      <c r="AY22" s="31">
        <v>0.25</v>
      </c>
      <c r="AZ22" s="31">
        <v>0.5</v>
      </c>
      <c r="BA22" s="31">
        <v>1</v>
      </c>
      <c r="BB22" s="31">
        <v>0.25</v>
      </c>
      <c r="BC22" s="55"/>
      <c r="BE22" s="411">
        <f t="shared" si="26"/>
        <v>3.5</v>
      </c>
      <c r="BH22" s="112"/>
      <c r="BJ22" s="401"/>
      <c r="BK22" s="425">
        <v>1</v>
      </c>
      <c r="BL22" s="425"/>
      <c r="BM22" s="427"/>
      <c r="BN22" s="286"/>
      <c r="BO22" s="391">
        <f t="shared" si="17"/>
        <v>33</v>
      </c>
      <c r="BP22" s="391">
        <f t="shared" si="17"/>
        <v>33</v>
      </c>
      <c r="BQ22" s="391">
        <f t="shared" si="17"/>
        <v>33</v>
      </c>
      <c r="BR22" s="391">
        <f t="shared" si="17"/>
        <v>33</v>
      </c>
      <c r="BS22" s="299"/>
      <c r="BT22" s="446">
        <f t="shared" si="18"/>
        <v>0</v>
      </c>
      <c r="BU22" s="448">
        <f t="shared" si="27"/>
        <v>245.4375</v>
      </c>
      <c r="BV22" s="448">
        <f t="shared" si="19"/>
        <v>0</v>
      </c>
      <c r="BW22" s="448">
        <f t="shared" si="20"/>
        <v>0</v>
      </c>
      <c r="BX22" s="450">
        <f t="shared" si="21"/>
        <v>35.062500000000007</v>
      </c>
      <c r="BZ22" s="411">
        <f t="shared" si="22"/>
        <v>33</v>
      </c>
      <c r="CA22" s="411">
        <f t="shared" si="22"/>
        <v>33</v>
      </c>
      <c r="CB22" s="411">
        <f t="shared" si="22"/>
        <v>33</v>
      </c>
      <c r="CC22" s="452">
        <f t="shared" si="22"/>
        <v>33</v>
      </c>
      <c r="CD22" s="675"/>
      <c r="CE22" s="676"/>
      <c r="CF22" s="676"/>
      <c r="CG22" s="677"/>
    </row>
    <row r="23" spans="1:85" ht="14.25" customHeight="1" x14ac:dyDescent="0.2">
      <c r="A23" s="634"/>
      <c r="B23" s="35" t="s">
        <v>78</v>
      </c>
      <c r="C23" s="36" t="s">
        <v>79</v>
      </c>
      <c r="D23" s="37">
        <v>0.03</v>
      </c>
      <c r="E23" s="642"/>
      <c r="F23" s="54">
        <v>1</v>
      </c>
      <c r="G23" s="31">
        <v>2</v>
      </c>
      <c r="H23" s="54">
        <v>0.5</v>
      </c>
      <c r="I23" s="31"/>
      <c r="J23" s="31"/>
      <c r="K23" s="31">
        <v>1</v>
      </c>
      <c r="L23" s="31">
        <v>1</v>
      </c>
      <c r="M23" s="55">
        <v>1</v>
      </c>
      <c r="O23" s="411">
        <f t="shared" si="23"/>
        <v>6.5</v>
      </c>
      <c r="R23" s="112"/>
      <c r="U23" s="112"/>
      <c r="V23" s="31">
        <v>1</v>
      </c>
      <c r="W23" s="54">
        <v>0.5</v>
      </c>
      <c r="X23" s="31"/>
      <c r="Y23" s="31"/>
      <c r="Z23" s="31">
        <v>1</v>
      </c>
      <c r="AA23" s="31">
        <v>3</v>
      </c>
      <c r="AB23" s="55">
        <v>1</v>
      </c>
      <c r="AC23" s="55"/>
      <c r="AE23" s="411">
        <f t="shared" si="24"/>
        <v>6.5</v>
      </c>
      <c r="AH23" s="112"/>
      <c r="AJ23" s="54">
        <v>0.5</v>
      </c>
      <c r="AK23" s="54">
        <v>4</v>
      </c>
      <c r="AL23" s="31">
        <v>9</v>
      </c>
      <c r="AM23" s="31">
        <v>3</v>
      </c>
      <c r="AN23" s="31"/>
      <c r="AO23" s="31"/>
      <c r="AP23" s="55"/>
      <c r="AR23" s="411">
        <f t="shared" si="25"/>
        <v>16.5</v>
      </c>
      <c r="AU23" s="112"/>
      <c r="AW23" s="54">
        <v>1</v>
      </c>
      <c r="AX23" s="54">
        <v>0.5</v>
      </c>
      <c r="AY23" s="31">
        <v>0.25</v>
      </c>
      <c r="AZ23" s="31">
        <v>0.5</v>
      </c>
      <c r="BA23" s="31">
        <v>1</v>
      </c>
      <c r="BB23" s="31">
        <v>0.25</v>
      </c>
      <c r="BC23" s="55"/>
      <c r="BE23" s="411">
        <f t="shared" si="26"/>
        <v>3.5</v>
      </c>
      <c r="BH23" s="112"/>
      <c r="BJ23" s="401"/>
      <c r="BK23" s="425">
        <v>1</v>
      </c>
      <c r="BL23" s="425"/>
      <c r="BM23" s="427"/>
      <c r="BN23" s="286"/>
      <c r="BO23" s="391">
        <f t="shared" si="17"/>
        <v>33</v>
      </c>
      <c r="BP23" s="391">
        <f t="shared" si="17"/>
        <v>33</v>
      </c>
      <c r="BQ23" s="391">
        <f t="shared" si="17"/>
        <v>33</v>
      </c>
      <c r="BR23" s="391">
        <f t="shared" si="17"/>
        <v>33</v>
      </c>
      <c r="BS23" s="299"/>
      <c r="BT23" s="446">
        <f t="shared" si="18"/>
        <v>0</v>
      </c>
      <c r="BU23" s="448">
        <f t="shared" si="27"/>
        <v>245.4375</v>
      </c>
      <c r="BV23" s="448">
        <f t="shared" si="19"/>
        <v>0</v>
      </c>
      <c r="BW23" s="448">
        <f t="shared" si="20"/>
        <v>0</v>
      </c>
      <c r="BX23" s="450">
        <f t="shared" si="21"/>
        <v>35.062500000000007</v>
      </c>
      <c r="BZ23" s="411">
        <f t="shared" si="22"/>
        <v>33</v>
      </c>
      <c r="CA23" s="411">
        <f t="shared" si="22"/>
        <v>33</v>
      </c>
      <c r="CB23" s="411">
        <f t="shared" si="22"/>
        <v>33</v>
      </c>
      <c r="CC23" s="452">
        <f t="shared" si="22"/>
        <v>33</v>
      </c>
      <c r="CD23" s="675"/>
      <c r="CE23" s="676"/>
      <c r="CF23" s="676"/>
      <c r="CG23" s="677"/>
    </row>
    <row r="24" spans="1:85" ht="14.25" customHeight="1" x14ac:dyDescent="0.2">
      <c r="A24" s="634"/>
      <c r="B24" s="35" t="s">
        <v>80</v>
      </c>
      <c r="C24" s="36" t="s">
        <v>81</v>
      </c>
      <c r="D24" s="37">
        <v>2.1999999999999999E-2</v>
      </c>
      <c r="E24" s="642"/>
      <c r="F24" s="54">
        <v>1</v>
      </c>
      <c r="G24" s="31">
        <v>2</v>
      </c>
      <c r="H24" s="54">
        <v>0.5</v>
      </c>
      <c r="I24" s="31"/>
      <c r="J24" s="31"/>
      <c r="K24" s="31">
        <v>1</v>
      </c>
      <c r="L24" s="31">
        <v>1</v>
      </c>
      <c r="M24" s="55">
        <v>1</v>
      </c>
      <c r="O24" s="411">
        <f t="shared" si="23"/>
        <v>6.5</v>
      </c>
      <c r="R24" s="112"/>
      <c r="U24" s="112"/>
      <c r="V24" s="31">
        <v>1</v>
      </c>
      <c r="W24" s="54">
        <v>0.5</v>
      </c>
      <c r="X24" s="31"/>
      <c r="Y24" s="31"/>
      <c r="Z24" s="31">
        <v>1</v>
      </c>
      <c r="AA24" s="31">
        <v>3</v>
      </c>
      <c r="AB24" s="55">
        <v>1</v>
      </c>
      <c r="AC24" s="55"/>
      <c r="AE24" s="411">
        <f t="shared" si="24"/>
        <v>6.5</v>
      </c>
      <c r="AH24" s="112"/>
      <c r="AJ24" s="54">
        <v>0.5</v>
      </c>
      <c r="AK24" s="54">
        <v>4</v>
      </c>
      <c r="AL24" s="31">
        <v>9</v>
      </c>
      <c r="AM24" s="31">
        <v>3</v>
      </c>
      <c r="AN24" s="31"/>
      <c r="AO24" s="31"/>
      <c r="AP24" s="55"/>
      <c r="AR24" s="411">
        <f>SUM(AJ24:AP24)</f>
        <v>16.5</v>
      </c>
      <c r="AU24" s="112"/>
      <c r="AW24" s="54">
        <v>1</v>
      </c>
      <c r="AX24" s="54">
        <v>0.5</v>
      </c>
      <c r="AY24" s="31">
        <v>0.25</v>
      </c>
      <c r="AZ24" s="31">
        <v>0.5</v>
      </c>
      <c r="BA24" s="31">
        <v>1</v>
      </c>
      <c r="BB24" s="31">
        <v>0.25</v>
      </c>
      <c r="BC24" s="55"/>
      <c r="BE24" s="411">
        <f t="shared" si="26"/>
        <v>3.5</v>
      </c>
      <c r="BH24" s="112"/>
      <c r="BJ24" s="401"/>
      <c r="BK24" s="425">
        <v>1</v>
      </c>
      <c r="BL24" s="425"/>
      <c r="BM24" s="427"/>
      <c r="BN24" s="286"/>
      <c r="BO24" s="391">
        <f t="shared" si="17"/>
        <v>33</v>
      </c>
      <c r="BP24" s="391">
        <f t="shared" si="17"/>
        <v>33</v>
      </c>
      <c r="BQ24" s="391">
        <f t="shared" si="17"/>
        <v>33</v>
      </c>
      <c r="BR24" s="391">
        <f t="shared" si="17"/>
        <v>33</v>
      </c>
      <c r="BS24" s="299"/>
      <c r="BT24" s="446">
        <f t="shared" si="18"/>
        <v>0</v>
      </c>
      <c r="BU24" s="448">
        <f t="shared" si="27"/>
        <v>245.4375</v>
      </c>
      <c r="BV24" s="448">
        <f t="shared" si="19"/>
        <v>0</v>
      </c>
      <c r="BW24" s="448">
        <f t="shared" si="20"/>
        <v>0</v>
      </c>
      <c r="BX24" s="450">
        <f t="shared" si="21"/>
        <v>35.062500000000007</v>
      </c>
      <c r="BZ24" s="411">
        <f t="shared" si="22"/>
        <v>33</v>
      </c>
      <c r="CA24" s="411">
        <f t="shared" si="22"/>
        <v>33</v>
      </c>
      <c r="CB24" s="411">
        <f t="shared" si="22"/>
        <v>33</v>
      </c>
      <c r="CC24" s="452">
        <f t="shared" si="22"/>
        <v>33</v>
      </c>
      <c r="CD24" s="352"/>
      <c r="CE24" s="353"/>
      <c r="CF24" s="353"/>
      <c r="CG24" s="354"/>
    </row>
    <row r="25" spans="1:85" ht="15" x14ac:dyDescent="0.25">
      <c r="A25" s="634"/>
      <c r="B25" s="35" t="s">
        <v>82</v>
      </c>
      <c r="C25" s="36" t="s">
        <v>83</v>
      </c>
      <c r="D25" s="37">
        <v>5.5E-2</v>
      </c>
      <c r="E25" s="642"/>
      <c r="F25" s="54">
        <v>1</v>
      </c>
      <c r="G25" s="31">
        <v>2</v>
      </c>
      <c r="H25" s="54">
        <v>0.5</v>
      </c>
      <c r="I25" s="31"/>
      <c r="J25" s="31"/>
      <c r="K25" s="31">
        <v>1</v>
      </c>
      <c r="L25" s="31">
        <v>1</v>
      </c>
      <c r="M25" s="55">
        <v>1</v>
      </c>
      <c r="O25" s="411">
        <f t="shared" si="23"/>
        <v>6.5</v>
      </c>
      <c r="R25" s="112"/>
      <c r="U25" s="112"/>
      <c r="V25" s="31">
        <v>1</v>
      </c>
      <c r="W25" s="54">
        <v>0.5</v>
      </c>
      <c r="X25" s="31"/>
      <c r="Y25" s="31"/>
      <c r="Z25" s="31">
        <v>1</v>
      </c>
      <c r="AA25" s="31">
        <v>3</v>
      </c>
      <c r="AB25" s="55">
        <v>1</v>
      </c>
      <c r="AC25" s="55"/>
      <c r="AE25" s="411">
        <f t="shared" si="24"/>
        <v>6.5</v>
      </c>
      <c r="AH25" s="112"/>
      <c r="AJ25" s="54">
        <v>0.5</v>
      </c>
      <c r="AK25" s="54">
        <v>4</v>
      </c>
      <c r="AL25" s="31">
        <v>9</v>
      </c>
      <c r="AM25" s="31">
        <v>3</v>
      </c>
      <c r="AN25" s="31"/>
      <c r="AO25" s="31"/>
      <c r="AP25" s="55"/>
      <c r="AR25" s="411">
        <f t="shared" si="25"/>
        <v>16.5</v>
      </c>
      <c r="AU25" s="112"/>
      <c r="AW25" s="54">
        <v>1</v>
      </c>
      <c r="AX25" s="54">
        <v>0.5</v>
      </c>
      <c r="AY25" s="31">
        <v>0.25</v>
      </c>
      <c r="AZ25" s="31">
        <v>0.5</v>
      </c>
      <c r="BA25" s="31">
        <v>1</v>
      </c>
      <c r="BB25" s="31">
        <v>0.25</v>
      </c>
      <c r="BC25" s="55"/>
      <c r="BE25" s="411">
        <f t="shared" si="26"/>
        <v>3.5</v>
      </c>
      <c r="BH25" s="112"/>
      <c r="BJ25" s="401"/>
      <c r="BK25" s="425">
        <v>1</v>
      </c>
      <c r="BL25" s="425"/>
      <c r="BM25" s="427"/>
      <c r="BN25" s="286"/>
      <c r="BO25" s="391">
        <f t="shared" si="17"/>
        <v>33</v>
      </c>
      <c r="BP25" s="391">
        <f t="shared" si="17"/>
        <v>33</v>
      </c>
      <c r="BQ25" s="391">
        <f t="shared" si="17"/>
        <v>33</v>
      </c>
      <c r="BR25" s="391">
        <f t="shared" si="17"/>
        <v>33</v>
      </c>
      <c r="BS25" s="299"/>
      <c r="BT25" s="446">
        <f t="shared" si="18"/>
        <v>0</v>
      </c>
      <c r="BU25" s="448">
        <f t="shared" si="27"/>
        <v>245.4375</v>
      </c>
      <c r="BV25" s="448">
        <f t="shared" si="19"/>
        <v>0</v>
      </c>
      <c r="BW25" s="448">
        <f t="shared" si="20"/>
        <v>0</v>
      </c>
      <c r="BX25" s="450">
        <f t="shared" si="21"/>
        <v>35.062500000000007</v>
      </c>
      <c r="BZ25" s="411">
        <f t="shared" si="22"/>
        <v>33</v>
      </c>
      <c r="CA25" s="411">
        <f t="shared" si="22"/>
        <v>33</v>
      </c>
      <c r="CB25" s="411">
        <f t="shared" si="22"/>
        <v>33</v>
      </c>
      <c r="CC25" s="452">
        <f t="shared" si="22"/>
        <v>33</v>
      </c>
      <c r="CD25" s="670" t="s">
        <v>156</v>
      </c>
      <c r="CE25" s="671"/>
      <c r="CF25" s="355">
        <v>0.1</v>
      </c>
      <c r="CG25" s="284"/>
    </row>
    <row r="26" spans="1:85" ht="15.75" thickBot="1" x14ac:dyDescent="0.3">
      <c r="A26" s="634"/>
      <c r="B26" s="35" t="s">
        <v>13</v>
      </c>
      <c r="C26" s="36" t="s">
        <v>14</v>
      </c>
      <c r="D26" s="37">
        <v>2.1000000000000001E-2</v>
      </c>
      <c r="E26" s="642"/>
      <c r="F26" s="54">
        <v>1</v>
      </c>
      <c r="G26" s="31">
        <v>2</v>
      </c>
      <c r="H26" s="54">
        <v>0.5</v>
      </c>
      <c r="I26" s="31"/>
      <c r="J26" s="31"/>
      <c r="K26" s="31">
        <v>1</v>
      </c>
      <c r="L26" s="31">
        <v>1</v>
      </c>
      <c r="M26" s="55">
        <v>1</v>
      </c>
      <c r="O26" s="411">
        <f t="shared" si="23"/>
        <v>6.5</v>
      </c>
      <c r="R26" s="112"/>
      <c r="U26" s="112"/>
      <c r="V26" s="31">
        <v>1</v>
      </c>
      <c r="W26" s="54">
        <v>0.5</v>
      </c>
      <c r="X26" s="31"/>
      <c r="Y26" s="31"/>
      <c r="Z26" s="31">
        <v>1</v>
      </c>
      <c r="AA26" s="31">
        <v>3</v>
      </c>
      <c r="AB26" s="55">
        <v>1</v>
      </c>
      <c r="AC26" s="55"/>
      <c r="AE26" s="411">
        <f t="shared" si="24"/>
        <v>6.5</v>
      </c>
      <c r="AH26" s="112"/>
      <c r="AJ26" s="54">
        <v>0.5</v>
      </c>
      <c r="AK26" s="54">
        <v>4</v>
      </c>
      <c r="AL26" s="31">
        <v>9</v>
      </c>
      <c r="AM26" s="31">
        <v>3</v>
      </c>
      <c r="AN26" s="31"/>
      <c r="AO26" s="31"/>
      <c r="AP26" s="55"/>
      <c r="AR26" s="411">
        <f t="shared" si="25"/>
        <v>16.5</v>
      </c>
      <c r="AU26" s="112"/>
      <c r="AW26" s="54">
        <v>1</v>
      </c>
      <c r="AX26" s="54">
        <v>0.5</v>
      </c>
      <c r="AY26" s="31">
        <v>0.25</v>
      </c>
      <c r="AZ26" s="31">
        <v>0.5</v>
      </c>
      <c r="BA26" s="31">
        <v>1</v>
      </c>
      <c r="BB26" s="31">
        <v>0.25</v>
      </c>
      <c r="BC26" s="55"/>
      <c r="BE26" s="411">
        <f t="shared" si="26"/>
        <v>3.5</v>
      </c>
      <c r="BH26" s="112"/>
      <c r="BJ26" s="401"/>
      <c r="BK26" s="425">
        <v>1</v>
      </c>
      <c r="BL26" s="425"/>
      <c r="BM26" s="427"/>
      <c r="BN26" s="286"/>
      <c r="BO26" s="391">
        <f t="shared" si="17"/>
        <v>33</v>
      </c>
      <c r="BP26" s="391">
        <f t="shared" si="17"/>
        <v>33</v>
      </c>
      <c r="BQ26" s="391">
        <f t="shared" si="17"/>
        <v>33</v>
      </c>
      <c r="BR26" s="391">
        <f t="shared" si="17"/>
        <v>33</v>
      </c>
      <c r="BS26" s="299"/>
      <c r="BT26" s="446">
        <f t="shared" si="18"/>
        <v>0</v>
      </c>
      <c r="BU26" s="448">
        <f t="shared" si="27"/>
        <v>245.4375</v>
      </c>
      <c r="BV26" s="448">
        <f t="shared" si="19"/>
        <v>0</v>
      </c>
      <c r="BW26" s="448">
        <f t="shared" si="20"/>
        <v>0</v>
      </c>
      <c r="BX26" s="450">
        <f t="shared" si="21"/>
        <v>35.062500000000007</v>
      </c>
      <c r="BZ26" s="411">
        <f t="shared" si="22"/>
        <v>33</v>
      </c>
      <c r="CA26" s="411">
        <f t="shared" si="22"/>
        <v>33</v>
      </c>
      <c r="CB26" s="411">
        <f t="shared" si="22"/>
        <v>33</v>
      </c>
      <c r="CC26" s="452">
        <f t="shared" si="22"/>
        <v>33</v>
      </c>
      <c r="CD26" s="668" t="s">
        <v>180</v>
      </c>
      <c r="CE26" s="669"/>
      <c r="CF26" s="356">
        <v>0.05</v>
      </c>
      <c r="CG26" s="285"/>
    </row>
    <row r="27" spans="1:85" ht="14.25" customHeight="1" x14ac:dyDescent="0.2">
      <c r="A27" s="634"/>
      <c r="B27" s="38" t="s">
        <v>63</v>
      </c>
      <c r="C27" s="39">
        <v>6.21</v>
      </c>
      <c r="D27" s="40">
        <v>2.1999999999999999E-2</v>
      </c>
      <c r="E27" s="642"/>
      <c r="F27" s="56">
        <v>1</v>
      </c>
      <c r="G27" s="57">
        <v>3</v>
      </c>
      <c r="H27" s="56">
        <v>0.5</v>
      </c>
      <c r="I27" s="58" t="s">
        <v>116</v>
      </c>
      <c r="J27" s="58" t="s">
        <v>119</v>
      </c>
      <c r="K27" s="57">
        <v>3</v>
      </c>
      <c r="L27" s="57">
        <v>2</v>
      </c>
      <c r="M27" s="59">
        <v>1</v>
      </c>
      <c r="O27" s="372">
        <f t="shared" si="23"/>
        <v>10.5</v>
      </c>
      <c r="R27" s="112"/>
      <c r="U27" s="112"/>
      <c r="V27" s="57">
        <v>1.5</v>
      </c>
      <c r="W27" s="56">
        <v>0.5</v>
      </c>
      <c r="X27" s="58" t="s">
        <v>116</v>
      </c>
      <c r="Y27" s="58" t="s">
        <v>119</v>
      </c>
      <c r="Z27" s="57">
        <v>3</v>
      </c>
      <c r="AA27" s="57">
        <v>4</v>
      </c>
      <c r="AB27" s="59">
        <v>1</v>
      </c>
      <c r="AC27" s="59"/>
      <c r="AE27" s="372">
        <f t="shared" si="24"/>
        <v>10</v>
      </c>
      <c r="AH27" s="112"/>
      <c r="AJ27" s="56">
        <v>1</v>
      </c>
      <c r="AK27" s="56">
        <v>6</v>
      </c>
      <c r="AL27" s="58">
        <v>12</v>
      </c>
      <c r="AM27" s="58">
        <v>3.5</v>
      </c>
      <c r="AN27" s="57"/>
      <c r="AO27" s="57"/>
      <c r="AP27" s="59"/>
      <c r="AR27" s="372">
        <f>SUM(AJ27:AP27)</f>
        <v>22.5</v>
      </c>
      <c r="AU27" s="112"/>
      <c r="AW27" s="56">
        <v>1</v>
      </c>
      <c r="AX27" s="56">
        <v>0.5</v>
      </c>
      <c r="AY27" s="58">
        <v>0.25</v>
      </c>
      <c r="AZ27" s="58">
        <v>0.5</v>
      </c>
      <c r="BA27" s="57">
        <v>1</v>
      </c>
      <c r="BB27" s="57">
        <v>0.25</v>
      </c>
      <c r="BC27" s="59"/>
      <c r="BE27" s="372">
        <f>SUM(AW27:BC27)</f>
        <v>3.5</v>
      </c>
      <c r="BH27" s="112"/>
      <c r="BJ27" s="428"/>
      <c r="BK27" s="429">
        <v>0.45</v>
      </c>
      <c r="BL27" s="429">
        <v>0.55000000000000004</v>
      </c>
      <c r="BM27" s="430"/>
      <c r="BN27" s="286"/>
      <c r="BO27" s="392">
        <f t="shared" si="17"/>
        <v>46.5</v>
      </c>
      <c r="BP27" s="392">
        <f t="shared" si="17"/>
        <v>46.5</v>
      </c>
      <c r="BQ27" s="392">
        <f t="shared" si="17"/>
        <v>46.5</v>
      </c>
      <c r="BR27" s="392">
        <f t="shared" si="17"/>
        <v>46.5</v>
      </c>
      <c r="BS27" s="286"/>
      <c r="BT27" s="457">
        <f t="shared" ref="BT27:BT44" si="28">(BO27*$BY$1-$BX27)*BJ27</f>
        <v>0</v>
      </c>
      <c r="BU27" s="458">
        <f t="shared" ref="BU27:BU44" si="29">(BP27*$BY$1-$BX27)*BK27</f>
        <v>155.48624999999998</v>
      </c>
      <c r="BV27" s="458">
        <f t="shared" ref="BV27:BV44" si="30">(BQ27*$BY$1-$BX27)*BL27</f>
        <v>190.03874999999999</v>
      </c>
      <c r="BW27" s="458">
        <f t="shared" ref="BW27:BW44" si="31">(BR27*$BY$1-$BX27)*BM27</f>
        <v>0</v>
      </c>
      <c r="BX27" s="459">
        <f t="shared" si="21"/>
        <v>49.725000000000001</v>
      </c>
      <c r="BZ27" s="372">
        <f t="shared" si="22"/>
        <v>46.5</v>
      </c>
      <c r="CA27" s="372">
        <f t="shared" si="22"/>
        <v>46.5</v>
      </c>
      <c r="CB27" s="372">
        <f t="shared" si="22"/>
        <v>46.5</v>
      </c>
      <c r="CC27" s="372">
        <f t="shared" si="22"/>
        <v>46.5</v>
      </c>
    </row>
    <row r="28" spans="1:85" ht="14.25" customHeight="1" x14ac:dyDescent="0.2">
      <c r="A28" s="634"/>
      <c r="B28" s="38" t="s">
        <v>64</v>
      </c>
      <c r="C28" s="39">
        <v>6.3</v>
      </c>
      <c r="D28" s="40">
        <v>0.24</v>
      </c>
      <c r="E28" s="642"/>
      <c r="F28" s="56">
        <v>1</v>
      </c>
      <c r="G28" s="57">
        <v>3</v>
      </c>
      <c r="H28" s="56">
        <v>0.5</v>
      </c>
      <c r="I28" s="58" t="s">
        <v>116</v>
      </c>
      <c r="J28" s="58" t="s">
        <v>119</v>
      </c>
      <c r="K28" s="57">
        <v>3</v>
      </c>
      <c r="L28" s="57">
        <v>2</v>
      </c>
      <c r="M28" s="59">
        <v>1</v>
      </c>
      <c r="O28" s="372">
        <f t="shared" si="23"/>
        <v>10.5</v>
      </c>
      <c r="R28" s="112"/>
      <c r="U28" s="112"/>
      <c r="V28" s="57">
        <v>1.5</v>
      </c>
      <c r="W28" s="56">
        <v>0.5</v>
      </c>
      <c r="X28" s="58" t="s">
        <v>116</v>
      </c>
      <c r="Y28" s="58" t="s">
        <v>119</v>
      </c>
      <c r="Z28" s="57">
        <v>3</v>
      </c>
      <c r="AA28" s="57">
        <v>4</v>
      </c>
      <c r="AB28" s="59">
        <v>1</v>
      </c>
      <c r="AC28" s="59"/>
      <c r="AE28" s="372">
        <f t="shared" si="24"/>
        <v>10</v>
      </c>
      <c r="AH28" s="112"/>
      <c r="AJ28" s="56">
        <v>1</v>
      </c>
      <c r="AK28" s="56">
        <v>6</v>
      </c>
      <c r="AL28" s="58">
        <v>12</v>
      </c>
      <c r="AM28" s="58">
        <v>3.5</v>
      </c>
      <c r="AN28" s="57"/>
      <c r="AO28" s="57"/>
      <c r="AP28" s="59"/>
      <c r="AR28" s="372">
        <f t="shared" si="25"/>
        <v>22.5</v>
      </c>
      <c r="AU28" s="112"/>
      <c r="AW28" s="56">
        <v>1</v>
      </c>
      <c r="AX28" s="56">
        <v>0.5</v>
      </c>
      <c r="AY28" s="58">
        <v>0.25</v>
      </c>
      <c r="AZ28" s="58">
        <v>0.5</v>
      </c>
      <c r="BA28" s="57">
        <v>1</v>
      </c>
      <c r="BB28" s="57">
        <v>0.25</v>
      </c>
      <c r="BC28" s="59"/>
      <c r="BE28" s="372">
        <f t="shared" si="26"/>
        <v>3.5</v>
      </c>
      <c r="BH28" s="112"/>
      <c r="BJ28" s="428"/>
      <c r="BK28" s="429">
        <v>0.45</v>
      </c>
      <c r="BL28" s="429">
        <v>0.55000000000000004</v>
      </c>
      <c r="BM28" s="430"/>
      <c r="BN28" s="286"/>
      <c r="BO28" s="392">
        <f t="shared" si="17"/>
        <v>46.5</v>
      </c>
      <c r="BP28" s="392">
        <f t="shared" si="17"/>
        <v>46.5</v>
      </c>
      <c r="BQ28" s="392">
        <f t="shared" si="17"/>
        <v>46.5</v>
      </c>
      <c r="BR28" s="392">
        <f t="shared" si="17"/>
        <v>46.5</v>
      </c>
      <c r="BS28" s="286"/>
      <c r="BT28" s="457">
        <f t="shared" si="28"/>
        <v>0</v>
      </c>
      <c r="BU28" s="458">
        <f t="shared" si="29"/>
        <v>155.48624999999998</v>
      </c>
      <c r="BV28" s="458">
        <f t="shared" si="30"/>
        <v>190.03874999999999</v>
      </c>
      <c r="BW28" s="458">
        <f t="shared" si="31"/>
        <v>0</v>
      </c>
      <c r="BX28" s="459">
        <f t="shared" si="21"/>
        <v>49.725000000000001</v>
      </c>
      <c r="BZ28" s="372">
        <f t="shared" si="22"/>
        <v>46.5</v>
      </c>
      <c r="CA28" s="372">
        <f t="shared" si="22"/>
        <v>46.5</v>
      </c>
      <c r="CB28" s="372">
        <f t="shared" si="22"/>
        <v>46.5</v>
      </c>
      <c r="CC28" s="372">
        <f t="shared" si="22"/>
        <v>46.5</v>
      </c>
    </row>
    <row r="29" spans="1:85" ht="14.25" customHeight="1" x14ac:dyDescent="0.2">
      <c r="A29" s="634"/>
      <c r="B29" s="38" t="s">
        <v>65</v>
      </c>
      <c r="C29" s="41">
        <v>6.3010000000000002</v>
      </c>
      <c r="D29" s="40">
        <v>0.218</v>
      </c>
      <c r="E29" s="642"/>
      <c r="F29" s="56">
        <v>1</v>
      </c>
      <c r="G29" s="57">
        <v>3</v>
      </c>
      <c r="H29" s="56">
        <v>0.5</v>
      </c>
      <c r="I29" s="58" t="s">
        <v>116</v>
      </c>
      <c r="J29" s="58" t="s">
        <v>119</v>
      </c>
      <c r="K29" s="57">
        <v>3</v>
      </c>
      <c r="L29" s="57">
        <v>2</v>
      </c>
      <c r="M29" s="59">
        <v>1</v>
      </c>
      <c r="O29" s="372">
        <f t="shared" si="23"/>
        <v>10.5</v>
      </c>
      <c r="R29" s="112"/>
      <c r="U29" s="112"/>
      <c r="V29" s="57">
        <v>1.5</v>
      </c>
      <c r="W29" s="56">
        <v>0.5</v>
      </c>
      <c r="X29" s="58" t="s">
        <v>116</v>
      </c>
      <c r="Y29" s="58" t="s">
        <v>119</v>
      </c>
      <c r="Z29" s="57">
        <v>3</v>
      </c>
      <c r="AA29" s="57">
        <v>4</v>
      </c>
      <c r="AB29" s="59">
        <v>1</v>
      </c>
      <c r="AC29" s="59"/>
      <c r="AE29" s="372">
        <f t="shared" si="24"/>
        <v>10</v>
      </c>
      <c r="AH29" s="112"/>
      <c r="AJ29" s="56">
        <v>1</v>
      </c>
      <c r="AK29" s="56">
        <v>6</v>
      </c>
      <c r="AL29" s="58">
        <v>12</v>
      </c>
      <c r="AM29" s="58">
        <v>3.5</v>
      </c>
      <c r="AN29" s="57"/>
      <c r="AO29" s="57"/>
      <c r="AP29" s="59"/>
      <c r="AR29" s="372">
        <f t="shared" si="25"/>
        <v>22.5</v>
      </c>
      <c r="AU29" s="112"/>
      <c r="AW29" s="56">
        <v>1</v>
      </c>
      <c r="AX29" s="56">
        <v>0.5</v>
      </c>
      <c r="AY29" s="58">
        <v>0.25</v>
      </c>
      <c r="AZ29" s="58">
        <v>0.5</v>
      </c>
      <c r="BA29" s="57">
        <v>1</v>
      </c>
      <c r="BB29" s="57">
        <v>0.25</v>
      </c>
      <c r="BC29" s="59"/>
      <c r="BE29" s="372">
        <f t="shared" si="26"/>
        <v>3.5</v>
      </c>
      <c r="BH29" s="112"/>
      <c r="BJ29" s="428"/>
      <c r="BK29" s="429">
        <v>0.45</v>
      </c>
      <c r="BL29" s="429">
        <v>0.55000000000000004</v>
      </c>
      <c r="BM29" s="430"/>
      <c r="BN29" s="286"/>
      <c r="BO29" s="392">
        <f t="shared" ref="BO29:BR44" si="32">$O29+$AE29+$AR29+$BE29</f>
        <v>46.5</v>
      </c>
      <c r="BP29" s="392">
        <f t="shared" si="32"/>
        <v>46.5</v>
      </c>
      <c r="BQ29" s="392">
        <f t="shared" si="32"/>
        <v>46.5</v>
      </c>
      <c r="BR29" s="392">
        <f t="shared" si="32"/>
        <v>46.5</v>
      </c>
      <c r="BS29" s="286"/>
      <c r="BT29" s="457">
        <f t="shared" si="28"/>
        <v>0</v>
      </c>
      <c r="BU29" s="458">
        <f t="shared" si="29"/>
        <v>155.48624999999998</v>
      </c>
      <c r="BV29" s="458">
        <f t="shared" si="30"/>
        <v>190.03874999999999</v>
      </c>
      <c r="BW29" s="458">
        <f t="shared" si="31"/>
        <v>0</v>
      </c>
      <c r="BX29" s="459">
        <f t="shared" si="21"/>
        <v>49.725000000000001</v>
      </c>
      <c r="BZ29" s="372">
        <f t="shared" si="22"/>
        <v>46.5</v>
      </c>
      <c r="CA29" s="372">
        <f t="shared" si="22"/>
        <v>46.5</v>
      </c>
      <c r="CB29" s="372">
        <f t="shared" si="22"/>
        <v>46.5</v>
      </c>
      <c r="CC29" s="372">
        <f t="shared" si="22"/>
        <v>46.5</v>
      </c>
    </row>
    <row r="30" spans="1:85" ht="14.25" customHeight="1" x14ac:dyDescent="0.2">
      <c r="A30" s="634"/>
      <c r="B30" s="38" t="s">
        <v>66</v>
      </c>
      <c r="C30" s="39">
        <v>6.3019999999999996</v>
      </c>
      <c r="D30" s="40">
        <v>1.2E-2</v>
      </c>
      <c r="E30" s="642"/>
      <c r="F30" s="56">
        <v>1</v>
      </c>
      <c r="G30" s="57">
        <v>3</v>
      </c>
      <c r="H30" s="56">
        <v>0.5</v>
      </c>
      <c r="I30" s="58" t="s">
        <v>116</v>
      </c>
      <c r="J30" s="58" t="s">
        <v>119</v>
      </c>
      <c r="K30" s="57">
        <v>3</v>
      </c>
      <c r="L30" s="57">
        <v>2</v>
      </c>
      <c r="M30" s="59">
        <v>1</v>
      </c>
      <c r="O30" s="372">
        <f t="shared" si="23"/>
        <v>10.5</v>
      </c>
      <c r="R30" s="112"/>
      <c r="U30" s="112"/>
      <c r="V30" s="57">
        <v>1.5</v>
      </c>
      <c r="W30" s="56">
        <v>0.5</v>
      </c>
      <c r="X30" s="58" t="s">
        <v>116</v>
      </c>
      <c r="Y30" s="58" t="s">
        <v>119</v>
      </c>
      <c r="Z30" s="57">
        <v>3</v>
      </c>
      <c r="AA30" s="57">
        <v>4</v>
      </c>
      <c r="AB30" s="59">
        <v>1</v>
      </c>
      <c r="AC30" s="59"/>
      <c r="AE30" s="372">
        <f t="shared" si="24"/>
        <v>10</v>
      </c>
      <c r="AH30" s="112"/>
      <c r="AJ30" s="56">
        <v>1</v>
      </c>
      <c r="AK30" s="56">
        <v>6</v>
      </c>
      <c r="AL30" s="58">
        <v>12</v>
      </c>
      <c r="AM30" s="58">
        <v>3.5</v>
      </c>
      <c r="AN30" s="57"/>
      <c r="AO30" s="57"/>
      <c r="AP30" s="59"/>
      <c r="AR30" s="372">
        <f t="shared" si="25"/>
        <v>22.5</v>
      </c>
      <c r="AU30" s="112"/>
      <c r="AW30" s="56">
        <v>1</v>
      </c>
      <c r="AX30" s="56">
        <v>0.5</v>
      </c>
      <c r="AY30" s="58">
        <v>0.25</v>
      </c>
      <c r="AZ30" s="58">
        <v>0.5</v>
      </c>
      <c r="BA30" s="57">
        <v>1</v>
      </c>
      <c r="BB30" s="57">
        <v>0.25</v>
      </c>
      <c r="BC30" s="59"/>
      <c r="BE30" s="372">
        <f t="shared" si="26"/>
        <v>3.5</v>
      </c>
      <c r="BH30" s="112"/>
      <c r="BJ30" s="428"/>
      <c r="BK30" s="429">
        <v>0.45</v>
      </c>
      <c r="BL30" s="429">
        <v>0.55000000000000004</v>
      </c>
      <c r="BM30" s="430"/>
      <c r="BN30" s="286"/>
      <c r="BO30" s="392">
        <f t="shared" si="32"/>
        <v>46.5</v>
      </c>
      <c r="BP30" s="392">
        <f t="shared" si="32"/>
        <v>46.5</v>
      </c>
      <c r="BQ30" s="392">
        <f t="shared" si="32"/>
        <v>46.5</v>
      </c>
      <c r="BR30" s="392">
        <f t="shared" si="32"/>
        <v>46.5</v>
      </c>
      <c r="BS30" s="286"/>
      <c r="BT30" s="457">
        <f t="shared" si="28"/>
        <v>0</v>
      </c>
      <c r="BU30" s="458">
        <f t="shared" si="29"/>
        <v>155.48624999999998</v>
      </c>
      <c r="BV30" s="458">
        <f t="shared" si="30"/>
        <v>190.03874999999999</v>
      </c>
      <c r="BW30" s="458">
        <f t="shared" si="31"/>
        <v>0</v>
      </c>
      <c r="BX30" s="459">
        <f t="shared" si="21"/>
        <v>49.725000000000001</v>
      </c>
      <c r="BZ30" s="372">
        <f t="shared" si="22"/>
        <v>46.5</v>
      </c>
      <c r="CA30" s="372">
        <f t="shared" si="22"/>
        <v>46.5</v>
      </c>
      <c r="CB30" s="372">
        <f t="shared" si="22"/>
        <v>46.5</v>
      </c>
      <c r="CC30" s="372">
        <f t="shared" si="22"/>
        <v>46.5</v>
      </c>
    </row>
    <row r="31" spans="1:85" ht="14.25" customHeight="1" x14ac:dyDescent="0.2">
      <c r="A31" s="634"/>
      <c r="B31" s="38" t="s">
        <v>67</v>
      </c>
      <c r="C31" s="41">
        <v>6.3029999999999999</v>
      </c>
      <c r="D31" s="40">
        <v>5.2999999999999999E-2</v>
      </c>
      <c r="E31" s="642"/>
      <c r="F31" s="56">
        <v>1</v>
      </c>
      <c r="G31" s="57">
        <v>3</v>
      </c>
      <c r="H31" s="56">
        <v>0.5</v>
      </c>
      <c r="I31" s="58" t="s">
        <v>116</v>
      </c>
      <c r="J31" s="58" t="s">
        <v>119</v>
      </c>
      <c r="K31" s="57">
        <v>3</v>
      </c>
      <c r="L31" s="57">
        <v>2</v>
      </c>
      <c r="M31" s="59">
        <v>1</v>
      </c>
      <c r="O31" s="372">
        <f t="shared" si="23"/>
        <v>10.5</v>
      </c>
      <c r="R31" s="112"/>
      <c r="U31" s="112"/>
      <c r="V31" s="57">
        <v>1.5</v>
      </c>
      <c r="W31" s="56">
        <v>0.5</v>
      </c>
      <c r="X31" s="58" t="s">
        <v>116</v>
      </c>
      <c r="Y31" s="58" t="s">
        <v>119</v>
      </c>
      <c r="Z31" s="57">
        <v>3</v>
      </c>
      <c r="AA31" s="57">
        <v>4</v>
      </c>
      <c r="AB31" s="59">
        <v>1</v>
      </c>
      <c r="AC31" s="59"/>
      <c r="AE31" s="372">
        <f t="shared" si="24"/>
        <v>10</v>
      </c>
      <c r="AH31" s="112"/>
      <c r="AJ31" s="56">
        <v>1</v>
      </c>
      <c r="AK31" s="56">
        <v>6</v>
      </c>
      <c r="AL31" s="58">
        <v>12</v>
      </c>
      <c r="AM31" s="58">
        <v>3.5</v>
      </c>
      <c r="AN31" s="57"/>
      <c r="AO31" s="57"/>
      <c r="AP31" s="59"/>
      <c r="AR31" s="372">
        <f t="shared" si="25"/>
        <v>22.5</v>
      </c>
      <c r="AU31" s="112"/>
      <c r="AW31" s="56">
        <v>1</v>
      </c>
      <c r="AX31" s="56">
        <v>0.5</v>
      </c>
      <c r="AY31" s="58">
        <v>0.25</v>
      </c>
      <c r="AZ31" s="58">
        <v>0.5</v>
      </c>
      <c r="BA31" s="57">
        <v>1</v>
      </c>
      <c r="BB31" s="57">
        <v>0.25</v>
      </c>
      <c r="BC31" s="59"/>
      <c r="BE31" s="372">
        <f t="shared" si="26"/>
        <v>3.5</v>
      </c>
      <c r="BH31" s="112"/>
      <c r="BJ31" s="428"/>
      <c r="BK31" s="429">
        <v>0.45</v>
      </c>
      <c r="BL31" s="429">
        <v>0.55000000000000004</v>
      </c>
      <c r="BM31" s="430"/>
      <c r="BN31" s="286"/>
      <c r="BO31" s="392">
        <f t="shared" si="32"/>
        <v>46.5</v>
      </c>
      <c r="BP31" s="392">
        <f t="shared" si="32"/>
        <v>46.5</v>
      </c>
      <c r="BQ31" s="392">
        <f t="shared" si="32"/>
        <v>46.5</v>
      </c>
      <c r="BR31" s="392">
        <f t="shared" si="32"/>
        <v>46.5</v>
      </c>
      <c r="BS31" s="286"/>
      <c r="BT31" s="457">
        <f t="shared" si="28"/>
        <v>0</v>
      </c>
      <c r="BU31" s="458">
        <f t="shared" si="29"/>
        <v>155.48624999999998</v>
      </c>
      <c r="BV31" s="458">
        <f t="shared" si="30"/>
        <v>190.03874999999999</v>
      </c>
      <c r="BW31" s="458">
        <f t="shared" si="31"/>
        <v>0</v>
      </c>
      <c r="BX31" s="459">
        <f t="shared" si="21"/>
        <v>49.725000000000001</v>
      </c>
      <c r="BZ31" s="372">
        <f t="shared" si="22"/>
        <v>46.5</v>
      </c>
      <c r="CA31" s="372">
        <f t="shared" si="22"/>
        <v>46.5</v>
      </c>
      <c r="CB31" s="372">
        <f t="shared" si="22"/>
        <v>46.5</v>
      </c>
      <c r="CC31" s="372">
        <f t="shared" si="22"/>
        <v>46.5</v>
      </c>
    </row>
    <row r="32" spans="1:85" ht="14.25" customHeight="1" x14ac:dyDescent="0.2">
      <c r="A32" s="634"/>
      <c r="B32" s="38" t="s">
        <v>68</v>
      </c>
      <c r="C32" s="41">
        <v>6.3040000000000003</v>
      </c>
      <c r="D32" s="40">
        <v>1.05</v>
      </c>
      <c r="E32" s="642"/>
      <c r="F32" s="56">
        <v>1</v>
      </c>
      <c r="G32" s="57">
        <v>3</v>
      </c>
      <c r="H32" s="56">
        <v>0.5</v>
      </c>
      <c r="I32" s="57">
        <v>20</v>
      </c>
      <c r="J32" s="57">
        <v>1</v>
      </c>
      <c r="K32" s="57">
        <v>5</v>
      </c>
      <c r="L32" s="57">
        <v>5</v>
      </c>
      <c r="M32" s="59">
        <v>2</v>
      </c>
      <c r="O32" s="372">
        <f>SUM(F32:M32)</f>
        <v>37.5</v>
      </c>
      <c r="R32" s="112"/>
      <c r="U32" s="112"/>
      <c r="V32" s="57">
        <v>1.5</v>
      </c>
      <c r="W32" s="56">
        <v>0.5</v>
      </c>
      <c r="X32" s="57">
        <v>12</v>
      </c>
      <c r="Y32" s="57">
        <v>0.5</v>
      </c>
      <c r="Z32" s="57">
        <v>6</v>
      </c>
      <c r="AA32" s="57">
        <v>15</v>
      </c>
      <c r="AB32" s="59">
        <v>2</v>
      </c>
      <c r="AC32" s="59"/>
      <c r="AE32" s="372">
        <f t="shared" si="24"/>
        <v>37.5</v>
      </c>
      <c r="AH32" s="112"/>
      <c r="AJ32" s="56">
        <v>1</v>
      </c>
      <c r="AK32" s="56">
        <v>10</v>
      </c>
      <c r="AL32" s="57">
        <v>16</v>
      </c>
      <c r="AM32" s="57">
        <v>4.5</v>
      </c>
      <c r="AN32" s="57"/>
      <c r="AO32" s="57"/>
      <c r="AP32" s="59"/>
      <c r="AR32" s="372">
        <f t="shared" si="25"/>
        <v>31.5</v>
      </c>
      <c r="AU32" s="112"/>
      <c r="AW32" s="56">
        <v>1.75</v>
      </c>
      <c r="AX32" s="56">
        <v>1</v>
      </c>
      <c r="AY32" s="57">
        <v>0.25</v>
      </c>
      <c r="AZ32" s="57">
        <v>2</v>
      </c>
      <c r="BA32" s="57">
        <v>4</v>
      </c>
      <c r="BB32" s="57">
        <v>0.25</v>
      </c>
      <c r="BC32" s="59"/>
      <c r="BE32" s="372">
        <f t="shared" si="26"/>
        <v>9.25</v>
      </c>
      <c r="BH32" s="112"/>
      <c r="BJ32" s="428"/>
      <c r="BK32" s="429">
        <v>0.45</v>
      </c>
      <c r="BL32" s="429">
        <v>0.55000000000000004</v>
      </c>
      <c r="BM32" s="430"/>
      <c r="BN32" s="286"/>
      <c r="BO32" s="392">
        <f t="shared" si="32"/>
        <v>115.75</v>
      </c>
      <c r="BP32" s="392">
        <f t="shared" si="32"/>
        <v>115.75</v>
      </c>
      <c r="BQ32" s="392">
        <f t="shared" si="32"/>
        <v>115.75</v>
      </c>
      <c r="BR32" s="392">
        <f t="shared" si="32"/>
        <v>115.75</v>
      </c>
      <c r="BS32" s="286"/>
      <c r="BT32" s="457">
        <f t="shared" si="28"/>
        <v>0</v>
      </c>
      <c r="BU32" s="458">
        <f t="shared" si="29"/>
        <v>382.3565625</v>
      </c>
      <c r="BV32" s="458">
        <f t="shared" si="30"/>
        <v>467.32468750000004</v>
      </c>
      <c r="BW32" s="458">
        <f t="shared" si="31"/>
        <v>0</v>
      </c>
      <c r="BX32" s="459">
        <f t="shared" si="21"/>
        <v>134.19375000000002</v>
      </c>
      <c r="BZ32" s="372">
        <f t="shared" si="22"/>
        <v>115.75</v>
      </c>
      <c r="CA32" s="372">
        <f t="shared" si="22"/>
        <v>115.75</v>
      </c>
      <c r="CB32" s="372">
        <f t="shared" si="22"/>
        <v>115.75</v>
      </c>
      <c r="CC32" s="372">
        <f t="shared" si="22"/>
        <v>115.75</v>
      </c>
    </row>
    <row r="33" spans="1:84" ht="14.25" customHeight="1" x14ac:dyDescent="0.2">
      <c r="A33" s="634"/>
      <c r="B33" s="42" t="s">
        <v>69</v>
      </c>
      <c r="C33" s="43">
        <v>5.3040000000000003</v>
      </c>
      <c r="D33" s="40">
        <v>2.8290000000000002</v>
      </c>
      <c r="E33" s="642"/>
      <c r="F33" s="56" t="s">
        <v>116</v>
      </c>
      <c r="G33" s="58" t="s">
        <v>62</v>
      </c>
      <c r="H33" s="60" t="s">
        <v>62</v>
      </c>
      <c r="I33" s="58" t="s">
        <v>116</v>
      </c>
      <c r="J33" s="58" t="s">
        <v>119</v>
      </c>
      <c r="K33" s="58" t="s">
        <v>62</v>
      </c>
      <c r="L33" s="58" t="s">
        <v>62</v>
      </c>
      <c r="M33" s="61" t="s">
        <v>62</v>
      </c>
      <c r="O33" s="372">
        <f t="shared" si="23"/>
        <v>0</v>
      </c>
      <c r="R33" s="112"/>
      <c r="U33" s="112"/>
      <c r="V33" s="58" t="s">
        <v>62</v>
      </c>
      <c r="W33" s="60" t="s">
        <v>62</v>
      </c>
      <c r="X33" s="58" t="s">
        <v>116</v>
      </c>
      <c r="Y33" s="58" t="s">
        <v>119</v>
      </c>
      <c r="Z33" s="58" t="s">
        <v>62</v>
      </c>
      <c r="AA33" s="58" t="s">
        <v>62</v>
      </c>
      <c r="AB33" s="61" t="s">
        <v>62</v>
      </c>
      <c r="AC33" s="61"/>
      <c r="AE33" s="372">
        <f t="shared" si="24"/>
        <v>0</v>
      </c>
      <c r="AH33" s="112"/>
      <c r="AJ33" s="56">
        <v>1</v>
      </c>
      <c r="AK33" s="60">
        <v>10</v>
      </c>
      <c r="AL33" s="58">
        <v>16</v>
      </c>
      <c r="AM33" s="57">
        <v>4.5</v>
      </c>
      <c r="AN33" s="58"/>
      <c r="AO33" s="58"/>
      <c r="AP33" s="61"/>
      <c r="AR33" s="372">
        <f t="shared" si="25"/>
        <v>31.5</v>
      </c>
      <c r="AU33" s="112"/>
      <c r="AW33" s="56">
        <v>0</v>
      </c>
      <c r="AX33" s="60"/>
      <c r="AY33" s="58"/>
      <c r="AZ33" s="58"/>
      <c r="BA33" s="58"/>
      <c r="BB33" s="58"/>
      <c r="BC33" s="61"/>
      <c r="BE33" s="372">
        <f t="shared" si="26"/>
        <v>0</v>
      </c>
      <c r="BH33" s="112"/>
      <c r="BJ33" s="428"/>
      <c r="BK33" s="429">
        <v>0.45</v>
      </c>
      <c r="BL33" s="429">
        <v>0.55000000000000004</v>
      </c>
      <c r="BM33" s="430"/>
      <c r="BN33" s="286"/>
      <c r="BO33" s="392">
        <f t="shared" si="32"/>
        <v>31.5</v>
      </c>
      <c r="BP33" s="392">
        <f t="shared" si="32"/>
        <v>31.5</v>
      </c>
      <c r="BQ33" s="392">
        <f t="shared" si="32"/>
        <v>31.5</v>
      </c>
      <c r="BR33" s="392">
        <f t="shared" si="32"/>
        <v>31.5</v>
      </c>
      <c r="BS33" s="286"/>
      <c r="BT33" s="457">
        <f t="shared" si="28"/>
        <v>0</v>
      </c>
      <c r="BU33" s="458">
        <f t="shared" si="29"/>
        <v>108.43875</v>
      </c>
      <c r="BV33" s="458">
        <f t="shared" si="30"/>
        <v>132.53625</v>
      </c>
      <c r="BW33" s="458">
        <f t="shared" si="31"/>
        <v>0</v>
      </c>
      <c r="BX33" s="459">
        <f t="shared" si="21"/>
        <v>26.775000000000002</v>
      </c>
      <c r="BZ33" s="372">
        <f t="shared" si="22"/>
        <v>31.5</v>
      </c>
      <c r="CA33" s="372">
        <f t="shared" si="22"/>
        <v>31.5</v>
      </c>
      <c r="CB33" s="372">
        <f t="shared" si="22"/>
        <v>31.5</v>
      </c>
      <c r="CC33" s="372">
        <f t="shared" si="22"/>
        <v>31.5</v>
      </c>
    </row>
    <row r="34" spans="1:84" ht="14.25" customHeight="1" x14ac:dyDescent="0.2">
      <c r="A34" s="634"/>
      <c r="B34" s="38" t="s">
        <v>70</v>
      </c>
      <c r="C34" s="39">
        <v>6.3049999999999997</v>
      </c>
      <c r="D34" s="40">
        <v>1.115</v>
      </c>
      <c r="E34" s="642"/>
      <c r="F34" s="56">
        <v>1</v>
      </c>
      <c r="G34" s="57">
        <v>3</v>
      </c>
      <c r="H34" s="56">
        <v>0.5</v>
      </c>
      <c r="I34" s="58" t="s">
        <v>116</v>
      </c>
      <c r="J34" s="58" t="s">
        <v>119</v>
      </c>
      <c r="K34" s="57">
        <v>3</v>
      </c>
      <c r="L34" s="57">
        <v>2</v>
      </c>
      <c r="M34" s="59">
        <v>1</v>
      </c>
      <c r="O34" s="372">
        <f t="shared" si="23"/>
        <v>10.5</v>
      </c>
      <c r="R34" s="112"/>
      <c r="U34" s="112"/>
      <c r="V34" s="57">
        <v>1.5</v>
      </c>
      <c r="W34" s="56">
        <v>0.5</v>
      </c>
      <c r="X34" s="58" t="s">
        <v>116</v>
      </c>
      <c r="Y34" s="58" t="s">
        <v>119</v>
      </c>
      <c r="Z34" s="57">
        <v>3</v>
      </c>
      <c r="AA34" s="57">
        <v>4</v>
      </c>
      <c r="AB34" s="59">
        <v>1</v>
      </c>
      <c r="AC34" s="59"/>
      <c r="AE34" s="372">
        <f t="shared" si="24"/>
        <v>10</v>
      </c>
      <c r="AH34" s="112"/>
      <c r="AJ34" s="56">
        <v>1</v>
      </c>
      <c r="AK34" s="56">
        <v>8</v>
      </c>
      <c r="AL34" s="58">
        <v>12</v>
      </c>
      <c r="AM34" s="58">
        <v>3.5</v>
      </c>
      <c r="AN34" s="57"/>
      <c r="AO34" s="57"/>
      <c r="AP34" s="59"/>
      <c r="AR34" s="372">
        <f t="shared" si="25"/>
        <v>24.5</v>
      </c>
      <c r="AU34" s="112"/>
      <c r="AW34" s="56">
        <v>1</v>
      </c>
      <c r="AX34" s="56">
        <v>0.5</v>
      </c>
      <c r="AY34" s="58">
        <v>0.25</v>
      </c>
      <c r="AZ34" s="58">
        <v>0.5</v>
      </c>
      <c r="BA34" s="57">
        <v>1</v>
      </c>
      <c r="BB34" s="57">
        <v>0.25</v>
      </c>
      <c r="BC34" s="59"/>
      <c r="BE34" s="372">
        <f t="shared" si="26"/>
        <v>3.5</v>
      </c>
      <c r="BH34" s="112"/>
      <c r="BJ34" s="428"/>
      <c r="BK34" s="429">
        <v>0.45</v>
      </c>
      <c r="BL34" s="429">
        <v>0.55000000000000004</v>
      </c>
      <c r="BM34" s="430"/>
      <c r="BN34" s="286"/>
      <c r="BO34" s="392">
        <f t="shared" si="32"/>
        <v>48.5</v>
      </c>
      <c r="BP34" s="392">
        <f t="shared" si="32"/>
        <v>48.5</v>
      </c>
      <c r="BQ34" s="392">
        <f t="shared" si="32"/>
        <v>48.5</v>
      </c>
      <c r="BR34" s="392">
        <f t="shared" si="32"/>
        <v>48.5</v>
      </c>
      <c r="BS34" s="286"/>
      <c r="BT34" s="457">
        <f t="shared" si="28"/>
        <v>0</v>
      </c>
      <c r="BU34" s="458">
        <f t="shared" si="29"/>
        <v>162.37125</v>
      </c>
      <c r="BV34" s="458">
        <f t="shared" si="30"/>
        <v>198.45375000000001</v>
      </c>
      <c r="BW34" s="458">
        <f t="shared" si="31"/>
        <v>0</v>
      </c>
      <c r="BX34" s="459">
        <f t="shared" si="21"/>
        <v>51.425000000000004</v>
      </c>
      <c r="BZ34" s="372">
        <f t="shared" si="22"/>
        <v>48.5</v>
      </c>
      <c r="CA34" s="372">
        <f t="shared" si="22"/>
        <v>48.5</v>
      </c>
      <c r="CB34" s="372">
        <f t="shared" si="22"/>
        <v>48.5</v>
      </c>
      <c r="CC34" s="372">
        <f t="shared" si="22"/>
        <v>48.5</v>
      </c>
    </row>
    <row r="35" spans="1:84" ht="14.25" customHeight="1" x14ac:dyDescent="0.2">
      <c r="A35" s="634"/>
      <c r="B35" s="38" t="s">
        <v>15</v>
      </c>
      <c r="C35" s="41">
        <v>6.306</v>
      </c>
      <c r="D35" s="40">
        <v>0.54700000000000004</v>
      </c>
      <c r="E35" s="642"/>
      <c r="F35" s="56">
        <v>1</v>
      </c>
      <c r="G35" s="57">
        <v>3</v>
      </c>
      <c r="H35" s="56">
        <v>0.5</v>
      </c>
      <c r="I35" s="57">
        <v>20</v>
      </c>
      <c r="J35" s="57">
        <v>1</v>
      </c>
      <c r="K35" s="57">
        <v>5</v>
      </c>
      <c r="L35" s="57">
        <v>5</v>
      </c>
      <c r="M35" s="59">
        <v>2</v>
      </c>
      <c r="O35" s="372">
        <f t="shared" si="23"/>
        <v>37.5</v>
      </c>
      <c r="R35" s="112"/>
      <c r="U35" s="112"/>
      <c r="V35" s="57">
        <v>1.5</v>
      </c>
      <c r="W35" s="56">
        <v>0.5</v>
      </c>
      <c r="X35" s="57">
        <v>12</v>
      </c>
      <c r="Y35" s="57">
        <v>0.5</v>
      </c>
      <c r="Z35" s="57">
        <v>6</v>
      </c>
      <c r="AA35" s="57">
        <v>15</v>
      </c>
      <c r="AB35" s="59">
        <v>2</v>
      </c>
      <c r="AC35" s="59"/>
      <c r="AE35" s="372">
        <f t="shared" si="24"/>
        <v>37.5</v>
      </c>
      <c r="AH35" s="112"/>
      <c r="AJ35" s="56">
        <v>1</v>
      </c>
      <c r="AK35" s="56">
        <v>10</v>
      </c>
      <c r="AL35" s="57">
        <v>16</v>
      </c>
      <c r="AM35" s="57">
        <v>4.5</v>
      </c>
      <c r="AN35" s="57"/>
      <c r="AO35" s="57"/>
      <c r="AP35" s="59"/>
      <c r="AR35" s="372">
        <f t="shared" si="25"/>
        <v>31.5</v>
      </c>
      <c r="AU35" s="112"/>
      <c r="AW35" s="56">
        <v>1.75</v>
      </c>
      <c r="AX35" s="56">
        <v>1</v>
      </c>
      <c r="AY35" s="57">
        <v>0.25</v>
      </c>
      <c r="AZ35" s="57">
        <v>2</v>
      </c>
      <c r="BA35" s="57">
        <v>4</v>
      </c>
      <c r="BB35" s="57">
        <v>0.25</v>
      </c>
      <c r="BC35" s="59"/>
      <c r="BE35" s="372">
        <f t="shared" si="26"/>
        <v>9.25</v>
      </c>
      <c r="BH35" s="112"/>
      <c r="BJ35" s="428"/>
      <c r="BK35" s="429">
        <v>0.45</v>
      </c>
      <c r="BL35" s="429">
        <v>0.55000000000000004</v>
      </c>
      <c r="BM35" s="430"/>
      <c r="BN35" s="286"/>
      <c r="BO35" s="392">
        <f t="shared" si="32"/>
        <v>115.75</v>
      </c>
      <c r="BP35" s="392">
        <f t="shared" si="32"/>
        <v>115.75</v>
      </c>
      <c r="BQ35" s="392">
        <f t="shared" si="32"/>
        <v>115.75</v>
      </c>
      <c r="BR35" s="392">
        <f t="shared" si="32"/>
        <v>115.75</v>
      </c>
      <c r="BS35" s="286"/>
      <c r="BT35" s="457">
        <f t="shared" si="28"/>
        <v>0</v>
      </c>
      <c r="BU35" s="458">
        <f t="shared" si="29"/>
        <v>382.3565625</v>
      </c>
      <c r="BV35" s="458">
        <f t="shared" si="30"/>
        <v>467.32468750000004</v>
      </c>
      <c r="BW35" s="458">
        <f t="shared" si="31"/>
        <v>0</v>
      </c>
      <c r="BX35" s="459">
        <f t="shared" si="21"/>
        <v>134.19375000000002</v>
      </c>
      <c r="BZ35" s="372">
        <f t="shared" si="22"/>
        <v>115.75</v>
      </c>
      <c r="CA35" s="372">
        <f t="shared" si="22"/>
        <v>115.75</v>
      </c>
      <c r="CB35" s="372">
        <f t="shared" si="22"/>
        <v>115.75</v>
      </c>
      <c r="CC35" s="372">
        <f t="shared" si="22"/>
        <v>115.75</v>
      </c>
    </row>
    <row r="36" spans="1:84" ht="14.25" customHeight="1" x14ac:dyDescent="0.2">
      <c r="A36" s="634"/>
      <c r="B36" s="42" t="s">
        <v>71</v>
      </c>
      <c r="C36" s="43">
        <v>5.306</v>
      </c>
      <c r="D36" s="40">
        <v>0.72399999999999998</v>
      </c>
      <c r="E36" s="642"/>
      <c r="F36" s="56" t="s">
        <v>116</v>
      </c>
      <c r="G36" s="58" t="s">
        <v>62</v>
      </c>
      <c r="H36" s="60" t="s">
        <v>62</v>
      </c>
      <c r="I36" s="58" t="s">
        <v>62</v>
      </c>
      <c r="J36" s="58" t="s">
        <v>62</v>
      </c>
      <c r="K36" s="58" t="s">
        <v>62</v>
      </c>
      <c r="L36" s="58" t="s">
        <v>62</v>
      </c>
      <c r="M36" s="61" t="s">
        <v>62</v>
      </c>
      <c r="O36" s="372">
        <f t="shared" si="23"/>
        <v>0</v>
      </c>
      <c r="R36" s="112"/>
      <c r="U36" s="112"/>
      <c r="V36" s="58" t="s">
        <v>62</v>
      </c>
      <c r="W36" s="60" t="s">
        <v>62</v>
      </c>
      <c r="X36" s="58" t="s">
        <v>62</v>
      </c>
      <c r="Y36" s="58" t="s">
        <v>62</v>
      </c>
      <c r="Z36" s="58" t="s">
        <v>62</v>
      </c>
      <c r="AA36" s="58" t="s">
        <v>62</v>
      </c>
      <c r="AB36" s="61" t="s">
        <v>62</v>
      </c>
      <c r="AC36" s="61"/>
      <c r="AE36" s="372">
        <f t="shared" si="24"/>
        <v>0</v>
      </c>
      <c r="AH36" s="112"/>
      <c r="AJ36" s="56">
        <v>1</v>
      </c>
      <c r="AK36" s="60">
        <v>7</v>
      </c>
      <c r="AL36" s="58">
        <v>12</v>
      </c>
      <c r="AM36" s="58">
        <v>3.5</v>
      </c>
      <c r="AN36" s="58"/>
      <c r="AO36" s="58"/>
      <c r="AP36" s="61"/>
      <c r="AR36" s="372">
        <f t="shared" si="25"/>
        <v>23.5</v>
      </c>
      <c r="AU36" s="112"/>
      <c r="AW36" s="56">
        <v>0</v>
      </c>
      <c r="AX36" s="60"/>
      <c r="AY36" s="58"/>
      <c r="AZ36" s="58"/>
      <c r="BA36" s="58"/>
      <c r="BB36" s="58"/>
      <c r="BC36" s="61"/>
      <c r="BE36" s="372">
        <f t="shared" si="26"/>
        <v>0</v>
      </c>
      <c r="BH36" s="112"/>
      <c r="BJ36" s="428"/>
      <c r="BK36" s="429">
        <v>0.45</v>
      </c>
      <c r="BL36" s="429">
        <v>0.55000000000000004</v>
      </c>
      <c r="BM36" s="430"/>
      <c r="BN36" s="286"/>
      <c r="BO36" s="392">
        <f t="shared" si="32"/>
        <v>23.5</v>
      </c>
      <c r="BP36" s="392">
        <f t="shared" si="32"/>
        <v>23.5</v>
      </c>
      <c r="BQ36" s="392">
        <f t="shared" si="32"/>
        <v>23.5</v>
      </c>
      <c r="BR36" s="392">
        <f t="shared" si="32"/>
        <v>23.5</v>
      </c>
      <c r="BS36" s="286"/>
      <c r="BT36" s="457">
        <f t="shared" si="28"/>
        <v>0</v>
      </c>
      <c r="BU36" s="458">
        <f t="shared" si="29"/>
        <v>80.898750000000007</v>
      </c>
      <c r="BV36" s="458">
        <f t="shared" si="30"/>
        <v>98.876250000000013</v>
      </c>
      <c r="BW36" s="458">
        <f t="shared" si="31"/>
        <v>0</v>
      </c>
      <c r="BX36" s="459">
        <f t="shared" si="21"/>
        <v>19.975000000000001</v>
      </c>
      <c r="BZ36" s="372">
        <f t="shared" si="22"/>
        <v>23.5</v>
      </c>
      <c r="CA36" s="372">
        <f t="shared" si="22"/>
        <v>23.5</v>
      </c>
      <c r="CB36" s="372">
        <f t="shared" si="22"/>
        <v>23.5</v>
      </c>
      <c r="CC36" s="372">
        <f t="shared" si="22"/>
        <v>23.5</v>
      </c>
    </row>
    <row r="37" spans="1:84" ht="14.25" customHeight="1" x14ac:dyDescent="0.2">
      <c r="A37" s="634"/>
      <c r="B37" s="38" t="s">
        <v>84</v>
      </c>
      <c r="C37" s="39">
        <v>6.3070000000000004</v>
      </c>
      <c r="D37" s="40">
        <v>0.217</v>
      </c>
      <c r="E37" s="642"/>
      <c r="F37" s="56">
        <v>1</v>
      </c>
      <c r="G37" s="57">
        <v>3</v>
      </c>
      <c r="H37" s="56">
        <v>0.5</v>
      </c>
      <c r="I37" s="57">
        <v>20</v>
      </c>
      <c r="J37" s="57">
        <v>1</v>
      </c>
      <c r="K37" s="57">
        <v>5</v>
      </c>
      <c r="L37" s="57">
        <v>5</v>
      </c>
      <c r="M37" s="59">
        <v>2</v>
      </c>
      <c r="O37" s="372">
        <f t="shared" si="23"/>
        <v>37.5</v>
      </c>
      <c r="R37" s="112"/>
      <c r="U37" s="112"/>
      <c r="V37" s="57">
        <v>1.5</v>
      </c>
      <c r="W37" s="56">
        <v>0.5</v>
      </c>
      <c r="X37" s="57">
        <v>12</v>
      </c>
      <c r="Y37" s="57">
        <v>0.5</v>
      </c>
      <c r="Z37" s="57">
        <v>6</v>
      </c>
      <c r="AA37" s="57">
        <v>15</v>
      </c>
      <c r="AB37" s="59">
        <v>2</v>
      </c>
      <c r="AC37" s="59"/>
      <c r="AE37" s="372">
        <f t="shared" si="24"/>
        <v>37.5</v>
      </c>
      <c r="AH37" s="112"/>
      <c r="AJ37" s="56">
        <v>1</v>
      </c>
      <c r="AK37" s="56">
        <v>10</v>
      </c>
      <c r="AL37" s="57">
        <v>16</v>
      </c>
      <c r="AM37" s="57">
        <v>4.5</v>
      </c>
      <c r="AN37" s="57"/>
      <c r="AO37" s="57"/>
      <c r="AP37" s="59"/>
      <c r="AR37" s="372">
        <f t="shared" si="25"/>
        <v>31.5</v>
      </c>
      <c r="AU37" s="112"/>
      <c r="AW37" s="56">
        <v>1.75</v>
      </c>
      <c r="AX37" s="56">
        <v>1</v>
      </c>
      <c r="AY37" s="57">
        <v>0.25</v>
      </c>
      <c r="AZ37" s="57">
        <v>2</v>
      </c>
      <c r="BA37" s="57">
        <v>4</v>
      </c>
      <c r="BB37" s="57">
        <v>0.25</v>
      </c>
      <c r="BC37" s="59"/>
      <c r="BE37" s="372">
        <f t="shared" si="26"/>
        <v>9.25</v>
      </c>
      <c r="BH37" s="112"/>
      <c r="BJ37" s="428"/>
      <c r="BK37" s="429">
        <v>0.45</v>
      </c>
      <c r="BL37" s="429">
        <v>0.55000000000000004</v>
      </c>
      <c r="BM37" s="430"/>
      <c r="BN37" s="286"/>
      <c r="BO37" s="392">
        <f t="shared" si="32"/>
        <v>115.75</v>
      </c>
      <c r="BP37" s="392">
        <f t="shared" si="32"/>
        <v>115.75</v>
      </c>
      <c r="BQ37" s="392">
        <f t="shared" si="32"/>
        <v>115.75</v>
      </c>
      <c r="BR37" s="392">
        <f t="shared" si="32"/>
        <v>115.75</v>
      </c>
      <c r="BS37" s="286"/>
      <c r="BT37" s="457">
        <f t="shared" si="28"/>
        <v>0</v>
      </c>
      <c r="BU37" s="458">
        <f t="shared" si="29"/>
        <v>382.3565625</v>
      </c>
      <c r="BV37" s="458">
        <f t="shared" si="30"/>
        <v>467.32468750000004</v>
      </c>
      <c r="BW37" s="458">
        <f t="shared" si="31"/>
        <v>0</v>
      </c>
      <c r="BX37" s="459">
        <f t="shared" si="21"/>
        <v>134.19375000000002</v>
      </c>
      <c r="BZ37" s="372">
        <f t="shared" si="22"/>
        <v>115.75</v>
      </c>
      <c r="CA37" s="372">
        <f t="shared" si="22"/>
        <v>115.75</v>
      </c>
      <c r="CB37" s="372">
        <f t="shared" si="22"/>
        <v>115.75</v>
      </c>
      <c r="CC37" s="372">
        <f t="shared" si="22"/>
        <v>115.75</v>
      </c>
    </row>
    <row r="38" spans="1:84" ht="14.25" customHeight="1" x14ac:dyDescent="0.2">
      <c r="A38" s="634"/>
      <c r="B38" s="42" t="s">
        <v>85</v>
      </c>
      <c r="C38" s="43">
        <v>5.3070000000000004</v>
      </c>
      <c r="D38" s="40">
        <v>5.1029999999999998</v>
      </c>
      <c r="E38" s="642"/>
      <c r="F38" s="56" t="s">
        <v>116</v>
      </c>
      <c r="G38" s="57" t="s">
        <v>62</v>
      </c>
      <c r="H38" s="56" t="s">
        <v>116</v>
      </c>
      <c r="I38" s="58" t="s">
        <v>62</v>
      </c>
      <c r="J38" s="58" t="s">
        <v>62</v>
      </c>
      <c r="K38" s="58" t="s">
        <v>62</v>
      </c>
      <c r="L38" s="58" t="s">
        <v>62</v>
      </c>
      <c r="M38" s="61" t="s">
        <v>62</v>
      </c>
      <c r="O38" s="372">
        <f t="shared" si="23"/>
        <v>0</v>
      </c>
      <c r="R38" s="112"/>
      <c r="U38" s="112"/>
      <c r="V38" s="57" t="s">
        <v>62</v>
      </c>
      <c r="W38" s="56" t="s">
        <v>116</v>
      </c>
      <c r="X38" s="58" t="s">
        <v>62</v>
      </c>
      <c r="Y38" s="58" t="s">
        <v>62</v>
      </c>
      <c r="Z38" s="58" t="s">
        <v>62</v>
      </c>
      <c r="AA38" s="58" t="s">
        <v>62</v>
      </c>
      <c r="AB38" s="61" t="s">
        <v>62</v>
      </c>
      <c r="AC38" s="61"/>
      <c r="AE38" s="372">
        <f t="shared" si="24"/>
        <v>0</v>
      </c>
      <c r="AH38" s="112"/>
      <c r="AJ38" s="56">
        <v>1</v>
      </c>
      <c r="AK38" s="56">
        <v>6</v>
      </c>
      <c r="AL38" s="58">
        <v>12</v>
      </c>
      <c r="AM38" s="58">
        <v>3.5</v>
      </c>
      <c r="AN38" s="58"/>
      <c r="AO38" s="58"/>
      <c r="AP38" s="61"/>
      <c r="AR38" s="372">
        <f t="shared" si="25"/>
        <v>22.5</v>
      </c>
      <c r="AU38" s="112"/>
      <c r="AW38" s="56">
        <v>0</v>
      </c>
      <c r="AX38" s="56"/>
      <c r="AY38" s="58"/>
      <c r="AZ38" s="58"/>
      <c r="BA38" s="58"/>
      <c r="BB38" s="58"/>
      <c r="BC38" s="61"/>
      <c r="BE38" s="372">
        <f t="shared" si="26"/>
        <v>0</v>
      </c>
      <c r="BH38" s="112"/>
      <c r="BJ38" s="428"/>
      <c r="BK38" s="429">
        <v>0.45</v>
      </c>
      <c r="BL38" s="429">
        <v>0.55000000000000004</v>
      </c>
      <c r="BM38" s="430"/>
      <c r="BN38" s="286"/>
      <c r="BO38" s="392">
        <f t="shared" si="32"/>
        <v>22.5</v>
      </c>
      <c r="BP38" s="392">
        <f t="shared" si="32"/>
        <v>22.5</v>
      </c>
      <c r="BQ38" s="392">
        <f t="shared" si="32"/>
        <v>22.5</v>
      </c>
      <c r="BR38" s="392">
        <f t="shared" si="32"/>
        <v>22.5</v>
      </c>
      <c r="BS38" s="286"/>
      <c r="BT38" s="457">
        <f t="shared" si="28"/>
        <v>0</v>
      </c>
      <c r="BU38" s="458">
        <f t="shared" si="29"/>
        <v>77.456249999999997</v>
      </c>
      <c r="BV38" s="458">
        <f t="shared" si="30"/>
        <v>94.668750000000003</v>
      </c>
      <c r="BW38" s="458">
        <f t="shared" si="31"/>
        <v>0</v>
      </c>
      <c r="BX38" s="459">
        <f t="shared" si="21"/>
        <v>19.125</v>
      </c>
      <c r="BZ38" s="372">
        <f t="shared" si="22"/>
        <v>22.5</v>
      </c>
      <c r="CA38" s="372">
        <f t="shared" si="22"/>
        <v>22.5</v>
      </c>
      <c r="CB38" s="372">
        <f t="shared" si="22"/>
        <v>22.5</v>
      </c>
      <c r="CC38" s="372">
        <f t="shared" si="22"/>
        <v>22.5</v>
      </c>
    </row>
    <row r="39" spans="1:84" ht="14.25" customHeight="1" x14ac:dyDescent="0.2">
      <c r="A39" s="634"/>
      <c r="B39" s="38" t="s">
        <v>86</v>
      </c>
      <c r="C39" s="41">
        <v>6.3079999999999998</v>
      </c>
      <c r="D39" s="40">
        <v>0.04</v>
      </c>
      <c r="E39" s="642"/>
      <c r="F39" s="56">
        <v>1</v>
      </c>
      <c r="G39" s="57">
        <v>3</v>
      </c>
      <c r="H39" s="56">
        <v>0.5</v>
      </c>
      <c r="I39" s="58" t="s">
        <v>62</v>
      </c>
      <c r="J39" s="58" t="s">
        <v>62</v>
      </c>
      <c r="K39" s="57">
        <v>3</v>
      </c>
      <c r="L39" s="57">
        <v>2</v>
      </c>
      <c r="M39" s="59">
        <v>1</v>
      </c>
      <c r="O39" s="372">
        <f t="shared" si="23"/>
        <v>10.5</v>
      </c>
      <c r="R39" s="112"/>
      <c r="U39" s="112"/>
      <c r="V39" s="57">
        <v>1.5</v>
      </c>
      <c r="W39" s="56">
        <v>0.5</v>
      </c>
      <c r="X39" s="58" t="s">
        <v>62</v>
      </c>
      <c r="Y39" s="58" t="s">
        <v>62</v>
      </c>
      <c r="Z39" s="57">
        <v>3</v>
      </c>
      <c r="AA39" s="57">
        <v>4</v>
      </c>
      <c r="AB39" s="59">
        <v>1</v>
      </c>
      <c r="AC39" s="59"/>
      <c r="AE39" s="372">
        <f t="shared" si="24"/>
        <v>10</v>
      </c>
      <c r="AH39" s="112"/>
      <c r="AJ39" s="56">
        <v>1</v>
      </c>
      <c r="AK39" s="56">
        <v>6</v>
      </c>
      <c r="AL39" s="58">
        <v>12</v>
      </c>
      <c r="AM39" s="58">
        <v>3.5</v>
      </c>
      <c r="AN39" s="57"/>
      <c r="AO39" s="57"/>
      <c r="AP39" s="59"/>
      <c r="AR39" s="372">
        <f t="shared" si="25"/>
        <v>22.5</v>
      </c>
      <c r="AU39" s="112"/>
      <c r="AW39" s="56">
        <v>1</v>
      </c>
      <c r="AX39" s="56">
        <v>0.5</v>
      </c>
      <c r="AY39" s="58">
        <v>0.25</v>
      </c>
      <c r="AZ39" s="58">
        <v>0.5</v>
      </c>
      <c r="BA39" s="57">
        <v>1</v>
      </c>
      <c r="BB39" s="57">
        <v>0.25</v>
      </c>
      <c r="BC39" s="59"/>
      <c r="BE39" s="372">
        <f t="shared" si="26"/>
        <v>3.5</v>
      </c>
      <c r="BH39" s="112"/>
      <c r="BJ39" s="428"/>
      <c r="BK39" s="429">
        <v>0.45</v>
      </c>
      <c r="BL39" s="429">
        <v>0.55000000000000004</v>
      </c>
      <c r="BM39" s="430"/>
      <c r="BN39" s="286"/>
      <c r="BO39" s="392">
        <f t="shared" si="32"/>
        <v>46.5</v>
      </c>
      <c r="BP39" s="392">
        <f t="shared" si="32"/>
        <v>46.5</v>
      </c>
      <c r="BQ39" s="392">
        <f t="shared" si="32"/>
        <v>46.5</v>
      </c>
      <c r="BR39" s="392">
        <f t="shared" si="32"/>
        <v>46.5</v>
      </c>
      <c r="BS39" s="286"/>
      <c r="BT39" s="457">
        <f t="shared" si="28"/>
        <v>0</v>
      </c>
      <c r="BU39" s="458">
        <f t="shared" si="29"/>
        <v>155.48624999999998</v>
      </c>
      <c r="BV39" s="458">
        <f t="shared" si="30"/>
        <v>190.03874999999999</v>
      </c>
      <c r="BW39" s="458">
        <f t="shared" si="31"/>
        <v>0</v>
      </c>
      <c r="BX39" s="459">
        <f t="shared" si="21"/>
        <v>49.725000000000001</v>
      </c>
      <c r="BZ39" s="372">
        <f t="shared" si="22"/>
        <v>46.5</v>
      </c>
      <c r="CA39" s="372">
        <f t="shared" si="22"/>
        <v>46.5</v>
      </c>
      <c r="CB39" s="372">
        <f t="shared" si="22"/>
        <v>46.5</v>
      </c>
      <c r="CC39" s="372">
        <f t="shared" si="22"/>
        <v>46.5</v>
      </c>
    </row>
    <row r="40" spans="1:84" ht="14.25" customHeight="1" x14ac:dyDescent="0.2">
      <c r="A40" s="634"/>
      <c r="B40" s="38" t="s">
        <v>16</v>
      </c>
      <c r="C40" s="41">
        <v>6.3090000000000002</v>
      </c>
      <c r="D40" s="40">
        <v>0.39200000000000002</v>
      </c>
      <c r="E40" s="642"/>
      <c r="F40" s="56">
        <v>1</v>
      </c>
      <c r="G40" s="57">
        <v>3</v>
      </c>
      <c r="H40" s="56">
        <v>0.5</v>
      </c>
      <c r="I40" s="58" t="s">
        <v>62</v>
      </c>
      <c r="J40" s="58" t="s">
        <v>62</v>
      </c>
      <c r="K40" s="57">
        <v>3</v>
      </c>
      <c r="L40" s="57">
        <v>3</v>
      </c>
      <c r="M40" s="59">
        <v>1</v>
      </c>
      <c r="O40" s="372">
        <f t="shared" si="23"/>
        <v>11.5</v>
      </c>
      <c r="R40" s="112"/>
      <c r="U40" s="112"/>
      <c r="V40" s="57">
        <v>1.5</v>
      </c>
      <c r="W40" s="56">
        <v>0.5</v>
      </c>
      <c r="X40" s="58" t="s">
        <v>62</v>
      </c>
      <c r="Y40" s="58" t="s">
        <v>62</v>
      </c>
      <c r="Z40" s="57">
        <v>3</v>
      </c>
      <c r="AA40" s="57">
        <v>4</v>
      </c>
      <c r="AB40" s="59">
        <v>1</v>
      </c>
      <c r="AC40" s="59"/>
      <c r="AE40" s="372">
        <f t="shared" si="24"/>
        <v>10</v>
      </c>
      <c r="AH40" s="112"/>
      <c r="AJ40" s="56">
        <v>1</v>
      </c>
      <c r="AK40" s="56">
        <v>6</v>
      </c>
      <c r="AL40" s="58">
        <v>12</v>
      </c>
      <c r="AM40" s="58">
        <v>3.5</v>
      </c>
      <c r="AN40" s="57"/>
      <c r="AO40" s="57"/>
      <c r="AP40" s="59"/>
      <c r="AR40" s="372">
        <f t="shared" si="25"/>
        <v>22.5</v>
      </c>
      <c r="AU40" s="112"/>
      <c r="AW40" s="56">
        <v>1</v>
      </c>
      <c r="AX40" s="56">
        <v>0.5</v>
      </c>
      <c r="AY40" s="58">
        <v>0.25</v>
      </c>
      <c r="AZ40" s="58">
        <v>0.5</v>
      </c>
      <c r="BA40" s="57">
        <v>1</v>
      </c>
      <c r="BB40" s="57">
        <v>0.25</v>
      </c>
      <c r="BC40" s="59"/>
      <c r="BE40" s="372">
        <f t="shared" si="26"/>
        <v>3.5</v>
      </c>
      <c r="BH40" s="112"/>
      <c r="BJ40" s="428"/>
      <c r="BK40" s="429">
        <v>0.45</v>
      </c>
      <c r="BL40" s="429">
        <v>0.55000000000000004</v>
      </c>
      <c r="BM40" s="430"/>
      <c r="BN40" s="286"/>
      <c r="BO40" s="392">
        <f t="shared" si="32"/>
        <v>47.5</v>
      </c>
      <c r="BP40" s="392">
        <f t="shared" si="32"/>
        <v>47.5</v>
      </c>
      <c r="BQ40" s="392">
        <f t="shared" si="32"/>
        <v>47.5</v>
      </c>
      <c r="BR40" s="392">
        <f t="shared" si="32"/>
        <v>47.5</v>
      </c>
      <c r="BS40" s="286"/>
      <c r="BT40" s="457">
        <f t="shared" si="28"/>
        <v>0</v>
      </c>
      <c r="BU40" s="458">
        <f t="shared" si="29"/>
        <v>158.73750000000001</v>
      </c>
      <c r="BV40" s="458">
        <f t="shared" si="30"/>
        <v>194.01250000000002</v>
      </c>
      <c r="BW40" s="458">
        <f t="shared" si="31"/>
        <v>0</v>
      </c>
      <c r="BX40" s="459">
        <f t="shared" si="21"/>
        <v>51</v>
      </c>
      <c r="BZ40" s="372">
        <f t="shared" si="22"/>
        <v>47.5</v>
      </c>
      <c r="CA40" s="372">
        <f t="shared" si="22"/>
        <v>47.5</v>
      </c>
      <c r="CB40" s="372">
        <f t="shared" si="22"/>
        <v>47.5</v>
      </c>
      <c r="CC40" s="372">
        <f t="shared" si="22"/>
        <v>47.5</v>
      </c>
    </row>
    <row r="41" spans="1:84" ht="14.25" customHeight="1" x14ac:dyDescent="0.2">
      <c r="A41" s="634"/>
      <c r="B41" s="44" t="s">
        <v>17</v>
      </c>
      <c r="C41" s="45">
        <v>9.3049999999999997</v>
      </c>
      <c r="D41" s="46" t="s">
        <v>91</v>
      </c>
      <c r="E41" s="642"/>
      <c r="F41" s="62">
        <v>1</v>
      </c>
      <c r="G41" s="63" t="s">
        <v>62</v>
      </c>
      <c r="H41" s="62">
        <v>0.5</v>
      </c>
      <c r="I41" s="64">
        <v>15</v>
      </c>
      <c r="J41" s="64">
        <v>1</v>
      </c>
      <c r="K41" s="64">
        <v>5</v>
      </c>
      <c r="L41" s="64">
        <v>5</v>
      </c>
      <c r="M41" s="65">
        <v>4</v>
      </c>
      <c r="O41" s="375">
        <f t="shared" si="23"/>
        <v>31.5</v>
      </c>
      <c r="R41" s="112"/>
      <c r="U41" s="112"/>
      <c r="V41" s="63">
        <v>0.5</v>
      </c>
      <c r="W41" s="62">
        <v>0.5</v>
      </c>
      <c r="X41" s="64">
        <v>10</v>
      </c>
      <c r="Y41" s="64">
        <v>0.5</v>
      </c>
      <c r="Z41" s="64">
        <v>5</v>
      </c>
      <c r="AA41" s="64">
        <v>15</v>
      </c>
      <c r="AB41" s="65">
        <v>2</v>
      </c>
      <c r="AC41" s="65"/>
      <c r="AE41" s="375">
        <f t="shared" si="24"/>
        <v>33.5</v>
      </c>
      <c r="AH41" s="112"/>
      <c r="AJ41" s="62">
        <v>1</v>
      </c>
      <c r="AK41" s="62">
        <v>7</v>
      </c>
      <c r="AL41" s="64">
        <v>16</v>
      </c>
      <c r="AM41" s="64">
        <v>4.5</v>
      </c>
      <c r="AN41" s="64"/>
      <c r="AO41" s="64"/>
      <c r="AP41" s="65"/>
      <c r="AR41" s="375">
        <f t="shared" si="25"/>
        <v>28.5</v>
      </c>
      <c r="AU41" s="112"/>
      <c r="AW41" s="62">
        <v>1.75</v>
      </c>
      <c r="AX41" s="62">
        <v>1</v>
      </c>
      <c r="AY41" s="64">
        <v>0.25</v>
      </c>
      <c r="AZ41" s="64">
        <v>2</v>
      </c>
      <c r="BA41" s="64">
        <v>4</v>
      </c>
      <c r="BB41" s="64">
        <v>0.25</v>
      </c>
      <c r="BC41" s="65"/>
      <c r="BE41" s="375">
        <f t="shared" si="26"/>
        <v>9.25</v>
      </c>
      <c r="BH41" s="112"/>
      <c r="BJ41" s="402"/>
      <c r="BK41" s="404">
        <v>1</v>
      </c>
      <c r="BL41" s="404"/>
      <c r="BM41" s="416"/>
      <c r="BN41" s="286"/>
      <c r="BO41" s="393">
        <f t="shared" si="32"/>
        <v>102.75</v>
      </c>
      <c r="BP41" s="393">
        <f t="shared" si="32"/>
        <v>102.75</v>
      </c>
      <c r="BQ41" s="393">
        <f t="shared" si="32"/>
        <v>102.75</v>
      </c>
      <c r="BR41" s="393">
        <f t="shared" si="32"/>
        <v>102.75</v>
      </c>
      <c r="BS41" s="286"/>
      <c r="BT41" s="453">
        <f t="shared" si="28"/>
        <v>0</v>
      </c>
      <c r="BU41" s="455">
        <f t="shared" si="29"/>
        <v>754.48125000000005</v>
      </c>
      <c r="BV41" s="455">
        <f t="shared" si="30"/>
        <v>0</v>
      </c>
      <c r="BW41" s="455">
        <f t="shared" si="31"/>
        <v>0</v>
      </c>
      <c r="BX41" s="613">
        <f t="shared" si="21"/>
        <v>118.89375000000001</v>
      </c>
      <c r="BZ41" s="375">
        <f t="shared" si="22"/>
        <v>102.75</v>
      </c>
      <c r="CA41" s="375">
        <f t="shared" si="22"/>
        <v>102.75</v>
      </c>
      <c r="CB41" s="375">
        <f t="shared" si="22"/>
        <v>102.75</v>
      </c>
      <c r="CC41" s="375">
        <f t="shared" si="22"/>
        <v>102.75</v>
      </c>
    </row>
    <row r="42" spans="1:84" ht="14.25" customHeight="1" x14ac:dyDescent="0.2">
      <c r="A42" s="634"/>
      <c r="B42" s="47" t="s">
        <v>89</v>
      </c>
      <c r="C42" s="45">
        <v>5.3220000000000001</v>
      </c>
      <c r="D42" s="46">
        <v>0.6</v>
      </c>
      <c r="E42" s="642"/>
      <c r="F42" s="62">
        <v>1</v>
      </c>
      <c r="G42" s="63" t="s">
        <v>62</v>
      </c>
      <c r="H42" s="66" t="s">
        <v>62</v>
      </c>
      <c r="I42" s="63" t="s">
        <v>62</v>
      </c>
      <c r="J42" s="63" t="s">
        <v>62</v>
      </c>
      <c r="K42" s="63" t="s">
        <v>62</v>
      </c>
      <c r="L42" s="63" t="s">
        <v>62</v>
      </c>
      <c r="M42" s="65"/>
      <c r="O42" s="375">
        <f t="shared" si="23"/>
        <v>1</v>
      </c>
      <c r="R42" s="112"/>
      <c r="U42" s="112"/>
      <c r="V42" s="63" t="s">
        <v>62</v>
      </c>
      <c r="W42" s="66" t="s">
        <v>62</v>
      </c>
      <c r="X42" s="63" t="s">
        <v>62</v>
      </c>
      <c r="Y42" s="63" t="s">
        <v>62</v>
      </c>
      <c r="Z42" s="63" t="s">
        <v>62</v>
      </c>
      <c r="AA42" s="63" t="s">
        <v>62</v>
      </c>
      <c r="AB42" s="65" t="s">
        <v>174</v>
      </c>
      <c r="AC42" s="65"/>
      <c r="AE42" s="375">
        <f t="shared" si="24"/>
        <v>0</v>
      </c>
      <c r="AH42" s="112"/>
      <c r="AJ42" s="62">
        <v>1</v>
      </c>
      <c r="AK42" s="62">
        <v>7</v>
      </c>
      <c r="AL42" s="64">
        <v>16</v>
      </c>
      <c r="AM42" s="63">
        <v>4.5</v>
      </c>
      <c r="AN42" s="63"/>
      <c r="AO42" s="63"/>
      <c r="AP42" s="65"/>
      <c r="AR42" s="375">
        <f t="shared" si="25"/>
        <v>28.5</v>
      </c>
      <c r="AU42" s="112"/>
      <c r="AW42" s="62">
        <v>0</v>
      </c>
      <c r="AX42" s="66"/>
      <c r="AY42" s="63"/>
      <c r="AZ42" s="63"/>
      <c r="BA42" s="63"/>
      <c r="BB42" s="63"/>
      <c r="BC42" s="65"/>
      <c r="BE42" s="375">
        <f t="shared" si="26"/>
        <v>0</v>
      </c>
      <c r="BH42" s="112"/>
      <c r="BJ42" s="402"/>
      <c r="BK42" s="404">
        <v>1</v>
      </c>
      <c r="BL42" s="404"/>
      <c r="BM42" s="416"/>
      <c r="BN42" s="286"/>
      <c r="BO42" s="393">
        <f t="shared" si="32"/>
        <v>29.5</v>
      </c>
      <c r="BP42" s="393">
        <f t="shared" si="32"/>
        <v>29.5</v>
      </c>
      <c r="BQ42" s="393">
        <f t="shared" si="32"/>
        <v>29.5</v>
      </c>
      <c r="BR42" s="393">
        <f t="shared" si="32"/>
        <v>29.5</v>
      </c>
      <c r="BS42" s="286"/>
      <c r="BT42" s="453">
        <f t="shared" si="28"/>
        <v>0</v>
      </c>
      <c r="BU42" s="455">
        <f t="shared" si="29"/>
        <v>225.25</v>
      </c>
      <c r="BV42" s="455">
        <f t="shared" si="30"/>
        <v>0</v>
      </c>
      <c r="BW42" s="455">
        <f t="shared" si="31"/>
        <v>0</v>
      </c>
      <c r="BX42" s="613">
        <f t="shared" si="21"/>
        <v>25.5</v>
      </c>
      <c r="BZ42" s="375">
        <f t="shared" si="22"/>
        <v>29.5</v>
      </c>
      <c r="CA42" s="375">
        <f t="shared" si="22"/>
        <v>29.5</v>
      </c>
      <c r="CB42" s="375">
        <f t="shared" si="22"/>
        <v>29.5</v>
      </c>
      <c r="CC42" s="375">
        <f t="shared" si="22"/>
        <v>29.5</v>
      </c>
    </row>
    <row r="43" spans="1:84" ht="14.25" customHeight="1" x14ac:dyDescent="0.2">
      <c r="A43" s="634"/>
      <c r="B43" s="47" t="s">
        <v>90</v>
      </c>
      <c r="C43" s="45">
        <v>5.3209999999999997</v>
      </c>
      <c r="D43" s="46">
        <v>2.08</v>
      </c>
      <c r="E43" s="642"/>
      <c r="F43" s="62">
        <v>1</v>
      </c>
      <c r="G43" s="63" t="s">
        <v>62</v>
      </c>
      <c r="H43" s="66" t="s">
        <v>62</v>
      </c>
      <c r="I43" s="63" t="s">
        <v>62</v>
      </c>
      <c r="J43" s="63" t="s">
        <v>62</v>
      </c>
      <c r="K43" s="63" t="s">
        <v>62</v>
      </c>
      <c r="L43" s="63" t="s">
        <v>62</v>
      </c>
      <c r="M43" s="65"/>
      <c r="O43" s="375">
        <f t="shared" si="23"/>
        <v>1</v>
      </c>
      <c r="R43" s="112"/>
      <c r="U43" s="112"/>
      <c r="V43" s="63" t="s">
        <v>62</v>
      </c>
      <c r="W43" s="66" t="s">
        <v>62</v>
      </c>
      <c r="X43" s="63" t="s">
        <v>62</v>
      </c>
      <c r="Y43" s="63" t="s">
        <v>62</v>
      </c>
      <c r="Z43" s="63" t="s">
        <v>62</v>
      </c>
      <c r="AA43" s="63" t="s">
        <v>62</v>
      </c>
      <c r="AB43" s="65"/>
      <c r="AC43" s="65"/>
      <c r="AE43" s="375">
        <f t="shared" si="24"/>
        <v>0</v>
      </c>
      <c r="AH43" s="112"/>
      <c r="AJ43" s="62">
        <v>1</v>
      </c>
      <c r="AK43" s="62">
        <v>7</v>
      </c>
      <c r="AL43" s="64">
        <v>16</v>
      </c>
      <c r="AM43" s="63">
        <v>4.5</v>
      </c>
      <c r="AN43" s="63"/>
      <c r="AO43" s="63"/>
      <c r="AP43" s="65"/>
      <c r="AR43" s="375">
        <f t="shared" si="25"/>
        <v>28.5</v>
      </c>
      <c r="AU43" s="112"/>
      <c r="AW43" s="62">
        <v>0</v>
      </c>
      <c r="AX43" s="66"/>
      <c r="AY43" s="63"/>
      <c r="AZ43" s="63"/>
      <c r="BA43" s="63"/>
      <c r="BB43" s="63"/>
      <c r="BC43" s="65"/>
      <c r="BE43" s="375">
        <f t="shared" si="26"/>
        <v>0</v>
      </c>
      <c r="BH43" s="112"/>
      <c r="BJ43" s="402"/>
      <c r="BK43" s="404">
        <v>1</v>
      </c>
      <c r="BL43" s="404"/>
      <c r="BM43" s="416"/>
      <c r="BN43" s="286"/>
      <c r="BO43" s="393">
        <f t="shared" si="32"/>
        <v>29.5</v>
      </c>
      <c r="BP43" s="393">
        <f t="shared" si="32"/>
        <v>29.5</v>
      </c>
      <c r="BQ43" s="393">
        <f t="shared" si="32"/>
        <v>29.5</v>
      </c>
      <c r="BR43" s="393">
        <f t="shared" si="32"/>
        <v>29.5</v>
      </c>
      <c r="BS43" s="286"/>
      <c r="BT43" s="453">
        <f t="shared" si="28"/>
        <v>0</v>
      </c>
      <c r="BU43" s="455">
        <f t="shared" si="29"/>
        <v>225.25</v>
      </c>
      <c r="BV43" s="455">
        <f t="shared" si="30"/>
        <v>0</v>
      </c>
      <c r="BW43" s="455">
        <f t="shared" si="31"/>
        <v>0</v>
      </c>
      <c r="BX43" s="613">
        <f t="shared" si="21"/>
        <v>25.5</v>
      </c>
      <c r="BZ43" s="375">
        <f t="shared" si="22"/>
        <v>29.5</v>
      </c>
      <c r="CA43" s="375">
        <f t="shared" si="22"/>
        <v>29.5</v>
      </c>
      <c r="CB43" s="375">
        <f t="shared" si="22"/>
        <v>29.5</v>
      </c>
      <c r="CC43" s="375">
        <f t="shared" si="22"/>
        <v>29.5</v>
      </c>
      <c r="CF43" s="632"/>
    </row>
    <row r="44" spans="1:84" ht="15" customHeight="1" thickBot="1" x14ac:dyDescent="0.25">
      <c r="A44" s="635"/>
      <c r="B44" s="48" t="s">
        <v>87</v>
      </c>
      <c r="C44" s="49" t="s">
        <v>88</v>
      </c>
      <c r="D44" s="50">
        <v>0.26800000000000002</v>
      </c>
      <c r="E44" s="655"/>
      <c r="F44" s="67">
        <v>1</v>
      </c>
      <c r="G44" s="68" t="s">
        <v>62</v>
      </c>
      <c r="H44" s="67">
        <v>0.5</v>
      </c>
      <c r="I44" s="68" t="s">
        <v>62</v>
      </c>
      <c r="J44" s="68" t="s">
        <v>62</v>
      </c>
      <c r="K44" s="68" t="s">
        <v>62</v>
      </c>
      <c r="L44" s="68" t="s">
        <v>62</v>
      </c>
      <c r="M44" s="69"/>
      <c r="N44" s="15"/>
      <c r="O44" s="376">
        <f t="shared" si="23"/>
        <v>1.5</v>
      </c>
      <c r="P44" s="15"/>
      <c r="Q44" s="15"/>
      <c r="R44" s="115"/>
      <c r="S44" s="5"/>
      <c r="T44" s="5"/>
      <c r="U44" s="112"/>
      <c r="V44" s="68">
        <v>0.5</v>
      </c>
      <c r="W44" s="67">
        <v>0.5</v>
      </c>
      <c r="X44" s="68" t="s">
        <v>62</v>
      </c>
      <c r="Y44" s="68" t="s">
        <v>62</v>
      </c>
      <c r="Z44" s="68">
        <v>1</v>
      </c>
      <c r="AA44" s="68">
        <v>1</v>
      </c>
      <c r="AB44" s="69">
        <v>1</v>
      </c>
      <c r="AC44" s="69"/>
      <c r="AD44" s="15"/>
      <c r="AE44" s="376">
        <f t="shared" si="24"/>
        <v>4</v>
      </c>
      <c r="AF44" s="15"/>
      <c r="AG44" s="15"/>
      <c r="AH44" s="115"/>
      <c r="AJ44" s="67">
        <v>0.5</v>
      </c>
      <c r="AK44" s="67">
        <v>1</v>
      </c>
      <c r="AL44" s="68">
        <v>2</v>
      </c>
      <c r="AM44" s="68">
        <v>1</v>
      </c>
      <c r="AN44" s="68"/>
      <c r="AO44" s="68"/>
      <c r="AP44" s="69"/>
      <c r="AQ44" s="15"/>
      <c r="AR44" s="376">
        <f t="shared" si="25"/>
        <v>4.5</v>
      </c>
      <c r="AS44" s="15"/>
      <c r="AT44" s="15"/>
      <c r="AU44" s="115"/>
      <c r="AW44" s="67">
        <v>1</v>
      </c>
      <c r="AX44" s="67">
        <v>0.5</v>
      </c>
      <c r="AY44" s="68">
        <v>0.25</v>
      </c>
      <c r="AZ44" s="68">
        <v>0.5</v>
      </c>
      <c r="BA44" s="68">
        <v>1</v>
      </c>
      <c r="BB44" s="68">
        <v>0.25</v>
      </c>
      <c r="BC44" s="69"/>
      <c r="BD44" s="15"/>
      <c r="BE44" s="376">
        <f t="shared" si="26"/>
        <v>3.5</v>
      </c>
      <c r="BF44" s="15"/>
      <c r="BG44" s="15"/>
      <c r="BH44" s="115"/>
      <c r="BJ44" s="403"/>
      <c r="BK44" s="405">
        <v>1</v>
      </c>
      <c r="BL44" s="405"/>
      <c r="BM44" s="417"/>
      <c r="BN44" s="286"/>
      <c r="BO44" s="394">
        <f t="shared" si="32"/>
        <v>13.5</v>
      </c>
      <c r="BP44" s="394">
        <f t="shared" si="32"/>
        <v>13.5</v>
      </c>
      <c r="BQ44" s="394">
        <f t="shared" si="32"/>
        <v>13.5</v>
      </c>
      <c r="BR44" s="394">
        <f t="shared" si="32"/>
        <v>13.5</v>
      </c>
      <c r="BS44" s="286"/>
      <c r="BT44" s="454">
        <f t="shared" si="28"/>
        <v>0</v>
      </c>
      <c r="BU44" s="456">
        <f t="shared" si="29"/>
        <v>99.45</v>
      </c>
      <c r="BV44" s="456">
        <f t="shared" si="30"/>
        <v>0</v>
      </c>
      <c r="BW44" s="456">
        <f t="shared" si="31"/>
        <v>0</v>
      </c>
      <c r="BX44" s="614">
        <f t="shared" si="21"/>
        <v>15.3</v>
      </c>
      <c r="BZ44" s="376">
        <f t="shared" si="22"/>
        <v>13.5</v>
      </c>
      <c r="CA44" s="376">
        <f t="shared" si="22"/>
        <v>13.5</v>
      </c>
      <c r="CB44" s="376">
        <f t="shared" si="22"/>
        <v>13.5</v>
      </c>
      <c r="CC44" s="376">
        <f t="shared" si="22"/>
        <v>13.5</v>
      </c>
    </row>
    <row r="45" spans="1:84" ht="15" x14ac:dyDescent="0.25">
      <c r="A45" s="7"/>
      <c r="B45" s="11"/>
      <c r="C45" s="4"/>
      <c r="D45" s="9"/>
      <c r="E45" s="12"/>
      <c r="F45" s="26"/>
      <c r="G45" s="16"/>
      <c r="H45" s="18"/>
      <c r="I45" s="14"/>
      <c r="J45" s="14"/>
      <c r="K45" s="14"/>
      <c r="L45" s="14"/>
      <c r="M45" s="19"/>
      <c r="O45" s="112"/>
      <c r="R45" s="112"/>
      <c r="U45" s="112"/>
      <c r="V45" s="16"/>
      <c r="W45" s="18"/>
      <c r="X45" s="14"/>
      <c r="Y45" s="14"/>
      <c r="Z45" s="14"/>
      <c r="AA45" s="14"/>
      <c r="AB45" s="19"/>
      <c r="AC45" s="19"/>
      <c r="AE45" s="112"/>
      <c r="AH45" s="112"/>
      <c r="AJ45" s="26"/>
      <c r="AK45" s="18"/>
      <c r="AL45" s="14"/>
      <c r="AM45" s="14"/>
      <c r="AN45" s="14"/>
      <c r="AO45" s="14"/>
      <c r="AP45" s="19"/>
      <c r="AR45" s="112"/>
      <c r="AU45" s="112"/>
      <c r="AW45" s="26"/>
      <c r="AX45" s="18"/>
      <c r="AY45" s="14"/>
      <c r="AZ45" s="14"/>
      <c r="BA45" s="14"/>
      <c r="BB45" s="14"/>
      <c r="BC45" s="19"/>
      <c r="BE45" s="112"/>
      <c r="BH45" s="112"/>
      <c r="BJ45" s="287"/>
      <c r="BK45" s="288"/>
      <c r="BL45" s="288"/>
      <c r="BM45" s="289"/>
      <c r="BN45" s="286"/>
      <c r="BO45" s="290"/>
      <c r="BP45" s="290"/>
      <c r="BQ45" s="290"/>
      <c r="BR45" s="290"/>
      <c r="BS45" s="286"/>
      <c r="BT45" s="300"/>
      <c r="BU45" s="301"/>
      <c r="BV45" s="301"/>
      <c r="BW45" s="595"/>
      <c r="BX45" s="606"/>
      <c r="BZ45" s="112"/>
      <c r="CA45" s="112"/>
      <c r="CB45" s="112"/>
      <c r="CC45" s="112"/>
      <c r="CF45" s="632"/>
    </row>
    <row r="46" spans="1:84" ht="15.75" thickBot="1" x14ac:dyDescent="0.3">
      <c r="A46" s="2"/>
      <c r="F46" s="18">
        <f t="shared" ref="F46:L46" si="33">SUM(F47:F70)</f>
        <v>25</v>
      </c>
      <c r="G46" s="14">
        <f t="shared" si="33"/>
        <v>53</v>
      </c>
      <c r="H46" s="18">
        <f t="shared" si="33"/>
        <v>18</v>
      </c>
      <c r="I46" s="14">
        <f>SUM(I47:I70)</f>
        <v>143</v>
      </c>
      <c r="J46" s="14">
        <f t="shared" si="33"/>
        <v>10</v>
      </c>
      <c r="K46" s="14">
        <f t="shared" si="33"/>
        <v>56</v>
      </c>
      <c r="L46" s="14">
        <f t="shared" si="33"/>
        <v>50</v>
      </c>
      <c r="M46" s="19">
        <f t="shared" ref="M46" si="34">SUM(M47:M70)</f>
        <v>17</v>
      </c>
      <c r="N46" s="15"/>
      <c r="O46" s="25"/>
      <c r="P46" s="15">
        <f>SUM(F46:M46)</f>
        <v>372</v>
      </c>
      <c r="Q46" s="15">
        <f>P46*8.5</f>
        <v>3162</v>
      </c>
      <c r="R46" s="115">
        <v>3000</v>
      </c>
      <c r="S46" s="5"/>
      <c r="T46" s="5"/>
      <c r="U46" s="112"/>
      <c r="V46" s="14">
        <f t="shared" ref="V46:W46" si="35">SUM(V47:V70)</f>
        <v>30</v>
      </c>
      <c r="W46" s="18">
        <f t="shared" si="35"/>
        <v>26</v>
      </c>
      <c r="X46" s="14">
        <f>SUM(X47:X70)</f>
        <v>92</v>
      </c>
      <c r="Y46" s="14">
        <f t="shared" ref="Y46:AC46" si="36">SUM(Y47:Y70)</f>
        <v>12</v>
      </c>
      <c r="Z46" s="14">
        <f t="shared" si="36"/>
        <v>67</v>
      </c>
      <c r="AA46" s="14">
        <f t="shared" si="36"/>
        <v>212</v>
      </c>
      <c r="AB46" s="19">
        <f t="shared" ref="AB46" si="37">SUM(AB47:AB70)</f>
        <v>21</v>
      </c>
      <c r="AC46" s="19">
        <f t="shared" si="36"/>
        <v>41</v>
      </c>
      <c r="AD46" s="15"/>
      <c r="AE46" s="25"/>
      <c r="AF46" s="15">
        <f>SUM(V46:AC46)</f>
        <v>501</v>
      </c>
      <c r="AG46" s="15">
        <f>AF46*8.5</f>
        <v>4258.5</v>
      </c>
      <c r="AH46" s="151">
        <f>350+3500</f>
        <v>3850</v>
      </c>
      <c r="AJ46" s="18">
        <f t="shared" ref="AJ46:AK46" si="38">SUM(AJ47:AJ70)</f>
        <v>48</v>
      </c>
      <c r="AK46" s="18">
        <f t="shared" si="38"/>
        <v>148</v>
      </c>
      <c r="AL46" s="14">
        <f>SUM(AL47:AL70)</f>
        <v>268</v>
      </c>
      <c r="AM46" s="14">
        <f t="shared" ref="AM46:AP46" si="39">SUM(AM47:AM70)</f>
        <v>83</v>
      </c>
      <c r="AN46" s="14">
        <f t="shared" si="39"/>
        <v>0</v>
      </c>
      <c r="AO46" s="14">
        <f t="shared" si="39"/>
        <v>0</v>
      </c>
      <c r="AP46" s="19">
        <f t="shared" si="39"/>
        <v>0</v>
      </c>
      <c r="AQ46" s="15"/>
      <c r="AR46" s="25"/>
      <c r="AS46" s="15">
        <f>SUM(AJ46:AP46)</f>
        <v>547</v>
      </c>
      <c r="AT46" s="15">
        <f>AS46*8.5</f>
        <v>4649.5</v>
      </c>
      <c r="AU46" s="152">
        <v>4400</v>
      </c>
      <c r="AW46" s="18">
        <f t="shared" ref="AW46:AX46" si="40">SUM(AW47:AW70)</f>
        <v>21.5</v>
      </c>
      <c r="AX46" s="18">
        <f t="shared" si="40"/>
        <v>13.5</v>
      </c>
      <c r="AY46" s="14">
        <f>SUM(AY47:AY70)</f>
        <v>9</v>
      </c>
      <c r="AZ46" s="14">
        <f t="shared" ref="AZ46:BC46" si="41">SUM(AZ47:AZ70)</f>
        <v>26</v>
      </c>
      <c r="BA46" s="14">
        <f t="shared" si="41"/>
        <v>47</v>
      </c>
      <c r="BB46" s="14">
        <f t="shared" si="41"/>
        <v>7.5</v>
      </c>
      <c r="BC46" s="19">
        <f t="shared" si="41"/>
        <v>0</v>
      </c>
      <c r="BD46" s="15"/>
      <c r="BE46" s="25"/>
      <c r="BF46" s="15">
        <f>SUM(AW46:BC46)</f>
        <v>124.5</v>
      </c>
      <c r="BG46" s="15">
        <f>BF46*8.5</f>
        <v>1058.25</v>
      </c>
      <c r="BH46" s="115">
        <v>900</v>
      </c>
      <c r="BJ46" s="293"/>
      <c r="BK46" s="294"/>
      <c r="BL46" s="294"/>
      <c r="BM46" s="295"/>
      <c r="BN46" s="286"/>
      <c r="BO46" s="296"/>
      <c r="BP46" s="296"/>
      <c r="BQ46" s="296"/>
      <c r="BR46" s="296"/>
      <c r="BS46" s="286"/>
      <c r="BT46" s="302"/>
      <c r="BU46" s="303"/>
      <c r="BV46" s="303"/>
      <c r="BW46" s="601"/>
      <c r="BX46" s="607"/>
      <c r="BZ46" s="25"/>
      <c r="CA46" s="25"/>
      <c r="CB46" s="25"/>
      <c r="CC46" s="25"/>
    </row>
    <row r="47" spans="1:84" ht="12.75" customHeight="1" x14ac:dyDescent="0.2">
      <c r="A47" s="652" t="s">
        <v>45</v>
      </c>
      <c r="B47" s="517" t="s">
        <v>20</v>
      </c>
      <c r="C47" s="518" t="s">
        <v>21</v>
      </c>
      <c r="D47" s="519">
        <v>0.67800000000000005</v>
      </c>
      <c r="E47" s="643">
        <f>SUM(D47:D70)</f>
        <v>15.698</v>
      </c>
      <c r="F47" s="520">
        <v>1</v>
      </c>
      <c r="G47" s="521">
        <v>5</v>
      </c>
      <c r="H47" s="520">
        <v>1</v>
      </c>
      <c r="I47" s="107">
        <v>20</v>
      </c>
      <c r="J47" s="521">
        <v>1</v>
      </c>
      <c r="K47" s="521">
        <v>3</v>
      </c>
      <c r="L47" s="521">
        <v>2</v>
      </c>
      <c r="M47" s="522">
        <v>1</v>
      </c>
      <c r="N47" s="523"/>
      <c r="O47" s="615">
        <f t="shared" ref="O47:O70" si="42">SUM(F47:M47)</f>
        <v>34</v>
      </c>
      <c r="R47" s="112"/>
      <c r="U47" s="112"/>
      <c r="V47" s="521">
        <v>0</v>
      </c>
      <c r="W47" s="520">
        <v>0.5</v>
      </c>
      <c r="X47" s="107">
        <v>10</v>
      </c>
      <c r="Y47" s="521">
        <v>0.5</v>
      </c>
      <c r="Z47" s="521">
        <v>3</v>
      </c>
      <c r="AA47" s="521">
        <v>14</v>
      </c>
      <c r="AB47" s="522">
        <v>1</v>
      </c>
      <c r="AC47" s="522"/>
      <c r="AD47" s="523"/>
      <c r="AE47" s="615">
        <f t="shared" ref="AE47:AE70" si="43">SUM(V47:AC47)</f>
        <v>29</v>
      </c>
      <c r="AH47" s="112"/>
      <c r="AJ47" s="71">
        <v>1.5</v>
      </c>
      <c r="AK47" s="71">
        <v>10</v>
      </c>
      <c r="AL47" s="72">
        <v>22</v>
      </c>
      <c r="AM47" s="72">
        <v>4.5</v>
      </c>
      <c r="AN47" s="72"/>
      <c r="AO47" s="72"/>
      <c r="AP47" s="73"/>
      <c r="AR47" s="377">
        <f t="shared" ref="AR47:AR70" si="44">SUM(AJ47:AP47)</f>
        <v>38</v>
      </c>
      <c r="AU47" s="112"/>
      <c r="AW47" s="520">
        <v>2</v>
      </c>
      <c r="AX47" s="520">
        <v>1</v>
      </c>
      <c r="AY47" s="521">
        <v>0.25</v>
      </c>
      <c r="AZ47" s="521">
        <v>2</v>
      </c>
      <c r="BA47" s="521">
        <v>4</v>
      </c>
      <c r="BB47" s="521">
        <v>0.5</v>
      </c>
      <c r="BC47" s="522"/>
      <c r="BD47" s="523"/>
      <c r="BE47" s="615">
        <f t="shared" ref="BE47:BE70" si="45">SUM(AW47:BC47)</f>
        <v>9.75</v>
      </c>
      <c r="BH47" s="112"/>
      <c r="BJ47" s="418"/>
      <c r="BK47" s="420"/>
      <c r="BL47" s="420">
        <v>1</v>
      </c>
      <c r="BM47" s="422"/>
      <c r="BN47" s="286"/>
      <c r="BO47" s="395">
        <f t="shared" ref="BO47:BR69" si="46">$O47+$AE47+$AR47+$BE47</f>
        <v>110.75</v>
      </c>
      <c r="BP47" s="395">
        <f t="shared" si="46"/>
        <v>110.75</v>
      </c>
      <c r="BQ47" s="395">
        <f t="shared" si="46"/>
        <v>110.75</v>
      </c>
      <c r="BR47" s="395">
        <f t="shared" si="46"/>
        <v>110.75</v>
      </c>
      <c r="BS47" s="286"/>
      <c r="BT47" s="465">
        <f t="shared" ref="BT47:BT70" si="47">(BO47*$BY$1-$BX47)*BJ47</f>
        <v>0</v>
      </c>
      <c r="BU47" s="467">
        <f t="shared" ref="BU47:BU70" si="48">(BP47*$BY$1-$BX47)*BK47</f>
        <v>0</v>
      </c>
      <c r="BV47" s="467">
        <f t="shared" ref="BV47:BV70" si="49">(BQ47*$BY$1-$BX47)*BL47</f>
        <v>816.31875000000002</v>
      </c>
      <c r="BW47" s="467">
        <f t="shared" ref="BW47:BW70" si="50">(BR47*$BY$1-$BX47)*BM47</f>
        <v>0</v>
      </c>
      <c r="BX47" s="469">
        <f t="shared" ref="BX47:BX70" si="51">(($CF$25+$CF$26)*(O47+AE47+BE47)+($CF$25*AR47))*$BY$1</f>
        <v>125.05625000000002</v>
      </c>
      <c r="BZ47" s="377">
        <f t="shared" ref="BZ47:CC70" si="52">$O47+$AE47+$AR47+$BE47</f>
        <v>110.75</v>
      </c>
      <c r="CA47" s="377">
        <f t="shared" si="52"/>
        <v>110.75</v>
      </c>
      <c r="CB47" s="377">
        <f t="shared" si="52"/>
        <v>110.75</v>
      </c>
      <c r="CC47" s="377">
        <f t="shared" si="52"/>
        <v>110.75</v>
      </c>
    </row>
    <row r="48" spans="1:84" ht="14.25" customHeight="1" x14ac:dyDescent="0.2">
      <c r="A48" s="653"/>
      <c r="B48" s="524" t="s">
        <v>22</v>
      </c>
      <c r="C48" s="525" t="s">
        <v>23</v>
      </c>
      <c r="D48" s="526">
        <v>0.38800000000000001</v>
      </c>
      <c r="E48" s="644"/>
      <c r="F48" s="527">
        <v>1</v>
      </c>
      <c r="G48" s="528">
        <v>5</v>
      </c>
      <c r="H48" s="527">
        <v>1</v>
      </c>
      <c r="I48" s="529">
        <v>20</v>
      </c>
      <c r="J48" s="528">
        <v>1</v>
      </c>
      <c r="K48" s="528">
        <v>3</v>
      </c>
      <c r="L48" s="528">
        <v>2</v>
      </c>
      <c r="M48" s="530">
        <v>1</v>
      </c>
      <c r="N48" s="523"/>
      <c r="O48" s="616">
        <f t="shared" si="42"/>
        <v>34</v>
      </c>
      <c r="R48" s="112"/>
      <c r="U48" s="112"/>
      <c r="V48" s="591">
        <v>0</v>
      </c>
      <c r="W48" s="527">
        <v>0.5</v>
      </c>
      <c r="X48" s="529">
        <v>10</v>
      </c>
      <c r="Y48" s="528">
        <v>0.5</v>
      </c>
      <c r="Z48" s="528">
        <v>3</v>
      </c>
      <c r="AA48" s="528">
        <v>14</v>
      </c>
      <c r="AB48" s="530">
        <v>1</v>
      </c>
      <c r="AC48" s="530"/>
      <c r="AD48" s="523"/>
      <c r="AE48" s="616">
        <f t="shared" si="43"/>
        <v>29</v>
      </c>
      <c r="AH48" s="112"/>
      <c r="AJ48" s="74">
        <v>1.5</v>
      </c>
      <c r="AK48" s="74">
        <v>10</v>
      </c>
      <c r="AL48" s="75">
        <v>22</v>
      </c>
      <c r="AM48" s="75">
        <v>4.5</v>
      </c>
      <c r="AN48" s="75"/>
      <c r="AO48" s="75"/>
      <c r="AP48" s="76"/>
      <c r="AR48" s="378">
        <f t="shared" si="44"/>
        <v>38</v>
      </c>
      <c r="AS48" s="267"/>
      <c r="AT48" s="267"/>
      <c r="AU48" s="112"/>
      <c r="AW48" s="527">
        <v>1.5</v>
      </c>
      <c r="AX48" s="527">
        <v>1</v>
      </c>
      <c r="AY48" s="528">
        <v>0.25</v>
      </c>
      <c r="AZ48" s="528">
        <v>2</v>
      </c>
      <c r="BA48" s="528">
        <v>4</v>
      </c>
      <c r="BB48" s="528">
        <v>0.5</v>
      </c>
      <c r="BC48" s="530"/>
      <c r="BD48" s="523"/>
      <c r="BE48" s="616">
        <f t="shared" si="45"/>
        <v>9.25</v>
      </c>
      <c r="BH48" s="112"/>
      <c r="BJ48" s="419"/>
      <c r="BK48" s="421"/>
      <c r="BL48" s="421">
        <v>1</v>
      </c>
      <c r="BM48" s="423"/>
      <c r="BN48" s="286"/>
      <c r="BO48" s="396">
        <f t="shared" si="46"/>
        <v>110.25</v>
      </c>
      <c r="BP48" s="396">
        <f t="shared" si="46"/>
        <v>110.25</v>
      </c>
      <c r="BQ48" s="396">
        <f t="shared" si="46"/>
        <v>110.25</v>
      </c>
      <c r="BR48" s="396">
        <f t="shared" si="46"/>
        <v>110.25</v>
      </c>
      <c r="BS48" s="286"/>
      <c r="BT48" s="466">
        <f t="shared" si="47"/>
        <v>0</v>
      </c>
      <c r="BU48" s="468">
        <f t="shared" si="48"/>
        <v>0</v>
      </c>
      <c r="BV48" s="468">
        <f t="shared" si="49"/>
        <v>812.70624999999995</v>
      </c>
      <c r="BW48" s="468">
        <f t="shared" si="50"/>
        <v>0</v>
      </c>
      <c r="BX48" s="470">
        <f t="shared" si="51"/>
        <v>124.41875000000002</v>
      </c>
      <c r="BZ48" s="378">
        <f t="shared" si="52"/>
        <v>110.25</v>
      </c>
      <c r="CA48" s="378">
        <f t="shared" si="52"/>
        <v>110.25</v>
      </c>
      <c r="CB48" s="378">
        <f t="shared" si="52"/>
        <v>110.25</v>
      </c>
      <c r="CC48" s="378">
        <f t="shared" si="52"/>
        <v>110.25</v>
      </c>
    </row>
    <row r="49" spans="1:81" ht="14.25" customHeight="1" x14ac:dyDescent="0.2">
      <c r="A49" s="653"/>
      <c r="B49" s="524" t="s">
        <v>24</v>
      </c>
      <c r="C49" s="525" t="s">
        <v>25</v>
      </c>
      <c r="D49" s="526">
        <v>0.44</v>
      </c>
      <c r="E49" s="644"/>
      <c r="F49" s="527">
        <v>1</v>
      </c>
      <c r="G49" s="528">
        <v>5</v>
      </c>
      <c r="H49" s="527">
        <v>1</v>
      </c>
      <c r="I49" s="531">
        <v>5</v>
      </c>
      <c r="J49" s="528">
        <v>1</v>
      </c>
      <c r="K49" s="528">
        <v>3</v>
      </c>
      <c r="L49" s="528">
        <v>2</v>
      </c>
      <c r="M49" s="530">
        <v>1</v>
      </c>
      <c r="N49" s="523"/>
      <c r="O49" s="616">
        <f t="shared" si="42"/>
        <v>19</v>
      </c>
      <c r="P49" s="70" t="s">
        <v>110</v>
      </c>
      <c r="Q49" s="70"/>
      <c r="R49" s="112"/>
      <c r="U49" s="112"/>
      <c r="V49" s="528">
        <v>0</v>
      </c>
      <c r="W49" s="527">
        <v>0.5</v>
      </c>
      <c r="X49" s="531">
        <v>4</v>
      </c>
      <c r="Y49" s="528">
        <v>0.5</v>
      </c>
      <c r="Z49" s="528">
        <v>3</v>
      </c>
      <c r="AA49" s="528">
        <v>14</v>
      </c>
      <c r="AB49" s="530">
        <v>1</v>
      </c>
      <c r="AC49" s="530"/>
      <c r="AD49" s="523"/>
      <c r="AE49" s="616">
        <f t="shared" si="43"/>
        <v>23</v>
      </c>
      <c r="AH49" s="112"/>
      <c r="AJ49" s="74">
        <v>1.5</v>
      </c>
      <c r="AK49" s="74">
        <v>10</v>
      </c>
      <c r="AL49" s="75">
        <v>22</v>
      </c>
      <c r="AM49" s="75">
        <v>4.5</v>
      </c>
      <c r="AN49" s="75"/>
      <c r="AO49" s="75"/>
      <c r="AP49" s="76"/>
      <c r="AR49" s="378">
        <f t="shared" si="44"/>
        <v>38</v>
      </c>
      <c r="AS49" s="267"/>
      <c r="AT49" s="267"/>
      <c r="AU49" s="112"/>
      <c r="AW49" s="527">
        <v>1</v>
      </c>
      <c r="AX49" s="527">
        <v>1</v>
      </c>
      <c r="AY49" s="528">
        <v>0.25</v>
      </c>
      <c r="AZ49" s="528">
        <v>1</v>
      </c>
      <c r="BA49" s="528">
        <v>2</v>
      </c>
      <c r="BB49" s="528">
        <v>0.5</v>
      </c>
      <c r="BC49" s="530"/>
      <c r="BD49" s="523"/>
      <c r="BE49" s="616">
        <f t="shared" si="45"/>
        <v>5.75</v>
      </c>
      <c r="BH49" s="112"/>
      <c r="BJ49" s="419"/>
      <c r="BK49" s="421"/>
      <c r="BL49" s="421">
        <v>1</v>
      </c>
      <c r="BM49" s="423"/>
      <c r="BN49" s="286"/>
      <c r="BO49" s="396">
        <f t="shared" si="46"/>
        <v>85.75</v>
      </c>
      <c r="BP49" s="396">
        <f t="shared" si="46"/>
        <v>85.75</v>
      </c>
      <c r="BQ49" s="396">
        <f t="shared" si="46"/>
        <v>85.75</v>
      </c>
      <c r="BR49" s="396">
        <f t="shared" si="46"/>
        <v>85.75</v>
      </c>
      <c r="BS49" s="286"/>
      <c r="BT49" s="466">
        <f t="shared" si="47"/>
        <v>0</v>
      </c>
      <c r="BU49" s="468">
        <f t="shared" si="48"/>
        <v>0</v>
      </c>
      <c r="BV49" s="468">
        <f t="shared" si="49"/>
        <v>635.69375000000002</v>
      </c>
      <c r="BW49" s="468">
        <f t="shared" si="50"/>
        <v>0</v>
      </c>
      <c r="BX49" s="470">
        <f t="shared" si="51"/>
        <v>93.18125000000002</v>
      </c>
      <c r="BZ49" s="378">
        <f t="shared" si="52"/>
        <v>85.75</v>
      </c>
      <c r="CA49" s="378">
        <f t="shared" si="52"/>
        <v>85.75</v>
      </c>
      <c r="CB49" s="378">
        <f t="shared" si="52"/>
        <v>85.75</v>
      </c>
      <c r="CC49" s="378">
        <f t="shared" si="52"/>
        <v>85.75</v>
      </c>
    </row>
    <row r="50" spans="1:81" s="480" customFormat="1" ht="15" x14ac:dyDescent="0.25">
      <c r="A50" s="653"/>
      <c r="B50" s="532" t="s">
        <v>113</v>
      </c>
      <c r="C50" s="533" t="s">
        <v>114</v>
      </c>
      <c r="D50" s="534" t="s">
        <v>116</v>
      </c>
      <c r="E50" s="644"/>
      <c r="F50" s="535"/>
      <c r="G50" s="536" t="s">
        <v>116</v>
      </c>
      <c r="H50" s="535" t="s">
        <v>116</v>
      </c>
      <c r="I50" s="536" t="s">
        <v>116</v>
      </c>
      <c r="J50" s="536" t="s">
        <v>116</v>
      </c>
      <c r="K50" s="536" t="s">
        <v>116</v>
      </c>
      <c r="L50" s="536" t="s">
        <v>116</v>
      </c>
      <c r="M50" s="537" t="s">
        <v>116</v>
      </c>
      <c r="N50" s="538"/>
      <c r="O50" s="616">
        <f t="shared" si="42"/>
        <v>0</v>
      </c>
      <c r="P50" s="481" t="s">
        <v>120</v>
      </c>
      <c r="Q50" s="481"/>
      <c r="R50" s="482"/>
      <c r="U50" s="482"/>
      <c r="V50" s="536">
        <v>0</v>
      </c>
      <c r="W50" s="535" t="s">
        <v>116</v>
      </c>
      <c r="X50" s="536" t="s">
        <v>116</v>
      </c>
      <c r="Y50" s="536" t="s">
        <v>116</v>
      </c>
      <c r="Z50" s="536" t="s">
        <v>116</v>
      </c>
      <c r="AA50" s="536" t="s">
        <v>116</v>
      </c>
      <c r="AB50" s="537" t="s">
        <v>116</v>
      </c>
      <c r="AC50" s="537"/>
      <c r="AD50" s="538"/>
      <c r="AE50" s="616">
        <f t="shared" si="43"/>
        <v>0</v>
      </c>
      <c r="AH50" s="482"/>
      <c r="AJ50" s="477"/>
      <c r="AK50" s="477"/>
      <c r="AL50" s="478"/>
      <c r="AM50" s="478"/>
      <c r="AN50" s="478"/>
      <c r="AO50" s="478"/>
      <c r="AP50" s="479"/>
      <c r="AR50" s="378">
        <f t="shared" si="44"/>
        <v>0</v>
      </c>
      <c r="AS50" s="483"/>
      <c r="AT50" s="483"/>
      <c r="AU50" s="482"/>
      <c r="AW50" s="535"/>
      <c r="AX50" s="535"/>
      <c r="AY50" s="536"/>
      <c r="AZ50" s="536"/>
      <c r="BA50" s="536"/>
      <c r="BB50" s="536"/>
      <c r="BC50" s="537"/>
      <c r="BD50" s="538"/>
      <c r="BE50" s="616">
        <f t="shared" si="45"/>
        <v>0</v>
      </c>
      <c r="BH50" s="482"/>
      <c r="BJ50" s="419"/>
      <c r="BK50" s="421"/>
      <c r="BL50" s="421">
        <v>1</v>
      </c>
      <c r="BM50" s="423"/>
      <c r="BN50" s="484"/>
      <c r="BO50" s="396">
        <f t="shared" si="46"/>
        <v>0</v>
      </c>
      <c r="BP50" s="396">
        <f t="shared" si="46"/>
        <v>0</v>
      </c>
      <c r="BQ50" s="396">
        <f t="shared" si="46"/>
        <v>0</v>
      </c>
      <c r="BR50" s="396">
        <f t="shared" si="46"/>
        <v>0</v>
      </c>
      <c r="BS50" s="484"/>
      <c r="BT50" s="466">
        <f t="shared" si="47"/>
        <v>0</v>
      </c>
      <c r="BU50" s="468">
        <f t="shared" si="48"/>
        <v>0</v>
      </c>
      <c r="BV50" s="468">
        <f t="shared" si="49"/>
        <v>0</v>
      </c>
      <c r="BW50" s="468">
        <f t="shared" si="50"/>
        <v>0</v>
      </c>
      <c r="BX50" s="470">
        <f t="shared" si="51"/>
        <v>0</v>
      </c>
      <c r="BZ50" s="378">
        <f t="shared" si="52"/>
        <v>0</v>
      </c>
      <c r="CA50" s="378">
        <f t="shared" si="52"/>
        <v>0</v>
      </c>
      <c r="CB50" s="378">
        <f t="shared" si="52"/>
        <v>0</v>
      </c>
      <c r="CC50" s="378">
        <f t="shared" si="52"/>
        <v>0</v>
      </c>
    </row>
    <row r="51" spans="1:81" s="480" customFormat="1" ht="15" x14ac:dyDescent="0.25">
      <c r="A51" s="653"/>
      <c r="B51" s="492" t="s">
        <v>112</v>
      </c>
      <c r="C51" s="493">
        <v>1.53</v>
      </c>
      <c r="D51" s="539" t="s">
        <v>116</v>
      </c>
      <c r="E51" s="644"/>
      <c r="F51" s="495">
        <v>1</v>
      </c>
      <c r="G51" s="496" t="s">
        <v>116</v>
      </c>
      <c r="H51" s="495" t="s">
        <v>116</v>
      </c>
      <c r="I51" s="496" t="s">
        <v>116</v>
      </c>
      <c r="J51" s="496" t="s">
        <v>116</v>
      </c>
      <c r="K51" s="496" t="s">
        <v>116</v>
      </c>
      <c r="L51" s="496" t="s">
        <v>116</v>
      </c>
      <c r="M51" s="540" t="s">
        <v>116</v>
      </c>
      <c r="N51" s="538"/>
      <c r="O51" s="541">
        <f>SUM(F51:M51)</f>
        <v>1</v>
      </c>
      <c r="P51" s="489" t="s">
        <v>121</v>
      </c>
      <c r="Q51" s="481"/>
      <c r="R51" s="482"/>
      <c r="U51" s="482"/>
      <c r="V51" s="496">
        <v>0</v>
      </c>
      <c r="W51" s="495" t="s">
        <v>116</v>
      </c>
      <c r="X51" s="496" t="s">
        <v>116</v>
      </c>
      <c r="Y51" s="496" t="s">
        <v>116</v>
      </c>
      <c r="Z51" s="496" t="s">
        <v>116</v>
      </c>
      <c r="AA51" s="496" t="s">
        <v>116</v>
      </c>
      <c r="AB51" s="540" t="s">
        <v>116</v>
      </c>
      <c r="AC51" s="540"/>
      <c r="AD51" s="538"/>
      <c r="AE51" s="541">
        <f t="shared" si="43"/>
        <v>0</v>
      </c>
      <c r="AH51" s="482"/>
      <c r="AJ51" s="485"/>
      <c r="AK51" s="485"/>
      <c r="AL51" s="486"/>
      <c r="AM51" s="486"/>
      <c r="AN51" s="486"/>
      <c r="AO51" s="486"/>
      <c r="AP51" s="487"/>
      <c r="AR51" s="488">
        <f t="shared" si="44"/>
        <v>0</v>
      </c>
      <c r="AS51" s="490"/>
      <c r="AT51" s="483"/>
      <c r="AU51" s="482"/>
      <c r="AW51" s="495"/>
      <c r="AX51" s="495"/>
      <c r="AY51" s="496"/>
      <c r="AZ51" s="496"/>
      <c r="BA51" s="496"/>
      <c r="BB51" s="496"/>
      <c r="BC51" s="540"/>
      <c r="BD51" s="538"/>
      <c r="BE51" s="541">
        <f t="shared" si="45"/>
        <v>0</v>
      </c>
      <c r="BH51" s="482"/>
      <c r="BJ51" s="438">
        <v>1</v>
      </c>
      <c r="BK51" s="439"/>
      <c r="BL51" s="439"/>
      <c r="BM51" s="440"/>
      <c r="BN51" s="484"/>
      <c r="BO51" s="491">
        <f t="shared" si="46"/>
        <v>1</v>
      </c>
      <c r="BP51" s="491">
        <f t="shared" si="46"/>
        <v>1</v>
      </c>
      <c r="BQ51" s="491">
        <f t="shared" si="46"/>
        <v>1</v>
      </c>
      <c r="BR51" s="491">
        <f t="shared" si="46"/>
        <v>1</v>
      </c>
      <c r="BS51" s="484"/>
      <c r="BT51" s="462">
        <f t="shared" si="47"/>
        <v>7.2249999999999996</v>
      </c>
      <c r="BU51" s="463">
        <f t="shared" si="48"/>
        <v>0</v>
      </c>
      <c r="BV51" s="463">
        <f t="shared" si="49"/>
        <v>0</v>
      </c>
      <c r="BW51" s="596">
        <f t="shared" si="50"/>
        <v>0</v>
      </c>
      <c r="BX51" s="464">
        <f t="shared" si="51"/>
        <v>1.2750000000000001</v>
      </c>
      <c r="BZ51" s="488">
        <f t="shared" si="52"/>
        <v>1</v>
      </c>
      <c r="CA51" s="488">
        <f t="shared" si="52"/>
        <v>1</v>
      </c>
      <c r="CB51" s="488">
        <f t="shared" si="52"/>
        <v>1</v>
      </c>
      <c r="CC51" s="488">
        <f t="shared" si="52"/>
        <v>1</v>
      </c>
    </row>
    <row r="52" spans="1:81" ht="14.25" customHeight="1" x14ac:dyDescent="0.2">
      <c r="A52" s="653"/>
      <c r="B52" s="542" t="s">
        <v>26</v>
      </c>
      <c r="C52" s="543" t="s">
        <v>27</v>
      </c>
      <c r="D52" s="544">
        <v>0.10100000000000001</v>
      </c>
      <c r="E52" s="644"/>
      <c r="F52" s="545">
        <v>1</v>
      </c>
      <c r="G52" s="546">
        <v>3</v>
      </c>
      <c r="H52" s="545">
        <v>1</v>
      </c>
      <c r="I52" s="529">
        <v>15</v>
      </c>
      <c r="J52" s="546">
        <v>1</v>
      </c>
      <c r="K52" s="546">
        <v>3</v>
      </c>
      <c r="L52" s="546">
        <v>2</v>
      </c>
      <c r="M52" s="547">
        <v>1</v>
      </c>
      <c r="N52" s="523"/>
      <c r="O52" s="617">
        <f t="shared" si="42"/>
        <v>27</v>
      </c>
      <c r="P52" s="109" t="s">
        <v>122</v>
      </c>
      <c r="Q52" s="109"/>
      <c r="R52" s="112"/>
      <c r="U52" s="112"/>
      <c r="V52" s="546">
        <v>0</v>
      </c>
      <c r="W52" s="545">
        <v>0.5</v>
      </c>
      <c r="X52" s="529">
        <v>8</v>
      </c>
      <c r="Y52" s="546">
        <v>0.5</v>
      </c>
      <c r="Z52" s="546">
        <v>2</v>
      </c>
      <c r="AA52" s="546">
        <v>10</v>
      </c>
      <c r="AB52" s="547">
        <v>1</v>
      </c>
      <c r="AC52" s="547"/>
      <c r="AD52" s="523"/>
      <c r="AE52" s="617">
        <f t="shared" si="43"/>
        <v>22</v>
      </c>
      <c r="AH52" s="112"/>
      <c r="AJ52" s="77">
        <v>1.5</v>
      </c>
      <c r="AK52" s="77">
        <v>5</v>
      </c>
      <c r="AL52" s="78">
        <v>10</v>
      </c>
      <c r="AM52" s="78">
        <v>3.5</v>
      </c>
      <c r="AN52" s="78"/>
      <c r="AO52" s="78"/>
      <c r="AP52" s="79"/>
      <c r="AR52" s="379">
        <f t="shared" si="44"/>
        <v>20</v>
      </c>
      <c r="AS52" s="267"/>
      <c r="AT52" s="267"/>
      <c r="AU52" s="112"/>
      <c r="AW52" s="545">
        <v>1</v>
      </c>
      <c r="AX52" s="545">
        <v>0.5</v>
      </c>
      <c r="AY52" s="546">
        <v>0.25</v>
      </c>
      <c r="AZ52" s="546">
        <v>0.5</v>
      </c>
      <c r="BA52" s="546">
        <v>1</v>
      </c>
      <c r="BB52" s="546">
        <v>0.25</v>
      </c>
      <c r="BC52" s="547"/>
      <c r="BD52" s="523"/>
      <c r="BE52" s="617">
        <f t="shared" si="45"/>
        <v>3.5</v>
      </c>
      <c r="BH52" s="112"/>
      <c r="BJ52" s="438">
        <v>1</v>
      </c>
      <c r="BK52" s="439"/>
      <c r="BL52" s="439"/>
      <c r="BM52" s="440"/>
      <c r="BN52" s="286"/>
      <c r="BO52" s="397">
        <f t="shared" si="46"/>
        <v>72.5</v>
      </c>
      <c r="BP52" s="397">
        <f t="shared" si="46"/>
        <v>72.5</v>
      </c>
      <c r="BQ52" s="397">
        <f t="shared" si="46"/>
        <v>72.5</v>
      </c>
      <c r="BR52" s="397">
        <f t="shared" si="46"/>
        <v>72.5</v>
      </c>
      <c r="BS52" s="286"/>
      <c r="BT52" s="462">
        <f t="shared" si="47"/>
        <v>532.3125</v>
      </c>
      <c r="BU52" s="463">
        <f t="shared" si="48"/>
        <v>0</v>
      </c>
      <c r="BV52" s="463">
        <f t="shared" si="49"/>
        <v>0</v>
      </c>
      <c r="BW52" s="463">
        <f t="shared" si="50"/>
        <v>0</v>
      </c>
      <c r="BX52" s="464">
        <f t="shared" si="51"/>
        <v>83.9375</v>
      </c>
      <c r="BZ52" s="379">
        <f t="shared" si="52"/>
        <v>72.5</v>
      </c>
      <c r="CA52" s="379">
        <f t="shared" si="52"/>
        <v>72.5</v>
      </c>
      <c r="CB52" s="379">
        <f t="shared" si="52"/>
        <v>72.5</v>
      </c>
      <c r="CC52" s="379">
        <f t="shared" si="52"/>
        <v>72.5</v>
      </c>
    </row>
    <row r="53" spans="1:81" s="480" customFormat="1" ht="15" x14ac:dyDescent="0.25">
      <c r="A53" s="653"/>
      <c r="B53" s="492" t="s">
        <v>115</v>
      </c>
      <c r="C53" s="493">
        <v>1.67</v>
      </c>
      <c r="D53" s="539" t="s">
        <v>116</v>
      </c>
      <c r="E53" s="644"/>
      <c r="F53" s="495" t="s">
        <v>116</v>
      </c>
      <c r="G53" s="496" t="s">
        <v>116</v>
      </c>
      <c r="H53" s="495" t="s">
        <v>116</v>
      </c>
      <c r="I53" s="496" t="s">
        <v>116</v>
      </c>
      <c r="J53" s="496" t="s">
        <v>116</v>
      </c>
      <c r="K53" s="496" t="s">
        <v>116</v>
      </c>
      <c r="L53" s="496" t="s">
        <v>116</v>
      </c>
      <c r="M53" s="540" t="s">
        <v>116</v>
      </c>
      <c r="N53" s="538"/>
      <c r="O53" s="617">
        <f t="shared" si="42"/>
        <v>0</v>
      </c>
      <c r="R53" s="482"/>
      <c r="U53" s="482"/>
      <c r="V53" s="496">
        <v>0</v>
      </c>
      <c r="W53" s="495" t="s">
        <v>116</v>
      </c>
      <c r="X53" s="496" t="s">
        <v>116</v>
      </c>
      <c r="Y53" s="496" t="s">
        <v>116</v>
      </c>
      <c r="Z53" s="496" t="s">
        <v>116</v>
      </c>
      <c r="AA53" s="496" t="s">
        <v>116</v>
      </c>
      <c r="AB53" s="540" t="s">
        <v>116</v>
      </c>
      <c r="AC53" s="540"/>
      <c r="AD53" s="538"/>
      <c r="AE53" s="617">
        <f t="shared" si="43"/>
        <v>0</v>
      </c>
      <c r="AH53" s="482"/>
      <c r="AJ53" s="485"/>
      <c r="AK53" s="485"/>
      <c r="AL53" s="486"/>
      <c r="AM53" s="486"/>
      <c r="AN53" s="486"/>
      <c r="AO53" s="486"/>
      <c r="AP53" s="487"/>
      <c r="AR53" s="379">
        <f t="shared" si="44"/>
        <v>0</v>
      </c>
      <c r="AS53" s="483"/>
      <c r="AT53" s="483"/>
      <c r="AU53" s="482"/>
      <c r="AW53" s="495"/>
      <c r="AX53" s="495"/>
      <c r="AY53" s="496"/>
      <c r="AZ53" s="496"/>
      <c r="BA53" s="496"/>
      <c r="BB53" s="496"/>
      <c r="BC53" s="540"/>
      <c r="BD53" s="538"/>
      <c r="BE53" s="617">
        <f t="shared" si="45"/>
        <v>0</v>
      </c>
      <c r="BH53" s="482"/>
      <c r="BJ53" s="438">
        <v>1</v>
      </c>
      <c r="BK53" s="439"/>
      <c r="BL53" s="439"/>
      <c r="BM53" s="440"/>
      <c r="BN53" s="484"/>
      <c r="BO53" s="397">
        <f t="shared" si="46"/>
        <v>0</v>
      </c>
      <c r="BP53" s="397">
        <f t="shared" si="46"/>
        <v>0</v>
      </c>
      <c r="BQ53" s="397">
        <f t="shared" si="46"/>
        <v>0</v>
      </c>
      <c r="BR53" s="397">
        <f t="shared" si="46"/>
        <v>0</v>
      </c>
      <c r="BS53" s="484"/>
      <c r="BT53" s="462">
        <f t="shared" si="47"/>
        <v>0</v>
      </c>
      <c r="BU53" s="463">
        <f t="shared" si="48"/>
        <v>0</v>
      </c>
      <c r="BV53" s="463">
        <f t="shared" si="49"/>
        <v>0</v>
      </c>
      <c r="BW53" s="463">
        <f t="shared" si="50"/>
        <v>0</v>
      </c>
      <c r="BX53" s="464">
        <f t="shared" si="51"/>
        <v>0</v>
      </c>
      <c r="BZ53" s="379">
        <f t="shared" si="52"/>
        <v>0</v>
      </c>
      <c r="CA53" s="379">
        <f t="shared" si="52"/>
        <v>0</v>
      </c>
      <c r="CB53" s="379">
        <f t="shared" si="52"/>
        <v>0</v>
      </c>
      <c r="CC53" s="379">
        <f t="shared" si="52"/>
        <v>0</v>
      </c>
    </row>
    <row r="54" spans="1:81" ht="14.25" customHeight="1" x14ac:dyDescent="0.2">
      <c r="A54" s="653"/>
      <c r="B54" s="542" t="s">
        <v>28</v>
      </c>
      <c r="C54" s="543">
        <v>1.671</v>
      </c>
      <c r="D54" s="544">
        <v>0.61299999999999999</v>
      </c>
      <c r="E54" s="644"/>
      <c r="F54" s="545">
        <v>1</v>
      </c>
      <c r="G54" s="546">
        <v>3</v>
      </c>
      <c r="H54" s="545">
        <v>1</v>
      </c>
      <c r="I54" s="546" t="s">
        <v>116</v>
      </c>
      <c r="J54" s="546" t="s">
        <v>116</v>
      </c>
      <c r="K54" s="546">
        <v>3</v>
      </c>
      <c r="L54" s="546">
        <v>2</v>
      </c>
      <c r="M54" s="547">
        <v>1</v>
      </c>
      <c r="N54" s="523"/>
      <c r="O54" s="617">
        <f t="shared" si="42"/>
        <v>11</v>
      </c>
      <c r="R54" s="112"/>
      <c r="U54" s="112"/>
      <c r="V54" s="546">
        <v>0</v>
      </c>
      <c r="W54" s="495" t="s">
        <v>116</v>
      </c>
      <c r="X54" s="496" t="s">
        <v>116</v>
      </c>
      <c r="Y54" s="496" t="s">
        <v>116</v>
      </c>
      <c r="Z54" s="496" t="s">
        <v>116</v>
      </c>
      <c r="AA54" s="496" t="s">
        <v>116</v>
      </c>
      <c r="AB54" s="540" t="s">
        <v>116</v>
      </c>
      <c r="AC54" s="547"/>
      <c r="AD54" s="523"/>
      <c r="AE54" s="617">
        <f t="shared" si="43"/>
        <v>0</v>
      </c>
      <c r="AF54" s="480"/>
      <c r="AG54" s="480"/>
      <c r="AH54" s="112"/>
      <c r="AJ54" s="77">
        <v>0</v>
      </c>
      <c r="AK54" s="77"/>
      <c r="AL54" s="78"/>
      <c r="AM54" s="78"/>
      <c r="AN54" s="78"/>
      <c r="AO54" s="78"/>
      <c r="AP54" s="79"/>
      <c r="AR54" s="379">
        <f t="shared" si="44"/>
        <v>0</v>
      </c>
      <c r="AS54" s="267"/>
      <c r="AT54" s="267"/>
      <c r="AU54" s="112"/>
      <c r="AW54" s="545">
        <v>1</v>
      </c>
      <c r="AX54" s="545">
        <v>0.5</v>
      </c>
      <c r="AY54" s="546">
        <v>0.25</v>
      </c>
      <c r="AZ54" s="546">
        <v>1</v>
      </c>
      <c r="BA54" s="546">
        <v>2</v>
      </c>
      <c r="BB54" s="546">
        <v>0.5</v>
      </c>
      <c r="BC54" s="547"/>
      <c r="BD54" s="523"/>
      <c r="BE54" s="617">
        <f t="shared" si="45"/>
        <v>5.25</v>
      </c>
      <c r="BH54" s="112"/>
      <c r="BJ54" s="438">
        <v>1</v>
      </c>
      <c r="BK54" s="439"/>
      <c r="BL54" s="439"/>
      <c r="BM54" s="440"/>
      <c r="BN54" s="286"/>
      <c r="BO54" s="397">
        <f t="shared" si="46"/>
        <v>16.25</v>
      </c>
      <c r="BP54" s="397">
        <f t="shared" si="46"/>
        <v>16.25</v>
      </c>
      <c r="BQ54" s="397">
        <f t="shared" si="46"/>
        <v>16.25</v>
      </c>
      <c r="BR54" s="397">
        <f t="shared" si="46"/>
        <v>16.25</v>
      </c>
      <c r="BS54" s="286"/>
      <c r="BT54" s="462">
        <f t="shared" si="47"/>
        <v>117.40625</v>
      </c>
      <c r="BU54" s="463">
        <f t="shared" si="48"/>
        <v>0</v>
      </c>
      <c r="BV54" s="463">
        <f t="shared" si="49"/>
        <v>0</v>
      </c>
      <c r="BW54" s="463">
        <f t="shared" si="50"/>
        <v>0</v>
      </c>
      <c r="BX54" s="464">
        <f t="shared" si="51"/>
        <v>20.718750000000004</v>
      </c>
      <c r="BZ54" s="379">
        <f t="shared" si="52"/>
        <v>16.25</v>
      </c>
      <c r="CA54" s="379">
        <f t="shared" si="52"/>
        <v>16.25</v>
      </c>
      <c r="CB54" s="379">
        <f t="shared" si="52"/>
        <v>16.25</v>
      </c>
      <c r="CC54" s="379">
        <f t="shared" si="52"/>
        <v>16.25</v>
      </c>
    </row>
    <row r="55" spans="1:81" ht="14.25" customHeight="1" x14ac:dyDescent="0.2">
      <c r="A55" s="653"/>
      <c r="B55" s="542" t="s">
        <v>29</v>
      </c>
      <c r="C55" s="543">
        <v>1.6739999999999999</v>
      </c>
      <c r="D55" s="544">
        <v>0.42399999999999999</v>
      </c>
      <c r="E55" s="644"/>
      <c r="F55" s="545">
        <v>1</v>
      </c>
      <c r="G55" s="546">
        <v>3</v>
      </c>
      <c r="H55" s="545">
        <v>1</v>
      </c>
      <c r="I55" s="546" t="s">
        <v>116</v>
      </c>
      <c r="J55" s="546" t="s">
        <v>116</v>
      </c>
      <c r="K55" s="546">
        <v>3</v>
      </c>
      <c r="L55" s="546">
        <v>2</v>
      </c>
      <c r="M55" s="547">
        <v>1</v>
      </c>
      <c r="N55" s="523"/>
      <c r="O55" s="617">
        <f t="shared" si="42"/>
        <v>11</v>
      </c>
      <c r="R55" s="112"/>
      <c r="U55" s="112"/>
      <c r="V55" s="546">
        <v>0</v>
      </c>
      <c r="W55" s="545">
        <v>0.5</v>
      </c>
      <c r="X55" s="546" t="s">
        <v>116</v>
      </c>
      <c r="Y55" s="546" t="s">
        <v>116</v>
      </c>
      <c r="Z55" s="546">
        <v>2</v>
      </c>
      <c r="AA55" s="546">
        <v>10</v>
      </c>
      <c r="AB55" s="547">
        <v>1</v>
      </c>
      <c r="AC55" s="547"/>
      <c r="AD55" s="523"/>
      <c r="AE55" s="617">
        <f t="shared" si="43"/>
        <v>13.5</v>
      </c>
      <c r="AH55" s="112"/>
      <c r="AJ55" s="77">
        <v>1.5</v>
      </c>
      <c r="AK55" s="77">
        <v>6</v>
      </c>
      <c r="AL55" s="78">
        <v>11</v>
      </c>
      <c r="AM55" s="78">
        <v>3.5</v>
      </c>
      <c r="AN55" s="78"/>
      <c r="AO55" s="78"/>
      <c r="AP55" s="79"/>
      <c r="AR55" s="379">
        <f t="shared" si="44"/>
        <v>22</v>
      </c>
      <c r="AU55" s="112"/>
      <c r="AW55" s="545">
        <v>1</v>
      </c>
      <c r="AX55" s="545">
        <v>0.5</v>
      </c>
      <c r="AY55" s="546">
        <v>0.25</v>
      </c>
      <c r="AZ55" s="546">
        <v>1</v>
      </c>
      <c r="BA55" s="546">
        <v>2</v>
      </c>
      <c r="BB55" s="546">
        <v>0.5</v>
      </c>
      <c r="BC55" s="547"/>
      <c r="BD55" s="523"/>
      <c r="BE55" s="617">
        <f t="shared" si="45"/>
        <v>5.25</v>
      </c>
      <c r="BH55" s="112"/>
      <c r="BJ55" s="438">
        <v>1</v>
      </c>
      <c r="BK55" s="439"/>
      <c r="BL55" s="439"/>
      <c r="BM55" s="440"/>
      <c r="BN55" s="286"/>
      <c r="BO55" s="397">
        <f t="shared" si="46"/>
        <v>51.75</v>
      </c>
      <c r="BP55" s="397">
        <f t="shared" si="46"/>
        <v>51.75</v>
      </c>
      <c r="BQ55" s="397">
        <f t="shared" si="46"/>
        <v>51.75</v>
      </c>
      <c r="BR55" s="397">
        <f t="shared" si="46"/>
        <v>51.75</v>
      </c>
      <c r="BS55" s="286"/>
      <c r="BT55" s="462">
        <f t="shared" si="47"/>
        <v>383.24374999999998</v>
      </c>
      <c r="BU55" s="463">
        <f t="shared" si="48"/>
        <v>0</v>
      </c>
      <c r="BV55" s="463">
        <f t="shared" si="49"/>
        <v>0</v>
      </c>
      <c r="BW55" s="463">
        <f t="shared" si="50"/>
        <v>0</v>
      </c>
      <c r="BX55" s="464">
        <f t="shared" si="51"/>
        <v>56.631250000000001</v>
      </c>
      <c r="BZ55" s="379">
        <f t="shared" si="52"/>
        <v>51.75</v>
      </c>
      <c r="CA55" s="379">
        <f t="shared" si="52"/>
        <v>51.75</v>
      </c>
      <c r="CB55" s="379">
        <f t="shared" si="52"/>
        <v>51.75</v>
      </c>
      <c r="CC55" s="379">
        <f t="shared" si="52"/>
        <v>51.75</v>
      </c>
    </row>
    <row r="56" spans="1:81" s="480" customFormat="1" ht="15" x14ac:dyDescent="0.25">
      <c r="A56" s="653"/>
      <c r="B56" s="492" t="s">
        <v>30</v>
      </c>
      <c r="C56" s="493">
        <v>1.68</v>
      </c>
      <c r="D56" s="494" t="s">
        <v>62</v>
      </c>
      <c r="E56" s="644"/>
      <c r="F56" s="495">
        <v>1</v>
      </c>
      <c r="G56" s="496" t="s">
        <v>116</v>
      </c>
      <c r="H56" s="495">
        <v>1</v>
      </c>
      <c r="I56" s="497">
        <v>5</v>
      </c>
      <c r="J56" s="548" t="s">
        <v>62</v>
      </c>
      <c r="K56" s="548" t="s">
        <v>62</v>
      </c>
      <c r="L56" s="548" t="s">
        <v>62</v>
      </c>
      <c r="M56" s="549" t="s">
        <v>62</v>
      </c>
      <c r="N56" s="538"/>
      <c r="O56" s="617">
        <f t="shared" si="42"/>
        <v>7</v>
      </c>
      <c r="R56" s="482"/>
      <c r="U56" s="482"/>
      <c r="V56" s="496">
        <v>0</v>
      </c>
      <c r="W56" s="495" t="s">
        <v>116</v>
      </c>
      <c r="X56" s="496" t="s">
        <v>116</v>
      </c>
      <c r="Y56" s="496" t="s">
        <v>116</v>
      </c>
      <c r="Z56" s="496" t="s">
        <v>116</v>
      </c>
      <c r="AA56" s="496" t="s">
        <v>116</v>
      </c>
      <c r="AB56" s="540" t="s">
        <v>116</v>
      </c>
      <c r="AC56" s="549"/>
      <c r="AD56" s="538"/>
      <c r="AE56" s="617">
        <f t="shared" si="43"/>
        <v>0</v>
      </c>
      <c r="AH56" s="482"/>
      <c r="AJ56" s="495">
        <v>0</v>
      </c>
      <c r="AK56" s="495"/>
      <c r="AL56" s="496"/>
      <c r="AM56" s="498"/>
      <c r="AN56" s="498"/>
      <c r="AO56" s="498"/>
      <c r="AP56" s="499"/>
      <c r="AR56" s="379">
        <f t="shared" si="44"/>
        <v>0</v>
      </c>
      <c r="AU56" s="482"/>
      <c r="AW56" s="495"/>
      <c r="AX56" s="495"/>
      <c r="AY56" s="548"/>
      <c r="AZ56" s="548"/>
      <c r="BA56" s="548"/>
      <c r="BB56" s="548"/>
      <c r="BC56" s="549"/>
      <c r="BD56" s="538"/>
      <c r="BE56" s="617">
        <f t="shared" si="45"/>
        <v>0</v>
      </c>
      <c r="BH56" s="482"/>
      <c r="BJ56" s="438">
        <v>1</v>
      </c>
      <c r="BK56" s="439"/>
      <c r="BL56" s="439"/>
      <c r="BM56" s="440"/>
      <c r="BN56" s="484"/>
      <c r="BO56" s="397">
        <f t="shared" si="46"/>
        <v>7</v>
      </c>
      <c r="BP56" s="397">
        <f t="shared" si="46"/>
        <v>7</v>
      </c>
      <c r="BQ56" s="397">
        <f t="shared" si="46"/>
        <v>7</v>
      </c>
      <c r="BR56" s="397">
        <f t="shared" si="46"/>
        <v>7</v>
      </c>
      <c r="BS56" s="484"/>
      <c r="BT56" s="462">
        <f t="shared" si="47"/>
        <v>50.574999999999996</v>
      </c>
      <c r="BU56" s="463">
        <f t="shared" si="48"/>
        <v>0</v>
      </c>
      <c r="BV56" s="463">
        <f t="shared" si="49"/>
        <v>0</v>
      </c>
      <c r="BW56" s="463">
        <f t="shared" si="50"/>
        <v>0</v>
      </c>
      <c r="BX56" s="464">
        <f t="shared" si="51"/>
        <v>8.9250000000000025</v>
      </c>
      <c r="BZ56" s="379">
        <f t="shared" si="52"/>
        <v>7</v>
      </c>
      <c r="CA56" s="379">
        <f t="shared" si="52"/>
        <v>7</v>
      </c>
      <c r="CB56" s="379">
        <f t="shared" si="52"/>
        <v>7</v>
      </c>
      <c r="CC56" s="379">
        <f t="shared" si="52"/>
        <v>7</v>
      </c>
    </row>
    <row r="57" spans="1:81" ht="14.25" customHeight="1" x14ac:dyDescent="0.2">
      <c r="A57" s="653"/>
      <c r="B57" s="550" t="s">
        <v>31</v>
      </c>
      <c r="C57" s="551">
        <v>2.6720000000000002</v>
      </c>
      <c r="D57" s="552">
        <v>0.35599999999999998</v>
      </c>
      <c r="E57" s="644"/>
      <c r="F57" s="553">
        <v>1</v>
      </c>
      <c r="G57" s="554">
        <v>3</v>
      </c>
      <c r="H57" s="553">
        <v>0.5</v>
      </c>
      <c r="I57" s="554" t="s">
        <v>116</v>
      </c>
      <c r="J57" s="554" t="s">
        <v>116</v>
      </c>
      <c r="K57" s="554">
        <v>2</v>
      </c>
      <c r="L57" s="554">
        <v>2</v>
      </c>
      <c r="M57" s="555">
        <v>1</v>
      </c>
      <c r="N57" s="523"/>
      <c r="O57" s="618">
        <f t="shared" si="42"/>
        <v>9.5</v>
      </c>
      <c r="R57" s="112"/>
      <c r="U57" s="112"/>
      <c r="V57" s="554">
        <v>0</v>
      </c>
      <c r="W57" s="553">
        <v>0.5</v>
      </c>
      <c r="X57" s="554" t="s">
        <v>116</v>
      </c>
      <c r="Y57" s="554" t="s">
        <v>116</v>
      </c>
      <c r="Z57" s="554">
        <v>2</v>
      </c>
      <c r="AA57" s="554">
        <v>10</v>
      </c>
      <c r="AB57" s="555">
        <v>1</v>
      </c>
      <c r="AC57" s="555"/>
      <c r="AD57" s="523"/>
      <c r="AE57" s="618">
        <f t="shared" si="43"/>
        <v>13.5</v>
      </c>
      <c r="AH57" s="112"/>
      <c r="AJ57" s="80">
        <v>1.5</v>
      </c>
      <c r="AK57" s="80">
        <v>5</v>
      </c>
      <c r="AL57" s="81">
        <v>9</v>
      </c>
      <c r="AM57" s="81">
        <v>3.5</v>
      </c>
      <c r="AN57" s="81"/>
      <c r="AO57" s="81"/>
      <c r="AP57" s="82"/>
      <c r="AR57" s="380">
        <f t="shared" si="44"/>
        <v>19</v>
      </c>
      <c r="AU57" s="112"/>
      <c r="AW57" s="553">
        <v>1</v>
      </c>
      <c r="AX57" s="553">
        <v>0.5</v>
      </c>
      <c r="AY57" s="554">
        <v>0</v>
      </c>
      <c r="AZ57" s="554">
        <v>0.5</v>
      </c>
      <c r="BA57" s="554">
        <v>0</v>
      </c>
      <c r="BB57" s="554">
        <v>0.25</v>
      </c>
      <c r="BC57" s="555"/>
      <c r="BD57" s="523"/>
      <c r="BE57" s="618">
        <f t="shared" si="45"/>
        <v>2.25</v>
      </c>
      <c r="BH57" s="112"/>
      <c r="BJ57" s="441">
        <v>1</v>
      </c>
      <c r="BK57" s="442"/>
      <c r="BL57" s="442"/>
      <c r="BM57" s="443"/>
      <c r="BN57" s="286"/>
      <c r="BO57" s="398">
        <f t="shared" si="46"/>
        <v>44.25</v>
      </c>
      <c r="BP57" s="398">
        <f t="shared" si="46"/>
        <v>44.25</v>
      </c>
      <c r="BQ57" s="398">
        <f t="shared" si="46"/>
        <v>44.25</v>
      </c>
      <c r="BR57" s="398">
        <f t="shared" si="46"/>
        <v>44.25</v>
      </c>
      <c r="BS57" s="286"/>
      <c r="BT57" s="460">
        <f t="shared" si="47"/>
        <v>327.78125</v>
      </c>
      <c r="BU57" s="461">
        <f t="shared" si="48"/>
        <v>0</v>
      </c>
      <c r="BV57" s="461">
        <f t="shared" si="49"/>
        <v>0</v>
      </c>
      <c r="BW57" s="461">
        <f t="shared" si="50"/>
        <v>0</v>
      </c>
      <c r="BX57" s="622">
        <f t="shared" si="51"/>
        <v>48.343750000000007</v>
      </c>
      <c r="BZ57" s="380">
        <f t="shared" si="52"/>
        <v>44.25</v>
      </c>
      <c r="CA57" s="380">
        <f t="shared" si="52"/>
        <v>44.25</v>
      </c>
      <c r="CB57" s="380">
        <f t="shared" si="52"/>
        <v>44.25</v>
      </c>
      <c r="CC57" s="380">
        <f t="shared" si="52"/>
        <v>44.25</v>
      </c>
    </row>
    <row r="58" spans="1:81" ht="14.25" customHeight="1" x14ac:dyDescent="0.2">
      <c r="A58" s="653"/>
      <c r="B58" s="550" t="s">
        <v>32</v>
      </c>
      <c r="C58" s="551">
        <v>2.673</v>
      </c>
      <c r="D58" s="552">
        <v>0.27300000000000002</v>
      </c>
      <c r="E58" s="644"/>
      <c r="F58" s="553">
        <v>1</v>
      </c>
      <c r="G58" s="554">
        <v>3</v>
      </c>
      <c r="H58" s="553">
        <v>0.5</v>
      </c>
      <c r="I58" s="556" t="s">
        <v>116</v>
      </c>
      <c r="J58" s="554" t="s">
        <v>116</v>
      </c>
      <c r="K58" s="554">
        <v>2</v>
      </c>
      <c r="L58" s="554">
        <v>2</v>
      </c>
      <c r="M58" s="555">
        <v>1</v>
      </c>
      <c r="N58" s="523"/>
      <c r="O58" s="618">
        <f t="shared" si="42"/>
        <v>9.5</v>
      </c>
      <c r="R58" s="112"/>
      <c r="U58" s="112"/>
      <c r="V58" s="554">
        <v>0</v>
      </c>
      <c r="W58" s="553">
        <v>0.5</v>
      </c>
      <c r="X58" s="556" t="s">
        <v>116</v>
      </c>
      <c r="Y58" s="554" t="s">
        <v>116</v>
      </c>
      <c r="Z58" s="554">
        <v>2</v>
      </c>
      <c r="AA58" s="554">
        <v>10</v>
      </c>
      <c r="AB58" s="555">
        <v>1</v>
      </c>
      <c r="AC58" s="555"/>
      <c r="AD58" s="523"/>
      <c r="AE58" s="618">
        <f t="shared" si="43"/>
        <v>13.5</v>
      </c>
      <c r="AH58" s="112"/>
      <c r="AJ58" s="80">
        <v>1.5</v>
      </c>
      <c r="AK58" s="80">
        <v>5</v>
      </c>
      <c r="AL58" s="81">
        <v>9</v>
      </c>
      <c r="AM58" s="81">
        <v>3.5</v>
      </c>
      <c r="AN58" s="81"/>
      <c r="AO58" s="81"/>
      <c r="AP58" s="82"/>
      <c r="AR58" s="380">
        <f t="shared" si="44"/>
        <v>19</v>
      </c>
      <c r="AU58" s="112"/>
      <c r="AW58" s="553">
        <v>1</v>
      </c>
      <c r="AX58" s="553">
        <v>0.5</v>
      </c>
      <c r="AY58" s="554">
        <v>0.25</v>
      </c>
      <c r="AZ58" s="554">
        <v>0.5</v>
      </c>
      <c r="BA58" s="554">
        <v>2</v>
      </c>
      <c r="BB58" s="554">
        <v>0.25</v>
      </c>
      <c r="BC58" s="555"/>
      <c r="BD58" s="523"/>
      <c r="BE58" s="618">
        <f t="shared" si="45"/>
        <v>4.5</v>
      </c>
      <c r="BH58" s="112"/>
      <c r="BJ58" s="441">
        <v>1</v>
      </c>
      <c r="BK58" s="442"/>
      <c r="BL58" s="442"/>
      <c r="BM58" s="443"/>
      <c r="BN58" s="286"/>
      <c r="BO58" s="398">
        <f t="shared" si="46"/>
        <v>46.5</v>
      </c>
      <c r="BP58" s="398">
        <f t="shared" si="46"/>
        <v>46.5</v>
      </c>
      <c r="BQ58" s="398">
        <f t="shared" si="46"/>
        <v>46.5</v>
      </c>
      <c r="BR58" s="398">
        <f t="shared" si="46"/>
        <v>46.5</v>
      </c>
      <c r="BS58" s="286"/>
      <c r="BT58" s="460">
        <f t="shared" si="47"/>
        <v>344.03749999999997</v>
      </c>
      <c r="BU58" s="461">
        <f t="shared" si="48"/>
        <v>0</v>
      </c>
      <c r="BV58" s="461">
        <f t="shared" si="49"/>
        <v>0</v>
      </c>
      <c r="BW58" s="461">
        <f t="shared" si="50"/>
        <v>0</v>
      </c>
      <c r="BX58" s="622">
        <f t="shared" si="51"/>
        <v>51.212500000000013</v>
      </c>
      <c r="BZ58" s="380">
        <f t="shared" si="52"/>
        <v>46.5</v>
      </c>
      <c r="CA58" s="380">
        <f t="shared" si="52"/>
        <v>46.5</v>
      </c>
      <c r="CB58" s="380">
        <f t="shared" si="52"/>
        <v>46.5</v>
      </c>
      <c r="CC58" s="380">
        <f t="shared" si="52"/>
        <v>46.5</v>
      </c>
    </row>
    <row r="59" spans="1:81" s="480" customFormat="1" ht="15" x14ac:dyDescent="0.25">
      <c r="A59" s="653"/>
      <c r="B59" s="500" t="s">
        <v>33</v>
      </c>
      <c r="C59" s="501">
        <v>2.677</v>
      </c>
      <c r="D59" s="502" t="s">
        <v>62</v>
      </c>
      <c r="E59" s="644"/>
      <c r="F59" s="557">
        <v>1</v>
      </c>
      <c r="G59" s="558">
        <v>3</v>
      </c>
      <c r="H59" s="557">
        <v>0.5</v>
      </c>
      <c r="I59" s="559">
        <v>10</v>
      </c>
      <c r="J59" s="558">
        <v>1</v>
      </c>
      <c r="K59" s="558" t="s">
        <v>62</v>
      </c>
      <c r="L59" s="558" t="s">
        <v>62</v>
      </c>
      <c r="M59" s="560" t="s">
        <v>116</v>
      </c>
      <c r="N59" s="538"/>
      <c r="O59" s="618">
        <f t="shared" si="42"/>
        <v>15.5</v>
      </c>
      <c r="R59" s="482"/>
      <c r="U59" s="482"/>
      <c r="V59" s="558">
        <v>0</v>
      </c>
      <c r="W59" s="553" t="s">
        <v>116</v>
      </c>
      <c r="X59" s="556" t="s">
        <v>116</v>
      </c>
      <c r="Y59" s="554" t="s">
        <v>116</v>
      </c>
      <c r="Z59" s="554" t="s">
        <v>116</v>
      </c>
      <c r="AA59" s="554" t="s">
        <v>116</v>
      </c>
      <c r="AB59" s="555" t="s">
        <v>116</v>
      </c>
      <c r="AC59" s="560"/>
      <c r="AD59" s="538"/>
      <c r="AE59" s="618">
        <f t="shared" si="43"/>
        <v>0</v>
      </c>
      <c r="AH59" s="482"/>
      <c r="AJ59" s="503">
        <v>0</v>
      </c>
      <c r="AK59" s="503"/>
      <c r="AL59" s="504"/>
      <c r="AM59" s="504"/>
      <c r="AN59" s="504"/>
      <c r="AO59" s="504"/>
      <c r="AP59" s="505"/>
      <c r="AR59" s="380">
        <f t="shared" si="44"/>
        <v>0</v>
      </c>
      <c r="AU59" s="482"/>
      <c r="AW59" s="557"/>
      <c r="AX59" s="557"/>
      <c r="AY59" s="558"/>
      <c r="AZ59" s="558"/>
      <c r="BA59" s="558"/>
      <c r="BB59" s="558"/>
      <c r="BC59" s="560"/>
      <c r="BD59" s="538"/>
      <c r="BE59" s="618">
        <f t="shared" si="45"/>
        <v>0</v>
      </c>
      <c r="BH59" s="482"/>
      <c r="BJ59" s="441">
        <v>1</v>
      </c>
      <c r="BK59" s="442"/>
      <c r="BL59" s="442"/>
      <c r="BM59" s="443"/>
      <c r="BN59" s="484"/>
      <c r="BO59" s="398">
        <f t="shared" si="46"/>
        <v>15.5</v>
      </c>
      <c r="BP59" s="398">
        <f t="shared" si="46"/>
        <v>15.5</v>
      </c>
      <c r="BQ59" s="398">
        <f t="shared" si="46"/>
        <v>15.5</v>
      </c>
      <c r="BR59" s="398">
        <f t="shared" si="46"/>
        <v>15.5</v>
      </c>
      <c r="BS59" s="484"/>
      <c r="BT59" s="460">
        <f t="shared" si="47"/>
        <v>111.9875</v>
      </c>
      <c r="BU59" s="461">
        <f t="shared" si="48"/>
        <v>0</v>
      </c>
      <c r="BV59" s="461">
        <f t="shared" si="49"/>
        <v>0</v>
      </c>
      <c r="BW59" s="461">
        <f>(BR59*$BY$1-$BX59)*BM59</f>
        <v>0</v>
      </c>
      <c r="BX59" s="622">
        <f t="shared" si="51"/>
        <v>19.762500000000003</v>
      </c>
      <c r="BZ59" s="380">
        <f t="shared" si="52"/>
        <v>15.5</v>
      </c>
      <c r="CA59" s="380">
        <f t="shared" si="52"/>
        <v>15.5</v>
      </c>
      <c r="CB59" s="380">
        <f t="shared" si="52"/>
        <v>15.5</v>
      </c>
      <c r="CC59" s="380">
        <f t="shared" si="52"/>
        <v>15.5</v>
      </c>
    </row>
    <row r="60" spans="1:81" s="480" customFormat="1" ht="15" x14ac:dyDescent="0.25">
      <c r="A60" s="653"/>
      <c r="B60" s="500" t="s">
        <v>34</v>
      </c>
      <c r="C60" s="501">
        <v>2.6779999999999999</v>
      </c>
      <c r="D60" s="502" t="s">
        <v>62</v>
      </c>
      <c r="E60" s="644"/>
      <c r="F60" s="557">
        <v>1</v>
      </c>
      <c r="G60" s="558">
        <v>3</v>
      </c>
      <c r="H60" s="557">
        <v>0.5</v>
      </c>
      <c r="I60" s="559">
        <v>10</v>
      </c>
      <c r="J60" s="558">
        <v>1</v>
      </c>
      <c r="K60" s="558" t="s">
        <v>62</v>
      </c>
      <c r="L60" s="558" t="s">
        <v>62</v>
      </c>
      <c r="M60" s="560" t="s">
        <v>116</v>
      </c>
      <c r="N60" s="538"/>
      <c r="O60" s="618">
        <f t="shared" si="42"/>
        <v>15.5</v>
      </c>
      <c r="R60" s="482"/>
      <c r="U60" s="482"/>
      <c r="V60" s="558">
        <v>0</v>
      </c>
      <c r="W60" s="553" t="s">
        <v>116</v>
      </c>
      <c r="X60" s="556" t="s">
        <v>116</v>
      </c>
      <c r="Y60" s="554" t="s">
        <v>116</v>
      </c>
      <c r="Z60" s="554" t="s">
        <v>116</v>
      </c>
      <c r="AA60" s="554" t="s">
        <v>116</v>
      </c>
      <c r="AB60" s="555" t="s">
        <v>116</v>
      </c>
      <c r="AC60" s="560"/>
      <c r="AD60" s="538"/>
      <c r="AE60" s="618">
        <f t="shared" si="43"/>
        <v>0</v>
      </c>
      <c r="AH60" s="482"/>
      <c r="AJ60" s="503">
        <v>0</v>
      </c>
      <c r="AK60" s="503"/>
      <c r="AL60" s="504"/>
      <c r="AM60" s="504"/>
      <c r="AN60" s="504"/>
      <c r="AO60" s="504"/>
      <c r="AP60" s="505"/>
      <c r="AR60" s="380">
        <f t="shared" si="44"/>
        <v>0</v>
      </c>
      <c r="AU60" s="482"/>
      <c r="AW60" s="557"/>
      <c r="AX60" s="557"/>
      <c r="AY60" s="558"/>
      <c r="AZ60" s="558"/>
      <c r="BA60" s="558"/>
      <c r="BB60" s="558"/>
      <c r="BC60" s="560"/>
      <c r="BD60" s="538"/>
      <c r="BE60" s="618">
        <f t="shared" si="45"/>
        <v>0</v>
      </c>
      <c r="BH60" s="482"/>
      <c r="BJ60" s="441">
        <v>1</v>
      </c>
      <c r="BK60" s="442"/>
      <c r="BL60" s="442"/>
      <c r="BM60" s="443"/>
      <c r="BN60" s="484"/>
      <c r="BO60" s="398">
        <f t="shared" si="46"/>
        <v>15.5</v>
      </c>
      <c r="BP60" s="398">
        <f t="shared" si="46"/>
        <v>15.5</v>
      </c>
      <c r="BQ60" s="398">
        <f t="shared" si="46"/>
        <v>15.5</v>
      </c>
      <c r="BR60" s="398">
        <f t="shared" si="46"/>
        <v>15.5</v>
      </c>
      <c r="BS60" s="484"/>
      <c r="BT60" s="460">
        <f t="shared" si="47"/>
        <v>111.9875</v>
      </c>
      <c r="BU60" s="461">
        <f t="shared" si="48"/>
        <v>0</v>
      </c>
      <c r="BV60" s="461">
        <f t="shared" si="49"/>
        <v>0</v>
      </c>
      <c r="BW60" s="461">
        <f t="shared" si="50"/>
        <v>0</v>
      </c>
      <c r="BX60" s="622">
        <f t="shared" si="51"/>
        <v>19.762500000000003</v>
      </c>
      <c r="BZ60" s="380">
        <f t="shared" si="52"/>
        <v>15.5</v>
      </c>
      <c r="CA60" s="380">
        <f t="shared" si="52"/>
        <v>15.5</v>
      </c>
      <c r="CB60" s="380">
        <f t="shared" si="52"/>
        <v>15.5</v>
      </c>
      <c r="CC60" s="380">
        <f t="shared" si="52"/>
        <v>15.5</v>
      </c>
    </row>
    <row r="61" spans="1:81" ht="14.25" customHeight="1" x14ac:dyDescent="0.2">
      <c r="A61" s="653"/>
      <c r="B61" s="550" t="s">
        <v>35</v>
      </c>
      <c r="C61" s="551">
        <v>2.6789999999999998</v>
      </c>
      <c r="D61" s="552">
        <v>0.17699999999999999</v>
      </c>
      <c r="E61" s="644"/>
      <c r="F61" s="553">
        <v>1</v>
      </c>
      <c r="G61" s="554">
        <v>3</v>
      </c>
      <c r="H61" s="553">
        <v>0.5</v>
      </c>
      <c r="I61" s="554" t="s">
        <v>116</v>
      </c>
      <c r="J61" s="554" t="s">
        <v>116</v>
      </c>
      <c r="K61" s="554">
        <v>2</v>
      </c>
      <c r="L61" s="554">
        <v>2</v>
      </c>
      <c r="M61" s="555">
        <v>1</v>
      </c>
      <c r="N61" s="523"/>
      <c r="O61" s="618">
        <f t="shared" si="42"/>
        <v>9.5</v>
      </c>
      <c r="R61" s="112"/>
      <c r="U61" s="112"/>
      <c r="V61" s="554">
        <v>0</v>
      </c>
      <c r="W61" s="553">
        <v>0.5</v>
      </c>
      <c r="X61" s="556" t="s">
        <v>116</v>
      </c>
      <c r="Y61" s="554" t="s">
        <v>116</v>
      </c>
      <c r="Z61" s="554">
        <v>2</v>
      </c>
      <c r="AA61" s="554">
        <v>10</v>
      </c>
      <c r="AB61" s="555">
        <v>1</v>
      </c>
      <c r="AC61" s="555"/>
      <c r="AD61" s="523"/>
      <c r="AE61" s="618">
        <f t="shared" si="43"/>
        <v>13.5</v>
      </c>
      <c r="AH61" s="112"/>
      <c r="AJ61" s="80">
        <v>1.5</v>
      </c>
      <c r="AK61" s="80">
        <v>5</v>
      </c>
      <c r="AL61" s="81">
        <v>9</v>
      </c>
      <c r="AM61" s="81">
        <v>3.5</v>
      </c>
      <c r="AN61" s="81"/>
      <c r="AO61" s="81"/>
      <c r="AP61" s="82"/>
      <c r="AR61" s="380">
        <f t="shared" si="44"/>
        <v>19</v>
      </c>
      <c r="AU61" s="112"/>
      <c r="AW61" s="553">
        <v>1</v>
      </c>
      <c r="AX61" s="553">
        <v>0.5</v>
      </c>
      <c r="AY61" s="554">
        <v>0.25</v>
      </c>
      <c r="AZ61" s="554">
        <v>0.5</v>
      </c>
      <c r="BA61" s="554">
        <v>2</v>
      </c>
      <c r="BB61" s="554">
        <v>0.25</v>
      </c>
      <c r="BC61" s="555"/>
      <c r="BD61" s="523"/>
      <c r="BE61" s="618">
        <f t="shared" si="45"/>
        <v>4.5</v>
      </c>
      <c r="BH61" s="112"/>
      <c r="BJ61" s="441">
        <v>1</v>
      </c>
      <c r="BK61" s="442"/>
      <c r="BL61" s="442"/>
      <c r="BM61" s="443"/>
      <c r="BN61" s="286"/>
      <c r="BO61" s="398">
        <f t="shared" si="46"/>
        <v>46.5</v>
      </c>
      <c r="BP61" s="398">
        <f t="shared" si="46"/>
        <v>46.5</v>
      </c>
      <c r="BQ61" s="398">
        <f t="shared" si="46"/>
        <v>46.5</v>
      </c>
      <c r="BR61" s="398">
        <f t="shared" si="46"/>
        <v>46.5</v>
      </c>
      <c r="BS61" s="286"/>
      <c r="BT61" s="460">
        <f t="shared" si="47"/>
        <v>344.03749999999997</v>
      </c>
      <c r="BU61" s="461">
        <f t="shared" si="48"/>
        <v>0</v>
      </c>
      <c r="BV61" s="461">
        <f t="shared" si="49"/>
        <v>0</v>
      </c>
      <c r="BW61" s="461">
        <f t="shared" si="50"/>
        <v>0</v>
      </c>
      <c r="BX61" s="622">
        <f t="shared" si="51"/>
        <v>51.212500000000013</v>
      </c>
      <c r="BZ61" s="380">
        <f t="shared" si="52"/>
        <v>46.5</v>
      </c>
      <c r="CA61" s="380">
        <f t="shared" si="52"/>
        <v>46.5</v>
      </c>
      <c r="CB61" s="380">
        <f t="shared" si="52"/>
        <v>46.5</v>
      </c>
      <c r="CC61" s="380">
        <f t="shared" si="52"/>
        <v>46.5</v>
      </c>
    </row>
    <row r="62" spans="1:81" s="480" customFormat="1" ht="15" x14ac:dyDescent="0.25">
      <c r="A62" s="653"/>
      <c r="B62" s="500" t="s">
        <v>36</v>
      </c>
      <c r="C62" s="501">
        <v>2.681</v>
      </c>
      <c r="D62" s="502" t="s">
        <v>62</v>
      </c>
      <c r="E62" s="645"/>
      <c r="F62" s="557">
        <v>1</v>
      </c>
      <c r="G62" s="558">
        <v>3</v>
      </c>
      <c r="H62" s="557">
        <v>0.5</v>
      </c>
      <c r="I62" s="559">
        <v>10</v>
      </c>
      <c r="J62" s="558">
        <v>1</v>
      </c>
      <c r="K62" s="558" t="s">
        <v>62</v>
      </c>
      <c r="L62" s="558" t="s">
        <v>62</v>
      </c>
      <c r="M62" s="560" t="s">
        <v>62</v>
      </c>
      <c r="N62" s="538"/>
      <c r="O62" s="619">
        <f t="shared" si="42"/>
        <v>15.5</v>
      </c>
      <c r="R62" s="482"/>
      <c r="U62" s="482"/>
      <c r="V62" s="558">
        <v>0</v>
      </c>
      <c r="W62" s="553" t="s">
        <v>116</v>
      </c>
      <c r="X62" s="556" t="s">
        <v>116</v>
      </c>
      <c r="Y62" s="554" t="s">
        <v>116</v>
      </c>
      <c r="Z62" s="554" t="s">
        <v>116</v>
      </c>
      <c r="AA62" s="554" t="s">
        <v>116</v>
      </c>
      <c r="AB62" s="555" t="s">
        <v>116</v>
      </c>
      <c r="AC62" s="560"/>
      <c r="AD62" s="538"/>
      <c r="AE62" s="619">
        <f t="shared" si="43"/>
        <v>0</v>
      </c>
      <c r="AH62" s="482"/>
      <c r="AJ62" s="503">
        <v>0</v>
      </c>
      <c r="AK62" s="503"/>
      <c r="AL62" s="504"/>
      <c r="AM62" s="504"/>
      <c r="AN62" s="504"/>
      <c r="AO62" s="504"/>
      <c r="AP62" s="505"/>
      <c r="AR62" s="506">
        <f t="shared" si="44"/>
        <v>0</v>
      </c>
      <c r="AU62" s="482"/>
      <c r="AW62" s="557"/>
      <c r="AX62" s="557"/>
      <c r="AY62" s="558"/>
      <c r="AZ62" s="558"/>
      <c r="BA62" s="558"/>
      <c r="BB62" s="558"/>
      <c r="BC62" s="560"/>
      <c r="BD62" s="538"/>
      <c r="BE62" s="619">
        <f t="shared" si="45"/>
        <v>0</v>
      </c>
      <c r="BH62" s="482"/>
      <c r="BJ62" s="441">
        <v>1</v>
      </c>
      <c r="BK62" s="442"/>
      <c r="BL62" s="442"/>
      <c r="BM62" s="443"/>
      <c r="BN62" s="484"/>
      <c r="BO62" s="507">
        <f t="shared" si="46"/>
        <v>15.5</v>
      </c>
      <c r="BP62" s="507">
        <f t="shared" si="46"/>
        <v>15.5</v>
      </c>
      <c r="BQ62" s="507">
        <f t="shared" si="46"/>
        <v>15.5</v>
      </c>
      <c r="BR62" s="507">
        <f t="shared" si="46"/>
        <v>15.5</v>
      </c>
      <c r="BS62" s="484"/>
      <c r="BT62" s="460">
        <f t="shared" si="47"/>
        <v>111.9875</v>
      </c>
      <c r="BU62" s="461">
        <f t="shared" si="48"/>
        <v>0</v>
      </c>
      <c r="BV62" s="461">
        <f t="shared" si="49"/>
        <v>0</v>
      </c>
      <c r="BW62" s="461">
        <f t="shared" si="50"/>
        <v>0</v>
      </c>
      <c r="BX62" s="622">
        <f t="shared" si="51"/>
        <v>19.762500000000003</v>
      </c>
      <c r="BZ62" s="506">
        <f t="shared" si="52"/>
        <v>15.5</v>
      </c>
      <c r="CA62" s="506">
        <f t="shared" si="52"/>
        <v>15.5</v>
      </c>
      <c r="CB62" s="506">
        <f t="shared" si="52"/>
        <v>15.5</v>
      </c>
      <c r="CC62" s="506">
        <f t="shared" si="52"/>
        <v>15.5</v>
      </c>
    </row>
    <row r="63" spans="1:81" s="480" customFormat="1" ht="15" x14ac:dyDescent="0.25">
      <c r="A63" s="653"/>
      <c r="B63" s="500" t="s">
        <v>118</v>
      </c>
      <c r="C63" s="501" t="s">
        <v>117</v>
      </c>
      <c r="D63" s="502" t="s">
        <v>62</v>
      </c>
      <c r="E63" s="645"/>
      <c r="F63" s="557" t="s">
        <v>116</v>
      </c>
      <c r="G63" s="558" t="s">
        <v>116</v>
      </c>
      <c r="H63" s="557" t="s">
        <v>119</v>
      </c>
      <c r="I63" s="558" t="s">
        <v>116</v>
      </c>
      <c r="J63" s="558" t="s">
        <v>116</v>
      </c>
      <c r="K63" s="558" t="s">
        <v>62</v>
      </c>
      <c r="L63" s="558" t="s">
        <v>62</v>
      </c>
      <c r="M63" s="560" t="s">
        <v>62</v>
      </c>
      <c r="N63" s="538"/>
      <c r="O63" s="619">
        <f t="shared" si="42"/>
        <v>0</v>
      </c>
      <c r="R63" s="482"/>
      <c r="U63" s="482"/>
      <c r="V63" s="558">
        <v>0</v>
      </c>
      <c r="W63" s="553" t="s">
        <v>119</v>
      </c>
      <c r="X63" s="556" t="s">
        <v>116</v>
      </c>
      <c r="Y63" s="554" t="s">
        <v>116</v>
      </c>
      <c r="Z63" s="554" t="s">
        <v>62</v>
      </c>
      <c r="AA63" s="554" t="s">
        <v>62</v>
      </c>
      <c r="AB63" s="555" t="s">
        <v>62</v>
      </c>
      <c r="AC63" s="560"/>
      <c r="AD63" s="538"/>
      <c r="AE63" s="619">
        <f t="shared" si="43"/>
        <v>0</v>
      </c>
      <c r="AH63" s="482"/>
      <c r="AJ63" s="508">
        <v>0</v>
      </c>
      <c r="AK63" s="508"/>
      <c r="AL63" s="509"/>
      <c r="AM63" s="509"/>
      <c r="AN63" s="509"/>
      <c r="AO63" s="509"/>
      <c r="AP63" s="510"/>
      <c r="AR63" s="506">
        <f t="shared" si="44"/>
        <v>0</v>
      </c>
      <c r="AU63" s="482"/>
      <c r="AW63" s="557">
        <v>0</v>
      </c>
      <c r="AX63" s="557">
        <v>0</v>
      </c>
      <c r="AY63" s="558">
        <v>0</v>
      </c>
      <c r="AZ63" s="558">
        <v>0</v>
      </c>
      <c r="BA63" s="558">
        <v>0</v>
      </c>
      <c r="BB63" s="558">
        <v>0</v>
      </c>
      <c r="BC63" s="560"/>
      <c r="BD63" s="538"/>
      <c r="BE63" s="619">
        <f t="shared" si="45"/>
        <v>0</v>
      </c>
      <c r="BH63" s="482"/>
      <c r="BJ63" s="441">
        <v>1</v>
      </c>
      <c r="BK63" s="442"/>
      <c r="BL63" s="442"/>
      <c r="BM63" s="443"/>
      <c r="BN63" s="484"/>
      <c r="BO63" s="507">
        <f t="shared" si="46"/>
        <v>0</v>
      </c>
      <c r="BP63" s="507">
        <f t="shared" si="46"/>
        <v>0</v>
      </c>
      <c r="BQ63" s="507">
        <f t="shared" si="46"/>
        <v>0</v>
      </c>
      <c r="BR63" s="507">
        <f t="shared" si="46"/>
        <v>0</v>
      </c>
      <c r="BS63" s="484"/>
      <c r="BT63" s="460">
        <f t="shared" si="47"/>
        <v>0</v>
      </c>
      <c r="BU63" s="461">
        <f t="shared" si="48"/>
        <v>0</v>
      </c>
      <c r="BV63" s="461">
        <f t="shared" si="49"/>
        <v>0</v>
      </c>
      <c r="BW63" s="461">
        <f t="shared" si="50"/>
        <v>0</v>
      </c>
      <c r="BX63" s="622">
        <f t="shared" si="51"/>
        <v>0</v>
      </c>
      <c r="BZ63" s="506">
        <f t="shared" si="52"/>
        <v>0</v>
      </c>
      <c r="CA63" s="506">
        <f t="shared" si="52"/>
        <v>0</v>
      </c>
      <c r="CB63" s="506">
        <f t="shared" si="52"/>
        <v>0</v>
      </c>
      <c r="CC63" s="506">
        <f t="shared" si="52"/>
        <v>0</v>
      </c>
    </row>
    <row r="64" spans="1:81" ht="14.25" customHeight="1" x14ac:dyDescent="0.2">
      <c r="A64" s="653"/>
      <c r="B64" s="550" t="s">
        <v>37</v>
      </c>
      <c r="C64" s="551">
        <v>2.6819999999999999</v>
      </c>
      <c r="D64" s="552">
        <v>0.42</v>
      </c>
      <c r="E64" s="644"/>
      <c r="F64" s="553">
        <v>1</v>
      </c>
      <c r="G64" s="554">
        <v>3</v>
      </c>
      <c r="H64" s="553">
        <v>0.5</v>
      </c>
      <c r="I64" s="554" t="s">
        <v>116</v>
      </c>
      <c r="J64" s="554" t="s">
        <v>116</v>
      </c>
      <c r="K64" s="554">
        <v>2</v>
      </c>
      <c r="L64" s="554">
        <v>2</v>
      </c>
      <c r="M64" s="555">
        <v>1</v>
      </c>
      <c r="N64" s="523"/>
      <c r="O64" s="618">
        <f t="shared" si="42"/>
        <v>9.5</v>
      </c>
      <c r="R64" s="112"/>
      <c r="U64" s="112"/>
      <c r="V64" s="554">
        <v>0</v>
      </c>
      <c r="W64" s="553">
        <v>1</v>
      </c>
      <c r="X64" s="556" t="s">
        <v>116</v>
      </c>
      <c r="Y64" s="554" t="s">
        <v>116</v>
      </c>
      <c r="Z64" s="554">
        <v>2</v>
      </c>
      <c r="AA64" s="554">
        <v>10</v>
      </c>
      <c r="AB64" s="555">
        <v>1</v>
      </c>
      <c r="AC64" s="555"/>
      <c r="AD64" s="523"/>
      <c r="AE64" s="618">
        <f t="shared" si="43"/>
        <v>14</v>
      </c>
      <c r="AH64" s="112"/>
      <c r="AJ64" s="80">
        <v>1.5</v>
      </c>
      <c r="AK64" s="80">
        <v>3</v>
      </c>
      <c r="AL64" s="81">
        <v>9</v>
      </c>
      <c r="AM64" s="81">
        <v>3</v>
      </c>
      <c r="AN64" s="81"/>
      <c r="AO64" s="81"/>
      <c r="AP64" s="82"/>
      <c r="AR64" s="380">
        <f t="shared" si="44"/>
        <v>16.5</v>
      </c>
      <c r="AU64" s="112"/>
      <c r="AW64" s="553">
        <v>1</v>
      </c>
      <c r="AX64" s="553">
        <v>0.5</v>
      </c>
      <c r="AY64" s="554">
        <v>0.25</v>
      </c>
      <c r="AZ64" s="554">
        <v>0.5</v>
      </c>
      <c r="BA64" s="554">
        <v>2</v>
      </c>
      <c r="BB64" s="554">
        <v>0.25</v>
      </c>
      <c r="BC64" s="555"/>
      <c r="BD64" s="523"/>
      <c r="BE64" s="618">
        <f t="shared" si="45"/>
        <v>4.5</v>
      </c>
      <c r="BH64" s="112"/>
      <c r="BJ64" s="441">
        <v>1</v>
      </c>
      <c r="BK64" s="442"/>
      <c r="BL64" s="442"/>
      <c r="BM64" s="443"/>
      <c r="BN64" s="286"/>
      <c r="BO64" s="398">
        <f t="shared" si="46"/>
        <v>44.5</v>
      </c>
      <c r="BP64" s="398">
        <f t="shared" si="46"/>
        <v>44.5</v>
      </c>
      <c r="BQ64" s="398">
        <f t="shared" si="46"/>
        <v>44.5</v>
      </c>
      <c r="BR64" s="398">
        <f t="shared" si="46"/>
        <v>44.5</v>
      </c>
      <c r="BS64" s="286"/>
      <c r="BT64" s="460">
        <f t="shared" si="47"/>
        <v>328.52499999999998</v>
      </c>
      <c r="BU64" s="461">
        <f t="shared" si="48"/>
        <v>0</v>
      </c>
      <c r="BV64" s="461">
        <f t="shared" si="49"/>
        <v>0</v>
      </c>
      <c r="BW64" s="461">
        <f t="shared" si="50"/>
        <v>0</v>
      </c>
      <c r="BX64" s="622">
        <f t="shared" si="51"/>
        <v>49.725000000000009</v>
      </c>
      <c r="BZ64" s="380">
        <f t="shared" si="52"/>
        <v>44.5</v>
      </c>
      <c r="CA64" s="380">
        <f t="shared" si="52"/>
        <v>44.5</v>
      </c>
      <c r="CB64" s="380">
        <f t="shared" si="52"/>
        <v>44.5</v>
      </c>
      <c r="CC64" s="380">
        <f t="shared" si="52"/>
        <v>44.5</v>
      </c>
    </row>
    <row r="65" spans="1:81" ht="15" x14ac:dyDescent="0.25">
      <c r="A65" s="653"/>
      <c r="B65" s="561" t="s">
        <v>38</v>
      </c>
      <c r="C65" s="562">
        <v>5.407</v>
      </c>
      <c r="D65" s="563">
        <v>0.14000000000000001</v>
      </c>
      <c r="E65" s="644"/>
      <c r="F65" s="564">
        <v>1</v>
      </c>
      <c r="G65" s="565" t="s">
        <v>116</v>
      </c>
      <c r="H65" s="564">
        <v>0.5</v>
      </c>
      <c r="I65" s="565" t="s">
        <v>62</v>
      </c>
      <c r="J65" s="565" t="s">
        <v>62</v>
      </c>
      <c r="K65" s="565">
        <v>2</v>
      </c>
      <c r="L65" s="565">
        <v>2</v>
      </c>
      <c r="M65" s="566" t="s">
        <v>62</v>
      </c>
      <c r="N65" s="523"/>
      <c r="O65" s="567">
        <f t="shared" si="42"/>
        <v>5.5</v>
      </c>
      <c r="R65" s="112"/>
      <c r="U65" s="112"/>
      <c r="V65" s="565">
        <v>0</v>
      </c>
      <c r="W65" s="564">
        <v>0</v>
      </c>
      <c r="X65" s="565" t="s">
        <v>62</v>
      </c>
      <c r="Y65" s="565" t="s">
        <v>62</v>
      </c>
      <c r="Z65" s="565">
        <v>2</v>
      </c>
      <c r="AA65" s="565">
        <v>10</v>
      </c>
      <c r="AB65" s="566" t="s">
        <v>62</v>
      </c>
      <c r="AC65" s="566"/>
      <c r="AD65" s="523"/>
      <c r="AE65" s="567">
        <f t="shared" si="43"/>
        <v>12</v>
      </c>
      <c r="AH65" s="112"/>
      <c r="AJ65" s="56">
        <v>1.5</v>
      </c>
      <c r="AK65" s="56">
        <v>3</v>
      </c>
      <c r="AL65" s="57">
        <v>9</v>
      </c>
      <c r="AM65" s="58">
        <v>3</v>
      </c>
      <c r="AN65" s="58"/>
      <c r="AO65" s="58"/>
      <c r="AP65" s="61"/>
      <c r="AR65" s="112">
        <f t="shared" si="44"/>
        <v>16.5</v>
      </c>
      <c r="AU65" s="112"/>
      <c r="AW65" s="564">
        <v>1</v>
      </c>
      <c r="AX65" s="564">
        <v>0.5</v>
      </c>
      <c r="AY65" s="565">
        <v>0.25</v>
      </c>
      <c r="AZ65" s="565">
        <v>0.5</v>
      </c>
      <c r="BA65" s="565">
        <v>2</v>
      </c>
      <c r="BB65" s="565">
        <v>0.25</v>
      </c>
      <c r="BC65" s="566"/>
      <c r="BD65" s="523"/>
      <c r="BE65" s="567">
        <f t="shared" si="45"/>
        <v>4.5</v>
      </c>
      <c r="BH65" s="112"/>
      <c r="BJ65" s="357">
        <v>1</v>
      </c>
      <c r="BK65" s="288"/>
      <c r="BL65" s="288"/>
      <c r="BM65" s="289"/>
      <c r="BN65" s="286"/>
      <c r="BO65" s="290">
        <f t="shared" si="46"/>
        <v>38.5</v>
      </c>
      <c r="BP65" s="290">
        <f t="shared" si="46"/>
        <v>38.5</v>
      </c>
      <c r="BQ65" s="290">
        <f t="shared" si="46"/>
        <v>38.5</v>
      </c>
      <c r="BR65" s="290">
        <f t="shared" si="46"/>
        <v>38.5</v>
      </c>
      <c r="BS65" s="286"/>
      <c r="BT65" s="304">
        <f t="shared" si="47"/>
        <v>285.17500000000001</v>
      </c>
      <c r="BU65" s="305">
        <f t="shared" si="48"/>
        <v>0</v>
      </c>
      <c r="BV65" s="306">
        <f t="shared" si="49"/>
        <v>0</v>
      </c>
      <c r="BW65" s="306">
        <f t="shared" si="50"/>
        <v>0</v>
      </c>
      <c r="BX65" s="608">
        <f t="shared" si="51"/>
        <v>42.07500000000001</v>
      </c>
      <c r="BZ65" s="112">
        <f t="shared" si="52"/>
        <v>38.5</v>
      </c>
      <c r="CA65" s="112">
        <f t="shared" si="52"/>
        <v>38.5</v>
      </c>
      <c r="CB65" s="112">
        <f t="shared" si="52"/>
        <v>38.5</v>
      </c>
      <c r="CC65" s="112">
        <f t="shared" si="52"/>
        <v>38.5</v>
      </c>
    </row>
    <row r="66" spans="1:81" s="480" customFormat="1" ht="15" x14ac:dyDescent="0.25">
      <c r="A66" s="653"/>
      <c r="B66" s="568" t="s">
        <v>39</v>
      </c>
      <c r="C66" s="569">
        <v>7.3019999999999996</v>
      </c>
      <c r="D66" s="570" t="s">
        <v>62</v>
      </c>
      <c r="E66" s="645"/>
      <c r="F66" s="571">
        <v>1</v>
      </c>
      <c r="G66" s="572">
        <v>2</v>
      </c>
      <c r="H66" s="571">
        <v>0.5</v>
      </c>
      <c r="I66" s="559">
        <v>10</v>
      </c>
      <c r="J66" s="572" t="s">
        <v>62</v>
      </c>
      <c r="K66" s="572" t="s">
        <v>62</v>
      </c>
      <c r="L66" s="572" t="s">
        <v>62</v>
      </c>
      <c r="M66" s="573" t="s">
        <v>62</v>
      </c>
      <c r="N66" s="538"/>
      <c r="O66" s="620">
        <f t="shared" si="42"/>
        <v>13.5</v>
      </c>
      <c r="R66" s="482"/>
      <c r="U66" s="482"/>
      <c r="V66" s="572">
        <v>0</v>
      </c>
      <c r="W66" s="577" t="s">
        <v>116</v>
      </c>
      <c r="X66" s="579" t="s">
        <v>116</v>
      </c>
      <c r="Y66" s="579" t="s">
        <v>116</v>
      </c>
      <c r="Z66" s="578" t="s">
        <v>116</v>
      </c>
      <c r="AA66" s="578" t="s">
        <v>116</v>
      </c>
      <c r="AB66" s="580" t="s">
        <v>116</v>
      </c>
      <c r="AC66" s="573"/>
      <c r="AD66" s="538"/>
      <c r="AE66" s="620">
        <f t="shared" si="43"/>
        <v>0</v>
      </c>
      <c r="AH66" s="482"/>
      <c r="AJ66" s="511">
        <v>0</v>
      </c>
      <c r="AK66" s="511"/>
      <c r="AL66" s="512"/>
      <c r="AM66" s="512"/>
      <c r="AN66" s="512"/>
      <c r="AO66" s="512"/>
      <c r="AP66" s="513"/>
      <c r="AR66" s="514">
        <f t="shared" si="44"/>
        <v>0</v>
      </c>
      <c r="AU66" s="482"/>
      <c r="AW66" s="571"/>
      <c r="AX66" s="571"/>
      <c r="AY66" s="572"/>
      <c r="AZ66" s="572"/>
      <c r="BA66" s="572"/>
      <c r="BB66" s="572"/>
      <c r="BC66" s="573"/>
      <c r="BD66" s="538"/>
      <c r="BE66" s="620">
        <f t="shared" si="45"/>
        <v>0</v>
      </c>
      <c r="BH66" s="482"/>
      <c r="BJ66" s="406">
        <v>1</v>
      </c>
      <c r="BK66" s="407"/>
      <c r="BL66" s="407"/>
      <c r="BM66" s="431"/>
      <c r="BN66" s="484"/>
      <c r="BO66" s="515">
        <f t="shared" si="46"/>
        <v>13.5</v>
      </c>
      <c r="BP66" s="515">
        <f t="shared" si="46"/>
        <v>13.5</v>
      </c>
      <c r="BQ66" s="515">
        <f t="shared" si="46"/>
        <v>13.5</v>
      </c>
      <c r="BR66" s="515">
        <f t="shared" si="46"/>
        <v>13.5</v>
      </c>
      <c r="BS66" s="484"/>
      <c r="BT66" s="475">
        <f t="shared" si="47"/>
        <v>97.537499999999994</v>
      </c>
      <c r="BU66" s="476">
        <f t="shared" si="48"/>
        <v>0</v>
      </c>
      <c r="BV66" s="476">
        <f t="shared" si="49"/>
        <v>0</v>
      </c>
      <c r="BW66" s="476">
        <f t="shared" si="50"/>
        <v>0</v>
      </c>
      <c r="BX66" s="623">
        <f t="shared" si="51"/>
        <v>17.212500000000002</v>
      </c>
      <c r="BZ66" s="514">
        <f t="shared" si="52"/>
        <v>13.5</v>
      </c>
      <c r="CA66" s="514">
        <f t="shared" si="52"/>
        <v>13.5</v>
      </c>
      <c r="CB66" s="514">
        <f t="shared" si="52"/>
        <v>13.5</v>
      </c>
      <c r="CC66" s="514">
        <f t="shared" si="52"/>
        <v>13.5</v>
      </c>
    </row>
    <row r="67" spans="1:81" s="480" customFormat="1" ht="15" x14ac:dyDescent="0.25">
      <c r="A67" s="653"/>
      <c r="B67" s="568" t="s">
        <v>40</v>
      </c>
      <c r="C67" s="569">
        <v>7.3029999999999999</v>
      </c>
      <c r="D67" s="570" t="s">
        <v>62</v>
      </c>
      <c r="E67" s="645"/>
      <c r="F67" s="571">
        <v>1</v>
      </c>
      <c r="G67" s="572">
        <v>2</v>
      </c>
      <c r="H67" s="571">
        <v>0.5</v>
      </c>
      <c r="I67" s="559">
        <v>10</v>
      </c>
      <c r="J67" s="572" t="s">
        <v>62</v>
      </c>
      <c r="K67" s="572" t="s">
        <v>62</v>
      </c>
      <c r="L67" s="572" t="s">
        <v>62</v>
      </c>
      <c r="M67" s="573" t="s">
        <v>62</v>
      </c>
      <c r="N67" s="538"/>
      <c r="O67" s="620">
        <f t="shared" si="42"/>
        <v>13.5</v>
      </c>
      <c r="R67" s="482"/>
      <c r="U67" s="482"/>
      <c r="V67" s="572">
        <v>0</v>
      </c>
      <c r="W67" s="577" t="s">
        <v>116</v>
      </c>
      <c r="X67" s="579" t="s">
        <v>116</v>
      </c>
      <c r="Y67" s="579" t="s">
        <v>116</v>
      </c>
      <c r="Z67" s="578" t="s">
        <v>116</v>
      </c>
      <c r="AA67" s="578" t="s">
        <v>116</v>
      </c>
      <c r="AB67" s="580" t="s">
        <v>116</v>
      </c>
      <c r="AC67" s="573"/>
      <c r="AD67" s="538"/>
      <c r="AE67" s="620">
        <f t="shared" si="43"/>
        <v>0</v>
      </c>
      <c r="AH67" s="482"/>
      <c r="AJ67" s="511">
        <v>0</v>
      </c>
      <c r="AK67" s="511"/>
      <c r="AL67" s="512"/>
      <c r="AM67" s="512"/>
      <c r="AN67" s="512"/>
      <c r="AO67" s="512"/>
      <c r="AP67" s="513"/>
      <c r="AR67" s="514">
        <f t="shared" si="44"/>
        <v>0</v>
      </c>
      <c r="AU67" s="482"/>
      <c r="AW67" s="571"/>
      <c r="AX67" s="571"/>
      <c r="AY67" s="572"/>
      <c r="AZ67" s="572"/>
      <c r="BA67" s="572"/>
      <c r="BB67" s="572"/>
      <c r="BC67" s="573"/>
      <c r="BD67" s="538"/>
      <c r="BE67" s="620">
        <f t="shared" si="45"/>
        <v>0</v>
      </c>
      <c r="BH67" s="482"/>
      <c r="BJ67" s="406">
        <v>1</v>
      </c>
      <c r="BK67" s="407"/>
      <c r="BL67" s="407"/>
      <c r="BM67" s="431"/>
      <c r="BN67" s="484"/>
      <c r="BO67" s="515">
        <f t="shared" si="46"/>
        <v>13.5</v>
      </c>
      <c r="BP67" s="515">
        <f t="shared" si="46"/>
        <v>13.5</v>
      </c>
      <c r="BQ67" s="515">
        <f t="shared" si="46"/>
        <v>13.5</v>
      </c>
      <c r="BR67" s="515">
        <f t="shared" si="46"/>
        <v>13.5</v>
      </c>
      <c r="BS67" s="484"/>
      <c r="BT67" s="475">
        <f t="shared" si="47"/>
        <v>97.537499999999994</v>
      </c>
      <c r="BU67" s="476">
        <f t="shared" si="48"/>
        <v>0</v>
      </c>
      <c r="BV67" s="476">
        <f t="shared" si="49"/>
        <v>0</v>
      </c>
      <c r="BW67" s="476">
        <f t="shared" si="50"/>
        <v>0</v>
      </c>
      <c r="BX67" s="623">
        <f t="shared" si="51"/>
        <v>17.212500000000002</v>
      </c>
      <c r="BZ67" s="514">
        <f t="shared" si="52"/>
        <v>13.5</v>
      </c>
      <c r="CA67" s="514">
        <f t="shared" si="52"/>
        <v>13.5</v>
      </c>
      <c r="CB67" s="514">
        <f t="shared" si="52"/>
        <v>13.5</v>
      </c>
      <c r="CC67" s="514">
        <f t="shared" si="52"/>
        <v>13.5</v>
      </c>
    </row>
    <row r="68" spans="1:81" ht="14.25" customHeight="1" x14ac:dyDescent="0.2">
      <c r="A68" s="653"/>
      <c r="B68" s="574" t="s">
        <v>41</v>
      </c>
      <c r="C68" s="575">
        <v>7.306</v>
      </c>
      <c r="D68" s="576">
        <v>0.318</v>
      </c>
      <c r="E68" s="644"/>
      <c r="F68" s="577">
        <v>1</v>
      </c>
      <c r="G68" s="578">
        <v>2</v>
      </c>
      <c r="H68" s="577">
        <v>0.5</v>
      </c>
      <c r="I68" s="579" t="s">
        <v>62</v>
      </c>
      <c r="J68" s="579" t="s">
        <v>62</v>
      </c>
      <c r="K68" s="578">
        <v>2</v>
      </c>
      <c r="L68" s="578">
        <v>2</v>
      </c>
      <c r="M68" s="580">
        <v>1</v>
      </c>
      <c r="N68" s="523"/>
      <c r="O68" s="621">
        <f t="shared" si="42"/>
        <v>8.5</v>
      </c>
      <c r="R68" s="112"/>
      <c r="U68" s="112"/>
      <c r="V68" s="578">
        <v>0</v>
      </c>
      <c r="W68" s="577">
        <v>0.5</v>
      </c>
      <c r="X68" s="579" t="s">
        <v>62</v>
      </c>
      <c r="Y68" s="579" t="s">
        <v>62</v>
      </c>
      <c r="Z68" s="578">
        <v>2</v>
      </c>
      <c r="AA68" s="578">
        <v>10</v>
      </c>
      <c r="AB68" s="580">
        <v>1</v>
      </c>
      <c r="AC68" s="580"/>
      <c r="AD68" s="523"/>
      <c r="AE68" s="621">
        <f t="shared" si="43"/>
        <v>13.5</v>
      </c>
      <c r="AH68" s="112"/>
      <c r="AJ68" s="83">
        <v>1.5</v>
      </c>
      <c r="AK68" s="83">
        <v>3</v>
      </c>
      <c r="AL68" s="86">
        <v>8</v>
      </c>
      <c r="AM68" s="86">
        <v>3</v>
      </c>
      <c r="AN68" s="84"/>
      <c r="AO68" s="84"/>
      <c r="AP68" s="85"/>
      <c r="AR68" s="381">
        <f t="shared" si="44"/>
        <v>15.5</v>
      </c>
      <c r="AU68" s="112"/>
      <c r="AW68" s="577">
        <v>0.5</v>
      </c>
      <c r="AX68" s="577">
        <v>0.25</v>
      </c>
      <c r="AY68" s="579">
        <v>0.25</v>
      </c>
      <c r="AZ68" s="579">
        <v>0.5</v>
      </c>
      <c r="BA68" s="578">
        <v>1</v>
      </c>
      <c r="BB68" s="578">
        <v>0.25</v>
      </c>
      <c r="BC68" s="580"/>
      <c r="BD68" s="523"/>
      <c r="BE68" s="621">
        <f t="shared" si="45"/>
        <v>2.75</v>
      </c>
      <c r="BH68" s="112"/>
      <c r="BJ68" s="406">
        <v>1</v>
      </c>
      <c r="BK68" s="407"/>
      <c r="BL68" s="407"/>
      <c r="BM68" s="431"/>
      <c r="BN68" s="286"/>
      <c r="BO68" s="399">
        <f t="shared" si="46"/>
        <v>40.25</v>
      </c>
      <c r="BP68" s="399">
        <f t="shared" si="46"/>
        <v>40.25</v>
      </c>
      <c r="BQ68" s="399">
        <f t="shared" si="46"/>
        <v>40.25</v>
      </c>
      <c r="BR68" s="399">
        <f t="shared" si="46"/>
        <v>40.25</v>
      </c>
      <c r="BS68" s="286"/>
      <c r="BT68" s="475">
        <f t="shared" si="47"/>
        <v>297.39375000000001</v>
      </c>
      <c r="BU68" s="476">
        <f t="shared" si="48"/>
        <v>0</v>
      </c>
      <c r="BV68" s="476">
        <f t="shared" si="49"/>
        <v>0</v>
      </c>
      <c r="BW68" s="476">
        <f t="shared" si="50"/>
        <v>0</v>
      </c>
      <c r="BX68" s="623">
        <f t="shared" si="51"/>
        <v>44.731250000000003</v>
      </c>
      <c r="BZ68" s="381">
        <f t="shared" si="52"/>
        <v>40.25</v>
      </c>
      <c r="CA68" s="381">
        <f t="shared" si="52"/>
        <v>40.25</v>
      </c>
      <c r="CB68" s="381">
        <f t="shared" si="52"/>
        <v>40.25</v>
      </c>
      <c r="CC68" s="381">
        <f t="shared" si="52"/>
        <v>40.25</v>
      </c>
    </row>
    <row r="69" spans="1:81" ht="14.25" customHeight="1" x14ac:dyDescent="0.2">
      <c r="A69" s="653"/>
      <c r="B69" s="574" t="s">
        <v>42</v>
      </c>
      <c r="C69" s="575">
        <v>7.3070000000000004</v>
      </c>
      <c r="D69" s="576">
        <v>0.37</v>
      </c>
      <c r="E69" s="644"/>
      <c r="F69" s="577">
        <v>1</v>
      </c>
      <c r="G69" s="578">
        <v>2</v>
      </c>
      <c r="H69" s="577">
        <v>0.5</v>
      </c>
      <c r="I69" s="579" t="s">
        <v>62</v>
      </c>
      <c r="J69" s="579" t="s">
        <v>62</v>
      </c>
      <c r="K69" s="578">
        <v>2</v>
      </c>
      <c r="L69" s="578">
        <v>2</v>
      </c>
      <c r="M69" s="580">
        <v>1</v>
      </c>
      <c r="N69" s="523"/>
      <c r="O69" s="621">
        <f t="shared" si="42"/>
        <v>8.5</v>
      </c>
      <c r="R69" s="112"/>
      <c r="U69" s="112"/>
      <c r="V69" s="578">
        <v>0</v>
      </c>
      <c r="W69" s="577">
        <v>0.5</v>
      </c>
      <c r="X69" s="579" t="s">
        <v>62</v>
      </c>
      <c r="Y69" s="579" t="s">
        <v>62</v>
      </c>
      <c r="Z69" s="578">
        <v>2</v>
      </c>
      <c r="AA69" s="578">
        <v>10</v>
      </c>
      <c r="AB69" s="580">
        <v>1</v>
      </c>
      <c r="AC69" s="580"/>
      <c r="AD69" s="523"/>
      <c r="AE69" s="621">
        <f t="shared" si="43"/>
        <v>13.5</v>
      </c>
      <c r="AH69" s="112"/>
      <c r="AJ69" s="83">
        <v>1.5</v>
      </c>
      <c r="AK69" s="83">
        <v>3</v>
      </c>
      <c r="AL69" s="86">
        <v>8</v>
      </c>
      <c r="AM69" s="86">
        <v>3</v>
      </c>
      <c r="AN69" s="84"/>
      <c r="AO69" s="84"/>
      <c r="AP69" s="85"/>
      <c r="AR69" s="381">
        <f t="shared" si="44"/>
        <v>15.5</v>
      </c>
      <c r="AU69" s="112"/>
      <c r="AW69" s="577">
        <v>0.5</v>
      </c>
      <c r="AX69" s="577">
        <v>0.25</v>
      </c>
      <c r="AY69" s="579">
        <v>0.25</v>
      </c>
      <c r="AZ69" s="579">
        <v>0.5</v>
      </c>
      <c r="BA69" s="578">
        <v>1</v>
      </c>
      <c r="BB69" s="578">
        <v>0.25</v>
      </c>
      <c r="BC69" s="580"/>
      <c r="BD69" s="523"/>
      <c r="BE69" s="621">
        <f t="shared" si="45"/>
        <v>2.75</v>
      </c>
      <c r="BH69" s="112"/>
      <c r="BJ69" s="406">
        <v>1</v>
      </c>
      <c r="BK69" s="407"/>
      <c r="BL69" s="407"/>
      <c r="BM69" s="431"/>
      <c r="BN69" s="286"/>
      <c r="BO69" s="399">
        <f t="shared" si="46"/>
        <v>40.25</v>
      </c>
      <c r="BP69" s="399">
        <f t="shared" si="46"/>
        <v>40.25</v>
      </c>
      <c r="BQ69" s="399">
        <f t="shared" si="46"/>
        <v>40.25</v>
      </c>
      <c r="BR69" s="399">
        <f t="shared" si="46"/>
        <v>40.25</v>
      </c>
      <c r="BS69" s="286"/>
      <c r="BT69" s="475">
        <f t="shared" si="47"/>
        <v>297.39375000000001</v>
      </c>
      <c r="BU69" s="476">
        <f t="shared" si="48"/>
        <v>0</v>
      </c>
      <c r="BV69" s="476">
        <f t="shared" si="49"/>
        <v>0</v>
      </c>
      <c r="BW69" s="476">
        <f t="shared" si="50"/>
        <v>0</v>
      </c>
      <c r="BX69" s="623">
        <f t="shared" si="51"/>
        <v>44.731250000000003</v>
      </c>
      <c r="BZ69" s="381">
        <f t="shared" si="52"/>
        <v>40.25</v>
      </c>
      <c r="CA69" s="381">
        <f t="shared" si="52"/>
        <v>40.25</v>
      </c>
      <c r="CB69" s="381">
        <f t="shared" si="52"/>
        <v>40.25</v>
      </c>
      <c r="CC69" s="381">
        <f t="shared" si="52"/>
        <v>40.25</v>
      </c>
    </row>
    <row r="70" spans="1:81" ht="15.75" thickBot="1" x14ac:dyDescent="0.25">
      <c r="A70" s="654"/>
      <c r="B70" s="581" t="s">
        <v>97</v>
      </c>
      <c r="C70" s="582"/>
      <c r="D70" s="583">
        <v>11</v>
      </c>
      <c r="E70" s="646"/>
      <c r="F70" s="584">
        <v>5</v>
      </c>
      <c r="G70" s="585" t="s">
        <v>62</v>
      </c>
      <c r="H70" s="584">
        <v>5</v>
      </c>
      <c r="I70" s="586">
        <v>28</v>
      </c>
      <c r="J70" s="587">
        <v>3</v>
      </c>
      <c r="K70" s="587">
        <v>24</v>
      </c>
      <c r="L70" s="587">
        <v>24</v>
      </c>
      <c r="M70" s="588">
        <v>5</v>
      </c>
      <c r="N70" s="589"/>
      <c r="O70" s="590">
        <f t="shared" si="42"/>
        <v>94</v>
      </c>
      <c r="P70" s="15"/>
      <c r="Q70" s="15"/>
      <c r="R70" s="115"/>
      <c r="S70" s="5"/>
      <c r="T70" s="5"/>
      <c r="U70" s="112"/>
      <c r="V70" s="585">
        <v>30</v>
      </c>
      <c r="W70" s="584">
        <v>20</v>
      </c>
      <c r="X70" s="586">
        <v>60</v>
      </c>
      <c r="Y70" s="587">
        <v>10</v>
      </c>
      <c r="Z70" s="587">
        <v>40</v>
      </c>
      <c r="AA70" s="587">
        <v>80</v>
      </c>
      <c r="AB70" s="588">
        <v>10</v>
      </c>
      <c r="AC70" s="588">
        <v>41</v>
      </c>
      <c r="AD70" s="589"/>
      <c r="AE70" s="592">
        <f t="shared" si="43"/>
        <v>291</v>
      </c>
      <c r="AF70" s="15">
        <v>280</v>
      </c>
      <c r="AG70" s="15"/>
      <c r="AH70" s="115"/>
      <c r="AJ70" s="87">
        <v>30</v>
      </c>
      <c r="AK70" s="87">
        <v>80</v>
      </c>
      <c r="AL70" s="108">
        <v>120</v>
      </c>
      <c r="AM70" s="88">
        <v>40</v>
      </c>
      <c r="AN70" s="88"/>
      <c r="AO70" s="88"/>
      <c r="AP70" s="89"/>
      <c r="AQ70" s="15"/>
      <c r="AR70" s="113">
        <f t="shared" si="44"/>
        <v>270</v>
      </c>
      <c r="AS70" s="15"/>
      <c r="AT70" s="15">
        <v>270</v>
      </c>
      <c r="AU70" s="115"/>
      <c r="AW70" s="87">
        <v>8</v>
      </c>
      <c r="AX70" s="87">
        <v>6</v>
      </c>
      <c r="AY70" s="108">
        <v>6</v>
      </c>
      <c r="AZ70" s="88">
        <v>15</v>
      </c>
      <c r="BA70" s="88">
        <v>22</v>
      </c>
      <c r="BB70" s="88">
        <v>3</v>
      </c>
      <c r="BC70" s="89"/>
      <c r="BD70" s="15"/>
      <c r="BE70" s="113">
        <f t="shared" si="45"/>
        <v>60</v>
      </c>
      <c r="BF70" s="15"/>
      <c r="BG70" s="15"/>
      <c r="BH70" s="115"/>
      <c r="BJ70" s="307">
        <v>1</v>
      </c>
      <c r="BK70" s="308"/>
      <c r="BL70" s="308"/>
      <c r="BM70" s="309"/>
      <c r="BN70" s="286"/>
      <c r="BO70" s="310">
        <f t="shared" ref="BO70:BR70" si="53">$O70+$AE70+$AR70+$BE70</f>
        <v>715</v>
      </c>
      <c r="BP70" s="310">
        <f t="shared" si="53"/>
        <v>715</v>
      </c>
      <c r="BQ70" s="310">
        <f t="shared" si="53"/>
        <v>715</v>
      </c>
      <c r="BR70" s="310">
        <f t="shared" si="53"/>
        <v>715</v>
      </c>
      <c r="BS70" s="286"/>
      <c r="BT70" s="311">
        <f t="shared" si="47"/>
        <v>5280.625</v>
      </c>
      <c r="BU70" s="312">
        <f t="shared" si="48"/>
        <v>0</v>
      </c>
      <c r="BV70" s="313">
        <f t="shared" si="49"/>
        <v>0</v>
      </c>
      <c r="BW70" s="313">
        <f t="shared" si="50"/>
        <v>0</v>
      </c>
      <c r="BX70" s="609">
        <f t="shared" si="51"/>
        <v>796.87500000000011</v>
      </c>
      <c r="BZ70" s="113">
        <f t="shared" si="52"/>
        <v>715</v>
      </c>
      <c r="CA70" s="113">
        <f t="shared" si="52"/>
        <v>715</v>
      </c>
      <c r="CB70" s="113">
        <f t="shared" si="52"/>
        <v>715</v>
      </c>
      <c r="CC70" s="113">
        <f t="shared" si="52"/>
        <v>715</v>
      </c>
    </row>
    <row r="71" spans="1:81" ht="15" x14ac:dyDescent="0.25">
      <c r="A71" s="7"/>
      <c r="B71" s="3"/>
      <c r="C71" s="4"/>
      <c r="D71" s="9"/>
      <c r="E71" s="12"/>
      <c r="F71" s="18"/>
      <c r="G71" s="14"/>
      <c r="H71" s="18"/>
      <c r="I71" s="14"/>
      <c r="J71" s="14"/>
      <c r="K71" s="14"/>
      <c r="L71" s="14"/>
      <c r="M71" s="19"/>
      <c r="O71" s="112"/>
      <c r="R71" s="112"/>
      <c r="U71" s="112"/>
      <c r="V71" s="14"/>
      <c r="W71" s="18"/>
      <c r="X71" s="14"/>
      <c r="Y71" s="14"/>
      <c r="Z71" s="14"/>
      <c r="AA71" s="14"/>
      <c r="AB71" s="19"/>
      <c r="AC71" s="19"/>
      <c r="AE71" s="112"/>
      <c r="AH71" s="112"/>
      <c r="AJ71" s="18"/>
      <c r="AK71" s="18"/>
      <c r="AL71" s="14"/>
      <c r="AM71" s="14"/>
      <c r="AN71" s="14"/>
      <c r="AO71" s="14"/>
      <c r="AP71" s="19"/>
      <c r="AR71" s="112"/>
      <c r="AU71" s="112"/>
      <c r="AW71" s="18"/>
      <c r="AX71" s="18"/>
      <c r="AY71" s="14"/>
      <c r="AZ71" s="14"/>
      <c r="BA71" s="14"/>
      <c r="BB71" s="14"/>
      <c r="BC71" s="19"/>
      <c r="BE71" s="112"/>
      <c r="BH71" s="112"/>
      <c r="BJ71" s="287"/>
      <c r="BK71" s="288"/>
      <c r="BL71" s="288"/>
      <c r="BM71" s="289"/>
      <c r="BN71" s="286"/>
      <c r="BO71" s="290"/>
      <c r="BP71" s="290"/>
      <c r="BQ71" s="290"/>
      <c r="BR71" s="290"/>
      <c r="BS71" s="286"/>
      <c r="BT71" s="300"/>
      <c r="BU71" s="301"/>
      <c r="BV71" s="301"/>
      <c r="BW71" s="595"/>
      <c r="BX71" s="606"/>
      <c r="BZ71" s="112"/>
      <c r="CA71" s="112"/>
      <c r="CB71" s="112"/>
      <c r="CC71" s="112"/>
    </row>
    <row r="72" spans="1:81" ht="15.75" thickBot="1" x14ac:dyDescent="0.3">
      <c r="A72" s="2"/>
      <c r="F72" s="26">
        <f>SUM(F73:F85)</f>
        <v>24</v>
      </c>
      <c r="G72" s="16">
        <f t="shared" ref="G72:M72" si="54">SUM(G73:G85)</f>
        <v>18</v>
      </c>
      <c r="H72" s="104">
        <f t="shared" si="54"/>
        <v>12</v>
      </c>
      <c r="I72" s="105">
        <f t="shared" si="54"/>
        <v>8</v>
      </c>
      <c r="J72" s="16">
        <f t="shared" si="54"/>
        <v>3</v>
      </c>
      <c r="K72" s="14">
        <f t="shared" si="54"/>
        <v>110</v>
      </c>
      <c r="L72" s="14">
        <f t="shared" si="54"/>
        <v>100</v>
      </c>
      <c r="M72" s="19">
        <f t="shared" si="54"/>
        <v>31</v>
      </c>
      <c r="N72" s="15"/>
      <c r="O72" s="25"/>
      <c r="P72" s="15">
        <f>SUM(F72:M72)</f>
        <v>306</v>
      </c>
      <c r="Q72" s="15">
        <f>P72*8.5</f>
        <v>2601</v>
      </c>
      <c r="R72" s="115">
        <v>2600</v>
      </c>
      <c r="S72" s="5"/>
      <c r="T72" s="5"/>
      <c r="U72" s="112"/>
      <c r="V72" s="16">
        <f>SUM(V73:V85)</f>
        <v>36</v>
      </c>
      <c r="W72" s="104">
        <f t="shared" ref="W72:AC72" si="55">SUM(W73:W85)</f>
        <v>15</v>
      </c>
      <c r="X72" s="105">
        <f t="shared" si="55"/>
        <v>11</v>
      </c>
      <c r="Y72" s="16">
        <f t="shared" si="55"/>
        <v>4</v>
      </c>
      <c r="Z72" s="14">
        <f t="shared" si="55"/>
        <v>65</v>
      </c>
      <c r="AA72" s="14">
        <f t="shared" si="55"/>
        <v>172</v>
      </c>
      <c r="AB72" s="19">
        <f t="shared" ref="AB72" si="56">SUM(AB73:AB85)</f>
        <v>37</v>
      </c>
      <c r="AC72" s="19">
        <f t="shared" si="55"/>
        <v>35</v>
      </c>
      <c r="AD72" s="15"/>
      <c r="AE72" s="25"/>
      <c r="AF72" s="15">
        <f>SUM(V72:AC72)</f>
        <v>375</v>
      </c>
      <c r="AG72" s="15">
        <f>AF72*8.5</f>
        <v>3187.5</v>
      </c>
      <c r="AH72" s="151">
        <f>300+2800</f>
        <v>3100</v>
      </c>
      <c r="AI72" s="3"/>
      <c r="AJ72" s="26">
        <f t="shared" ref="AJ72:AP72" si="57">SUM(AJ73:AJ85)</f>
        <v>49</v>
      </c>
      <c r="AK72" s="104">
        <f t="shared" si="57"/>
        <v>47</v>
      </c>
      <c r="AL72" s="105">
        <f t="shared" si="57"/>
        <v>290</v>
      </c>
      <c r="AM72" s="16">
        <f>SUM(AM73:AM85)</f>
        <v>48</v>
      </c>
      <c r="AN72" s="14">
        <f t="shared" si="57"/>
        <v>0</v>
      </c>
      <c r="AO72" s="14">
        <f t="shared" si="57"/>
        <v>0</v>
      </c>
      <c r="AP72" s="19">
        <f t="shared" si="57"/>
        <v>0</v>
      </c>
      <c r="AQ72" s="15"/>
      <c r="AR72" s="25"/>
      <c r="AS72" s="15">
        <f>SUM(AJ72:AP72)</f>
        <v>434</v>
      </c>
      <c r="AT72" s="15">
        <f>AS72*8.5</f>
        <v>3689</v>
      </c>
      <c r="AU72" s="152">
        <v>3600</v>
      </c>
      <c r="AV72" s="3"/>
      <c r="AW72" s="26">
        <f t="shared" ref="AW72:BC72" si="58">SUM(AW73:AW85)</f>
        <v>19</v>
      </c>
      <c r="AX72" s="104">
        <f t="shared" si="58"/>
        <v>21</v>
      </c>
      <c r="AY72" s="105">
        <f t="shared" si="58"/>
        <v>8</v>
      </c>
      <c r="AZ72" s="16">
        <f t="shared" si="58"/>
        <v>18</v>
      </c>
      <c r="BA72" s="14">
        <f t="shared" si="58"/>
        <v>45</v>
      </c>
      <c r="BB72" s="14">
        <f t="shared" si="58"/>
        <v>9</v>
      </c>
      <c r="BC72" s="19">
        <f t="shared" si="58"/>
        <v>0</v>
      </c>
      <c r="BD72" s="15"/>
      <c r="BE72" s="25"/>
      <c r="BF72" s="15">
        <f>SUM(AW72:BC72)</f>
        <v>120</v>
      </c>
      <c r="BG72" s="15">
        <f>BF72*8.5</f>
        <v>1020</v>
      </c>
      <c r="BH72" s="115">
        <v>1000</v>
      </c>
      <c r="BJ72" s="293"/>
      <c r="BK72" s="294"/>
      <c r="BL72" s="294"/>
      <c r="BM72" s="295"/>
      <c r="BN72" s="286"/>
      <c r="BO72" s="296"/>
      <c r="BP72" s="296"/>
      <c r="BQ72" s="296"/>
      <c r="BR72" s="296"/>
      <c r="BS72" s="286"/>
      <c r="BT72" s="302"/>
      <c r="BU72" s="303"/>
      <c r="BV72" s="303"/>
      <c r="BW72" s="601"/>
      <c r="BX72" s="607"/>
      <c r="BZ72" s="25"/>
      <c r="CA72" s="25"/>
      <c r="CB72" s="25"/>
      <c r="CC72" s="25"/>
    </row>
    <row r="73" spans="1:81" ht="14.25" customHeight="1" x14ac:dyDescent="0.2">
      <c r="A73" s="633" t="s">
        <v>57</v>
      </c>
      <c r="B73" s="97" t="s">
        <v>46</v>
      </c>
      <c r="C73" s="98" t="s">
        <v>58</v>
      </c>
      <c r="D73" s="99">
        <v>10.06</v>
      </c>
      <c r="E73" s="641">
        <f>SUM(D73:D85)</f>
        <v>22.534999999999997</v>
      </c>
      <c r="F73" s="91">
        <v>2</v>
      </c>
      <c r="G73" s="92">
        <v>2</v>
      </c>
      <c r="H73" s="91">
        <v>1</v>
      </c>
      <c r="I73" s="92" t="s">
        <v>62</v>
      </c>
      <c r="J73" s="92" t="s">
        <v>62</v>
      </c>
      <c r="K73" s="92">
        <v>15</v>
      </c>
      <c r="L73" s="92">
        <v>15</v>
      </c>
      <c r="M73" s="93">
        <v>15</v>
      </c>
      <c r="O73" s="373">
        <f t="shared" ref="O73:O83" si="59">SUM(F73:M73)</f>
        <v>50</v>
      </c>
      <c r="R73" s="112"/>
      <c r="U73" s="112"/>
      <c r="V73" s="92">
        <v>8</v>
      </c>
      <c r="W73" s="91">
        <v>3</v>
      </c>
      <c r="X73" s="92"/>
      <c r="Y73" s="92"/>
      <c r="Z73" s="92">
        <v>12</v>
      </c>
      <c r="AA73" s="92">
        <v>33</v>
      </c>
      <c r="AB73" s="93">
        <v>8</v>
      </c>
      <c r="AC73" s="93">
        <v>0</v>
      </c>
      <c r="AE73" s="373">
        <f t="shared" ref="AE73:AE83" si="60">SUM(V73:AC73)</f>
        <v>64</v>
      </c>
      <c r="AH73" s="112"/>
      <c r="AJ73" s="91">
        <v>12</v>
      </c>
      <c r="AK73" s="91">
        <v>6</v>
      </c>
      <c r="AL73" s="92">
        <v>65</v>
      </c>
      <c r="AM73" s="92">
        <v>6</v>
      </c>
      <c r="AN73" s="92"/>
      <c r="AO73" s="92"/>
      <c r="AP73" s="93"/>
      <c r="AR73" s="373">
        <f t="shared" ref="AR73:AR83" si="61">SUM(AJ73:AP73)</f>
        <v>89</v>
      </c>
      <c r="AU73" s="112"/>
      <c r="AW73" s="91">
        <v>3</v>
      </c>
      <c r="AX73" s="91">
        <v>5</v>
      </c>
      <c r="AY73" s="92">
        <v>1</v>
      </c>
      <c r="AZ73" s="92">
        <v>4</v>
      </c>
      <c r="BA73" s="92">
        <v>9</v>
      </c>
      <c r="BB73" s="92">
        <v>1</v>
      </c>
      <c r="BC73" s="93"/>
      <c r="BE73" s="373">
        <f t="shared" ref="BE73:BE85" si="62">SUM(AW73:BC73)</f>
        <v>23</v>
      </c>
      <c r="BH73" s="112"/>
      <c r="BJ73" s="432"/>
      <c r="BK73" s="434"/>
      <c r="BL73" s="434"/>
      <c r="BM73" s="436">
        <v>1</v>
      </c>
      <c r="BN73" s="286"/>
      <c r="BO73" s="386">
        <f t="shared" ref="BO73:BR85" si="63">$O73+$AE73+$AR73+$BE73</f>
        <v>226</v>
      </c>
      <c r="BP73" s="386">
        <f t="shared" si="63"/>
        <v>226</v>
      </c>
      <c r="BQ73" s="386">
        <f t="shared" si="63"/>
        <v>226</v>
      </c>
      <c r="BR73" s="386">
        <f t="shared" si="63"/>
        <v>226</v>
      </c>
      <c r="BS73" s="286"/>
      <c r="BT73" s="471">
        <f t="shared" ref="BT73:BT83" si="64">(BO73*$BY$1-$BX73)*BJ73</f>
        <v>0</v>
      </c>
      <c r="BU73" s="473">
        <f t="shared" ref="BU73:BU83" si="65">(BP73*$BY$1-$BX73)*BK73</f>
        <v>0</v>
      </c>
      <c r="BV73" s="473">
        <f>(BQ73*$BY$1-$BX73)*BL73</f>
        <v>0</v>
      </c>
      <c r="BW73" s="473">
        <f>(BR73*$BY$1-$BX73)*BM73</f>
        <v>1670.675</v>
      </c>
      <c r="BX73" s="624">
        <f>(($CF$25+$CF$26)*(O73+AE73+BE73)+($CF$25*AR73))*$BY$1</f>
        <v>250.32500000000002</v>
      </c>
      <c r="BZ73" s="373">
        <f t="shared" ref="BZ73:CC85" si="66">$O73+$AE73+$AR73+$BE73</f>
        <v>226</v>
      </c>
      <c r="CA73" s="373">
        <f t="shared" si="66"/>
        <v>226</v>
      </c>
      <c r="CB73" s="373">
        <f t="shared" si="66"/>
        <v>226</v>
      </c>
      <c r="CC73" s="373">
        <f t="shared" si="66"/>
        <v>226</v>
      </c>
    </row>
    <row r="74" spans="1:81" ht="14.25" customHeight="1" x14ac:dyDescent="0.2">
      <c r="A74" s="634"/>
      <c r="B74" s="100" t="s">
        <v>47</v>
      </c>
      <c r="C74" s="101" t="s">
        <v>58</v>
      </c>
      <c r="D74" s="102" t="s">
        <v>96</v>
      </c>
      <c r="E74" s="642"/>
      <c r="F74" s="94">
        <v>2</v>
      </c>
      <c r="G74" s="95">
        <v>2</v>
      </c>
      <c r="H74" s="94">
        <v>1</v>
      </c>
      <c r="I74" s="95" t="s">
        <v>62</v>
      </c>
      <c r="J74" s="95" t="s">
        <v>62</v>
      </c>
      <c r="K74" s="95">
        <v>10</v>
      </c>
      <c r="L74" s="95">
        <v>10</v>
      </c>
      <c r="M74" s="96">
        <v>2</v>
      </c>
      <c r="O74" s="374">
        <f t="shared" si="59"/>
        <v>27</v>
      </c>
      <c r="R74" s="112"/>
      <c r="U74" s="112"/>
      <c r="V74" s="95">
        <v>4</v>
      </c>
      <c r="W74" s="94">
        <v>1</v>
      </c>
      <c r="X74" s="95"/>
      <c r="Y74" s="95"/>
      <c r="Z74" s="95">
        <v>5</v>
      </c>
      <c r="AA74" s="95">
        <v>22</v>
      </c>
      <c r="AB74" s="96">
        <v>4</v>
      </c>
      <c r="AC74" s="96">
        <v>0</v>
      </c>
      <c r="AE74" s="374">
        <f t="shared" si="60"/>
        <v>36</v>
      </c>
      <c r="AH74" s="112"/>
      <c r="AJ74" s="94">
        <v>6</v>
      </c>
      <c r="AK74" s="94">
        <v>3</v>
      </c>
      <c r="AL74" s="95">
        <v>33</v>
      </c>
      <c r="AM74" s="95">
        <v>4</v>
      </c>
      <c r="AN74" s="95"/>
      <c r="AO74" s="95"/>
      <c r="AP74" s="96"/>
      <c r="AR74" s="374">
        <f t="shared" si="61"/>
        <v>46</v>
      </c>
      <c r="AU74" s="112"/>
      <c r="AW74" s="94">
        <v>2</v>
      </c>
      <c r="AX74" s="94">
        <v>2</v>
      </c>
      <c r="AY74" s="95">
        <v>0.5</v>
      </c>
      <c r="AZ74" s="95">
        <v>1</v>
      </c>
      <c r="BA74" s="95">
        <v>3</v>
      </c>
      <c r="BB74" s="95">
        <v>0.5</v>
      </c>
      <c r="BC74" s="96"/>
      <c r="BE74" s="374">
        <f t="shared" si="62"/>
        <v>9</v>
      </c>
      <c r="BH74" s="112"/>
      <c r="BJ74" s="433"/>
      <c r="BK74" s="435"/>
      <c r="BL74" s="435"/>
      <c r="BM74" s="437">
        <v>1</v>
      </c>
      <c r="BN74" s="286"/>
      <c r="BO74" s="387">
        <f t="shared" si="63"/>
        <v>118</v>
      </c>
      <c r="BP74" s="387">
        <f t="shared" si="63"/>
        <v>118</v>
      </c>
      <c r="BQ74" s="387">
        <f t="shared" si="63"/>
        <v>118</v>
      </c>
      <c r="BR74" s="387">
        <f t="shared" si="63"/>
        <v>118</v>
      </c>
      <c r="BS74" s="286"/>
      <c r="BT74" s="472">
        <f t="shared" si="64"/>
        <v>0</v>
      </c>
      <c r="BU74" s="474">
        <f t="shared" si="65"/>
        <v>0</v>
      </c>
      <c r="BV74" s="474">
        <f t="shared" ref="BV74:BV83" si="67">(BQ74*$BY$1-$BX74)*BL74</f>
        <v>0</v>
      </c>
      <c r="BW74" s="474">
        <f t="shared" ref="BW74:BW83" si="68">(BR74*$BY$1-$BX74)*BM74</f>
        <v>872.1</v>
      </c>
      <c r="BX74" s="625">
        <f t="shared" ref="BX74:BX85" si="69">(($CF$25+$CF$26)*(O74+AE74+BE74)+($CF$25*AR74))*$BY$1</f>
        <v>130.9</v>
      </c>
      <c r="BZ74" s="374">
        <f t="shared" si="66"/>
        <v>118</v>
      </c>
      <c r="CA74" s="374">
        <f t="shared" si="66"/>
        <v>118</v>
      </c>
      <c r="CB74" s="374">
        <f t="shared" si="66"/>
        <v>118</v>
      </c>
      <c r="CC74" s="374">
        <f t="shared" si="66"/>
        <v>118</v>
      </c>
    </row>
    <row r="75" spans="1:81" ht="14.25" customHeight="1" x14ac:dyDescent="0.2">
      <c r="A75" s="634"/>
      <c r="B75" s="100" t="s">
        <v>48</v>
      </c>
      <c r="C75" s="101" t="s">
        <v>58</v>
      </c>
      <c r="D75" s="102">
        <v>3.55</v>
      </c>
      <c r="E75" s="642"/>
      <c r="F75" s="94">
        <v>2</v>
      </c>
      <c r="G75" s="95">
        <v>2</v>
      </c>
      <c r="H75" s="94">
        <v>1</v>
      </c>
      <c r="I75" s="95" t="s">
        <v>62</v>
      </c>
      <c r="J75" s="95" t="s">
        <v>62</v>
      </c>
      <c r="K75" s="95">
        <v>10</v>
      </c>
      <c r="L75" s="95">
        <v>10</v>
      </c>
      <c r="M75" s="96">
        <v>2</v>
      </c>
      <c r="O75" s="374">
        <f t="shared" si="59"/>
        <v>27</v>
      </c>
      <c r="R75" s="112"/>
      <c r="U75" s="112"/>
      <c r="V75" s="95">
        <v>4</v>
      </c>
      <c r="W75" s="94">
        <v>1</v>
      </c>
      <c r="X75" s="95"/>
      <c r="Y75" s="95"/>
      <c r="Z75" s="95">
        <v>5</v>
      </c>
      <c r="AA75" s="95">
        <v>22</v>
      </c>
      <c r="AB75" s="96">
        <v>4</v>
      </c>
      <c r="AC75" s="96">
        <v>0</v>
      </c>
      <c r="AE75" s="374">
        <f t="shared" si="60"/>
        <v>36</v>
      </c>
      <c r="AH75" s="112"/>
      <c r="AJ75" s="94">
        <v>5</v>
      </c>
      <c r="AK75" s="94">
        <v>6</v>
      </c>
      <c r="AL75" s="95">
        <v>32</v>
      </c>
      <c r="AM75" s="95"/>
      <c r="AN75" s="95"/>
      <c r="AO75" s="95"/>
      <c r="AP75" s="96"/>
      <c r="AR75" s="374">
        <f t="shared" si="61"/>
        <v>43</v>
      </c>
      <c r="AU75" s="112"/>
      <c r="AW75" s="94">
        <v>2</v>
      </c>
      <c r="AX75" s="94">
        <v>3</v>
      </c>
      <c r="AY75" s="95">
        <v>1</v>
      </c>
      <c r="AZ75" s="95">
        <v>2</v>
      </c>
      <c r="BA75" s="95">
        <v>4</v>
      </c>
      <c r="BB75" s="95">
        <v>1</v>
      </c>
      <c r="BC75" s="96"/>
      <c r="BE75" s="374">
        <f t="shared" si="62"/>
        <v>13</v>
      </c>
      <c r="BH75" s="112"/>
      <c r="BJ75" s="433"/>
      <c r="BK75" s="435"/>
      <c r="BL75" s="435"/>
      <c r="BM75" s="437">
        <v>1</v>
      </c>
      <c r="BN75" s="286"/>
      <c r="BO75" s="387">
        <f t="shared" si="63"/>
        <v>119</v>
      </c>
      <c r="BP75" s="387">
        <f t="shared" si="63"/>
        <v>119</v>
      </c>
      <c r="BQ75" s="387">
        <f t="shared" si="63"/>
        <v>119</v>
      </c>
      <c r="BR75" s="387">
        <f t="shared" si="63"/>
        <v>119</v>
      </c>
      <c r="BS75" s="286"/>
      <c r="BT75" s="472">
        <f t="shared" si="64"/>
        <v>0</v>
      </c>
      <c r="BU75" s="474">
        <f t="shared" si="65"/>
        <v>0</v>
      </c>
      <c r="BV75" s="474">
        <f t="shared" si="67"/>
        <v>0</v>
      </c>
      <c r="BW75" s="474">
        <f t="shared" si="68"/>
        <v>878.05</v>
      </c>
      <c r="BX75" s="625">
        <f t="shared" si="69"/>
        <v>133.45000000000002</v>
      </c>
      <c r="BZ75" s="374">
        <f t="shared" si="66"/>
        <v>119</v>
      </c>
      <c r="CA75" s="374">
        <f t="shared" si="66"/>
        <v>119</v>
      </c>
      <c r="CB75" s="374">
        <f t="shared" si="66"/>
        <v>119</v>
      </c>
      <c r="CC75" s="374">
        <f t="shared" si="66"/>
        <v>119</v>
      </c>
    </row>
    <row r="76" spans="1:81" ht="14.25" customHeight="1" x14ac:dyDescent="0.2">
      <c r="A76" s="634"/>
      <c r="B76" s="100" t="s">
        <v>49</v>
      </c>
      <c r="C76" s="101" t="s">
        <v>58</v>
      </c>
      <c r="D76" s="103" t="s">
        <v>62</v>
      </c>
      <c r="E76" s="642"/>
      <c r="F76" s="94">
        <v>2</v>
      </c>
      <c r="G76" s="95">
        <v>2</v>
      </c>
      <c r="H76" s="94">
        <v>1</v>
      </c>
      <c r="I76" s="95" t="s">
        <v>62</v>
      </c>
      <c r="J76" s="95" t="s">
        <v>62</v>
      </c>
      <c r="K76" s="95">
        <v>10</v>
      </c>
      <c r="L76" s="95">
        <v>5</v>
      </c>
      <c r="M76" s="96">
        <v>2</v>
      </c>
      <c r="O76" s="374">
        <f t="shared" si="59"/>
        <v>22</v>
      </c>
      <c r="R76" s="112"/>
      <c r="U76" s="112"/>
      <c r="V76" s="95">
        <v>3</v>
      </c>
      <c r="W76" s="94">
        <v>1</v>
      </c>
      <c r="X76" s="95"/>
      <c r="Y76" s="95"/>
      <c r="Z76" s="95">
        <v>5</v>
      </c>
      <c r="AA76" s="95">
        <v>13</v>
      </c>
      <c r="AB76" s="96">
        <v>4</v>
      </c>
      <c r="AC76" s="96">
        <v>0</v>
      </c>
      <c r="AE76" s="374">
        <f t="shared" si="60"/>
        <v>26</v>
      </c>
      <c r="AH76" s="112"/>
      <c r="AJ76" s="94">
        <v>5</v>
      </c>
      <c r="AK76" s="94">
        <v>3</v>
      </c>
      <c r="AL76" s="95">
        <v>22</v>
      </c>
      <c r="AM76" s="95">
        <v>4</v>
      </c>
      <c r="AN76" s="95"/>
      <c r="AO76" s="95"/>
      <c r="AP76" s="96"/>
      <c r="AR76" s="374">
        <f t="shared" si="61"/>
        <v>34</v>
      </c>
      <c r="AU76" s="112"/>
      <c r="AW76" s="94">
        <v>1</v>
      </c>
      <c r="AX76" s="94">
        <v>2</v>
      </c>
      <c r="AY76" s="95">
        <v>0.5</v>
      </c>
      <c r="AZ76" s="95">
        <v>1</v>
      </c>
      <c r="BA76" s="95">
        <v>3</v>
      </c>
      <c r="BB76" s="95">
        <v>0.5</v>
      </c>
      <c r="BC76" s="96"/>
      <c r="BE76" s="374">
        <f t="shared" si="62"/>
        <v>8</v>
      </c>
      <c r="BH76" s="112"/>
      <c r="BJ76" s="433"/>
      <c r="BK76" s="435"/>
      <c r="BL76" s="435"/>
      <c r="BM76" s="437">
        <v>1</v>
      </c>
      <c r="BN76" s="286"/>
      <c r="BO76" s="387">
        <f t="shared" si="63"/>
        <v>90</v>
      </c>
      <c r="BP76" s="387">
        <f t="shared" si="63"/>
        <v>90</v>
      </c>
      <c r="BQ76" s="387">
        <f t="shared" si="63"/>
        <v>90</v>
      </c>
      <c r="BR76" s="387">
        <f t="shared" si="63"/>
        <v>90</v>
      </c>
      <c r="BS76" s="286"/>
      <c r="BT76" s="472">
        <f t="shared" si="64"/>
        <v>0</v>
      </c>
      <c r="BU76" s="474">
        <f t="shared" si="65"/>
        <v>0</v>
      </c>
      <c r="BV76" s="474">
        <f t="shared" si="67"/>
        <v>0</v>
      </c>
      <c r="BW76" s="474">
        <f t="shared" si="68"/>
        <v>664.69999999999993</v>
      </c>
      <c r="BX76" s="625">
        <f t="shared" si="69"/>
        <v>100.30000000000003</v>
      </c>
      <c r="BZ76" s="374">
        <f t="shared" si="66"/>
        <v>90</v>
      </c>
      <c r="CA76" s="374">
        <f t="shared" si="66"/>
        <v>90</v>
      </c>
      <c r="CB76" s="374">
        <f t="shared" si="66"/>
        <v>90</v>
      </c>
      <c r="CC76" s="374">
        <f t="shared" si="66"/>
        <v>90</v>
      </c>
    </row>
    <row r="77" spans="1:81" ht="14.25" customHeight="1" x14ac:dyDescent="0.2">
      <c r="A77" s="634"/>
      <c r="B77" s="100" t="s">
        <v>50</v>
      </c>
      <c r="C77" s="101" t="s">
        <v>58</v>
      </c>
      <c r="D77" s="102">
        <v>0.82499999999999996</v>
      </c>
      <c r="E77" s="642"/>
      <c r="F77" s="94">
        <v>2</v>
      </c>
      <c r="G77" s="95">
        <v>2</v>
      </c>
      <c r="H77" s="94">
        <v>1</v>
      </c>
      <c r="I77" s="95" t="s">
        <v>62</v>
      </c>
      <c r="J77" s="95" t="s">
        <v>62</v>
      </c>
      <c r="K77" s="95">
        <v>10</v>
      </c>
      <c r="L77" s="95">
        <v>5</v>
      </c>
      <c r="M77" s="96">
        <v>1</v>
      </c>
      <c r="O77" s="374">
        <f t="shared" si="59"/>
        <v>21</v>
      </c>
      <c r="R77" s="112"/>
      <c r="U77" s="112"/>
      <c r="V77" s="95">
        <v>2</v>
      </c>
      <c r="W77" s="94">
        <v>1</v>
      </c>
      <c r="X77" s="95"/>
      <c r="Y77" s="95"/>
      <c r="Z77" s="95">
        <v>5</v>
      </c>
      <c r="AA77" s="95">
        <v>8</v>
      </c>
      <c r="AB77" s="96">
        <v>2</v>
      </c>
      <c r="AC77" s="96">
        <v>0</v>
      </c>
      <c r="AE77" s="374">
        <f t="shared" si="60"/>
        <v>18</v>
      </c>
      <c r="AH77" s="112"/>
      <c r="AJ77" s="94">
        <v>2</v>
      </c>
      <c r="AK77" s="94">
        <v>3</v>
      </c>
      <c r="AL77" s="95">
        <v>15</v>
      </c>
      <c r="AM77" s="95">
        <v>4</v>
      </c>
      <c r="AN77" s="95"/>
      <c r="AO77" s="95"/>
      <c r="AP77" s="96"/>
      <c r="AR77" s="374">
        <f t="shared" si="61"/>
        <v>24</v>
      </c>
      <c r="AU77" s="112"/>
      <c r="AW77" s="94">
        <v>1</v>
      </c>
      <c r="AX77" s="94">
        <v>1</v>
      </c>
      <c r="AY77" s="95">
        <v>0.5</v>
      </c>
      <c r="AZ77" s="95">
        <v>1</v>
      </c>
      <c r="BA77" s="95">
        <v>3</v>
      </c>
      <c r="BB77" s="95">
        <v>0.5</v>
      </c>
      <c r="BC77" s="96"/>
      <c r="BE77" s="374">
        <f t="shared" si="62"/>
        <v>7</v>
      </c>
      <c r="BH77" s="112"/>
      <c r="BJ77" s="433"/>
      <c r="BK77" s="435"/>
      <c r="BL77" s="435"/>
      <c r="BM77" s="437">
        <v>1</v>
      </c>
      <c r="BN77" s="286"/>
      <c r="BO77" s="387">
        <f t="shared" si="63"/>
        <v>70</v>
      </c>
      <c r="BP77" s="387">
        <f t="shared" si="63"/>
        <v>70</v>
      </c>
      <c r="BQ77" s="387">
        <f t="shared" si="63"/>
        <v>70</v>
      </c>
      <c r="BR77" s="387">
        <f t="shared" si="63"/>
        <v>70</v>
      </c>
      <c r="BS77" s="286"/>
      <c r="BT77" s="472">
        <f t="shared" si="64"/>
        <v>0</v>
      </c>
      <c r="BU77" s="474">
        <f t="shared" si="65"/>
        <v>0</v>
      </c>
      <c r="BV77" s="474">
        <f t="shared" si="67"/>
        <v>0</v>
      </c>
      <c r="BW77" s="474">
        <f t="shared" si="68"/>
        <v>515.95000000000005</v>
      </c>
      <c r="BX77" s="625">
        <f t="shared" si="69"/>
        <v>79.050000000000011</v>
      </c>
      <c r="BZ77" s="374">
        <f t="shared" si="66"/>
        <v>70</v>
      </c>
      <c r="CA77" s="374">
        <f t="shared" si="66"/>
        <v>70</v>
      </c>
      <c r="CB77" s="374">
        <f t="shared" si="66"/>
        <v>70</v>
      </c>
      <c r="CC77" s="374">
        <f t="shared" si="66"/>
        <v>70</v>
      </c>
    </row>
    <row r="78" spans="1:81" ht="14.25" customHeight="1" x14ac:dyDescent="0.2">
      <c r="A78" s="634"/>
      <c r="B78" s="100" t="s">
        <v>51</v>
      </c>
      <c r="C78" s="101" t="s">
        <v>58</v>
      </c>
      <c r="D78" s="102">
        <v>0.45</v>
      </c>
      <c r="E78" s="642"/>
      <c r="F78" s="94">
        <v>2</v>
      </c>
      <c r="G78" s="95">
        <v>1</v>
      </c>
      <c r="H78" s="94">
        <v>1</v>
      </c>
      <c r="I78" s="95" t="s">
        <v>62</v>
      </c>
      <c r="J78" s="95" t="s">
        <v>62</v>
      </c>
      <c r="K78" s="95">
        <v>5</v>
      </c>
      <c r="L78" s="95">
        <v>5</v>
      </c>
      <c r="M78" s="96">
        <v>1</v>
      </c>
      <c r="O78" s="374">
        <f t="shared" si="59"/>
        <v>15</v>
      </c>
      <c r="R78" s="112"/>
      <c r="U78" s="112"/>
      <c r="V78" s="95">
        <v>2</v>
      </c>
      <c r="W78" s="94">
        <v>1</v>
      </c>
      <c r="X78" s="95"/>
      <c r="Y78" s="95"/>
      <c r="Z78" s="95">
        <v>5</v>
      </c>
      <c r="AA78" s="95">
        <v>8</v>
      </c>
      <c r="AB78" s="96">
        <v>2</v>
      </c>
      <c r="AC78" s="96">
        <v>0</v>
      </c>
      <c r="AE78" s="374">
        <f t="shared" si="60"/>
        <v>18</v>
      </c>
      <c r="AH78" s="112"/>
      <c r="AJ78" s="94">
        <v>2</v>
      </c>
      <c r="AK78" s="94"/>
      <c r="AL78" s="95">
        <v>15</v>
      </c>
      <c r="AM78" s="95">
        <v>4</v>
      </c>
      <c r="AN78" s="95"/>
      <c r="AO78" s="95"/>
      <c r="AP78" s="96"/>
      <c r="AR78" s="374">
        <f t="shared" si="61"/>
        <v>21</v>
      </c>
      <c r="AU78" s="112"/>
      <c r="AW78" s="94">
        <v>1</v>
      </c>
      <c r="AX78" s="94">
        <v>1</v>
      </c>
      <c r="AY78" s="95">
        <v>0.5</v>
      </c>
      <c r="AZ78" s="95">
        <v>1</v>
      </c>
      <c r="BA78" s="95">
        <v>3</v>
      </c>
      <c r="BB78" s="95">
        <v>0.5</v>
      </c>
      <c r="BC78" s="96"/>
      <c r="BE78" s="374">
        <f t="shared" si="62"/>
        <v>7</v>
      </c>
      <c r="BH78" s="112"/>
      <c r="BJ78" s="433"/>
      <c r="BK78" s="435"/>
      <c r="BL78" s="435"/>
      <c r="BM78" s="437">
        <v>1</v>
      </c>
      <c r="BN78" s="286"/>
      <c r="BO78" s="387">
        <f t="shared" si="63"/>
        <v>61</v>
      </c>
      <c r="BP78" s="387">
        <f t="shared" si="63"/>
        <v>61</v>
      </c>
      <c r="BQ78" s="387">
        <f t="shared" si="63"/>
        <v>61</v>
      </c>
      <c r="BR78" s="387">
        <f t="shared" si="63"/>
        <v>61</v>
      </c>
      <c r="BS78" s="286"/>
      <c r="BT78" s="472">
        <f t="shared" si="64"/>
        <v>0</v>
      </c>
      <c r="BU78" s="474">
        <f t="shared" si="65"/>
        <v>0</v>
      </c>
      <c r="BV78" s="474">
        <f t="shared" si="67"/>
        <v>0</v>
      </c>
      <c r="BW78" s="474">
        <f t="shared" si="68"/>
        <v>449.65</v>
      </c>
      <c r="BX78" s="625">
        <f t="shared" si="69"/>
        <v>68.850000000000009</v>
      </c>
      <c r="BZ78" s="374">
        <f t="shared" si="66"/>
        <v>61</v>
      </c>
      <c r="CA78" s="374">
        <f t="shared" si="66"/>
        <v>61</v>
      </c>
      <c r="CB78" s="374">
        <f t="shared" si="66"/>
        <v>61</v>
      </c>
      <c r="CC78" s="374">
        <f t="shared" si="66"/>
        <v>61</v>
      </c>
    </row>
    <row r="79" spans="1:81" ht="14.25" customHeight="1" x14ac:dyDescent="0.2">
      <c r="A79" s="634"/>
      <c r="B79" s="100" t="s">
        <v>52</v>
      </c>
      <c r="C79" s="101" t="s">
        <v>58</v>
      </c>
      <c r="D79" s="102">
        <v>0.7</v>
      </c>
      <c r="E79" s="642"/>
      <c r="F79" s="94">
        <v>2</v>
      </c>
      <c r="G79" s="95">
        <v>1</v>
      </c>
      <c r="H79" s="94">
        <v>1</v>
      </c>
      <c r="I79" s="95" t="s">
        <v>62</v>
      </c>
      <c r="J79" s="95" t="s">
        <v>62</v>
      </c>
      <c r="K79" s="95">
        <v>5</v>
      </c>
      <c r="L79" s="95">
        <v>5</v>
      </c>
      <c r="M79" s="96">
        <v>1</v>
      </c>
      <c r="O79" s="374">
        <f t="shared" si="59"/>
        <v>15</v>
      </c>
      <c r="R79" s="112"/>
      <c r="U79" s="112"/>
      <c r="V79" s="95">
        <v>1</v>
      </c>
      <c r="W79" s="94">
        <v>1</v>
      </c>
      <c r="X79" s="95"/>
      <c r="Y79" s="95"/>
      <c r="Z79" s="95">
        <v>4</v>
      </c>
      <c r="AA79" s="95">
        <v>6</v>
      </c>
      <c r="AB79" s="96">
        <v>1</v>
      </c>
      <c r="AC79" s="96">
        <v>0</v>
      </c>
      <c r="AE79" s="374">
        <f t="shared" si="60"/>
        <v>13</v>
      </c>
      <c r="AH79" s="112"/>
      <c r="AJ79" s="94">
        <v>1</v>
      </c>
      <c r="AK79" s="94"/>
      <c r="AL79" s="95">
        <v>14</v>
      </c>
      <c r="AM79" s="95">
        <v>3</v>
      </c>
      <c r="AN79" s="95"/>
      <c r="AO79" s="95"/>
      <c r="AP79" s="96"/>
      <c r="AR79" s="374">
        <f t="shared" si="61"/>
        <v>18</v>
      </c>
      <c r="AU79" s="112"/>
      <c r="AW79" s="94">
        <v>1</v>
      </c>
      <c r="AX79" s="94">
        <v>1</v>
      </c>
      <c r="AY79" s="95">
        <v>0.5</v>
      </c>
      <c r="AZ79" s="95">
        <v>1</v>
      </c>
      <c r="BA79" s="95">
        <v>3</v>
      </c>
      <c r="BB79" s="95">
        <v>0.5</v>
      </c>
      <c r="BC79" s="96"/>
      <c r="BE79" s="374">
        <f t="shared" si="62"/>
        <v>7</v>
      </c>
      <c r="BH79" s="112"/>
      <c r="BJ79" s="433"/>
      <c r="BK79" s="435"/>
      <c r="BL79" s="435"/>
      <c r="BM79" s="437">
        <v>1</v>
      </c>
      <c r="BN79" s="286"/>
      <c r="BO79" s="387">
        <f t="shared" si="63"/>
        <v>53</v>
      </c>
      <c r="BP79" s="387">
        <f t="shared" si="63"/>
        <v>53</v>
      </c>
      <c r="BQ79" s="387">
        <f t="shared" si="63"/>
        <v>53</v>
      </c>
      <c r="BR79" s="387">
        <f t="shared" si="63"/>
        <v>53</v>
      </c>
      <c r="BS79" s="286"/>
      <c r="BT79" s="472">
        <f t="shared" si="64"/>
        <v>0</v>
      </c>
      <c r="BU79" s="474">
        <f t="shared" si="65"/>
        <v>0</v>
      </c>
      <c r="BV79" s="474">
        <f t="shared" si="67"/>
        <v>0</v>
      </c>
      <c r="BW79" s="474">
        <f t="shared" si="68"/>
        <v>390.57499999999999</v>
      </c>
      <c r="BX79" s="625">
        <f t="shared" si="69"/>
        <v>59.925000000000004</v>
      </c>
      <c r="BZ79" s="374">
        <f t="shared" si="66"/>
        <v>53</v>
      </c>
      <c r="CA79" s="374">
        <f t="shared" si="66"/>
        <v>53</v>
      </c>
      <c r="CB79" s="374">
        <f t="shared" si="66"/>
        <v>53</v>
      </c>
      <c r="CC79" s="374">
        <f t="shared" si="66"/>
        <v>53</v>
      </c>
    </row>
    <row r="80" spans="1:81" ht="14.25" customHeight="1" x14ac:dyDescent="0.2">
      <c r="A80" s="634"/>
      <c r="B80" s="100" t="s">
        <v>54</v>
      </c>
      <c r="C80" s="101" t="s">
        <v>58</v>
      </c>
      <c r="D80" s="102">
        <v>1.07</v>
      </c>
      <c r="E80" s="642"/>
      <c r="F80" s="94">
        <v>2</v>
      </c>
      <c r="G80" s="95">
        <v>2</v>
      </c>
      <c r="H80" s="94">
        <v>1</v>
      </c>
      <c r="I80" s="95">
        <v>3</v>
      </c>
      <c r="J80" s="95">
        <v>1</v>
      </c>
      <c r="K80" s="95">
        <v>10</v>
      </c>
      <c r="L80" s="95">
        <v>10</v>
      </c>
      <c r="M80" s="96">
        <v>2</v>
      </c>
      <c r="O80" s="374">
        <f t="shared" si="59"/>
        <v>31</v>
      </c>
      <c r="R80" s="112"/>
      <c r="U80" s="112"/>
      <c r="V80" s="95">
        <v>1</v>
      </c>
      <c r="W80" s="94">
        <v>1</v>
      </c>
      <c r="X80" s="95">
        <v>2</v>
      </c>
      <c r="Y80" s="95">
        <v>1</v>
      </c>
      <c r="Z80" s="95">
        <v>3</v>
      </c>
      <c r="AA80" s="95">
        <v>5</v>
      </c>
      <c r="AB80" s="96">
        <v>1</v>
      </c>
      <c r="AC80" s="96">
        <v>0</v>
      </c>
      <c r="AE80" s="374">
        <f t="shared" si="60"/>
        <v>14</v>
      </c>
      <c r="AH80" s="112"/>
      <c r="AJ80" s="94">
        <v>1</v>
      </c>
      <c r="AK80" s="94">
        <v>5</v>
      </c>
      <c r="AL80" s="95">
        <v>10</v>
      </c>
      <c r="AM80" s="95">
        <v>3</v>
      </c>
      <c r="AN80" s="95"/>
      <c r="AO80" s="95"/>
      <c r="AP80" s="96"/>
      <c r="AR80" s="374">
        <f t="shared" si="61"/>
        <v>19</v>
      </c>
      <c r="AU80" s="112"/>
      <c r="AW80" s="94">
        <v>1</v>
      </c>
      <c r="AX80" s="94">
        <v>1</v>
      </c>
      <c r="AY80" s="95">
        <v>0.5</v>
      </c>
      <c r="AZ80" s="95">
        <v>1</v>
      </c>
      <c r="BA80" s="95">
        <v>3</v>
      </c>
      <c r="BB80" s="95">
        <v>0.5</v>
      </c>
      <c r="BC80" s="96"/>
      <c r="BE80" s="374">
        <f t="shared" si="62"/>
        <v>7</v>
      </c>
      <c r="BH80" s="112"/>
      <c r="BJ80" s="433"/>
      <c r="BK80" s="435"/>
      <c r="BL80" s="435"/>
      <c r="BM80" s="437">
        <v>1</v>
      </c>
      <c r="BN80" s="286"/>
      <c r="BO80" s="387">
        <f t="shared" si="63"/>
        <v>71</v>
      </c>
      <c r="BP80" s="387">
        <f t="shared" si="63"/>
        <v>71</v>
      </c>
      <c r="BQ80" s="387">
        <f t="shared" si="63"/>
        <v>71</v>
      </c>
      <c r="BR80" s="387">
        <f t="shared" si="63"/>
        <v>71</v>
      </c>
      <c r="BS80" s="286"/>
      <c r="BT80" s="472">
        <f t="shared" si="64"/>
        <v>0</v>
      </c>
      <c r="BU80" s="474">
        <f t="shared" si="65"/>
        <v>0</v>
      </c>
      <c r="BV80" s="474">
        <f t="shared" si="67"/>
        <v>0</v>
      </c>
      <c r="BW80" s="474">
        <f t="shared" si="68"/>
        <v>521.04999999999995</v>
      </c>
      <c r="BX80" s="625">
        <f t="shared" si="69"/>
        <v>82.45</v>
      </c>
      <c r="BZ80" s="374">
        <f t="shared" si="66"/>
        <v>71</v>
      </c>
      <c r="CA80" s="374">
        <f t="shared" si="66"/>
        <v>71</v>
      </c>
      <c r="CB80" s="374">
        <f t="shared" si="66"/>
        <v>71</v>
      </c>
      <c r="CC80" s="374">
        <f t="shared" si="66"/>
        <v>71</v>
      </c>
    </row>
    <row r="81" spans="1:81" ht="14.25" customHeight="1" x14ac:dyDescent="0.2">
      <c r="A81" s="634"/>
      <c r="B81" s="100" t="s">
        <v>55</v>
      </c>
      <c r="C81" s="101" t="s">
        <v>58</v>
      </c>
      <c r="D81" s="102">
        <v>0.08</v>
      </c>
      <c r="E81" s="642"/>
      <c r="F81" s="94">
        <v>2</v>
      </c>
      <c r="G81" s="95">
        <v>1</v>
      </c>
      <c r="H81" s="94">
        <v>1</v>
      </c>
      <c r="I81" s="95">
        <v>2</v>
      </c>
      <c r="J81" s="95">
        <v>1</v>
      </c>
      <c r="K81" s="95">
        <v>5</v>
      </c>
      <c r="L81" s="95">
        <v>5</v>
      </c>
      <c r="M81" s="96">
        <v>1</v>
      </c>
      <c r="O81" s="374">
        <f t="shared" si="59"/>
        <v>18</v>
      </c>
      <c r="R81" s="112"/>
      <c r="U81" s="112"/>
      <c r="V81" s="95">
        <v>2</v>
      </c>
      <c r="W81" s="94">
        <v>1</v>
      </c>
      <c r="X81" s="95">
        <v>2</v>
      </c>
      <c r="Y81" s="95">
        <v>1</v>
      </c>
      <c r="Z81" s="95">
        <v>4</v>
      </c>
      <c r="AA81" s="95">
        <v>6</v>
      </c>
      <c r="AB81" s="96">
        <v>2</v>
      </c>
      <c r="AC81" s="96">
        <v>0</v>
      </c>
      <c r="AE81" s="374">
        <f t="shared" si="60"/>
        <v>18</v>
      </c>
      <c r="AH81" s="112"/>
      <c r="AJ81" s="94">
        <v>2</v>
      </c>
      <c r="AK81" s="94">
        <v>5</v>
      </c>
      <c r="AL81" s="95">
        <v>14</v>
      </c>
      <c r="AM81" s="95">
        <v>3</v>
      </c>
      <c r="AN81" s="95"/>
      <c r="AO81" s="95"/>
      <c r="AP81" s="96"/>
      <c r="AR81" s="374">
        <f t="shared" si="61"/>
        <v>24</v>
      </c>
      <c r="AU81" s="112"/>
      <c r="AW81" s="94">
        <v>1</v>
      </c>
      <c r="AX81" s="94">
        <v>1</v>
      </c>
      <c r="AY81" s="95">
        <v>0.5</v>
      </c>
      <c r="AZ81" s="95">
        <v>1</v>
      </c>
      <c r="BA81" s="95">
        <v>3</v>
      </c>
      <c r="BB81" s="95">
        <v>0.5</v>
      </c>
      <c r="BC81" s="96"/>
      <c r="BE81" s="374">
        <f t="shared" si="62"/>
        <v>7</v>
      </c>
      <c r="BH81" s="112"/>
      <c r="BJ81" s="433"/>
      <c r="BK81" s="435"/>
      <c r="BL81" s="435"/>
      <c r="BM81" s="437">
        <v>1</v>
      </c>
      <c r="BN81" s="286"/>
      <c r="BO81" s="387">
        <f t="shared" si="63"/>
        <v>67</v>
      </c>
      <c r="BP81" s="387">
        <f t="shared" si="63"/>
        <v>67</v>
      </c>
      <c r="BQ81" s="387">
        <f t="shared" si="63"/>
        <v>67</v>
      </c>
      <c r="BR81" s="387">
        <f t="shared" si="63"/>
        <v>67</v>
      </c>
      <c r="BS81" s="286"/>
      <c r="BT81" s="472">
        <f t="shared" si="64"/>
        <v>0</v>
      </c>
      <c r="BU81" s="474">
        <f t="shared" si="65"/>
        <v>0</v>
      </c>
      <c r="BV81" s="474">
        <f t="shared" si="67"/>
        <v>0</v>
      </c>
      <c r="BW81" s="474">
        <f t="shared" si="68"/>
        <v>494.27499999999998</v>
      </c>
      <c r="BX81" s="625">
        <f t="shared" si="69"/>
        <v>75.225000000000009</v>
      </c>
      <c r="BZ81" s="374">
        <f t="shared" si="66"/>
        <v>67</v>
      </c>
      <c r="CA81" s="374">
        <f t="shared" si="66"/>
        <v>67</v>
      </c>
      <c r="CB81" s="374">
        <f t="shared" si="66"/>
        <v>67</v>
      </c>
      <c r="CC81" s="374">
        <f t="shared" si="66"/>
        <v>67</v>
      </c>
    </row>
    <row r="82" spans="1:81" ht="14.25" customHeight="1" x14ac:dyDescent="0.2">
      <c r="A82" s="634"/>
      <c r="B82" s="100" t="s">
        <v>56</v>
      </c>
      <c r="C82" s="101" t="s">
        <v>58</v>
      </c>
      <c r="D82" s="102" t="s">
        <v>96</v>
      </c>
      <c r="E82" s="642"/>
      <c r="F82" s="94">
        <v>2</v>
      </c>
      <c r="G82" s="95">
        <v>1</v>
      </c>
      <c r="H82" s="94">
        <v>1</v>
      </c>
      <c r="I82" s="95" t="s">
        <v>62</v>
      </c>
      <c r="J82" s="95" t="s">
        <v>62</v>
      </c>
      <c r="K82" s="95">
        <v>10</v>
      </c>
      <c r="L82" s="95">
        <v>5</v>
      </c>
      <c r="M82" s="96">
        <v>1</v>
      </c>
      <c r="O82" s="374">
        <f t="shared" si="59"/>
        <v>20</v>
      </c>
      <c r="R82" s="112"/>
      <c r="U82" s="112"/>
      <c r="V82" s="95">
        <v>2</v>
      </c>
      <c r="W82" s="94">
        <v>1</v>
      </c>
      <c r="X82" s="95"/>
      <c r="Y82" s="95"/>
      <c r="Z82" s="95">
        <v>5</v>
      </c>
      <c r="AA82" s="95">
        <v>8</v>
      </c>
      <c r="AB82" s="96">
        <v>2</v>
      </c>
      <c r="AC82" s="96">
        <v>0</v>
      </c>
      <c r="AE82" s="374">
        <f t="shared" si="60"/>
        <v>18</v>
      </c>
      <c r="AH82" s="112"/>
      <c r="AJ82" s="94">
        <v>2</v>
      </c>
      <c r="AK82" s="94"/>
      <c r="AL82" s="95">
        <v>16</v>
      </c>
      <c r="AM82" s="95">
        <v>4</v>
      </c>
      <c r="AN82" s="95"/>
      <c r="AO82" s="95"/>
      <c r="AP82" s="96"/>
      <c r="AR82" s="374">
        <f t="shared" si="61"/>
        <v>22</v>
      </c>
      <c r="AU82" s="112"/>
      <c r="AW82" s="94">
        <v>1</v>
      </c>
      <c r="AX82" s="94">
        <v>1</v>
      </c>
      <c r="AY82" s="95">
        <v>0.5</v>
      </c>
      <c r="AZ82" s="95">
        <v>1</v>
      </c>
      <c r="BA82" s="95">
        <v>3</v>
      </c>
      <c r="BB82" s="95">
        <v>0.5</v>
      </c>
      <c r="BC82" s="96"/>
      <c r="BE82" s="374">
        <f t="shared" si="62"/>
        <v>7</v>
      </c>
      <c r="BH82" s="112"/>
      <c r="BJ82" s="433"/>
      <c r="BK82" s="435"/>
      <c r="BL82" s="435"/>
      <c r="BM82" s="437">
        <v>1</v>
      </c>
      <c r="BN82" s="286"/>
      <c r="BO82" s="387">
        <f t="shared" si="63"/>
        <v>67</v>
      </c>
      <c r="BP82" s="387">
        <f t="shared" si="63"/>
        <v>67</v>
      </c>
      <c r="BQ82" s="387">
        <f t="shared" si="63"/>
        <v>67</v>
      </c>
      <c r="BR82" s="387">
        <f t="shared" si="63"/>
        <v>67</v>
      </c>
      <c r="BS82" s="286"/>
      <c r="BT82" s="472">
        <f t="shared" si="64"/>
        <v>0</v>
      </c>
      <c r="BU82" s="474">
        <f t="shared" si="65"/>
        <v>0</v>
      </c>
      <c r="BV82" s="474">
        <f t="shared" si="67"/>
        <v>0</v>
      </c>
      <c r="BW82" s="474">
        <f t="shared" si="68"/>
        <v>493.42500000000001</v>
      </c>
      <c r="BX82" s="625">
        <f t="shared" si="69"/>
        <v>76.075000000000003</v>
      </c>
      <c r="BZ82" s="374">
        <f t="shared" si="66"/>
        <v>67</v>
      </c>
      <c r="CA82" s="374">
        <f t="shared" si="66"/>
        <v>67</v>
      </c>
      <c r="CB82" s="374">
        <f t="shared" si="66"/>
        <v>67</v>
      </c>
      <c r="CC82" s="374">
        <f t="shared" si="66"/>
        <v>67</v>
      </c>
    </row>
    <row r="83" spans="1:81" ht="14.25" customHeight="1" x14ac:dyDescent="0.2">
      <c r="A83" s="634"/>
      <c r="B83" s="100" t="s">
        <v>177</v>
      </c>
      <c r="C83" s="101" t="s">
        <v>58</v>
      </c>
      <c r="D83" s="102">
        <v>3.2</v>
      </c>
      <c r="E83" s="642"/>
      <c r="F83" s="94">
        <v>2</v>
      </c>
      <c r="G83" s="95" t="s">
        <v>62</v>
      </c>
      <c r="H83" s="94">
        <v>1</v>
      </c>
      <c r="I83" s="95" t="s">
        <v>62</v>
      </c>
      <c r="J83" s="95" t="s">
        <v>62</v>
      </c>
      <c r="K83" s="95">
        <v>10</v>
      </c>
      <c r="L83" s="95">
        <v>10</v>
      </c>
      <c r="M83" s="96">
        <v>1</v>
      </c>
      <c r="N83" s="14"/>
      <c r="O83" s="374">
        <f t="shared" si="59"/>
        <v>24</v>
      </c>
      <c r="P83" s="14"/>
      <c r="Q83" s="14"/>
      <c r="R83" s="112"/>
      <c r="S83" s="3"/>
      <c r="T83" s="3"/>
      <c r="U83" s="112"/>
      <c r="V83" s="95">
        <v>3</v>
      </c>
      <c r="W83" s="94">
        <v>1</v>
      </c>
      <c r="X83" s="95"/>
      <c r="Y83" s="95"/>
      <c r="Z83" s="95">
        <v>6</v>
      </c>
      <c r="AA83" s="95">
        <v>26</v>
      </c>
      <c r="AB83" s="96">
        <v>3</v>
      </c>
      <c r="AC83" s="96">
        <v>0</v>
      </c>
      <c r="AD83" s="14"/>
      <c r="AE83" s="374">
        <f t="shared" si="60"/>
        <v>39</v>
      </c>
      <c r="AF83" s="14"/>
      <c r="AG83" s="14"/>
      <c r="AH83" s="112"/>
      <c r="AJ83" s="94">
        <v>5</v>
      </c>
      <c r="AK83" s="94">
        <v>6</v>
      </c>
      <c r="AL83" s="95">
        <v>32</v>
      </c>
      <c r="AM83" s="95">
        <v>5</v>
      </c>
      <c r="AN83" s="95"/>
      <c r="AO83" s="95"/>
      <c r="AP83" s="96"/>
      <c r="AQ83" s="14"/>
      <c r="AR83" s="374">
        <f t="shared" si="61"/>
        <v>48</v>
      </c>
      <c r="AS83" s="14"/>
      <c r="AT83" s="14"/>
      <c r="AU83" s="112"/>
      <c r="AW83" s="94">
        <v>2</v>
      </c>
      <c r="AX83" s="94">
        <v>1</v>
      </c>
      <c r="AY83" s="95">
        <v>1</v>
      </c>
      <c r="AZ83" s="95">
        <v>2</v>
      </c>
      <c r="BA83" s="95">
        <v>4</v>
      </c>
      <c r="BB83" s="95">
        <v>1</v>
      </c>
      <c r="BC83" s="96"/>
      <c r="BD83" s="14"/>
      <c r="BE83" s="374">
        <f t="shared" si="62"/>
        <v>11</v>
      </c>
      <c r="BF83" s="14"/>
      <c r="BG83" s="14"/>
      <c r="BH83" s="112"/>
      <c r="BJ83" s="433"/>
      <c r="BK83" s="435"/>
      <c r="BL83" s="435"/>
      <c r="BM83" s="437">
        <v>1</v>
      </c>
      <c r="BN83" s="286"/>
      <c r="BO83" s="387">
        <f t="shared" si="63"/>
        <v>122</v>
      </c>
      <c r="BP83" s="387">
        <f t="shared" si="63"/>
        <v>122</v>
      </c>
      <c r="BQ83" s="387">
        <f t="shared" si="63"/>
        <v>122</v>
      </c>
      <c r="BR83" s="387">
        <f t="shared" si="63"/>
        <v>122</v>
      </c>
      <c r="BS83" s="286"/>
      <c r="BT83" s="472">
        <f t="shared" si="64"/>
        <v>0</v>
      </c>
      <c r="BU83" s="474">
        <f t="shared" si="65"/>
        <v>0</v>
      </c>
      <c r="BV83" s="474">
        <f t="shared" si="67"/>
        <v>0</v>
      </c>
      <c r="BW83" s="474">
        <f t="shared" si="68"/>
        <v>901.85</v>
      </c>
      <c r="BX83" s="625">
        <f t="shared" si="69"/>
        <v>135.15</v>
      </c>
      <c r="BZ83" s="374">
        <f t="shared" si="66"/>
        <v>122</v>
      </c>
      <c r="CA83" s="374">
        <f t="shared" si="66"/>
        <v>122</v>
      </c>
      <c r="CB83" s="374">
        <f t="shared" si="66"/>
        <v>122</v>
      </c>
      <c r="CC83" s="374">
        <f t="shared" si="66"/>
        <v>122</v>
      </c>
    </row>
    <row r="84" spans="1:81" ht="14.25" customHeight="1" x14ac:dyDescent="0.2">
      <c r="A84" s="412"/>
      <c r="B84" s="100" t="s">
        <v>182</v>
      </c>
      <c r="C84" s="101"/>
      <c r="D84" s="102">
        <v>0</v>
      </c>
      <c r="E84" s="413"/>
      <c r="F84" s="94">
        <v>0</v>
      </c>
      <c r="G84" s="95">
        <v>0</v>
      </c>
      <c r="H84" s="94">
        <v>0</v>
      </c>
      <c r="I84" s="95">
        <v>0</v>
      </c>
      <c r="J84" s="95">
        <v>0</v>
      </c>
      <c r="K84" s="95">
        <v>0</v>
      </c>
      <c r="L84" s="95">
        <v>0</v>
      </c>
      <c r="M84" s="96">
        <v>0</v>
      </c>
      <c r="N84" s="14"/>
      <c r="O84" s="374">
        <f t="shared" ref="O84" si="70">SUM(F84:M84)</f>
        <v>0</v>
      </c>
      <c r="P84" s="14"/>
      <c r="Q84" s="14"/>
      <c r="R84" s="112"/>
      <c r="S84" s="3"/>
      <c r="T84" s="3"/>
      <c r="U84" s="112"/>
      <c r="V84" s="95">
        <v>0</v>
      </c>
      <c r="W84" s="94">
        <v>0</v>
      </c>
      <c r="X84" s="95">
        <v>0</v>
      </c>
      <c r="Y84" s="95">
        <v>0</v>
      </c>
      <c r="Z84" s="95">
        <v>0</v>
      </c>
      <c r="AA84" s="95">
        <v>0</v>
      </c>
      <c r="AB84" s="96">
        <v>0</v>
      </c>
      <c r="AC84" s="96">
        <v>0</v>
      </c>
      <c r="AD84" s="14"/>
      <c r="AE84" s="374">
        <f t="shared" ref="AE84" si="71">SUM(V84:AC84)</f>
        <v>0</v>
      </c>
      <c r="AF84" s="14"/>
      <c r="AG84" s="14"/>
      <c r="AH84" s="112"/>
      <c r="AJ84" s="94">
        <v>0</v>
      </c>
      <c r="AK84" s="94">
        <v>0</v>
      </c>
      <c r="AL84" s="95">
        <v>0</v>
      </c>
      <c r="AM84" s="95">
        <v>0</v>
      </c>
      <c r="AN84" s="95">
        <v>0</v>
      </c>
      <c r="AO84" s="95">
        <v>0</v>
      </c>
      <c r="AP84" s="96">
        <v>0</v>
      </c>
      <c r="AQ84" s="14"/>
      <c r="AR84" s="374">
        <v>0</v>
      </c>
      <c r="AS84" s="14"/>
      <c r="AT84" s="14"/>
      <c r="AU84" s="112"/>
      <c r="AW84" s="94">
        <v>0</v>
      </c>
      <c r="AX84" s="94">
        <v>0</v>
      </c>
      <c r="AY84" s="95">
        <v>0</v>
      </c>
      <c r="AZ84" s="95">
        <v>0</v>
      </c>
      <c r="BA84" s="95">
        <v>0</v>
      </c>
      <c r="BB84" s="95">
        <v>0</v>
      </c>
      <c r="BC84" s="96">
        <v>0</v>
      </c>
      <c r="BD84" s="14"/>
      <c r="BE84" s="374">
        <f t="shared" ref="BE84" si="72">SUM(AW84:BC84)</f>
        <v>0</v>
      </c>
      <c r="BF84" s="14"/>
      <c r="BG84" s="14"/>
      <c r="BH84" s="112"/>
      <c r="BJ84" s="433"/>
      <c r="BK84" s="435"/>
      <c r="BL84" s="435"/>
      <c r="BM84" s="437">
        <v>1</v>
      </c>
      <c r="BN84" s="286"/>
      <c r="BO84" s="387">
        <f t="shared" si="63"/>
        <v>0</v>
      </c>
      <c r="BP84" s="387">
        <f t="shared" si="63"/>
        <v>0</v>
      </c>
      <c r="BQ84" s="387">
        <f t="shared" si="63"/>
        <v>0</v>
      </c>
      <c r="BR84" s="387">
        <f t="shared" si="63"/>
        <v>0</v>
      </c>
      <c r="BS84" s="286"/>
      <c r="BT84" s="472">
        <f t="shared" ref="BT84" si="73">(BO84*$BY$1-$BX84)*BJ84</f>
        <v>0</v>
      </c>
      <c r="BU84" s="474">
        <f t="shared" ref="BU84" si="74">(BP84*$BY$1-$BX84)*BK84</f>
        <v>0</v>
      </c>
      <c r="BV84" s="474">
        <f t="shared" ref="BV84" si="75">(BQ84*$BY$1-$BX84)*BL84</f>
        <v>0</v>
      </c>
      <c r="BW84" s="474">
        <f t="shared" ref="BW84" si="76">(BR84*$BY$1-$BX84)*BM84</f>
        <v>0</v>
      </c>
      <c r="BX84" s="625">
        <f t="shared" ref="BX84" si="77">(($CF$25+$CF$26)*(O84+AE84+BE84)+($CF$25*AR84))*$BY$1</f>
        <v>0</v>
      </c>
      <c r="BZ84" s="374">
        <f t="shared" si="66"/>
        <v>0</v>
      </c>
      <c r="CA84" s="374">
        <f t="shared" si="66"/>
        <v>0</v>
      </c>
      <c r="CB84" s="374">
        <f t="shared" si="66"/>
        <v>0</v>
      </c>
      <c r="CC84" s="374">
        <f t="shared" si="66"/>
        <v>0</v>
      </c>
    </row>
    <row r="85" spans="1:81" ht="15.75" thickBot="1" x14ac:dyDescent="0.25">
      <c r="A85" s="106"/>
      <c r="B85" s="166" t="s">
        <v>53</v>
      </c>
      <c r="C85" s="167" t="s">
        <v>58</v>
      </c>
      <c r="D85" s="168">
        <v>2.6</v>
      </c>
      <c r="E85" s="163"/>
      <c r="F85" s="169">
        <v>2</v>
      </c>
      <c r="G85" s="170">
        <v>2</v>
      </c>
      <c r="H85" s="169">
        <v>1</v>
      </c>
      <c r="I85" s="170">
        <v>3</v>
      </c>
      <c r="J85" s="170">
        <v>1</v>
      </c>
      <c r="K85" s="170">
        <v>10</v>
      </c>
      <c r="L85" s="170">
        <v>15</v>
      </c>
      <c r="M85" s="171">
        <v>2</v>
      </c>
      <c r="N85" s="164"/>
      <c r="O85" s="172">
        <f>SUM(F85:N85)</f>
        <v>36</v>
      </c>
      <c r="P85" s="164"/>
      <c r="Q85" s="164"/>
      <c r="R85" s="270"/>
      <c r="S85" s="164"/>
      <c r="T85" s="164"/>
      <c r="U85" s="112"/>
      <c r="V85" s="277">
        <v>4</v>
      </c>
      <c r="W85" s="169">
        <v>2</v>
      </c>
      <c r="X85" s="170">
        <v>7</v>
      </c>
      <c r="Y85" s="170">
        <v>2</v>
      </c>
      <c r="Z85" s="170">
        <v>6</v>
      </c>
      <c r="AA85" s="170">
        <v>15</v>
      </c>
      <c r="AB85" s="171">
        <v>4</v>
      </c>
      <c r="AC85" s="171">
        <v>35</v>
      </c>
      <c r="AD85" s="164"/>
      <c r="AE85" s="172">
        <f>SUM(V85:AC85)</f>
        <v>75</v>
      </c>
      <c r="AF85" s="164"/>
      <c r="AG85" s="164"/>
      <c r="AH85" s="165"/>
      <c r="AJ85" s="169">
        <v>6</v>
      </c>
      <c r="AK85" s="169">
        <v>10</v>
      </c>
      <c r="AL85" s="170">
        <v>22</v>
      </c>
      <c r="AM85" s="170">
        <v>8</v>
      </c>
      <c r="AN85" s="170"/>
      <c r="AO85" s="170"/>
      <c r="AP85" s="171"/>
      <c r="AQ85" s="164"/>
      <c r="AR85" s="172">
        <f>SUM(AJ85:AP85)</f>
        <v>46</v>
      </c>
      <c r="AS85" s="164"/>
      <c r="AT85" s="164"/>
      <c r="AU85" s="165"/>
      <c r="AW85" s="169">
        <v>3</v>
      </c>
      <c r="AX85" s="169">
        <v>2</v>
      </c>
      <c r="AY85" s="170">
        <v>1</v>
      </c>
      <c r="AZ85" s="170">
        <v>2</v>
      </c>
      <c r="BA85" s="170">
        <v>4</v>
      </c>
      <c r="BB85" s="170">
        <v>2</v>
      </c>
      <c r="BC85" s="171"/>
      <c r="BD85" s="164"/>
      <c r="BE85" s="172">
        <f t="shared" si="62"/>
        <v>14</v>
      </c>
      <c r="BF85" s="164"/>
      <c r="BG85" s="164"/>
      <c r="BH85" s="165"/>
      <c r="BJ85" s="369">
        <v>1</v>
      </c>
      <c r="BK85" s="370"/>
      <c r="BL85" s="370"/>
      <c r="BM85" s="371"/>
      <c r="BN85" s="286"/>
      <c r="BO85" s="314">
        <f t="shared" si="63"/>
        <v>171</v>
      </c>
      <c r="BP85" s="315">
        <f t="shared" si="63"/>
        <v>171</v>
      </c>
      <c r="BQ85" s="315">
        <f t="shared" si="63"/>
        <v>171</v>
      </c>
      <c r="BR85" s="316">
        <f t="shared" si="63"/>
        <v>171</v>
      </c>
      <c r="BS85" s="286"/>
      <c r="BT85" s="317">
        <f>(BO85*$BY$1-$BX85)*BJ85</f>
        <v>1255.0249999999999</v>
      </c>
      <c r="BU85" s="318">
        <f>(BP85*$BY$1-$BX85)*BK85</f>
        <v>0</v>
      </c>
      <c r="BV85" s="318">
        <f>(BQ85*$BY$1-$BX85)*BL85</f>
        <v>0</v>
      </c>
      <c r="BW85" s="318">
        <f>(BR85*$BY$1-$BX85)*BM85</f>
        <v>0</v>
      </c>
      <c r="BX85" s="610">
        <f t="shared" si="69"/>
        <v>198.47500000000005</v>
      </c>
      <c r="BZ85" s="173">
        <f t="shared" si="66"/>
        <v>171</v>
      </c>
      <c r="CA85" s="174">
        <f t="shared" si="66"/>
        <v>171</v>
      </c>
      <c r="CB85" s="174">
        <f t="shared" si="66"/>
        <v>171</v>
      </c>
      <c r="CC85" s="175">
        <f t="shared" si="66"/>
        <v>171</v>
      </c>
    </row>
    <row r="86" spans="1:81" x14ac:dyDescent="0.2">
      <c r="AG86" s="70" t="s">
        <v>147</v>
      </c>
      <c r="BJ86" s="153"/>
      <c r="BK86" s="153"/>
      <c r="BL86" s="153"/>
      <c r="BM86" s="153"/>
    </row>
    <row r="87" spans="1:81" x14ac:dyDescent="0.2">
      <c r="AW87" s="14"/>
      <c r="AX87" s="274"/>
      <c r="AY87" s="274"/>
      <c r="AZ87" s="274"/>
      <c r="BA87" s="274"/>
      <c r="BB87" s="274"/>
      <c r="BC87" s="14"/>
    </row>
    <row r="89" spans="1:81" x14ac:dyDescent="0.2">
      <c r="CA89">
        <v>238</v>
      </c>
    </row>
  </sheetData>
  <mergeCells count="29">
    <mergeCell ref="BT1:BX2"/>
    <mergeCell ref="BV6:BX6"/>
    <mergeCell ref="BV5:BX5"/>
    <mergeCell ref="CD26:CE26"/>
    <mergeCell ref="CD25:CE25"/>
    <mergeCell ref="CD11:CG23"/>
    <mergeCell ref="CD1:CG2"/>
    <mergeCell ref="CF5:CG5"/>
    <mergeCell ref="CF6:CG6"/>
    <mergeCell ref="AW4:AW5"/>
    <mergeCell ref="AW1:BH1"/>
    <mergeCell ref="AX2:BC2"/>
    <mergeCell ref="BJ1:BM2"/>
    <mergeCell ref="AJ1:AU1"/>
    <mergeCell ref="AK2:AP2"/>
    <mergeCell ref="AJ4:AJ5"/>
    <mergeCell ref="V1:AH1"/>
    <mergeCell ref="W2:AC2"/>
    <mergeCell ref="V4:V5"/>
    <mergeCell ref="F1:R1"/>
    <mergeCell ref="A47:A70"/>
    <mergeCell ref="A13:A44"/>
    <mergeCell ref="E13:E44"/>
    <mergeCell ref="A73:A83"/>
    <mergeCell ref="A7:A10"/>
    <mergeCell ref="E7:E8"/>
    <mergeCell ref="H2:M2"/>
    <mergeCell ref="E73:E83"/>
    <mergeCell ref="E47:E70"/>
  </mergeCells>
  <pageMargins left="0.45" right="0.7" top="0.78740157499999996" bottom="0.78740157499999996" header="0.3" footer="0.3"/>
  <pageSetup paperSize="8" scale="19" orientation="portrait" r:id="rId1"/>
  <headerFooter>
    <oddHeader xml:space="preserve">&amp;LEP Sissach - Eptigen&amp;R&amp;G
</oddHeader>
    <oddFooter>&amp;L&amp;Z&amp;F&amp;RStand: 17.03.2013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9"/>
  <sheetViews>
    <sheetView topLeftCell="AU1" zoomScale="140" zoomScaleNormal="140" workbookViewId="0">
      <selection activeCell="CV23" sqref="CV23"/>
    </sheetView>
  </sheetViews>
  <sheetFormatPr baseColWidth="10" defaultColWidth="4.7109375" defaultRowHeight="6.95" customHeight="1" outlineLevelCol="1" x14ac:dyDescent="0.2"/>
  <cols>
    <col min="1" max="1" width="1.42578125" style="116" customWidth="1"/>
    <col min="2" max="2" width="1.140625" style="116" customWidth="1"/>
    <col min="3" max="3" width="14.42578125" style="116" bestFit="1" customWidth="1"/>
    <col min="4" max="4" width="8.42578125" style="116" bestFit="1" customWidth="1"/>
    <col min="5" max="5" width="4" style="127" bestFit="1" customWidth="1"/>
    <col min="6" max="61" width="1.140625" style="137" customWidth="1" outlineLevel="1"/>
    <col min="62" max="63" width="1.28515625" style="137" customWidth="1" outlineLevel="1"/>
    <col min="64" max="83" width="1.140625" style="137" customWidth="1" outlineLevel="1"/>
    <col min="84" max="84" width="1.140625" style="116" customWidth="1"/>
    <col min="85" max="86" width="3.5703125" style="116" bestFit="1" customWidth="1"/>
    <col min="87" max="87" width="5.140625" style="116" bestFit="1" customWidth="1"/>
    <col min="88" max="88" width="5.85546875" style="116" bestFit="1" customWidth="1"/>
    <col min="89" max="89" width="1.140625" style="116" customWidth="1"/>
    <col min="90" max="91" width="6.5703125" style="116" bestFit="1" customWidth="1"/>
    <col min="92" max="92" width="6.85546875" style="116" bestFit="1" customWidth="1"/>
    <col min="93" max="93" width="7.5703125" style="116" customWidth="1"/>
    <col min="94" max="94" width="0.7109375" style="116" customWidth="1"/>
    <col min="95" max="95" width="5.5703125" style="116" hidden="1" customWidth="1"/>
    <col min="96" max="96" width="4.7109375" style="116" hidden="1" customWidth="1"/>
    <col min="97" max="97" width="6.85546875" style="116" hidden="1" customWidth="1"/>
    <col min="98" max="98" width="7.5703125" style="116" hidden="1" customWidth="1"/>
    <col min="99" max="244" width="4.7109375" style="116"/>
    <col min="245" max="245" width="1.42578125" style="116" customWidth="1"/>
    <col min="246" max="246" width="1.140625" style="116" customWidth="1"/>
    <col min="247" max="247" width="15.140625" style="116" customWidth="1"/>
    <col min="248" max="248" width="11.5703125" style="116" customWidth="1"/>
    <col min="249" max="249" width="4" style="116" customWidth="1"/>
    <col min="250" max="250" width="0" style="116" hidden="1" customWidth="1"/>
    <col min="251" max="251" width="4" style="116" customWidth="1"/>
    <col min="252" max="253" width="3.7109375" style="116" customWidth="1"/>
    <col min="254" max="254" width="7.42578125" style="116" bestFit="1" customWidth="1"/>
    <col min="255" max="255" width="3.28515625" style="116" customWidth="1"/>
    <col min="256" max="256" width="1.5703125" style="116" customWidth="1"/>
    <col min="257" max="334" width="1.140625" style="116" customWidth="1"/>
    <col min="335" max="500" width="4.7109375" style="116"/>
    <col min="501" max="501" width="1.42578125" style="116" customWidth="1"/>
    <col min="502" max="502" width="1.140625" style="116" customWidth="1"/>
    <col min="503" max="503" width="15.140625" style="116" customWidth="1"/>
    <col min="504" max="504" width="11.5703125" style="116" customWidth="1"/>
    <col min="505" max="505" width="4" style="116" customWidth="1"/>
    <col min="506" max="506" width="0" style="116" hidden="1" customWidth="1"/>
    <col min="507" max="507" width="4" style="116" customWidth="1"/>
    <col min="508" max="509" width="3.7109375" style="116" customWidth="1"/>
    <col min="510" max="510" width="7.42578125" style="116" bestFit="1" customWidth="1"/>
    <col min="511" max="511" width="3.28515625" style="116" customWidth="1"/>
    <col min="512" max="512" width="1.5703125" style="116" customWidth="1"/>
    <col min="513" max="590" width="1.140625" style="116" customWidth="1"/>
    <col min="591" max="756" width="4.7109375" style="116"/>
    <col min="757" max="757" width="1.42578125" style="116" customWidth="1"/>
    <col min="758" max="758" width="1.140625" style="116" customWidth="1"/>
    <col min="759" max="759" width="15.140625" style="116" customWidth="1"/>
    <col min="760" max="760" width="11.5703125" style="116" customWidth="1"/>
    <col min="761" max="761" width="4" style="116" customWidth="1"/>
    <col min="762" max="762" width="0" style="116" hidden="1" customWidth="1"/>
    <col min="763" max="763" width="4" style="116" customWidth="1"/>
    <col min="764" max="765" width="3.7109375" style="116" customWidth="1"/>
    <col min="766" max="766" width="7.42578125" style="116" bestFit="1" customWidth="1"/>
    <col min="767" max="767" width="3.28515625" style="116" customWidth="1"/>
    <col min="768" max="768" width="1.5703125" style="116" customWidth="1"/>
    <col min="769" max="846" width="1.140625" style="116" customWidth="1"/>
    <col min="847" max="1012" width="4.7109375" style="116"/>
    <col min="1013" max="1013" width="1.42578125" style="116" customWidth="1"/>
    <col min="1014" max="1014" width="1.140625" style="116" customWidth="1"/>
    <col min="1015" max="1015" width="15.140625" style="116" customWidth="1"/>
    <col min="1016" max="1016" width="11.5703125" style="116" customWidth="1"/>
    <col min="1017" max="1017" width="4" style="116" customWidth="1"/>
    <col min="1018" max="1018" width="0" style="116" hidden="1" customWidth="1"/>
    <col min="1019" max="1019" width="4" style="116" customWidth="1"/>
    <col min="1020" max="1021" width="3.7109375" style="116" customWidth="1"/>
    <col min="1022" max="1022" width="7.42578125" style="116" bestFit="1" customWidth="1"/>
    <col min="1023" max="1023" width="3.28515625" style="116" customWidth="1"/>
    <col min="1024" max="1024" width="1.5703125" style="116" customWidth="1"/>
    <col min="1025" max="1102" width="1.140625" style="116" customWidth="1"/>
    <col min="1103" max="1268" width="4.7109375" style="116"/>
    <col min="1269" max="1269" width="1.42578125" style="116" customWidth="1"/>
    <col min="1270" max="1270" width="1.140625" style="116" customWidth="1"/>
    <col min="1271" max="1271" width="15.140625" style="116" customWidth="1"/>
    <col min="1272" max="1272" width="11.5703125" style="116" customWidth="1"/>
    <col min="1273" max="1273" width="4" style="116" customWidth="1"/>
    <col min="1274" max="1274" width="0" style="116" hidden="1" customWidth="1"/>
    <col min="1275" max="1275" width="4" style="116" customWidth="1"/>
    <col min="1276" max="1277" width="3.7109375" style="116" customWidth="1"/>
    <col min="1278" max="1278" width="7.42578125" style="116" bestFit="1" customWidth="1"/>
    <col min="1279" max="1279" width="3.28515625" style="116" customWidth="1"/>
    <col min="1280" max="1280" width="1.5703125" style="116" customWidth="1"/>
    <col min="1281" max="1358" width="1.140625" style="116" customWidth="1"/>
    <col min="1359" max="1524" width="4.7109375" style="116"/>
    <col min="1525" max="1525" width="1.42578125" style="116" customWidth="1"/>
    <col min="1526" max="1526" width="1.140625" style="116" customWidth="1"/>
    <col min="1527" max="1527" width="15.140625" style="116" customWidth="1"/>
    <col min="1528" max="1528" width="11.5703125" style="116" customWidth="1"/>
    <col min="1529" max="1529" width="4" style="116" customWidth="1"/>
    <col min="1530" max="1530" width="0" style="116" hidden="1" customWidth="1"/>
    <col min="1531" max="1531" width="4" style="116" customWidth="1"/>
    <col min="1532" max="1533" width="3.7109375" style="116" customWidth="1"/>
    <col min="1534" max="1534" width="7.42578125" style="116" bestFit="1" customWidth="1"/>
    <col min="1535" max="1535" width="3.28515625" style="116" customWidth="1"/>
    <col min="1536" max="1536" width="1.5703125" style="116" customWidth="1"/>
    <col min="1537" max="1614" width="1.140625" style="116" customWidth="1"/>
    <col min="1615" max="1780" width="4.7109375" style="116"/>
    <col min="1781" max="1781" width="1.42578125" style="116" customWidth="1"/>
    <col min="1782" max="1782" width="1.140625" style="116" customWidth="1"/>
    <col min="1783" max="1783" width="15.140625" style="116" customWidth="1"/>
    <col min="1784" max="1784" width="11.5703125" style="116" customWidth="1"/>
    <col min="1785" max="1785" width="4" style="116" customWidth="1"/>
    <col min="1786" max="1786" width="0" style="116" hidden="1" customWidth="1"/>
    <col min="1787" max="1787" width="4" style="116" customWidth="1"/>
    <col min="1788" max="1789" width="3.7109375" style="116" customWidth="1"/>
    <col min="1790" max="1790" width="7.42578125" style="116" bestFit="1" customWidth="1"/>
    <col min="1791" max="1791" width="3.28515625" style="116" customWidth="1"/>
    <col min="1792" max="1792" width="1.5703125" style="116" customWidth="1"/>
    <col min="1793" max="1870" width="1.140625" style="116" customWidth="1"/>
    <col min="1871" max="2036" width="4.7109375" style="116"/>
    <col min="2037" max="2037" width="1.42578125" style="116" customWidth="1"/>
    <col min="2038" max="2038" width="1.140625" style="116" customWidth="1"/>
    <col min="2039" max="2039" width="15.140625" style="116" customWidth="1"/>
    <col min="2040" max="2040" width="11.5703125" style="116" customWidth="1"/>
    <col min="2041" max="2041" width="4" style="116" customWidth="1"/>
    <col min="2042" max="2042" width="0" style="116" hidden="1" customWidth="1"/>
    <col min="2043" max="2043" width="4" style="116" customWidth="1"/>
    <col min="2044" max="2045" width="3.7109375" style="116" customWidth="1"/>
    <col min="2046" max="2046" width="7.42578125" style="116" bestFit="1" customWidth="1"/>
    <col min="2047" max="2047" width="3.28515625" style="116" customWidth="1"/>
    <col min="2048" max="2048" width="1.5703125" style="116" customWidth="1"/>
    <col min="2049" max="2126" width="1.140625" style="116" customWidth="1"/>
    <col min="2127" max="2292" width="4.7109375" style="116"/>
    <col min="2293" max="2293" width="1.42578125" style="116" customWidth="1"/>
    <col min="2294" max="2294" width="1.140625" style="116" customWidth="1"/>
    <col min="2295" max="2295" width="15.140625" style="116" customWidth="1"/>
    <col min="2296" max="2296" width="11.5703125" style="116" customWidth="1"/>
    <col min="2297" max="2297" width="4" style="116" customWidth="1"/>
    <col min="2298" max="2298" width="0" style="116" hidden="1" customWidth="1"/>
    <col min="2299" max="2299" width="4" style="116" customWidth="1"/>
    <col min="2300" max="2301" width="3.7109375" style="116" customWidth="1"/>
    <col min="2302" max="2302" width="7.42578125" style="116" bestFit="1" customWidth="1"/>
    <col min="2303" max="2303" width="3.28515625" style="116" customWidth="1"/>
    <col min="2304" max="2304" width="1.5703125" style="116" customWidth="1"/>
    <col min="2305" max="2382" width="1.140625" style="116" customWidth="1"/>
    <col min="2383" max="2548" width="4.7109375" style="116"/>
    <col min="2549" max="2549" width="1.42578125" style="116" customWidth="1"/>
    <col min="2550" max="2550" width="1.140625" style="116" customWidth="1"/>
    <col min="2551" max="2551" width="15.140625" style="116" customWidth="1"/>
    <col min="2552" max="2552" width="11.5703125" style="116" customWidth="1"/>
    <col min="2553" max="2553" width="4" style="116" customWidth="1"/>
    <col min="2554" max="2554" width="0" style="116" hidden="1" customWidth="1"/>
    <col min="2555" max="2555" width="4" style="116" customWidth="1"/>
    <col min="2556" max="2557" width="3.7109375" style="116" customWidth="1"/>
    <col min="2558" max="2558" width="7.42578125" style="116" bestFit="1" customWidth="1"/>
    <col min="2559" max="2559" width="3.28515625" style="116" customWidth="1"/>
    <col min="2560" max="2560" width="1.5703125" style="116" customWidth="1"/>
    <col min="2561" max="2638" width="1.140625" style="116" customWidth="1"/>
    <col min="2639" max="2804" width="4.7109375" style="116"/>
    <col min="2805" max="2805" width="1.42578125" style="116" customWidth="1"/>
    <col min="2806" max="2806" width="1.140625" style="116" customWidth="1"/>
    <col min="2807" max="2807" width="15.140625" style="116" customWidth="1"/>
    <col min="2808" max="2808" width="11.5703125" style="116" customWidth="1"/>
    <col min="2809" max="2809" width="4" style="116" customWidth="1"/>
    <col min="2810" max="2810" width="0" style="116" hidden="1" customWidth="1"/>
    <col min="2811" max="2811" width="4" style="116" customWidth="1"/>
    <col min="2812" max="2813" width="3.7109375" style="116" customWidth="1"/>
    <col min="2814" max="2814" width="7.42578125" style="116" bestFit="1" customWidth="1"/>
    <col min="2815" max="2815" width="3.28515625" style="116" customWidth="1"/>
    <col min="2816" max="2816" width="1.5703125" style="116" customWidth="1"/>
    <col min="2817" max="2894" width="1.140625" style="116" customWidth="1"/>
    <col min="2895" max="3060" width="4.7109375" style="116"/>
    <col min="3061" max="3061" width="1.42578125" style="116" customWidth="1"/>
    <col min="3062" max="3062" width="1.140625" style="116" customWidth="1"/>
    <col min="3063" max="3063" width="15.140625" style="116" customWidth="1"/>
    <col min="3064" max="3064" width="11.5703125" style="116" customWidth="1"/>
    <col min="3065" max="3065" width="4" style="116" customWidth="1"/>
    <col min="3066" max="3066" width="0" style="116" hidden="1" customWidth="1"/>
    <col min="3067" max="3067" width="4" style="116" customWidth="1"/>
    <col min="3068" max="3069" width="3.7109375" style="116" customWidth="1"/>
    <col min="3070" max="3070" width="7.42578125" style="116" bestFit="1" customWidth="1"/>
    <col min="3071" max="3071" width="3.28515625" style="116" customWidth="1"/>
    <col min="3072" max="3072" width="1.5703125" style="116" customWidth="1"/>
    <col min="3073" max="3150" width="1.140625" style="116" customWidth="1"/>
    <col min="3151" max="3316" width="4.7109375" style="116"/>
    <col min="3317" max="3317" width="1.42578125" style="116" customWidth="1"/>
    <col min="3318" max="3318" width="1.140625" style="116" customWidth="1"/>
    <col min="3319" max="3319" width="15.140625" style="116" customWidth="1"/>
    <col min="3320" max="3320" width="11.5703125" style="116" customWidth="1"/>
    <col min="3321" max="3321" width="4" style="116" customWidth="1"/>
    <col min="3322" max="3322" width="0" style="116" hidden="1" customWidth="1"/>
    <col min="3323" max="3323" width="4" style="116" customWidth="1"/>
    <col min="3324" max="3325" width="3.7109375" style="116" customWidth="1"/>
    <col min="3326" max="3326" width="7.42578125" style="116" bestFit="1" customWidth="1"/>
    <col min="3327" max="3327" width="3.28515625" style="116" customWidth="1"/>
    <col min="3328" max="3328" width="1.5703125" style="116" customWidth="1"/>
    <col min="3329" max="3406" width="1.140625" style="116" customWidth="1"/>
    <col min="3407" max="3572" width="4.7109375" style="116"/>
    <col min="3573" max="3573" width="1.42578125" style="116" customWidth="1"/>
    <col min="3574" max="3574" width="1.140625" style="116" customWidth="1"/>
    <col min="3575" max="3575" width="15.140625" style="116" customWidth="1"/>
    <col min="3576" max="3576" width="11.5703125" style="116" customWidth="1"/>
    <col min="3577" max="3577" width="4" style="116" customWidth="1"/>
    <col min="3578" max="3578" width="0" style="116" hidden="1" customWidth="1"/>
    <col min="3579" max="3579" width="4" style="116" customWidth="1"/>
    <col min="3580" max="3581" width="3.7109375" style="116" customWidth="1"/>
    <col min="3582" max="3582" width="7.42578125" style="116" bestFit="1" customWidth="1"/>
    <col min="3583" max="3583" width="3.28515625" style="116" customWidth="1"/>
    <col min="3584" max="3584" width="1.5703125" style="116" customWidth="1"/>
    <col min="3585" max="3662" width="1.140625" style="116" customWidth="1"/>
    <col min="3663" max="3828" width="4.7109375" style="116"/>
    <col min="3829" max="3829" width="1.42578125" style="116" customWidth="1"/>
    <col min="3830" max="3830" width="1.140625" style="116" customWidth="1"/>
    <col min="3831" max="3831" width="15.140625" style="116" customWidth="1"/>
    <col min="3832" max="3832" width="11.5703125" style="116" customWidth="1"/>
    <col min="3833" max="3833" width="4" style="116" customWidth="1"/>
    <col min="3834" max="3834" width="0" style="116" hidden="1" customWidth="1"/>
    <col min="3835" max="3835" width="4" style="116" customWidth="1"/>
    <col min="3836" max="3837" width="3.7109375" style="116" customWidth="1"/>
    <col min="3838" max="3838" width="7.42578125" style="116" bestFit="1" customWidth="1"/>
    <col min="3839" max="3839" width="3.28515625" style="116" customWidth="1"/>
    <col min="3840" max="3840" width="1.5703125" style="116" customWidth="1"/>
    <col min="3841" max="3918" width="1.140625" style="116" customWidth="1"/>
    <col min="3919" max="4084" width="4.7109375" style="116"/>
    <col min="4085" max="4085" width="1.42578125" style="116" customWidth="1"/>
    <col min="4086" max="4086" width="1.140625" style="116" customWidth="1"/>
    <col min="4087" max="4087" width="15.140625" style="116" customWidth="1"/>
    <col min="4088" max="4088" width="11.5703125" style="116" customWidth="1"/>
    <col min="4089" max="4089" width="4" style="116" customWidth="1"/>
    <col min="4090" max="4090" width="0" style="116" hidden="1" customWidth="1"/>
    <col min="4091" max="4091" width="4" style="116" customWidth="1"/>
    <col min="4092" max="4093" width="3.7109375" style="116" customWidth="1"/>
    <col min="4094" max="4094" width="7.42578125" style="116" bestFit="1" customWidth="1"/>
    <col min="4095" max="4095" width="3.28515625" style="116" customWidth="1"/>
    <col min="4096" max="4096" width="1.5703125" style="116" customWidth="1"/>
    <col min="4097" max="4174" width="1.140625" style="116" customWidth="1"/>
    <col min="4175" max="4340" width="4.7109375" style="116"/>
    <col min="4341" max="4341" width="1.42578125" style="116" customWidth="1"/>
    <col min="4342" max="4342" width="1.140625" style="116" customWidth="1"/>
    <col min="4343" max="4343" width="15.140625" style="116" customWidth="1"/>
    <col min="4344" max="4344" width="11.5703125" style="116" customWidth="1"/>
    <col min="4345" max="4345" width="4" style="116" customWidth="1"/>
    <col min="4346" max="4346" width="0" style="116" hidden="1" customWidth="1"/>
    <col min="4347" max="4347" width="4" style="116" customWidth="1"/>
    <col min="4348" max="4349" width="3.7109375" style="116" customWidth="1"/>
    <col min="4350" max="4350" width="7.42578125" style="116" bestFit="1" customWidth="1"/>
    <col min="4351" max="4351" width="3.28515625" style="116" customWidth="1"/>
    <col min="4352" max="4352" width="1.5703125" style="116" customWidth="1"/>
    <col min="4353" max="4430" width="1.140625" style="116" customWidth="1"/>
    <col min="4431" max="4596" width="4.7109375" style="116"/>
    <col min="4597" max="4597" width="1.42578125" style="116" customWidth="1"/>
    <col min="4598" max="4598" width="1.140625" style="116" customWidth="1"/>
    <col min="4599" max="4599" width="15.140625" style="116" customWidth="1"/>
    <col min="4600" max="4600" width="11.5703125" style="116" customWidth="1"/>
    <col min="4601" max="4601" width="4" style="116" customWidth="1"/>
    <col min="4602" max="4602" width="0" style="116" hidden="1" customWidth="1"/>
    <col min="4603" max="4603" width="4" style="116" customWidth="1"/>
    <col min="4604" max="4605" width="3.7109375" style="116" customWidth="1"/>
    <col min="4606" max="4606" width="7.42578125" style="116" bestFit="1" customWidth="1"/>
    <col min="4607" max="4607" width="3.28515625" style="116" customWidth="1"/>
    <col min="4608" max="4608" width="1.5703125" style="116" customWidth="1"/>
    <col min="4609" max="4686" width="1.140625" style="116" customWidth="1"/>
    <col min="4687" max="4852" width="4.7109375" style="116"/>
    <col min="4853" max="4853" width="1.42578125" style="116" customWidth="1"/>
    <col min="4854" max="4854" width="1.140625" style="116" customWidth="1"/>
    <col min="4855" max="4855" width="15.140625" style="116" customWidth="1"/>
    <col min="4856" max="4856" width="11.5703125" style="116" customWidth="1"/>
    <col min="4857" max="4857" width="4" style="116" customWidth="1"/>
    <col min="4858" max="4858" width="0" style="116" hidden="1" customWidth="1"/>
    <col min="4859" max="4859" width="4" style="116" customWidth="1"/>
    <col min="4860" max="4861" width="3.7109375" style="116" customWidth="1"/>
    <col min="4862" max="4862" width="7.42578125" style="116" bestFit="1" customWidth="1"/>
    <col min="4863" max="4863" width="3.28515625" style="116" customWidth="1"/>
    <col min="4864" max="4864" width="1.5703125" style="116" customWidth="1"/>
    <col min="4865" max="4942" width="1.140625" style="116" customWidth="1"/>
    <col min="4943" max="5108" width="4.7109375" style="116"/>
    <col min="5109" max="5109" width="1.42578125" style="116" customWidth="1"/>
    <col min="5110" max="5110" width="1.140625" style="116" customWidth="1"/>
    <col min="5111" max="5111" width="15.140625" style="116" customWidth="1"/>
    <col min="5112" max="5112" width="11.5703125" style="116" customWidth="1"/>
    <col min="5113" max="5113" width="4" style="116" customWidth="1"/>
    <col min="5114" max="5114" width="0" style="116" hidden="1" customWidth="1"/>
    <col min="5115" max="5115" width="4" style="116" customWidth="1"/>
    <col min="5116" max="5117" width="3.7109375" style="116" customWidth="1"/>
    <col min="5118" max="5118" width="7.42578125" style="116" bestFit="1" customWidth="1"/>
    <col min="5119" max="5119" width="3.28515625" style="116" customWidth="1"/>
    <col min="5120" max="5120" width="1.5703125" style="116" customWidth="1"/>
    <col min="5121" max="5198" width="1.140625" style="116" customWidth="1"/>
    <col min="5199" max="5364" width="4.7109375" style="116"/>
    <col min="5365" max="5365" width="1.42578125" style="116" customWidth="1"/>
    <col min="5366" max="5366" width="1.140625" style="116" customWidth="1"/>
    <col min="5367" max="5367" width="15.140625" style="116" customWidth="1"/>
    <col min="5368" max="5368" width="11.5703125" style="116" customWidth="1"/>
    <col min="5369" max="5369" width="4" style="116" customWidth="1"/>
    <col min="5370" max="5370" width="0" style="116" hidden="1" customWidth="1"/>
    <col min="5371" max="5371" width="4" style="116" customWidth="1"/>
    <col min="5372" max="5373" width="3.7109375" style="116" customWidth="1"/>
    <col min="5374" max="5374" width="7.42578125" style="116" bestFit="1" customWidth="1"/>
    <col min="5375" max="5375" width="3.28515625" style="116" customWidth="1"/>
    <col min="5376" max="5376" width="1.5703125" style="116" customWidth="1"/>
    <col min="5377" max="5454" width="1.140625" style="116" customWidth="1"/>
    <col min="5455" max="5620" width="4.7109375" style="116"/>
    <col min="5621" max="5621" width="1.42578125" style="116" customWidth="1"/>
    <col min="5622" max="5622" width="1.140625" style="116" customWidth="1"/>
    <col min="5623" max="5623" width="15.140625" style="116" customWidth="1"/>
    <col min="5624" max="5624" width="11.5703125" style="116" customWidth="1"/>
    <col min="5625" max="5625" width="4" style="116" customWidth="1"/>
    <col min="5626" max="5626" width="0" style="116" hidden="1" customWidth="1"/>
    <col min="5627" max="5627" width="4" style="116" customWidth="1"/>
    <col min="5628" max="5629" width="3.7109375" style="116" customWidth="1"/>
    <col min="5630" max="5630" width="7.42578125" style="116" bestFit="1" customWidth="1"/>
    <col min="5631" max="5631" width="3.28515625" style="116" customWidth="1"/>
    <col min="5632" max="5632" width="1.5703125" style="116" customWidth="1"/>
    <col min="5633" max="5710" width="1.140625" style="116" customWidth="1"/>
    <col min="5711" max="5876" width="4.7109375" style="116"/>
    <col min="5877" max="5877" width="1.42578125" style="116" customWidth="1"/>
    <col min="5878" max="5878" width="1.140625" style="116" customWidth="1"/>
    <col min="5879" max="5879" width="15.140625" style="116" customWidth="1"/>
    <col min="5880" max="5880" width="11.5703125" style="116" customWidth="1"/>
    <col min="5881" max="5881" width="4" style="116" customWidth="1"/>
    <col min="5882" max="5882" width="0" style="116" hidden="1" customWidth="1"/>
    <col min="5883" max="5883" width="4" style="116" customWidth="1"/>
    <col min="5884" max="5885" width="3.7109375" style="116" customWidth="1"/>
    <col min="5886" max="5886" width="7.42578125" style="116" bestFit="1" customWidth="1"/>
    <col min="5887" max="5887" width="3.28515625" style="116" customWidth="1"/>
    <col min="5888" max="5888" width="1.5703125" style="116" customWidth="1"/>
    <col min="5889" max="5966" width="1.140625" style="116" customWidth="1"/>
    <col min="5967" max="6132" width="4.7109375" style="116"/>
    <col min="6133" max="6133" width="1.42578125" style="116" customWidth="1"/>
    <col min="6134" max="6134" width="1.140625" style="116" customWidth="1"/>
    <col min="6135" max="6135" width="15.140625" style="116" customWidth="1"/>
    <col min="6136" max="6136" width="11.5703125" style="116" customWidth="1"/>
    <col min="6137" max="6137" width="4" style="116" customWidth="1"/>
    <col min="6138" max="6138" width="0" style="116" hidden="1" customWidth="1"/>
    <col min="6139" max="6139" width="4" style="116" customWidth="1"/>
    <col min="6140" max="6141" width="3.7109375" style="116" customWidth="1"/>
    <col min="6142" max="6142" width="7.42578125" style="116" bestFit="1" customWidth="1"/>
    <col min="6143" max="6143" width="3.28515625" style="116" customWidth="1"/>
    <col min="6144" max="6144" width="1.5703125" style="116" customWidth="1"/>
    <col min="6145" max="6222" width="1.140625" style="116" customWidth="1"/>
    <col min="6223" max="6388" width="4.7109375" style="116"/>
    <col min="6389" max="6389" width="1.42578125" style="116" customWidth="1"/>
    <col min="6390" max="6390" width="1.140625" style="116" customWidth="1"/>
    <col min="6391" max="6391" width="15.140625" style="116" customWidth="1"/>
    <col min="6392" max="6392" width="11.5703125" style="116" customWidth="1"/>
    <col min="6393" max="6393" width="4" style="116" customWidth="1"/>
    <col min="6394" max="6394" width="0" style="116" hidden="1" customWidth="1"/>
    <col min="6395" max="6395" width="4" style="116" customWidth="1"/>
    <col min="6396" max="6397" width="3.7109375" style="116" customWidth="1"/>
    <col min="6398" max="6398" width="7.42578125" style="116" bestFit="1" customWidth="1"/>
    <col min="6399" max="6399" width="3.28515625" style="116" customWidth="1"/>
    <col min="6400" max="6400" width="1.5703125" style="116" customWidth="1"/>
    <col min="6401" max="6478" width="1.140625" style="116" customWidth="1"/>
    <col min="6479" max="6644" width="4.7109375" style="116"/>
    <col min="6645" max="6645" width="1.42578125" style="116" customWidth="1"/>
    <col min="6646" max="6646" width="1.140625" style="116" customWidth="1"/>
    <col min="6647" max="6647" width="15.140625" style="116" customWidth="1"/>
    <col min="6648" max="6648" width="11.5703125" style="116" customWidth="1"/>
    <col min="6649" max="6649" width="4" style="116" customWidth="1"/>
    <col min="6650" max="6650" width="0" style="116" hidden="1" customWidth="1"/>
    <col min="6651" max="6651" width="4" style="116" customWidth="1"/>
    <col min="6652" max="6653" width="3.7109375" style="116" customWidth="1"/>
    <col min="6654" max="6654" width="7.42578125" style="116" bestFit="1" customWidth="1"/>
    <col min="6655" max="6655" width="3.28515625" style="116" customWidth="1"/>
    <col min="6656" max="6656" width="1.5703125" style="116" customWidth="1"/>
    <col min="6657" max="6734" width="1.140625" style="116" customWidth="1"/>
    <col min="6735" max="6900" width="4.7109375" style="116"/>
    <col min="6901" max="6901" width="1.42578125" style="116" customWidth="1"/>
    <col min="6902" max="6902" width="1.140625" style="116" customWidth="1"/>
    <col min="6903" max="6903" width="15.140625" style="116" customWidth="1"/>
    <col min="6904" max="6904" width="11.5703125" style="116" customWidth="1"/>
    <col min="6905" max="6905" width="4" style="116" customWidth="1"/>
    <col min="6906" max="6906" width="0" style="116" hidden="1" customWidth="1"/>
    <col min="6907" max="6907" width="4" style="116" customWidth="1"/>
    <col min="6908" max="6909" width="3.7109375" style="116" customWidth="1"/>
    <col min="6910" max="6910" width="7.42578125" style="116" bestFit="1" customWidth="1"/>
    <col min="6911" max="6911" width="3.28515625" style="116" customWidth="1"/>
    <col min="6912" max="6912" width="1.5703125" style="116" customWidth="1"/>
    <col min="6913" max="6990" width="1.140625" style="116" customWidth="1"/>
    <col min="6991" max="7156" width="4.7109375" style="116"/>
    <col min="7157" max="7157" width="1.42578125" style="116" customWidth="1"/>
    <col min="7158" max="7158" width="1.140625" style="116" customWidth="1"/>
    <col min="7159" max="7159" width="15.140625" style="116" customWidth="1"/>
    <col min="7160" max="7160" width="11.5703125" style="116" customWidth="1"/>
    <col min="7161" max="7161" width="4" style="116" customWidth="1"/>
    <col min="7162" max="7162" width="0" style="116" hidden="1" customWidth="1"/>
    <col min="7163" max="7163" width="4" style="116" customWidth="1"/>
    <col min="7164" max="7165" width="3.7109375" style="116" customWidth="1"/>
    <col min="7166" max="7166" width="7.42578125" style="116" bestFit="1" customWidth="1"/>
    <col min="7167" max="7167" width="3.28515625" style="116" customWidth="1"/>
    <col min="7168" max="7168" width="1.5703125" style="116" customWidth="1"/>
    <col min="7169" max="7246" width="1.140625" style="116" customWidth="1"/>
    <col min="7247" max="7412" width="4.7109375" style="116"/>
    <col min="7413" max="7413" width="1.42578125" style="116" customWidth="1"/>
    <col min="7414" max="7414" width="1.140625" style="116" customWidth="1"/>
    <col min="7415" max="7415" width="15.140625" style="116" customWidth="1"/>
    <col min="7416" max="7416" width="11.5703125" style="116" customWidth="1"/>
    <col min="7417" max="7417" width="4" style="116" customWidth="1"/>
    <col min="7418" max="7418" width="0" style="116" hidden="1" customWidth="1"/>
    <col min="7419" max="7419" width="4" style="116" customWidth="1"/>
    <col min="7420" max="7421" width="3.7109375" style="116" customWidth="1"/>
    <col min="7422" max="7422" width="7.42578125" style="116" bestFit="1" customWidth="1"/>
    <col min="7423" max="7423" width="3.28515625" style="116" customWidth="1"/>
    <col min="7424" max="7424" width="1.5703125" style="116" customWidth="1"/>
    <col min="7425" max="7502" width="1.140625" style="116" customWidth="1"/>
    <col min="7503" max="7668" width="4.7109375" style="116"/>
    <col min="7669" max="7669" width="1.42578125" style="116" customWidth="1"/>
    <col min="7670" max="7670" width="1.140625" style="116" customWidth="1"/>
    <col min="7671" max="7671" width="15.140625" style="116" customWidth="1"/>
    <col min="7672" max="7672" width="11.5703125" style="116" customWidth="1"/>
    <col min="7673" max="7673" width="4" style="116" customWidth="1"/>
    <col min="7674" max="7674" width="0" style="116" hidden="1" customWidth="1"/>
    <col min="7675" max="7675" width="4" style="116" customWidth="1"/>
    <col min="7676" max="7677" width="3.7109375" style="116" customWidth="1"/>
    <col min="7678" max="7678" width="7.42578125" style="116" bestFit="1" customWidth="1"/>
    <col min="7679" max="7679" width="3.28515625" style="116" customWidth="1"/>
    <col min="7680" max="7680" width="1.5703125" style="116" customWidth="1"/>
    <col min="7681" max="7758" width="1.140625" style="116" customWidth="1"/>
    <col min="7759" max="7924" width="4.7109375" style="116"/>
    <col min="7925" max="7925" width="1.42578125" style="116" customWidth="1"/>
    <col min="7926" max="7926" width="1.140625" style="116" customWidth="1"/>
    <col min="7927" max="7927" width="15.140625" style="116" customWidth="1"/>
    <col min="7928" max="7928" width="11.5703125" style="116" customWidth="1"/>
    <col min="7929" max="7929" width="4" style="116" customWidth="1"/>
    <col min="7930" max="7930" width="0" style="116" hidden="1" customWidth="1"/>
    <col min="7931" max="7931" width="4" style="116" customWidth="1"/>
    <col min="7932" max="7933" width="3.7109375" style="116" customWidth="1"/>
    <col min="7934" max="7934" width="7.42578125" style="116" bestFit="1" customWidth="1"/>
    <col min="7935" max="7935" width="3.28515625" style="116" customWidth="1"/>
    <col min="7936" max="7936" width="1.5703125" style="116" customWidth="1"/>
    <col min="7937" max="8014" width="1.140625" style="116" customWidth="1"/>
    <col min="8015" max="8180" width="4.7109375" style="116"/>
    <col min="8181" max="8181" width="1.42578125" style="116" customWidth="1"/>
    <col min="8182" max="8182" width="1.140625" style="116" customWidth="1"/>
    <col min="8183" max="8183" width="15.140625" style="116" customWidth="1"/>
    <col min="8184" max="8184" width="11.5703125" style="116" customWidth="1"/>
    <col min="8185" max="8185" width="4" style="116" customWidth="1"/>
    <col min="8186" max="8186" width="0" style="116" hidden="1" customWidth="1"/>
    <col min="8187" max="8187" width="4" style="116" customWidth="1"/>
    <col min="8188" max="8189" width="3.7109375" style="116" customWidth="1"/>
    <col min="8190" max="8190" width="7.42578125" style="116" bestFit="1" customWidth="1"/>
    <col min="8191" max="8191" width="3.28515625" style="116" customWidth="1"/>
    <col min="8192" max="8192" width="1.5703125" style="116" customWidth="1"/>
    <col min="8193" max="8270" width="1.140625" style="116" customWidth="1"/>
    <col min="8271" max="8436" width="4.7109375" style="116"/>
    <col min="8437" max="8437" width="1.42578125" style="116" customWidth="1"/>
    <col min="8438" max="8438" width="1.140625" style="116" customWidth="1"/>
    <col min="8439" max="8439" width="15.140625" style="116" customWidth="1"/>
    <col min="8440" max="8440" width="11.5703125" style="116" customWidth="1"/>
    <col min="8441" max="8441" width="4" style="116" customWidth="1"/>
    <col min="8442" max="8442" width="0" style="116" hidden="1" customWidth="1"/>
    <col min="8443" max="8443" width="4" style="116" customWidth="1"/>
    <col min="8444" max="8445" width="3.7109375" style="116" customWidth="1"/>
    <col min="8446" max="8446" width="7.42578125" style="116" bestFit="1" customWidth="1"/>
    <col min="8447" max="8447" width="3.28515625" style="116" customWidth="1"/>
    <col min="8448" max="8448" width="1.5703125" style="116" customWidth="1"/>
    <col min="8449" max="8526" width="1.140625" style="116" customWidth="1"/>
    <col min="8527" max="8692" width="4.7109375" style="116"/>
    <col min="8693" max="8693" width="1.42578125" style="116" customWidth="1"/>
    <col min="8694" max="8694" width="1.140625" style="116" customWidth="1"/>
    <col min="8695" max="8695" width="15.140625" style="116" customWidth="1"/>
    <col min="8696" max="8696" width="11.5703125" style="116" customWidth="1"/>
    <col min="8697" max="8697" width="4" style="116" customWidth="1"/>
    <col min="8698" max="8698" width="0" style="116" hidden="1" customWidth="1"/>
    <col min="8699" max="8699" width="4" style="116" customWidth="1"/>
    <col min="8700" max="8701" width="3.7109375" style="116" customWidth="1"/>
    <col min="8702" max="8702" width="7.42578125" style="116" bestFit="1" customWidth="1"/>
    <col min="8703" max="8703" width="3.28515625" style="116" customWidth="1"/>
    <col min="8704" max="8704" width="1.5703125" style="116" customWidth="1"/>
    <col min="8705" max="8782" width="1.140625" style="116" customWidth="1"/>
    <col min="8783" max="8948" width="4.7109375" style="116"/>
    <col min="8949" max="8949" width="1.42578125" style="116" customWidth="1"/>
    <col min="8950" max="8950" width="1.140625" style="116" customWidth="1"/>
    <col min="8951" max="8951" width="15.140625" style="116" customWidth="1"/>
    <col min="8952" max="8952" width="11.5703125" style="116" customWidth="1"/>
    <col min="8953" max="8953" width="4" style="116" customWidth="1"/>
    <col min="8954" max="8954" width="0" style="116" hidden="1" customWidth="1"/>
    <col min="8955" max="8955" width="4" style="116" customWidth="1"/>
    <col min="8956" max="8957" width="3.7109375" style="116" customWidth="1"/>
    <col min="8958" max="8958" width="7.42578125" style="116" bestFit="1" customWidth="1"/>
    <col min="8959" max="8959" width="3.28515625" style="116" customWidth="1"/>
    <col min="8960" max="8960" width="1.5703125" style="116" customWidth="1"/>
    <col min="8961" max="9038" width="1.140625" style="116" customWidth="1"/>
    <col min="9039" max="9204" width="4.7109375" style="116"/>
    <col min="9205" max="9205" width="1.42578125" style="116" customWidth="1"/>
    <col min="9206" max="9206" width="1.140625" style="116" customWidth="1"/>
    <col min="9207" max="9207" width="15.140625" style="116" customWidth="1"/>
    <col min="9208" max="9208" width="11.5703125" style="116" customWidth="1"/>
    <col min="9209" max="9209" width="4" style="116" customWidth="1"/>
    <col min="9210" max="9210" width="0" style="116" hidden="1" customWidth="1"/>
    <col min="9211" max="9211" width="4" style="116" customWidth="1"/>
    <col min="9212" max="9213" width="3.7109375" style="116" customWidth="1"/>
    <col min="9214" max="9214" width="7.42578125" style="116" bestFit="1" customWidth="1"/>
    <col min="9215" max="9215" width="3.28515625" style="116" customWidth="1"/>
    <col min="9216" max="9216" width="1.5703125" style="116" customWidth="1"/>
    <col min="9217" max="9294" width="1.140625" style="116" customWidth="1"/>
    <col min="9295" max="9460" width="4.7109375" style="116"/>
    <col min="9461" max="9461" width="1.42578125" style="116" customWidth="1"/>
    <col min="9462" max="9462" width="1.140625" style="116" customWidth="1"/>
    <col min="9463" max="9463" width="15.140625" style="116" customWidth="1"/>
    <col min="9464" max="9464" width="11.5703125" style="116" customWidth="1"/>
    <col min="9465" max="9465" width="4" style="116" customWidth="1"/>
    <col min="9466" max="9466" width="0" style="116" hidden="1" customWidth="1"/>
    <col min="9467" max="9467" width="4" style="116" customWidth="1"/>
    <col min="9468" max="9469" width="3.7109375" style="116" customWidth="1"/>
    <col min="9470" max="9470" width="7.42578125" style="116" bestFit="1" customWidth="1"/>
    <col min="9471" max="9471" width="3.28515625" style="116" customWidth="1"/>
    <col min="9472" max="9472" width="1.5703125" style="116" customWidth="1"/>
    <col min="9473" max="9550" width="1.140625" style="116" customWidth="1"/>
    <col min="9551" max="9716" width="4.7109375" style="116"/>
    <col min="9717" max="9717" width="1.42578125" style="116" customWidth="1"/>
    <col min="9718" max="9718" width="1.140625" style="116" customWidth="1"/>
    <col min="9719" max="9719" width="15.140625" style="116" customWidth="1"/>
    <col min="9720" max="9720" width="11.5703125" style="116" customWidth="1"/>
    <col min="9721" max="9721" width="4" style="116" customWidth="1"/>
    <col min="9722" max="9722" width="0" style="116" hidden="1" customWidth="1"/>
    <col min="9723" max="9723" width="4" style="116" customWidth="1"/>
    <col min="9724" max="9725" width="3.7109375" style="116" customWidth="1"/>
    <col min="9726" max="9726" width="7.42578125" style="116" bestFit="1" customWidth="1"/>
    <col min="9727" max="9727" width="3.28515625" style="116" customWidth="1"/>
    <col min="9728" max="9728" width="1.5703125" style="116" customWidth="1"/>
    <col min="9729" max="9806" width="1.140625" style="116" customWidth="1"/>
    <col min="9807" max="9972" width="4.7109375" style="116"/>
    <col min="9973" max="9973" width="1.42578125" style="116" customWidth="1"/>
    <col min="9974" max="9974" width="1.140625" style="116" customWidth="1"/>
    <col min="9975" max="9975" width="15.140625" style="116" customWidth="1"/>
    <col min="9976" max="9976" width="11.5703125" style="116" customWidth="1"/>
    <col min="9977" max="9977" width="4" style="116" customWidth="1"/>
    <col min="9978" max="9978" width="0" style="116" hidden="1" customWidth="1"/>
    <col min="9979" max="9979" width="4" style="116" customWidth="1"/>
    <col min="9980" max="9981" width="3.7109375" style="116" customWidth="1"/>
    <col min="9982" max="9982" width="7.42578125" style="116" bestFit="1" customWidth="1"/>
    <col min="9983" max="9983" width="3.28515625" style="116" customWidth="1"/>
    <col min="9984" max="9984" width="1.5703125" style="116" customWidth="1"/>
    <col min="9985" max="10062" width="1.140625" style="116" customWidth="1"/>
    <col min="10063" max="10228" width="4.7109375" style="116"/>
    <col min="10229" max="10229" width="1.42578125" style="116" customWidth="1"/>
    <col min="10230" max="10230" width="1.140625" style="116" customWidth="1"/>
    <col min="10231" max="10231" width="15.140625" style="116" customWidth="1"/>
    <col min="10232" max="10232" width="11.5703125" style="116" customWidth="1"/>
    <col min="10233" max="10233" width="4" style="116" customWidth="1"/>
    <col min="10234" max="10234" width="0" style="116" hidden="1" customWidth="1"/>
    <col min="10235" max="10235" width="4" style="116" customWidth="1"/>
    <col min="10236" max="10237" width="3.7109375" style="116" customWidth="1"/>
    <col min="10238" max="10238" width="7.42578125" style="116" bestFit="1" customWidth="1"/>
    <col min="10239" max="10239" width="3.28515625" style="116" customWidth="1"/>
    <col min="10240" max="10240" width="1.5703125" style="116" customWidth="1"/>
    <col min="10241" max="10318" width="1.140625" style="116" customWidth="1"/>
    <col min="10319" max="10484" width="4.7109375" style="116"/>
    <col min="10485" max="10485" width="1.42578125" style="116" customWidth="1"/>
    <col min="10486" max="10486" width="1.140625" style="116" customWidth="1"/>
    <col min="10487" max="10487" width="15.140625" style="116" customWidth="1"/>
    <col min="10488" max="10488" width="11.5703125" style="116" customWidth="1"/>
    <col min="10489" max="10489" width="4" style="116" customWidth="1"/>
    <col min="10490" max="10490" width="0" style="116" hidden="1" customWidth="1"/>
    <col min="10491" max="10491" width="4" style="116" customWidth="1"/>
    <col min="10492" max="10493" width="3.7109375" style="116" customWidth="1"/>
    <col min="10494" max="10494" width="7.42578125" style="116" bestFit="1" customWidth="1"/>
    <col min="10495" max="10495" width="3.28515625" style="116" customWidth="1"/>
    <col min="10496" max="10496" width="1.5703125" style="116" customWidth="1"/>
    <col min="10497" max="10574" width="1.140625" style="116" customWidth="1"/>
    <col min="10575" max="10740" width="4.7109375" style="116"/>
    <col min="10741" max="10741" width="1.42578125" style="116" customWidth="1"/>
    <col min="10742" max="10742" width="1.140625" style="116" customWidth="1"/>
    <col min="10743" max="10743" width="15.140625" style="116" customWidth="1"/>
    <col min="10744" max="10744" width="11.5703125" style="116" customWidth="1"/>
    <col min="10745" max="10745" width="4" style="116" customWidth="1"/>
    <col min="10746" max="10746" width="0" style="116" hidden="1" customWidth="1"/>
    <col min="10747" max="10747" width="4" style="116" customWidth="1"/>
    <col min="10748" max="10749" width="3.7109375" style="116" customWidth="1"/>
    <col min="10750" max="10750" width="7.42578125" style="116" bestFit="1" customWidth="1"/>
    <col min="10751" max="10751" width="3.28515625" style="116" customWidth="1"/>
    <col min="10752" max="10752" width="1.5703125" style="116" customWidth="1"/>
    <col min="10753" max="10830" width="1.140625" style="116" customWidth="1"/>
    <col min="10831" max="10996" width="4.7109375" style="116"/>
    <col min="10997" max="10997" width="1.42578125" style="116" customWidth="1"/>
    <col min="10998" max="10998" width="1.140625" style="116" customWidth="1"/>
    <col min="10999" max="10999" width="15.140625" style="116" customWidth="1"/>
    <col min="11000" max="11000" width="11.5703125" style="116" customWidth="1"/>
    <col min="11001" max="11001" width="4" style="116" customWidth="1"/>
    <col min="11002" max="11002" width="0" style="116" hidden="1" customWidth="1"/>
    <col min="11003" max="11003" width="4" style="116" customWidth="1"/>
    <col min="11004" max="11005" width="3.7109375" style="116" customWidth="1"/>
    <col min="11006" max="11006" width="7.42578125" style="116" bestFit="1" customWidth="1"/>
    <col min="11007" max="11007" width="3.28515625" style="116" customWidth="1"/>
    <col min="11008" max="11008" width="1.5703125" style="116" customWidth="1"/>
    <col min="11009" max="11086" width="1.140625" style="116" customWidth="1"/>
    <col min="11087" max="11252" width="4.7109375" style="116"/>
    <col min="11253" max="11253" width="1.42578125" style="116" customWidth="1"/>
    <col min="11254" max="11254" width="1.140625" style="116" customWidth="1"/>
    <col min="11255" max="11255" width="15.140625" style="116" customWidth="1"/>
    <col min="11256" max="11256" width="11.5703125" style="116" customWidth="1"/>
    <col min="11257" max="11257" width="4" style="116" customWidth="1"/>
    <col min="11258" max="11258" width="0" style="116" hidden="1" customWidth="1"/>
    <col min="11259" max="11259" width="4" style="116" customWidth="1"/>
    <col min="11260" max="11261" width="3.7109375" style="116" customWidth="1"/>
    <col min="11262" max="11262" width="7.42578125" style="116" bestFit="1" customWidth="1"/>
    <col min="11263" max="11263" width="3.28515625" style="116" customWidth="1"/>
    <col min="11264" max="11264" width="1.5703125" style="116" customWidth="1"/>
    <col min="11265" max="11342" width="1.140625" style="116" customWidth="1"/>
    <col min="11343" max="11508" width="4.7109375" style="116"/>
    <col min="11509" max="11509" width="1.42578125" style="116" customWidth="1"/>
    <col min="11510" max="11510" width="1.140625" style="116" customWidth="1"/>
    <col min="11511" max="11511" width="15.140625" style="116" customWidth="1"/>
    <col min="11512" max="11512" width="11.5703125" style="116" customWidth="1"/>
    <col min="11513" max="11513" width="4" style="116" customWidth="1"/>
    <col min="11514" max="11514" width="0" style="116" hidden="1" customWidth="1"/>
    <col min="11515" max="11515" width="4" style="116" customWidth="1"/>
    <col min="11516" max="11517" width="3.7109375" style="116" customWidth="1"/>
    <col min="11518" max="11518" width="7.42578125" style="116" bestFit="1" customWidth="1"/>
    <col min="11519" max="11519" width="3.28515625" style="116" customWidth="1"/>
    <col min="11520" max="11520" width="1.5703125" style="116" customWidth="1"/>
    <col min="11521" max="11598" width="1.140625" style="116" customWidth="1"/>
    <col min="11599" max="11764" width="4.7109375" style="116"/>
    <col min="11765" max="11765" width="1.42578125" style="116" customWidth="1"/>
    <col min="11766" max="11766" width="1.140625" style="116" customWidth="1"/>
    <col min="11767" max="11767" width="15.140625" style="116" customWidth="1"/>
    <col min="11768" max="11768" width="11.5703125" style="116" customWidth="1"/>
    <col min="11769" max="11769" width="4" style="116" customWidth="1"/>
    <col min="11770" max="11770" width="0" style="116" hidden="1" customWidth="1"/>
    <col min="11771" max="11771" width="4" style="116" customWidth="1"/>
    <col min="11772" max="11773" width="3.7109375" style="116" customWidth="1"/>
    <col min="11774" max="11774" width="7.42578125" style="116" bestFit="1" customWidth="1"/>
    <col min="11775" max="11775" width="3.28515625" style="116" customWidth="1"/>
    <col min="11776" max="11776" width="1.5703125" style="116" customWidth="1"/>
    <col min="11777" max="11854" width="1.140625" style="116" customWidth="1"/>
    <col min="11855" max="12020" width="4.7109375" style="116"/>
    <col min="12021" max="12021" width="1.42578125" style="116" customWidth="1"/>
    <col min="12022" max="12022" width="1.140625" style="116" customWidth="1"/>
    <col min="12023" max="12023" width="15.140625" style="116" customWidth="1"/>
    <col min="12024" max="12024" width="11.5703125" style="116" customWidth="1"/>
    <col min="12025" max="12025" width="4" style="116" customWidth="1"/>
    <col min="12026" max="12026" width="0" style="116" hidden="1" customWidth="1"/>
    <col min="12027" max="12027" width="4" style="116" customWidth="1"/>
    <col min="12028" max="12029" width="3.7109375" style="116" customWidth="1"/>
    <col min="12030" max="12030" width="7.42578125" style="116" bestFit="1" customWidth="1"/>
    <col min="12031" max="12031" width="3.28515625" style="116" customWidth="1"/>
    <col min="12032" max="12032" width="1.5703125" style="116" customWidth="1"/>
    <col min="12033" max="12110" width="1.140625" style="116" customWidth="1"/>
    <col min="12111" max="12276" width="4.7109375" style="116"/>
    <col min="12277" max="12277" width="1.42578125" style="116" customWidth="1"/>
    <col min="12278" max="12278" width="1.140625" style="116" customWidth="1"/>
    <col min="12279" max="12279" width="15.140625" style="116" customWidth="1"/>
    <col min="12280" max="12280" width="11.5703125" style="116" customWidth="1"/>
    <col min="12281" max="12281" width="4" style="116" customWidth="1"/>
    <col min="12282" max="12282" width="0" style="116" hidden="1" customWidth="1"/>
    <col min="12283" max="12283" width="4" style="116" customWidth="1"/>
    <col min="12284" max="12285" width="3.7109375" style="116" customWidth="1"/>
    <col min="12286" max="12286" width="7.42578125" style="116" bestFit="1" customWidth="1"/>
    <col min="12287" max="12287" width="3.28515625" style="116" customWidth="1"/>
    <col min="12288" max="12288" width="1.5703125" style="116" customWidth="1"/>
    <col min="12289" max="12366" width="1.140625" style="116" customWidth="1"/>
    <col min="12367" max="12532" width="4.7109375" style="116"/>
    <col min="12533" max="12533" width="1.42578125" style="116" customWidth="1"/>
    <col min="12534" max="12534" width="1.140625" style="116" customWidth="1"/>
    <col min="12535" max="12535" width="15.140625" style="116" customWidth="1"/>
    <col min="12536" max="12536" width="11.5703125" style="116" customWidth="1"/>
    <col min="12537" max="12537" width="4" style="116" customWidth="1"/>
    <col min="12538" max="12538" width="0" style="116" hidden="1" customWidth="1"/>
    <col min="12539" max="12539" width="4" style="116" customWidth="1"/>
    <col min="12540" max="12541" width="3.7109375" style="116" customWidth="1"/>
    <col min="12542" max="12542" width="7.42578125" style="116" bestFit="1" customWidth="1"/>
    <col min="12543" max="12543" width="3.28515625" style="116" customWidth="1"/>
    <col min="12544" max="12544" width="1.5703125" style="116" customWidth="1"/>
    <col min="12545" max="12622" width="1.140625" style="116" customWidth="1"/>
    <col min="12623" max="12788" width="4.7109375" style="116"/>
    <col min="12789" max="12789" width="1.42578125" style="116" customWidth="1"/>
    <col min="12790" max="12790" width="1.140625" style="116" customWidth="1"/>
    <col min="12791" max="12791" width="15.140625" style="116" customWidth="1"/>
    <col min="12792" max="12792" width="11.5703125" style="116" customWidth="1"/>
    <col min="12793" max="12793" width="4" style="116" customWidth="1"/>
    <col min="12794" max="12794" width="0" style="116" hidden="1" customWidth="1"/>
    <col min="12795" max="12795" width="4" style="116" customWidth="1"/>
    <col min="12796" max="12797" width="3.7109375" style="116" customWidth="1"/>
    <col min="12798" max="12798" width="7.42578125" style="116" bestFit="1" customWidth="1"/>
    <col min="12799" max="12799" width="3.28515625" style="116" customWidth="1"/>
    <col min="12800" max="12800" width="1.5703125" style="116" customWidth="1"/>
    <col min="12801" max="12878" width="1.140625" style="116" customWidth="1"/>
    <col min="12879" max="13044" width="4.7109375" style="116"/>
    <col min="13045" max="13045" width="1.42578125" style="116" customWidth="1"/>
    <col min="13046" max="13046" width="1.140625" style="116" customWidth="1"/>
    <col min="13047" max="13047" width="15.140625" style="116" customWidth="1"/>
    <col min="13048" max="13048" width="11.5703125" style="116" customWidth="1"/>
    <col min="13049" max="13049" width="4" style="116" customWidth="1"/>
    <col min="13050" max="13050" width="0" style="116" hidden="1" customWidth="1"/>
    <col min="13051" max="13051" width="4" style="116" customWidth="1"/>
    <col min="13052" max="13053" width="3.7109375" style="116" customWidth="1"/>
    <col min="13054" max="13054" width="7.42578125" style="116" bestFit="1" customWidth="1"/>
    <col min="13055" max="13055" width="3.28515625" style="116" customWidth="1"/>
    <col min="13056" max="13056" width="1.5703125" style="116" customWidth="1"/>
    <col min="13057" max="13134" width="1.140625" style="116" customWidth="1"/>
    <col min="13135" max="13300" width="4.7109375" style="116"/>
    <col min="13301" max="13301" width="1.42578125" style="116" customWidth="1"/>
    <col min="13302" max="13302" width="1.140625" style="116" customWidth="1"/>
    <col min="13303" max="13303" width="15.140625" style="116" customWidth="1"/>
    <col min="13304" max="13304" width="11.5703125" style="116" customWidth="1"/>
    <col min="13305" max="13305" width="4" style="116" customWidth="1"/>
    <col min="13306" max="13306" width="0" style="116" hidden="1" customWidth="1"/>
    <col min="13307" max="13307" width="4" style="116" customWidth="1"/>
    <col min="13308" max="13309" width="3.7109375" style="116" customWidth="1"/>
    <col min="13310" max="13310" width="7.42578125" style="116" bestFit="1" customWidth="1"/>
    <col min="13311" max="13311" width="3.28515625" style="116" customWidth="1"/>
    <col min="13312" max="13312" width="1.5703125" style="116" customWidth="1"/>
    <col min="13313" max="13390" width="1.140625" style="116" customWidth="1"/>
    <col min="13391" max="13556" width="4.7109375" style="116"/>
    <col min="13557" max="13557" width="1.42578125" style="116" customWidth="1"/>
    <col min="13558" max="13558" width="1.140625" style="116" customWidth="1"/>
    <col min="13559" max="13559" width="15.140625" style="116" customWidth="1"/>
    <col min="13560" max="13560" width="11.5703125" style="116" customWidth="1"/>
    <col min="13561" max="13561" width="4" style="116" customWidth="1"/>
    <col min="13562" max="13562" width="0" style="116" hidden="1" customWidth="1"/>
    <col min="13563" max="13563" width="4" style="116" customWidth="1"/>
    <col min="13564" max="13565" width="3.7109375" style="116" customWidth="1"/>
    <col min="13566" max="13566" width="7.42578125" style="116" bestFit="1" customWidth="1"/>
    <col min="13567" max="13567" width="3.28515625" style="116" customWidth="1"/>
    <col min="13568" max="13568" width="1.5703125" style="116" customWidth="1"/>
    <col min="13569" max="13646" width="1.140625" style="116" customWidth="1"/>
    <col min="13647" max="13812" width="4.7109375" style="116"/>
    <col min="13813" max="13813" width="1.42578125" style="116" customWidth="1"/>
    <col min="13814" max="13814" width="1.140625" style="116" customWidth="1"/>
    <col min="13815" max="13815" width="15.140625" style="116" customWidth="1"/>
    <col min="13816" max="13816" width="11.5703125" style="116" customWidth="1"/>
    <col min="13817" max="13817" width="4" style="116" customWidth="1"/>
    <col min="13818" max="13818" width="0" style="116" hidden="1" customWidth="1"/>
    <col min="13819" max="13819" width="4" style="116" customWidth="1"/>
    <col min="13820" max="13821" width="3.7109375" style="116" customWidth="1"/>
    <col min="13822" max="13822" width="7.42578125" style="116" bestFit="1" customWidth="1"/>
    <col min="13823" max="13823" width="3.28515625" style="116" customWidth="1"/>
    <col min="13824" max="13824" width="1.5703125" style="116" customWidth="1"/>
    <col min="13825" max="13902" width="1.140625" style="116" customWidth="1"/>
    <col min="13903" max="14068" width="4.7109375" style="116"/>
    <col min="14069" max="14069" width="1.42578125" style="116" customWidth="1"/>
    <col min="14070" max="14070" width="1.140625" style="116" customWidth="1"/>
    <col min="14071" max="14071" width="15.140625" style="116" customWidth="1"/>
    <col min="14072" max="14072" width="11.5703125" style="116" customWidth="1"/>
    <col min="14073" max="14073" width="4" style="116" customWidth="1"/>
    <col min="14074" max="14074" width="0" style="116" hidden="1" customWidth="1"/>
    <col min="14075" max="14075" width="4" style="116" customWidth="1"/>
    <col min="14076" max="14077" width="3.7109375" style="116" customWidth="1"/>
    <col min="14078" max="14078" width="7.42578125" style="116" bestFit="1" customWidth="1"/>
    <col min="14079" max="14079" width="3.28515625" style="116" customWidth="1"/>
    <col min="14080" max="14080" width="1.5703125" style="116" customWidth="1"/>
    <col min="14081" max="14158" width="1.140625" style="116" customWidth="1"/>
    <col min="14159" max="14324" width="4.7109375" style="116"/>
    <col min="14325" max="14325" width="1.42578125" style="116" customWidth="1"/>
    <col min="14326" max="14326" width="1.140625" style="116" customWidth="1"/>
    <col min="14327" max="14327" width="15.140625" style="116" customWidth="1"/>
    <col min="14328" max="14328" width="11.5703125" style="116" customWidth="1"/>
    <col min="14329" max="14329" width="4" style="116" customWidth="1"/>
    <col min="14330" max="14330" width="0" style="116" hidden="1" customWidth="1"/>
    <col min="14331" max="14331" width="4" style="116" customWidth="1"/>
    <col min="14332" max="14333" width="3.7109375" style="116" customWidth="1"/>
    <col min="14334" max="14334" width="7.42578125" style="116" bestFit="1" customWidth="1"/>
    <col min="14335" max="14335" width="3.28515625" style="116" customWidth="1"/>
    <col min="14336" max="14336" width="1.5703125" style="116" customWidth="1"/>
    <col min="14337" max="14414" width="1.140625" style="116" customWidth="1"/>
    <col min="14415" max="14580" width="4.7109375" style="116"/>
    <col min="14581" max="14581" width="1.42578125" style="116" customWidth="1"/>
    <col min="14582" max="14582" width="1.140625" style="116" customWidth="1"/>
    <col min="14583" max="14583" width="15.140625" style="116" customWidth="1"/>
    <col min="14584" max="14584" width="11.5703125" style="116" customWidth="1"/>
    <col min="14585" max="14585" width="4" style="116" customWidth="1"/>
    <col min="14586" max="14586" width="0" style="116" hidden="1" customWidth="1"/>
    <col min="14587" max="14587" width="4" style="116" customWidth="1"/>
    <col min="14588" max="14589" width="3.7109375" style="116" customWidth="1"/>
    <col min="14590" max="14590" width="7.42578125" style="116" bestFit="1" customWidth="1"/>
    <col min="14591" max="14591" width="3.28515625" style="116" customWidth="1"/>
    <col min="14592" max="14592" width="1.5703125" style="116" customWidth="1"/>
    <col min="14593" max="14670" width="1.140625" style="116" customWidth="1"/>
    <col min="14671" max="14836" width="4.7109375" style="116"/>
    <col min="14837" max="14837" width="1.42578125" style="116" customWidth="1"/>
    <col min="14838" max="14838" width="1.140625" style="116" customWidth="1"/>
    <col min="14839" max="14839" width="15.140625" style="116" customWidth="1"/>
    <col min="14840" max="14840" width="11.5703125" style="116" customWidth="1"/>
    <col min="14841" max="14841" width="4" style="116" customWidth="1"/>
    <col min="14842" max="14842" width="0" style="116" hidden="1" customWidth="1"/>
    <col min="14843" max="14843" width="4" style="116" customWidth="1"/>
    <col min="14844" max="14845" width="3.7109375" style="116" customWidth="1"/>
    <col min="14846" max="14846" width="7.42578125" style="116" bestFit="1" customWidth="1"/>
    <col min="14847" max="14847" width="3.28515625" style="116" customWidth="1"/>
    <col min="14848" max="14848" width="1.5703125" style="116" customWidth="1"/>
    <col min="14849" max="14926" width="1.140625" style="116" customWidth="1"/>
    <col min="14927" max="15092" width="4.7109375" style="116"/>
    <col min="15093" max="15093" width="1.42578125" style="116" customWidth="1"/>
    <col min="15094" max="15094" width="1.140625" style="116" customWidth="1"/>
    <col min="15095" max="15095" width="15.140625" style="116" customWidth="1"/>
    <col min="15096" max="15096" width="11.5703125" style="116" customWidth="1"/>
    <col min="15097" max="15097" width="4" style="116" customWidth="1"/>
    <col min="15098" max="15098" width="0" style="116" hidden="1" customWidth="1"/>
    <col min="15099" max="15099" width="4" style="116" customWidth="1"/>
    <col min="15100" max="15101" width="3.7109375" style="116" customWidth="1"/>
    <col min="15102" max="15102" width="7.42578125" style="116" bestFit="1" customWidth="1"/>
    <col min="15103" max="15103" width="3.28515625" style="116" customWidth="1"/>
    <col min="15104" max="15104" width="1.5703125" style="116" customWidth="1"/>
    <col min="15105" max="15182" width="1.140625" style="116" customWidth="1"/>
    <col min="15183" max="15348" width="4.7109375" style="116"/>
    <col min="15349" max="15349" width="1.42578125" style="116" customWidth="1"/>
    <col min="15350" max="15350" width="1.140625" style="116" customWidth="1"/>
    <col min="15351" max="15351" width="15.140625" style="116" customWidth="1"/>
    <col min="15352" max="15352" width="11.5703125" style="116" customWidth="1"/>
    <col min="15353" max="15353" width="4" style="116" customWidth="1"/>
    <col min="15354" max="15354" width="0" style="116" hidden="1" customWidth="1"/>
    <col min="15355" max="15355" width="4" style="116" customWidth="1"/>
    <col min="15356" max="15357" width="3.7109375" style="116" customWidth="1"/>
    <col min="15358" max="15358" width="7.42578125" style="116" bestFit="1" customWidth="1"/>
    <col min="15359" max="15359" width="3.28515625" style="116" customWidth="1"/>
    <col min="15360" max="15360" width="1.5703125" style="116" customWidth="1"/>
    <col min="15361" max="15438" width="1.140625" style="116" customWidth="1"/>
    <col min="15439" max="15604" width="4.7109375" style="116"/>
    <col min="15605" max="15605" width="1.42578125" style="116" customWidth="1"/>
    <col min="15606" max="15606" width="1.140625" style="116" customWidth="1"/>
    <col min="15607" max="15607" width="15.140625" style="116" customWidth="1"/>
    <col min="15608" max="15608" width="11.5703125" style="116" customWidth="1"/>
    <col min="15609" max="15609" width="4" style="116" customWidth="1"/>
    <col min="15610" max="15610" width="0" style="116" hidden="1" customWidth="1"/>
    <col min="15611" max="15611" width="4" style="116" customWidth="1"/>
    <col min="15612" max="15613" width="3.7109375" style="116" customWidth="1"/>
    <col min="15614" max="15614" width="7.42578125" style="116" bestFit="1" customWidth="1"/>
    <col min="15615" max="15615" width="3.28515625" style="116" customWidth="1"/>
    <col min="15616" max="15616" width="1.5703125" style="116" customWidth="1"/>
    <col min="15617" max="15694" width="1.140625" style="116" customWidth="1"/>
    <col min="15695" max="15860" width="4.7109375" style="116"/>
    <col min="15861" max="15861" width="1.42578125" style="116" customWidth="1"/>
    <col min="15862" max="15862" width="1.140625" style="116" customWidth="1"/>
    <col min="15863" max="15863" width="15.140625" style="116" customWidth="1"/>
    <col min="15864" max="15864" width="11.5703125" style="116" customWidth="1"/>
    <col min="15865" max="15865" width="4" style="116" customWidth="1"/>
    <col min="15866" max="15866" width="0" style="116" hidden="1" customWidth="1"/>
    <col min="15867" max="15867" width="4" style="116" customWidth="1"/>
    <col min="15868" max="15869" width="3.7109375" style="116" customWidth="1"/>
    <col min="15870" max="15870" width="7.42578125" style="116" bestFit="1" customWidth="1"/>
    <col min="15871" max="15871" width="3.28515625" style="116" customWidth="1"/>
    <col min="15872" max="15872" width="1.5703125" style="116" customWidth="1"/>
    <col min="15873" max="15950" width="1.140625" style="116" customWidth="1"/>
    <col min="15951" max="16116" width="4.7109375" style="116"/>
    <col min="16117" max="16117" width="1.42578125" style="116" customWidth="1"/>
    <col min="16118" max="16118" width="1.140625" style="116" customWidth="1"/>
    <col min="16119" max="16119" width="15.140625" style="116" customWidth="1"/>
    <col min="16120" max="16120" width="11.5703125" style="116" customWidth="1"/>
    <col min="16121" max="16121" width="4" style="116" customWidth="1"/>
    <col min="16122" max="16122" width="0" style="116" hidden="1" customWidth="1"/>
    <col min="16123" max="16123" width="4" style="116" customWidth="1"/>
    <col min="16124" max="16125" width="3.7109375" style="116" customWidth="1"/>
    <col min="16126" max="16126" width="7.42578125" style="116" bestFit="1" customWidth="1"/>
    <col min="16127" max="16127" width="3.28515625" style="116" customWidth="1"/>
    <col min="16128" max="16128" width="1.5703125" style="116" customWidth="1"/>
    <col min="16129" max="16206" width="1.140625" style="116" customWidth="1"/>
    <col min="16207" max="16384" width="4.7109375" style="116"/>
  </cols>
  <sheetData>
    <row r="1" spans="1:100" ht="6.95" customHeight="1" x14ac:dyDescent="0.2">
      <c r="A1" s="117"/>
      <c r="B1" s="117"/>
      <c r="C1" s="117"/>
      <c r="D1" s="117"/>
      <c r="E1" s="118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20"/>
      <c r="BZ1" s="119"/>
      <c r="CA1" s="119"/>
      <c r="CB1" s="119"/>
      <c r="CC1" s="119"/>
      <c r="CD1" s="119"/>
      <c r="CE1" s="119"/>
      <c r="CL1" s="721" t="s">
        <v>178</v>
      </c>
      <c r="CM1" s="722"/>
      <c r="CN1" s="722"/>
      <c r="CO1" s="723"/>
    </row>
    <row r="2" spans="1:100" s="121" customFormat="1" ht="9" customHeight="1" thickBot="1" x14ac:dyDescent="0.25">
      <c r="B2" s="752" t="s">
        <v>129</v>
      </c>
      <c r="C2" s="753"/>
      <c r="D2" s="753"/>
      <c r="E2" s="122"/>
      <c r="F2" s="742" t="s">
        <v>130</v>
      </c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4"/>
      <c r="AD2" s="742" t="s">
        <v>153</v>
      </c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4"/>
      <c r="BB2" s="742" t="s">
        <v>154</v>
      </c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4"/>
      <c r="BZ2" s="742">
        <v>2018</v>
      </c>
      <c r="CA2" s="743"/>
      <c r="CB2" s="743"/>
      <c r="CC2" s="743"/>
      <c r="CD2" s="743"/>
      <c r="CE2" s="743"/>
      <c r="CK2" s="250"/>
      <c r="CL2" s="724"/>
      <c r="CM2" s="725"/>
      <c r="CN2" s="725"/>
      <c r="CO2" s="726"/>
      <c r="CP2" s="252"/>
    </row>
    <row r="3" spans="1:100" s="123" customFormat="1" ht="9" customHeight="1" thickBot="1" x14ac:dyDescent="0.2">
      <c r="B3" s="754" t="s">
        <v>131</v>
      </c>
      <c r="C3" s="755"/>
      <c r="D3" s="755"/>
      <c r="E3" s="141"/>
      <c r="F3" s="734" t="s">
        <v>132</v>
      </c>
      <c r="G3" s="735"/>
      <c r="H3" s="734" t="s">
        <v>133</v>
      </c>
      <c r="I3" s="735"/>
      <c r="J3" s="734" t="s">
        <v>134</v>
      </c>
      <c r="K3" s="735"/>
      <c r="L3" s="734" t="s">
        <v>135</v>
      </c>
      <c r="M3" s="735"/>
      <c r="N3" s="734" t="s">
        <v>136</v>
      </c>
      <c r="O3" s="735"/>
      <c r="P3" s="734" t="s">
        <v>137</v>
      </c>
      <c r="Q3" s="735"/>
      <c r="R3" s="734" t="s">
        <v>138</v>
      </c>
      <c r="S3" s="735"/>
      <c r="T3" s="734" t="s">
        <v>139</v>
      </c>
      <c r="U3" s="735"/>
      <c r="V3" s="734" t="s">
        <v>140</v>
      </c>
      <c r="W3" s="735"/>
      <c r="X3" s="734" t="s">
        <v>141</v>
      </c>
      <c r="Y3" s="735"/>
      <c r="Z3" s="734" t="s">
        <v>142</v>
      </c>
      <c r="AA3" s="735"/>
      <c r="AB3" s="734" t="s">
        <v>143</v>
      </c>
      <c r="AC3" s="735"/>
      <c r="AD3" s="734" t="s">
        <v>132</v>
      </c>
      <c r="AE3" s="735"/>
      <c r="AF3" s="734" t="s">
        <v>133</v>
      </c>
      <c r="AG3" s="735"/>
      <c r="AH3" s="734" t="s">
        <v>134</v>
      </c>
      <c r="AI3" s="735"/>
      <c r="AJ3" s="734" t="s">
        <v>135</v>
      </c>
      <c r="AK3" s="735"/>
      <c r="AL3" s="734" t="s">
        <v>136</v>
      </c>
      <c r="AM3" s="735"/>
      <c r="AN3" s="734" t="s">
        <v>137</v>
      </c>
      <c r="AO3" s="735"/>
      <c r="AP3" s="734" t="s">
        <v>138</v>
      </c>
      <c r="AQ3" s="735"/>
      <c r="AR3" s="734" t="s">
        <v>139</v>
      </c>
      <c r="AS3" s="735"/>
      <c r="AT3" s="734" t="s">
        <v>140</v>
      </c>
      <c r="AU3" s="735"/>
      <c r="AV3" s="734" t="s">
        <v>141</v>
      </c>
      <c r="AW3" s="735"/>
      <c r="AX3" s="734" t="s">
        <v>142</v>
      </c>
      <c r="AY3" s="735"/>
      <c r="AZ3" s="734" t="s">
        <v>143</v>
      </c>
      <c r="BA3" s="735"/>
      <c r="BB3" s="734" t="s">
        <v>132</v>
      </c>
      <c r="BC3" s="735"/>
      <c r="BD3" s="734" t="s">
        <v>133</v>
      </c>
      <c r="BE3" s="735"/>
      <c r="BF3" s="734" t="s">
        <v>134</v>
      </c>
      <c r="BG3" s="735"/>
      <c r="BH3" s="734" t="s">
        <v>135</v>
      </c>
      <c r="BI3" s="735"/>
      <c r="BJ3" s="734" t="s">
        <v>136</v>
      </c>
      <c r="BK3" s="735"/>
      <c r="BL3" s="734" t="s">
        <v>137</v>
      </c>
      <c r="BM3" s="735"/>
      <c r="BN3" s="734" t="s">
        <v>138</v>
      </c>
      <c r="BO3" s="735"/>
      <c r="BP3" s="734" t="s">
        <v>139</v>
      </c>
      <c r="BQ3" s="735"/>
      <c r="BR3" s="734" t="s">
        <v>140</v>
      </c>
      <c r="BS3" s="735"/>
      <c r="BT3" s="734" t="s">
        <v>141</v>
      </c>
      <c r="BU3" s="735"/>
      <c r="BV3" s="734" t="s">
        <v>142</v>
      </c>
      <c r="BW3" s="735"/>
      <c r="BX3" s="734" t="s">
        <v>143</v>
      </c>
      <c r="BY3" s="735"/>
      <c r="BZ3" s="734" t="s">
        <v>132</v>
      </c>
      <c r="CA3" s="735"/>
      <c r="CB3" s="734" t="s">
        <v>133</v>
      </c>
      <c r="CC3" s="735"/>
      <c r="CD3" s="734" t="s">
        <v>134</v>
      </c>
      <c r="CE3" s="735"/>
      <c r="CK3" s="251"/>
      <c r="CL3" s="358" t="s">
        <v>148</v>
      </c>
      <c r="CM3" s="359" t="s">
        <v>111</v>
      </c>
      <c r="CN3" s="360" t="s">
        <v>149</v>
      </c>
      <c r="CO3" s="361" t="s">
        <v>150</v>
      </c>
      <c r="CP3" s="178"/>
    </row>
    <row r="4" spans="1:100" ht="9" x14ac:dyDescent="0.15">
      <c r="B4" s="135"/>
      <c r="C4" s="135"/>
      <c r="D4" s="135"/>
      <c r="E4" s="134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2"/>
      <c r="CE4" s="143"/>
      <c r="CF4" s="124"/>
      <c r="CK4" s="180"/>
      <c r="CL4" s="362">
        <f>CQ11</f>
        <v>26388.756249999999</v>
      </c>
      <c r="CM4" s="363">
        <f>CR11</f>
        <v>9558.4459375000006</v>
      </c>
      <c r="CN4" s="363">
        <f>CS11</f>
        <v>7925.4728125000001</v>
      </c>
      <c r="CO4" s="364">
        <f>CT11</f>
        <v>19280.324999999997</v>
      </c>
      <c r="CP4" s="124"/>
    </row>
    <row r="5" spans="1:100" ht="9" customHeight="1" x14ac:dyDescent="0.15">
      <c r="B5" s="745" t="s">
        <v>144</v>
      </c>
      <c r="C5" s="746"/>
      <c r="D5" s="746"/>
      <c r="E5" s="134"/>
      <c r="F5" s="144"/>
      <c r="G5" s="144"/>
      <c r="H5" s="144"/>
      <c r="I5" s="144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2"/>
      <c r="BK5" s="142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5"/>
      <c r="CF5" s="124"/>
      <c r="CK5" s="180"/>
      <c r="CL5" s="365"/>
      <c r="CM5" s="366"/>
      <c r="CN5" s="717">
        <f>SUM(CN4:CO4)</f>
        <v>27205.797812499997</v>
      </c>
      <c r="CO5" s="718"/>
      <c r="CP5" s="124"/>
    </row>
    <row r="6" spans="1:100" ht="9" customHeight="1" thickBot="1" x14ac:dyDescent="0.2">
      <c r="B6" s="747" t="s">
        <v>155</v>
      </c>
      <c r="C6" s="748"/>
      <c r="D6" s="748"/>
      <c r="E6" s="13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2"/>
      <c r="AA6" s="142"/>
      <c r="AB6" s="142"/>
      <c r="AC6" s="142"/>
      <c r="AD6" s="142"/>
      <c r="AE6" s="142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44"/>
      <c r="BY6" s="144"/>
      <c r="BZ6" s="144"/>
      <c r="CA6" s="144"/>
      <c r="CB6" s="144"/>
      <c r="CC6" s="144"/>
      <c r="CD6" s="144"/>
      <c r="CE6" s="145"/>
      <c r="CF6" s="124"/>
      <c r="CK6" s="180"/>
      <c r="CL6" s="367">
        <f>CQ13</f>
        <v>0.41787420823436261</v>
      </c>
      <c r="CM6" s="368">
        <f>CR13</f>
        <v>0.1513609807996833</v>
      </c>
      <c r="CN6" s="719">
        <f>CS13</f>
        <v>0.4308123169041963</v>
      </c>
      <c r="CO6" s="720"/>
      <c r="CP6" s="124"/>
    </row>
    <row r="7" spans="1:100" ht="9" customHeight="1" thickBot="1" x14ac:dyDescent="0.25">
      <c r="B7" s="135"/>
      <c r="C7" s="135"/>
      <c r="D7" s="133"/>
      <c r="E7" s="134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3"/>
      <c r="CF7" s="124"/>
      <c r="CL7" s="125"/>
      <c r="CM7" s="125"/>
      <c r="CN7" s="125"/>
      <c r="CO7" s="125"/>
    </row>
    <row r="8" spans="1:100" ht="9" customHeight="1" x14ac:dyDescent="0.15">
      <c r="B8" s="749"/>
      <c r="C8" s="750"/>
      <c r="D8" s="751"/>
      <c r="F8" s="742" t="s">
        <v>130</v>
      </c>
      <c r="G8" s="743"/>
      <c r="H8" s="743"/>
      <c r="I8" s="743"/>
      <c r="J8" s="743"/>
      <c r="K8" s="743"/>
      <c r="L8" s="743"/>
      <c r="M8" s="743"/>
      <c r="N8" s="743"/>
      <c r="O8" s="743"/>
      <c r="P8" s="743"/>
      <c r="Q8" s="743"/>
      <c r="R8" s="743"/>
      <c r="S8" s="743"/>
      <c r="T8" s="743"/>
      <c r="U8" s="743"/>
      <c r="V8" s="743"/>
      <c r="W8" s="743"/>
      <c r="X8" s="743"/>
      <c r="Y8" s="743"/>
      <c r="Z8" s="743"/>
      <c r="AA8" s="743"/>
      <c r="AB8" s="743"/>
      <c r="AC8" s="744"/>
      <c r="AD8" s="742" t="s">
        <v>153</v>
      </c>
      <c r="AE8" s="743"/>
      <c r="AF8" s="743"/>
      <c r="AG8" s="743"/>
      <c r="AH8" s="743"/>
      <c r="AI8" s="743"/>
      <c r="AJ8" s="743"/>
      <c r="AK8" s="743"/>
      <c r="AL8" s="743"/>
      <c r="AM8" s="743"/>
      <c r="AN8" s="743"/>
      <c r="AO8" s="743"/>
      <c r="AP8" s="743"/>
      <c r="AQ8" s="743"/>
      <c r="AR8" s="743"/>
      <c r="AS8" s="743"/>
      <c r="AT8" s="743"/>
      <c r="AU8" s="743"/>
      <c r="AV8" s="743"/>
      <c r="AW8" s="743"/>
      <c r="AX8" s="743"/>
      <c r="AY8" s="743"/>
      <c r="AZ8" s="743"/>
      <c r="BA8" s="744"/>
      <c r="BB8" s="742" t="s">
        <v>154</v>
      </c>
      <c r="BC8" s="743"/>
      <c r="BD8" s="743"/>
      <c r="BE8" s="743"/>
      <c r="BF8" s="743"/>
      <c r="BG8" s="743"/>
      <c r="BH8" s="743"/>
      <c r="BI8" s="743"/>
      <c r="BJ8" s="743"/>
      <c r="BK8" s="743"/>
      <c r="BL8" s="743"/>
      <c r="BM8" s="743"/>
      <c r="BN8" s="743"/>
      <c r="BO8" s="743"/>
      <c r="BP8" s="743"/>
      <c r="BQ8" s="743"/>
      <c r="BR8" s="743"/>
      <c r="BS8" s="743"/>
      <c r="BT8" s="743"/>
      <c r="BU8" s="743"/>
      <c r="BV8" s="743"/>
      <c r="BW8" s="743"/>
      <c r="BX8" s="743"/>
      <c r="BY8" s="744"/>
      <c r="BZ8" s="742">
        <v>2018</v>
      </c>
      <c r="CA8" s="743"/>
      <c r="CB8" s="743"/>
      <c r="CC8" s="743"/>
      <c r="CD8" s="743"/>
      <c r="CE8" s="743"/>
      <c r="CF8" s="180"/>
      <c r="CG8" s="699" t="s">
        <v>152</v>
      </c>
      <c r="CH8" s="700"/>
      <c r="CI8" s="700"/>
      <c r="CJ8" s="701"/>
      <c r="CK8" s="189"/>
      <c r="CL8" s="699" t="s">
        <v>163</v>
      </c>
      <c r="CM8" s="700"/>
      <c r="CN8" s="700"/>
      <c r="CO8" s="701"/>
      <c r="CQ8" s="709" t="s">
        <v>164</v>
      </c>
      <c r="CR8" s="710"/>
      <c r="CS8" s="710"/>
      <c r="CT8" s="711"/>
    </row>
    <row r="9" spans="1:100" ht="9" customHeight="1" thickBot="1" x14ac:dyDescent="0.2">
      <c r="B9" s="736"/>
      <c r="C9" s="737"/>
      <c r="D9" s="738"/>
      <c r="F9" s="734" t="s">
        <v>132</v>
      </c>
      <c r="G9" s="735"/>
      <c r="H9" s="734" t="s">
        <v>133</v>
      </c>
      <c r="I9" s="735"/>
      <c r="J9" s="734" t="s">
        <v>134</v>
      </c>
      <c r="K9" s="735"/>
      <c r="L9" s="734" t="s">
        <v>135</v>
      </c>
      <c r="M9" s="735"/>
      <c r="N9" s="734" t="s">
        <v>136</v>
      </c>
      <c r="O9" s="735"/>
      <c r="P9" s="734" t="s">
        <v>137</v>
      </c>
      <c r="Q9" s="735"/>
      <c r="R9" s="734" t="s">
        <v>138</v>
      </c>
      <c r="S9" s="735"/>
      <c r="T9" s="734" t="s">
        <v>139</v>
      </c>
      <c r="U9" s="735"/>
      <c r="V9" s="734" t="s">
        <v>140</v>
      </c>
      <c r="W9" s="735"/>
      <c r="X9" s="734" t="s">
        <v>141</v>
      </c>
      <c r="Y9" s="735"/>
      <c r="Z9" s="734" t="s">
        <v>142</v>
      </c>
      <c r="AA9" s="735"/>
      <c r="AB9" s="734" t="s">
        <v>143</v>
      </c>
      <c r="AC9" s="735"/>
      <c r="AD9" s="734" t="s">
        <v>132</v>
      </c>
      <c r="AE9" s="735"/>
      <c r="AF9" s="734" t="s">
        <v>133</v>
      </c>
      <c r="AG9" s="735"/>
      <c r="AH9" s="734" t="s">
        <v>134</v>
      </c>
      <c r="AI9" s="735"/>
      <c r="AJ9" s="734" t="s">
        <v>135</v>
      </c>
      <c r="AK9" s="735"/>
      <c r="AL9" s="734" t="s">
        <v>136</v>
      </c>
      <c r="AM9" s="735"/>
      <c r="AN9" s="734" t="s">
        <v>137</v>
      </c>
      <c r="AO9" s="735"/>
      <c r="AP9" s="734" t="s">
        <v>138</v>
      </c>
      <c r="AQ9" s="735"/>
      <c r="AR9" s="734" t="s">
        <v>139</v>
      </c>
      <c r="AS9" s="735"/>
      <c r="AT9" s="734" t="s">
        <v>140</v>
      </c>
      <c r="AU9" s="735"/>
      <c r="AV9" s="734" t="s">
        <v>141</v>
      </c>
      <c r="AW9" s="735"/>
      <c r="AX9" s="734" t="s">
        <v>142</v>
      </c>
      <c r="AY9" s="735"/>
      <c r="AZ9" s="734" t="s">
        <v>143</v>
      </c>
      <c r="BA9" s="735"/>
      <c r="BB9" s="734" t="s">
        <v>132</v>
      </c>
      <c r="BC9" s="735"/>
      <c r="BD9" s="734" t="s">
        <v>133</v>
      </c>
      <c r="BE9" s="735"/>
      <c r="BF9" s="734" t="s">
        <v>134</v>
      </c>
      <c r="BG9" s="735"/>
      <c r="BH9" s="734" t="s">
        <v>135</v>
      </c>
      <c r="BI9" s="735"/>
      <c r="BJ9" s="734" t="s">
        <v>136</v>
      </c>
      <c r="BK9" s="735"/>
      <c r="BL9" s="734" t="s">
        <v>137</v>
      </c>
      <c r="BM9" s="735"/>
      <c r="BN9" s="734" t="s">
        <v>138</v>
      </c>
      <c r="BO9" s="735"/>
      <c r="BP9" s="734" t="s">
        <v>139</v>
      </c>
      <c r="BQ9" s="735"/>
      <c r="BR9" s="734" t="s">
        <v>140</v>
      </c>
      <c r="BS9" s="735"/>
      <c r="BT9" s="734" t="s">
        <v>141</v>
      </c>
      <c r="BU9" s="735"/>
      <c r="BV9" s="734" t="s">
        <v>142</v>
      </c>
      <c r="BW9" s="735"/>
      <c r="BX9" s="734" t="s">
        <v>143</v>
      </c>
      <c r="BY9" s="735"/>
      <c r="BZ9" s="734" t="s">
        <v>132</v>
      </c>
      <c r="CA9" s="735"/>
      <c r="CB9" s="734" t="s">
        <v>133</v>
      </c>
      <c r="CC9" s="735"/>
      <c r="CD9" s="734" t="s">
        <v>134</v>
      </c>
      <c r="CE9" s="735"/>
      <c r="CF9" s="180"/>
      <c r="CG9" s="702"/>
      <c r="CH9" s="703"/>
      <c r="CI9" s="703"/>
      <c r="CJ9" s="704"/>
      <c r="CK9" s="189"/>
      <c r="CL9" s="702"/>
      <c r="CM9" s="703"/>
      <c r="CN9" s="703"/>
      <c r="CO9" s="704"/>
      <c r="CQ9" s="712"/>
      <c r="CR9" s="713"/>
      <c r="CS9" s="713"/>
      <c r="CT9" s="714"/>
    </row>
    <row r="10" spans="1:100" ht="9" customHeight="1" thickBot="1" x14ac:dyDescent="0.2">
      <c r="B10" s="736"/>
      <c r="C10" s="737"/>
      <c r="D10" s="738"/>
      <c r="F10" s="128"/>
      <c r="G10" s="129"/>
      <c r="H10" s="128"/>
      <c r="I10" s="129"/>
      <c r="J10" s="128"/>
      <c r="K10" s="129"/>
      <c r="L10" s="128"/>
      <c r="M10" s="129"/>
      <c r="N10" s="128"/>
      <c r="O10" s="129"/>
      <c r="P10" s="128"/>
      <c r="Q10" s="129"/>
      <c r="R10" s="128"/>
      <c r="S10" s="129"/>
      <c r="T10" s="128"/>
      <c r="U10" s="129"/>
      <c r="V10" s="128"/>
      <c r="W10" s="129"/>
      <c r="X10" s="128"/>
      <c r="Y10" s="129"/>
      <c r="Z10" s="128"/>
      <c r="AA10" s="129"/>
      <c r="AB10" s="128"/>
      <c r="AC10" s="129"/>
      <c r="AD10" s="128"/>
      <c r="AE10" s="129"/>
      <c r="AF10" s="128"/>
      <c r="AG10" s="129"/>
      <c r="AH10" s="128"/>
      <c r="AI10" s="129"/>
      <c r="AJ10" s="128"/>
      <c r="AK10" s="129"/>
      <c r="AL10" s="128"/>
      <c r="AM10" s="129"/>
      <c r="AN10" s="128"/>
      <c r="AO10" s="129"/>
      <c r="AP10" s="128"/>
      <c r="AQ10" s="129"/>
      <c r="AR10" s="128"/>
      <c r="AS10" s="129"/>
      <c r="AT10" s="128"/>
      <c r="AU10" s="129"/>
      <c r="AV10" s="128"/>
      <c r="AW10" s="129"/>
      <c r="AX10" s="128"/>
      <c r="AY10" s="129"/>
      <c r="AZ10" s="128"/>
      <c r="BA10" s="129"/>
      <c r="BB10" s="128"/>
      <c r="BC10" s="129"/>
      <c r="BD10" s="128"/>
      <c r="BE10" s="129"/>
      <c r="BF10" s="128"/>
      <c r="BG10" s="129"/>
      <c r="BH10" s="128"/>
      <c r="BI10" s="129"/>
      <c r="BJ10" s="128"/>
      <c r="BK10" s="129"/>
      <c r="BL10" s="128"/>
      <c r="BM10" s="129"/>
      <c r="BN10" s="128"/>
      <c r="BO10" s="129"/>
      <c r="BP10" s="128"/>
      <c r="BQ10" s="129"/>
      <c r="BR10" s="128"/>
      <c r="BS10" s="129"/>
      <c r="BT10" s="128"/>
      <c r="BU10" s="129"/>
      <c r="BV10" s="128"/>
      <c r="BW10" s="129"/>
      <c r="BX10" s="128"/>
      <c r="BY10" s="129"/>
      <c r="BZ10" s="128"/>
      <c r="CA10" s="129"/>
      <c r="CB10" s="128"/>
      <c r="CC10" s="129"/>
      <c r="CD10" s="128"/>
      <c r="CE10" s="129"/>
      <c r="CF10" s="180"/>
      <c r="CG10" s="190" t="s">
        <v>148</v>
      </c>
      <c r="CH10" s="191" t="s">
        <v>111</v>
      </c>
      <c r="CI10" s="192" t="s">
        <v>149</v>
      </c>
      <c r="CJ10" s="193" t="s">
        <v>150</v>
      </c>
      <c r="CK10" s="194"/>
      <c r="CL10" s="195" t="s">
        <v>148</v>
      </c>
      <c r="CM10" s="196" t="s">
        <v>111</v>
      </c>
      <c r="CN10" s="197" t="s">
        <v>149</v>
      </c>
      <c r="CO10" s="198" t="s">
        <v>150</v>
      </c>
      <c r="CQ10" s="239" t="s">
        <v>148</v>
      </c>
      <c r="CR10" s="240" t="s">
        <v>111</v>
      </c>
      <c r="CS10" s="241" t="s">
        <v>149</v>
      </c>
      <c r="CT10" s="242" t="s">
        <v>150</v>
      </c>
    </row>
    <row r="11" spans="1:100" ht="9" customHeight="1" x14ac:dyDescent="0.15">
      <c r="B11" s="736"/>
      <c r="C11" s="737"/>
      <c r="D11" s="738"/>
      <c r="F11" s="128"/>
      <c r="G11" s="129"/>
      <c r="H11" s="128"/>
      <c r="I11" s="129"/>
      <c r="J11" s="128"/>
      <c r="K11" s="129"/>
      <c r="L11" s="128"/>
      <c r="M11" s="129"/>
      <c r="N11" s="128"/>
      <c r="O11" s="129"/>
      <c r="P11" s="128"/>
      <c r="Q11" s="129"/>
      <c r="R11" s="128"/>
      <c r="S11" s="129"/>
      <c r="T11" s="128"/>
      <c r="U11" s="129"/>
      <c r="V11" s="128"/>
      <c r="W11" s="129"/>
      <c r="X11" s="128"/>
      <c r="Y11" s="129"/>
      <c r="Z11" s="128"/>
      <c r="AA11" s="129"/>
      <c r="AB11" s="128"/>
      <c r="AC11" s="129"/>
      <c r="AD11" s="128"/>
      <c r="AE11" s="129"/>
      <c r="AF11" s="128"/>
      <c r="AG11" s="129"/>
      <c r="AH11" s="128"/>
      <c r="AI11" s="129"/>
      <c r="AJ11" s="128"/>
      <c r="AK11" s="129"/>
      <c r="AL11" s="128"/>
      <c r="AM11" s="129"/>
      <c r="AN11" s="128"/>
      <c r="AO11" s="129"/>
      <c r="AP11" s="128"/>
      <c r="AQ11" s="129"/>
      <c r="AR11" s="128"/>
      <c r="AS11" s="129"/>
      <c r="AT11" s="128"/>
      <c r="AU11" s="129"/>
      <c r="AV11" s="128"/>
      <c r="AW11" s="129"/>
      <c r="AX11" s="128"/>
      <c r="AY11" s="129"/>
      <c r="AZ11" s="128"/>
      <c r="BA11" s="129"/>
      <c r="BB11" s="128"/>
      <c r="BC11" s="129"/>
      <c r="BD11" s="128"/>
      <c r="BE11" s="129"/>
      <c r="BF11" s="128"/>
      <c r="BG11" s="129"/>
      <c r="BH11" s="128"/>
      <c r="BI11" s="129"/>
      <c r="BJ11" s="128"/>
      <c r="BK11" s="129"/>
      <c r="BL11" s="128"/>
      <c r="BM11" s="129"/>
      <c r="BN11" s="128"/>
      <c r="BO11" s="129"/>
      <c r="BP11" s="128"/>
      <c r="BQ11" s="129"/>
      <c r="BR11" s="128"/>
      <c r="BS11" s="129"/>
      <c r="BT11" s="128"/>
      <c r="BU11" s="129"/>
      <c r="BV11" s="128"/>
      <c r="BW11" s="129"/>
      <c r="BX11" s="128"/>
      <c r="BY11" s="129"/>
      <c r="BZ11" s="128"/>
      <c r="CA11" s="129"/>
      <c r="CB11" s="128"/>
      <c r="CC11" s="129"/>
      <c r="CD11" s="128"/>
      <c r="CE11" s="129"/>
      <c r="CF11" s="180"/>
      <c r="CG11" s="199"/>
      <c r="CH11" s="200"/>
      <c r="CI11" s="200"/>
      <c r="CJ11" s="201"/>
      <c r="CK11" s="194"/>
      <c r="CL11" s="202">
        <f>SUM(CL14:CL34)</f>
        <v>11540</v>
      </c>
      <c r="CM11" s="203">
        <f>SUM(CM14:CM34)</f>
        <v>2150</v>
      </c>
      <c r="CN11" s="203">
        <f>SUM(CN14:CN34)</f>
        <v>2400</v>
      </c>
      <c r="CO11" s="204">
        <f>SUM(CO14:CO34)</f>
        <v>6110</v>
      </c>
      <c r="CQ11" s="243">
        <f>SUM(CL14:CL34)+Planung!BT4</f>
        <v>26388.756249999999</v>
      </c>
      <c r="CR11" s="244">
        <f>SUM(CM14:CM34)+Planung!BU4</f>
        <v>9558.4459375000006</v>
      </c>
      <c r="CS11" s="244">
        <f>SUM(CN14:CN34)+Planung!BV4</f>
        <v>7925.4728125000001</v>
      </c>
      <c r="CT11" s="245">
        <f>SUM(CO14:CO34)+Planung!BW4+Planung!BX4</f>
        <v>19280.324999999997</v>
      </c>
    </row>
    <row r="12" spans="1:100" ht="9" customHeight="1" x14ac:dyDescent="0.15">
      <c r="A12" s="126"/>
      <c r="B12" s="739"/>
      <c r="C12" s="740"/>
      <c r="D12" s="741"/>
      <c r="F12" s="128"/>
      <c r="G12" s="129"/>
      <c r="H12" s="128"/>
      <c r="I12" s="129"/>
      <c r="J12" s="128"/>
      <c r="K12" s="129"/>
      <c r="L12" s="128"/>
      <c r="M12" s="129"/>
      <c r="N12" s="128"/>
      <c r="O12" s="129"/>
      <c r="P12" s="128"/>
      <c r="Q12" s="129"/>
      <c r="R12" s="128"/>
      <c r="S12" s="129"/>
      <c r="T12" s="128"/>
      <c r="U12" s="129"/>
      <c r="V12" s="128"/>
      <c r="W12" s="129"/>
      <c r="X12" s="128"/>
      <c r="Y12" s="129"/>
      <c r="Z12" s="128"/>
      <c r="AA12" s="129"/>
      <c r="AB12" s="128"/>
      <c r="AC12" s="129"/>
      <c r="AD12" s="128"/>
      <c r="AE12" s="129"/>
      <c r="AF12" s="128"/>
      <c r="AG12" s="129"/>
      <c r="AH12" s="128"/>
      <c r="AI12" s="129"/>
      <c r="AJ12" s="128"/>
      <c r="AK12" s="129"/>
      <c r="AL12" s="128"/>
      <c r="AM12" s="129"/>
      <c r="AN12" s="128"/>
      <c r="AO12" s="129"/>
      <c r="AP12" s="128"/>
      <c r="AQ12" s="129"/>
      <c r="AR12" s="128"/>
      <c r="AS12" s="129"/>
      <c r="AT12" s="128"/>
      <c r="AU12" s="129"/>
      <c r="AV12" s="128"/>
      <c r="AW12" s="129"/>
      <c r="AX12" s="128"/>
      <c r="AY12" s="129"/>
      <c r="AZ12" s="128"/>
      <c r="BA12" s="129"/>
      <c r="BB12" s="128"/>
      <c r="BC12" s="129"/>
      <c r="BD12" s="128"/>
      <c r="BE12" s="129"/>
      <c r="BF12" s="128"/>
      <c r="BG12" s="129"/>
      <c r="BH12" s="128"/>
      <c r="BI12" s="129"/>
      <c r="BJ12" s="128"/>
      <c r="BK12" s="129"/>
      <c r="BL12" s="128"/>
      <c r="BM12" s="129"/>
      <c r="BN12" s="128"/>
      <c r="BO12" s="129"/>
      <c r="BP12" s="128"/>
      <c r="BQ12" s="129"/>
      <c r="BR12" s="128"/>
      <c r="BS12" s="129"/>
      <c r="BT12" s="128"/>
      <c r="BU12" s="129"/>
      <c r="BV12" s="128"/>
      <c r="BW12" s="129"/>
      <c r="BX12" s="128"/>
      <c r="BY12" s="129"/>
      <c r="BZ12" s="128"/>
      <c r="CA12" s="129"/>
      <c r="CB12" s="128"/>
      <c r="CC12" s="129"/>
      <c r="CD12" s="128"/>
      <c r="CE12" s="129"/>
      <c r="CF12" s="180"/>
      <c r="CG12" s="199"/>
      <c r="CH12" s="200"/>
      <c r="CI12" s="200"/>
      <c r="CJ12" s="201"/>
      <c r="CK12" s="194"/>
      <c r="CL12" s="205"/>
      <c r="CM12" s="206"/>
      <c r="CN12" s="705">
        <f>SUM(CN11:CO11)</f>
        <v>8510</v>
      </c>
      <c r="CO12" s="706"/>
      <c r="CQ12" s="246"/>
      <c r="CR12" s="247"/>
      <c r="CS12" s="705">
        <f>SUM(CS11:CT11)</f>
        <v>27205.797812499997</v>
      </c>
      <c r="CT12" s="706"/>
    </row>
    <row r="13" spans="1:100" ht="9" customHeight="1" thickBot="1" x14ac:dyDescent="0.2">
      <c r="A13" s="181"/>
      <c r="B13" s="184"/>
      <c r="C13" s="183"/>
      <c r="D13" s="183"/>
      <c r="E13" s="136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80"/>
      <c r="CG13" s="207"/>
      <c r="CH13" s="208"/>
      <c r="CI13" s="208"/>
      <c r="CJ13" s="209"/>
      <c r="CK13" s="194"/>
      <c r="CL13" s="210">
        <f>CL11*(1/($J36+$AF36))</f>
        <v>0.51981981981981984</v>
      </c>
      <c r="CM13" s="211">
        <f>CM11*(1/($J36+$AF36))</f>
        <v>9.6846846846846843E-2</v>
      </c>
      <c r="CN13" s="707">
        <f>CN12*(1/($J36+$AF36))</f>
        <v>0.38333333333333336</v>
      </c>
      <c r="CO13" s="708"/>
      <c r="CQ13" s="248">
        <f>CQ11*(1/($J36+$AF36+Planung!R4+Planung!AH4+Planung!AU4+Planung!BH4))</f>
        <v>0.41787420823436261</v>
      </c>
      <c r="CR13" s="249">
        <f>CR11*(1/($J36+$AF36+Planung!R4+Planung!AH4+Planung!AU4+Planung!BH4))</f>
        <v>0.1513609807996833</v>
      </c>
      <c r="CS13" s="707">
        <f>CS12*(1/($J36+$AF36+Planung!AH4+Planung!AU4+Planung!BH4+Planung!R4))</f>
        <v>0.4308123169041963</v>
      </c>
      <c r="CT13" s="708"/>
    </row>
    <row r="14" spans="1:100" ht="9" customHeight="1" x14ac:dyDescent="0.2">
      <c r="A14" s="181"/>
      <c r="B14" s="183"/>
      <c r="C14" s="185"/>
      <c r="D14" s="186"/>
      <c r="E14" s="182"/>
      <c r="F14" s="730"/>
      <c r="G14" s="730"/>
      <c r="H14" s="730"/>
      <c r="I14" s="730"/>
      <c r="J14" s="730"/>
      <c r="K14" s="730"/>
      <c r="L14" s="730"/>
      <c r="M14" s="730"/>
      <c r="N14" s="730"/>
      <c r="O14" s="730"/>
      <c r="P14" s="730"/>
      <c r="Q14" s="730"/>
      <c r="R14" s="730"/>
      <c r="S14" s="730"/>
      <c r="T14" s="730"/>
      <c r="U14" s="730"/>
      <c r="V14" s="730"/>
      <c r="W14" s="730"/>
      <c r="X14" s="730"/>
      <c r="Y14" s="730"/>
      <c r="Z14" s="730"/>
      <c r="AA14" s="730"/>
      <c r="AB14" s="730"/>
      <c r="AC14" s="730"/>
      <c r="AD14" s="730"/>
      <c r="AE14" s="730"/>
      <c r="AF14" s="730"/>
      <c r="AG14" s="730"/>
      <c r="AH14" s="730"/>
      <c r="AI14" s="730"/>
      <c r="AJ14" s="728"/>
      <c r="AK14" s="729"/>
      <c r="AL14" s="728"/>
      <c r="AM14" s="729"/>
      <c r="AN14" s="728"/>
      <c r="AO14" s="729"/>
      <c r="AP14" s="728"/>
      <c r="AQ14" s="729"/>
      <c r="AR14" s="728"/>
      <c r="AS14" s="729"/>
      <c r="AT14" s="728"/>
      <c r="AU14" s="729"/>
      <c r="AV14" s="728"/>
      <c r="AW14" s="729"/>
      <c r="AX14" s="728"/>
      <c r="AY14" s="729"/>
      <c r="AZ14" s="728"/>
      <c r="BA14" s="729"/>
      <c r="BB14" s="728"/>
      <c r="BC14" s="729"/>
      <c r="BD14" s="728"/>
      <c r="BE14" s="729"/>
      <c r="BF14" s="728"/>
      <c r="BG14" s="729"/>
      <c r="BH14" s="728"/>
      <c r="BI14" s="729"/>
      <c r="BJ14" s="728"/>
      <c r="BK14" s="729"/>
      <c r="BL14" s="728"/>
      <c r="BM14" s="729"/>
      <c r="BN14" s="728"/>
      <c r="BO14" s="729"/>
      <c r="BP14" s="728"/>
      <c r="BQ14" s="729"/>
      <c r="BR14" s="728"/>
      <c r="BS14" s="729"/>
      <c r="BT14" s="728"/>
      <c r="BU14" s="729"/>
      <c r="BV14" s="728"/>
      <c r="BW14" s="729"/>
      <c r="BX14" s="728"/>
      <c r="BY14" s="729"/>
      <c r="BZ14" s="728"/>
      <c r="CA14" s="729"/>
      <c r="CB14" s="730"/>
      <c r="CC14" s="730"/>
      <c r="CD14" s="730"/>
      <c r="CE14" s="730"/>
      <c r="CF14" s="212"/>
      <c r="CG14" s="227"/>
      <c r="CH14" s="228"/>
      <c r="CI14" s="228"/>
      <c r="CJ14" s="215"/>
      <c r="CK14" s="182"/>
      <c r="CL14" s="223"/>
      <c r="CM14" s="219"/>
      <c r="CN14" s="219"/>
      <c r="CO14" s="224"/>
      <c r="CP14" s="212"/>
      <c r="CQ14" s="235"/>
      <c r="CR14" s="235"/>
      <c r="CS14" s="235"/>
      <c r="CT14" s="235"/>
      <c r="CU14" s="124"/>
    </row>
    <row r="15" spans="1:100" ht="9" customHeight="1" x14ac:dyDescent="0.2">
      <c r="A15" s="181"/>
      <c r="B15" s="184"/>
      <c r="C15" s="187" t="s">
        <v>156</v>
      </c>
      <c r="D15" s="187" t="s">
        <v>157</v>
      </c>
      <c r="E15" s="182" t="s">
        <v>128</v>
      </c>
      <c r="F15" s="730"/>
      <c r="G15" s="730"/>
      <c r="H15" s="730"/>
      <c r="I15" s="730"/>
      <c r="J15" s="733">
        <v>40</v>
      </c>
      <c r="K15" s="733"/>
      <c r="L15" s="733">
        <v>40</v>
      </c>
      <c r="M15" s="733"/>
      <c r="N15" s="733">
        <v>40</v>
      </c>
      <c r="O15" s="733"/>
      <c r="P15" s="733">
        <v>40</v>
      </c>
      <c r="Q15" s="733"/>
      <c r="R15" s="733">
        <v>40</v>
      </c>
      <c r="S15" s="733"/>
      <c r="T15" s="733">
        <v>20</v>
      </c>
      <c r="U15" s="733"/>
      <c r="V15" s="733">
        <v>20</v>
      </c>
      <c r="W15" s="733"/>
      <c r="X15" s="733">
        <v>20</v>
      </c>
      <c r="Y15" s="733"/>
      <c r="Z15" s="733">
        <v>40</v>
      </c>
      <c r="AA15" s="733"/>
      <c r="AB15" s="733">
        <v>40</v>
      </c>
      <c r="AC15" s="733"/>
      <c r="AD15" s="730"/>
      <c r="AE15" s="730"/>
      <c r="AF15" s="733">
        <v>40</v>
      </c>
      <c r="AG15" s="733"/>
      <c r="AH15" s="733">
        <v>40</v>
      </c>
      <c r="AI15" s="733"/>
      <c r="AJ15" s="733">
        <v>40</v>
      </c>
      <c r="AK15" s="733"/>
      <c r="AL15" s="733">
        <v>40</v>
      </c>
      <c r="AM15" s="733"/>
      <c r="AN15" s="733">
        <v>40</v>
      </c>
      <c r="AO15" s="733"/>
      <c r="AP15" s="733">
        <v>40</v>
      </c>
      <c r="AQ15" s="733"/>
      <c r="AR15" s="733">
        <v>40</v>
      </c>
      <c r="AS15" s="733"/>
      <c r="AT15" s="733">
        <v>40</v>
      </c>
      <c r="AU15" s="733"/>
      <c r="AV15" s="733">
        <v>40</v>
      </c>
      <c r="AW15" s="733"/>
      <c r="AX15" s="733">
        <v>40</v>
      </c>
      <c r="AY15" s="733"/>
      <c r="AZ15" s="733">
        <v>35</v>
      </c>
      <c r="BA15" s="733"/>
      <c r="BB15" s="733">
        <v>35</v>
      </c>
      <c r="BC15" s="733"/>
      <c r="BD15" s="733">
        <v>40</v>
      </c>
      <c r="BE15" s="733"/>
      <c r="BF15" s="733">
        <v>40</v>
      </c>
      <c r="BG15" s="733"/>
      <c r="BH15" s="733">
        <v>40</v>
      </c>
      <c r="BI15" s="733"/>
      <c r="BJ15" s="733">
        <v>40</v>
      </c>
      <c r="BK15" s="733"/>
      <c r="BL15" s="733">
        <v>40</v>
      </c>
      <c r="BM15" s="733"/>
      <c r="BN15" s="733">
        <v>40</v>
      </c>
      <c r="BO15" s="733"/>
      <c r="BP15" s="733">
        <v>40</v>
      </c>
      <c r="BQ15" s="733"/>
      <c r="BR15" s="733">
        <v>40</v>
      </c>
      <c r="BS15" s="733"/>
      <c r="BT15" s="733">
        <v>40</v>
      </c>
      <c r="BU15" s="733"/>
      <c r="BV15" s="733">
        <v>40</v>
      </c>
      <c r="BW15" s="733"/>
      <c r="BX15" s="728"/>
      <c r="BY15" s="729"/>
      <c r="BZ15" s="728"/>
      <c r="CA15" s="729"/>
      <c r="CB15" s="730"/>
      <c r="CC15" s="730"/>
      <c r="CD15" s="730"/>
      <c r="CE15" s="730"/>
      <c r="CF15" s="212"/>
      <c r="CG15" s="227"/>
      <c r="CH15" s="229"/>
      <c r="CI15" s="229"/>
      <c r="CJ15" s="275">
        <v>1</v>
      </c>
      <c r="CK15" s="182"/>
      <c r="CL15" s="225">
        <f>CG15*SUM(F15:CE15)</f>
        <v>0</v>
      </c>
      <c r="CM15" s="222">
        <f>CH15*SUM(F15:CE15)</f>
        <v>0</v>
      </c>
      <c r="CN15" s="222">
        <f>CI15*SUM(F15:CE15)</f>
        <v>0</v>
      </c>
      <c r="CO15" s="276">
        <f>CJ15*SUM(F15:CE15)</f>
        <v>1210</v>
      </c>
      <c r="CP15" s="212"/>
      <c r="CQ15" s="236"/>
      <c r="CR15" s="236"/>
      <c r="CS15" s="236"/>
      <c r="CT15" s="236"/>
      <c r="CU15" s="758">
        <f>(1/(J36+AF36))*(CO15+CO16)</f>
        <v>8.1531531531531531E-2</v>
      </c>
      <c r="CV15" s="759"/>
    </row>
    <row r="16" spans="1:100" ht="9" customHeight="1" x14ac:dyDescent="0.2">
      <c r="A16" s="181"/>
      <c r="B16" s="184"/>
      <c r="C16" s="187" t="s">
        <v>159</v>
      </c>
      <c r="D16" s="187"/>
      <c r="E16" s="182" t="s">
        <v>128</v>
      </c>
      <c r="F16" s="730"/>
      <c r="G16" s="730"/>
      <c r="H16" s="730"/>
      <c r="I16" s="730"/>
      <c r="J16" s="733">
        <v>20</v>
      </c>
      <c r="K16" s="733"/>
      <c r="L16" s="733">
        <v>20</v>
      </c>
      <c r="M16" s="733"/>
      <c r="N16" s="733">
        <v>20</v>
      </c>
      <c r="O16" s="733"/>
      <c r="P16" s="733">
        <v>20</v>
      </c>
      <c r="Q16" s="733"/>
      <c r="R16" s="733">
        <v>20</v>
      </c>
      <c r="S16" s="733"/>
      <c r="T16" s="733">
        <v>10</v>
      </c>
      <c r="U16" s="733"/>
      <c r="V16" s="733">
        <v>10</v>
      </c>
      <c r="W16" s="733"/>
      <c r="X16" s="733">
        <v>10</v>
      </c>
      <c r="Y16" s="733"/>
      <c r="Z16" s="733">
        <v>20</v>
      </c>
      <c r="AA16" s="733"/>
      <c r="AB16" s="733">
        <v>20</v>
      </c>
      <c r="AC16" s="733"/>
      <c r="AD16" s="730"/>
      <c r="AE16" s="730"/>
      <c r="AF16" s="733">
        <v>20</v>
      </c>
      <c r="AG16" s="733"/>
      <c r="AH16" s="733">
        <v>20</v>
      </c>
      <c r="AI16" s="733"/>
      <c r="AJ16" s="733">
        <v>20</v>
      </c>
      <c r="AK16" s="733"/>
      <c r="AL16" s="733">
        <v>20</v>
      </c>
      <c r="AM16" s="733"/>
      <c r="AN16" s="733">
        <v>20</v>
      </c>
      <c r="AO16" s="733"/>
      <c r="AP16" s="733">
        <v>20</v>
      </c>
      <c r="AQ16" s="733"/>
      <c r="AR16" s="733">
        <v>20</v>
      </c>
      <c r="AS16" s="733"/>
      <c r="AT16" s="733">
        <v>20</v>
      </c>
      <c r="AU16" s="733"/>
      <c r="AV16" s="733">
        <v>20</v>
      </c>
      <c r="AW16" s="733"/>
      <c r="AX16" s="733">
        <v>20</v>
      </c>
      <c r="AY16" s="733"/>
      <c r="AZ16" s="733">
        <v>15</v>
      </c>
      <c r="BA16" s="733"/>
      <c r="BB16" s="733">
        <v>15</v>
      </c>
      <c r="BC16" s="733"/>
      <c r="BD16" s="733">
        <v>20</v>
      </c>
      <c r="BE16" s="733"/>
      <c r="BF16" s="733">
        <v>20</v>
      </c>
      <c r="BG16" s="733"/>
      <c r="BH16" s="733">
        <v>20</v>
      </c>
      <c r="BI16" s="733"/>
      <c r="BJ16" s="733">
        <v>20</v>
      </c>
      <c r="BK16" s="733"/>
      <c r="BL16" s="733">
        <v>20</v>
      </c>
      <c r="BM16" s="733"/>
      <c r="BN16" s="733">
        <v>20</v>
      </c>
      <c r="BO16" s="733"/>
      <c r="BP16" s="733">
        <v>20</v>
      </c>
      <c r="BQ16" s="733"/>
      <c r="BR16" s="733">
        <v>20</v>
      </c>
      <c r="BS16" s="733"/>
      <c r="BT16" s="733">
        <v>20</v>
      </c>
      <c r="BU16" s="733"/>
      <c r="BV16" s="733">
        <v>20</v>
      </c>
      <c r="BW16" s="733"/>
      <c r="BX16" s="728"/>
      <c r="BY16" s="729"/>
      <c r="BZ16" s="728"/>
      <c r="CA16" s="729"/>
      <c r="CB16" s="730"/>
      <c r="CC16" s="730"/>
      <c r="CD16" s="730"/>
      <c r="CE16" s="730"/>
      <c r="CF16" s="212"/>
      <c r="CG16" s="230"/>
      <c r="CH16" s="231"/>
      <c r="CI16" s="231"/>
      <c r="CJ16" s="275">
        <v>1</v>
      </c>
      <c r="CK16" s="212"/>
      <c r="CL16" s="225">
        <f>CG16*SUM(F16:CE16)</f>
        <v>0</v>
      </c>
      <c r="CM16" s="222">
        <f>CH16*SUM(F16:CE16)</f>
        <v>0</v>
      </c>
      <c r="CN16" s="222">
        <f>CI16*SUM(F16:CE16)</f>
        <v>0</v>
      </c>
      <c r="CO16" s="276">
        <f>CJ16*SUM(F16:CE16)</f>
        <v>600</v>
      </c>
      <c r="CP16" s="212"/>
      <c r="CQ16" s="236"/>
      <c r="CR16" s="236"/>
      <c r="CS16" s="236"/>
      <c r="CT16" s="236"/>
      <c r="CU16" s="756" t="s">
        <v>175</v>
      </c>
      <c r="CV16" s="757"/>
    </row>
    <row r="17" spans="1:99" ht="9" customHeight="1" x14ac:dyDescent="0.2">
      <c r="A17" s="181"/>
      <c r="B17" s="183"/>
      <c r="C17" s="187"/>
      <c r="D17" s="187"/>
      <c r="E17" s="182"/>
      <c r="F17" s="730"/>
      <c r="G17" s="730"/>
      <c r="H17" s="730"/>
      <c r="I17" s="730"/>
      <c r="J17" s="730"/>
      <c r="K17" s="730"/>
      <c r="L17" s="730"/>
      <c r="M17" s="730"/>
      <c r="N17" s="730"/>
      <c r="O17" s="730"/>
      <c r="P17" s="730"/>
      <c r="Q17" s="730"/>
      <c r="R17" s="730"/>
      <c r="S17" s="730"/>
      <c r="T17" s="730"/>
      <c r="U17" s="730"/>
      <c r="V17" s="730"/>
      <c r="W17" s="730"/>
      <c r="X17" s="730"/>
      <c r="Y17" s="730"/>
      <c r="Z17" s="730"/>
      <c r="AA17" s="730"/>
      <c r="AB17" s="730"/>
      <c r="AC17" s="730"/>
      <c r="AD17" s="730"/>
      <c r="AE17" s="730"/>
      <c r="AF17" s="730"/>
      <c r="AG17" s="730"/>
      <c r="AH17" s="730"/>
      <c r="AI17" s="730"/>
      <c r="AJ17" s="728"/>
      <c r="AK17" s="729"/>
      <c r="AL17" s="728"/>
      <c r="AM17" s="729"/>
      <c r="AN17" s="728"/>
      <c r="AO17" s="729"/>
      <c r="AP17" s="728"/>
      <c r="AQ17" s="729"/>
      <c r="AR17" s="728"/>
      <c r="AS17" s="729"/>
      <c r="AT17" s="728"/>
      <c r="AU17" s="729"/>
      <c r="AV17" s="728"/>
      <c r="AW17" s="729"/>
      <c r="AX17" s="728"/>
      <c r="AY17" s="729"/>
      <c r="AZ17" s="728"/>
      <c r="BA17" s="729"/>
      <c r="BB17" s="728"/>
      <c r="BC17" s="729"/>
      <c r="BD17" s="728"/>
      <c r="BE17" s="729"/>
      <c r="BF17" s="728"/>
      <c r="BG17" s="729"/>
      <c r="BH17" s="728"/>
      <c r="BI17" s="729"/>
      <c r="BJ17" s="728"/>
      <c r="BK17" s="729"/>
      <c r="BL17" s="728"/>
      <c r="BM17" s="729"/>
      <c r="BN17" s="728"/>
      <c r="BO17" s="729"/>
      <c r="BP17" s="728"/>
      <c r="BQ17" s="729"/>
      <c r="BR17" s="728"/>
      <c r="BS17" s="729"/>
      <c r="BT17" s="728"/>
      <c r="BU17" s="729"/>
      <c r="BV17" s="728"/>
      <c r="BW17" s="729"/>
      <c r="BX17" s="728"/>
      <c r="BY17" s="729"/>
      <c r="BZ17" s="728"/>
      <c r="CA17" s="729"/>
      <c r="CB17" s="730"/>
      <c r="CC17" s="730"/>
      <c r="CD17" s="730"/>
      <c r="CE17" s="730"/>
      <c r="CF17" s="212"/>
      <c r="CG17" s="230"/>
      <c r="CH17" s="231"/>
      <c r="CI17" s="231"/>
      <c r="CJ17" s="216"/>
      <c r="CK17" s="212"/>
      <c r="CL17" s="213"/>
      <c r="CM17" s="220"/>
      <c r="CN17" s="220"/>
      <c r="CO17" s="217"/>
      <c r="CP17" s="212"/>
      <c r="CQ17" s="237"/>
      <c r="CR17" s="237"/>
      <c r="CS17" s="237"/>
      <c r="CT17" s="237"/>
      <c r="CU17" s="124"/>
    </row>
    <row r="18" spans="1:99" s="127" customFormat="1" ht="9" customHeight="1" x14ac:dyDescent="0.2">
      <c r="A18" s="181"/>
      <c r="B18" s="183"/>
      <c r="C18" s="188" t="s">
        <v>145</v>
      </c>
      <c r="D18" s="188" t="s">
        <v>158</v>
      </c>
      <c r="E18" s="182" t="s">
        <v>128</v>
      </c>
      <c r="F18" s="730"/>
      <c r="G18" s="730"/>
      <c r="H18" s="730"/>
      <c r="I18" s="730"/>
      <c r="J18" s="732">
        <v>80</v>
      </c>
      <c r="K18" s="732"/>
      <c r="L18" s="732">
        <v>80</v>
      </c>
      <c r="M18" s="732"/>
      <c r="N18" s="732">
        <v>80</v>
      </c>
      <c r="O18" s="732"/>
      <c r="P18" s="732">
        <v>80</v>
      </c>
      <c r="Q18" s="732"/>
      <c r="R18" s="732">
        <v>80</v>
      </c>
      <c r="S18" s="732"/>
      <c r="T18" s="732">
        <v>40</v>
      </c>
      <c r="U18" s="732"/>
      <c r="V18" s="732">
        <v>20</v>
      </c>
      <c r="W18" s="732"/>
      <c r="X18" s="732">
        <v>20</v>
      </c>
      <c r="Y18" s="732"/>
      <c r="Z18" s="732">
        <v>80</v>
      </c>
      <c r="AA18" s="732"/>
      <c r="AB18" s="732">
        <v>80</v>
      </c>
      <c r="AC18" s="732"/>
      <c r="AD18" s="730"/>
      <c r="AE18" s="730"/>
      <c r="AF18" s="731">
        <v>100</v>
      </c>
      <c r="AG18" s="731"/>
      <c r="AH18" s="731">
        <v>80</v>
      </c>
      <c r="AI18" s="731"/>
      <c r="AJ18" s="731">
        <v>80</v>
      </c>
      <c r="AK18" s="731"/>
      <c r="AL18" s="731">
        <v>80</v>
      </c>
      <c r="AM18" s="731"/>
      <c r="AN18" s="731">
        <v>80</v>
      </c>
      <c r="AO18" s="731"/>
      <c r="AP18" s="731">
        <v>80</v>
      </c>
      <c r="AQ18" s="731"/>
      <c r="AR18" s="731">
        <v>80</v>
      </c>
      <c r="AS18" s="731"/>
      <c r="AT18" s="731">
        <v>80</v>
      </c>
      <c r="AU18" s="731"/>
      <c r="AV18" s="731">
        <v>80</v>
      </c>
      <c r="AW18" s="731"/>
      <c r="AX18" s="731">
        <v>80</v>
      </c>
      <c r="AY18" s="731"/>
      <c r="AZ18" s="731">
        <v>70</v>
      </c>
      <c r="BA18" s="731"/>
      <c r="BB18" s="731">
        <v>70</v>
      </c>
      <c r="BC18" s="731"/>
      <c r="BD18" s="731">
        <v>80</v>
      </c>
      <c r="BE18" s="731"/>
      <c r="BF18" s="731">
        <v>80</v>
      </c>
      <c r="BG18" s="731"/>
      <c r="BH18" s="731">
        <v>80</v>
      </c>
      <c r="BI18" s="731"/>
      <c r="BJ18" s="731">
        <v>80</v>
      </c>
      <c r="BK18" s="731"/>
      <c r="BL18" s="731">
        <v>80</v>
      </c>
      <c r="BM18" s="731"/>
      <c r="BN18" s="731">
        <v>80</v>
      </c>
      <c r="BO18" s="731"/>
      <c r="BP18" s="731">
        <v>80</v>
      </c>
      <c r="BQ18" s="731"/>
      <c r="BR18" s="731">
        <v>80</v>
      </c>
      <c r="BS18" s="731"/>
      <c r="BT18" s="731">
        <v>80</v>
      </c>
      <c r="BU18" s="731"/>
      <c r="BV18" s="731">
        <v>80</v>
      </c>
      <c r="BW18" s="731"/>
      <c r="BX18" s="728"/>
      <c r="BY18" s="729"/>
      <c r="BZ18" s="728"/>
      <c r="CA18" s="729"/>
      <c r="CB18" s="730"/>
      <c r="CC18" s="730"/>
      <c r="CD18" s="730"/>
      <c r="CE18" s="730"/>
      <c r="CF18" s="182"/>
      <c r="CG18" s="230"/>
      <c r="CH18" s="231"/>
      <c r="CI18" s="231">
        <v>1</v>
      </c>
      <c r="CJ18" s="216"/>
      <c r="CK18" s="212"/>
      <c r="CL18" s="225">
        <f>CG18*SUM(F18:CE18)</f>
        <v>0</v>
      </c>
      <c r="CM18" s="222">
        <f>CH18*SUM(F18:CE18)</f>
        <v>0</v>
      </c>
      <c r="CN18" s="222">
        <f>CI18*SUM(F18:CE18)</f>
        <v>2400</v>
      </c>
      <c r="CO18" s="226">
        <f>CJ18*SUM(F18:CE18)</f>
        <v>0</v>
      </c>
      <c r="CP18" s="182"/>
      <c r="CQ18" s="236"/>
      <c r="CR18" s="236"/>
      <c r="CS18" s="236"/>
      <c r="CT18" s="236"/>
      <c r="CU18" s="136"/>
    </row>
    <row r="19" spans="1:99" s="127" customFormat="1" ht="9" customHeight="1" x14ac:dyDescent="0.2">
      <c r="A19" s="181"/>
      <c r="B19" s="183"/>
      <c r="C19" s="183"/>
      <c r="D19" s="183"/>
      <c r="E19" s="182"/>
      <c r="F19" s="730"/>
      <c r="G19" s="730"/>
      <c r="H19" s="730"/>
      <c r="I19" s="730"/>
      <c r="J19" s="730"/>
      <c r="K19" s="730"/>
      <c r="L19" s="730"/>
      <c r="M19" s="730"/>
      <c r="N19" s="730"/>
      <c r="O19" s="730"/>
      <c r="P19" s="730"/>
      <c r="Q19" s="730"/>
      <c r="R19" s="730"/>
      <c r="S19" s="730"/>
      <c r="T19" s="730"/>
      <c r="U19" s="730"/>
      <c r="V19" s="730"/>
      <c r="W19" s="730"/>
      <c r="X19" s="730"/>
      <c r="Y19" s="730"/>
      <c r="Z19" s="730"/>
      <c r="AA19" s="730"/>
      <c r="AB19" s="730"/>
      <c r="AC19" s="730"/>
      <c r="AD19" s="730"/>
      <c r="AE19" s="730"/>
      <c r="AF19" s="730"/>
      <c r="AG19" s="730"/>
      <c r="AH19" s="730"/>
      <c r="AI19" s="730"/>
      <c r="AJ19" s="728"/>
      <c r="AK19" s="729"/>
      <c r="AL19" s="728"/>
      <c r="AM19" s="729"/>
      <c r="AN19" s="728"/>
      <c r="AO19" s="729"/>
      <c r="AP19" s="728"/>
      <c r="AQ19" s="729"/>
      <c r="AR19" s="728"/>
      <c r="AS19" s="729"/>
      <c r="AT19" s="728"/>
      <c r="AU19" s="729"/>
      <c r="AV19" s="728"/>
      <c r="AW19" s="729"/>
      <c r="AX19" s="728"/>
      <c r="AY19" s="729"/>
      <c r="AZ19" s="728"/>
      <c r="BA19" s="729"/>
      <c r="BB19" s="728"/>
      <c r="BC19" s="729"/>
      <c r="BD19" s="728"/>
      <c r="BE19" s="729"/>
      <c r="BF19" s="728"/>
      <c r="BG19" s="729"/>
      <c r="BH19" s="728"/>
      <c r="BI19" s="729"/>
      <c r="BJ19" s="728"/>
      <c r="BK19" s="729"/>
      <c r="BL19" s="728"/>
      <c r="BM19" s="729"/>
      <c r="BN19" s="728"/>
      <c r="BO19" s="729"/>
      <c r="BP19" s="728"/>
      <c r="BQ19" s="729"/>
      <c r="BR19" s="728"/>
      <c r="BS19" s="729"/>
      <c r="BT19" s="728"/>
      <c r="BU19" s="729"/>
      <c r="BV19" s="728"/>
      <c r="BW19" s="729"/>
      <c r="BX19" s="728"/>
      <c r="BY19" s="729"/>
      <c r="BZ19" s="728"/>
      <c r="CA19" s="729"/>
      <c r="CB19" s="730"/>
      <c r="CC19" s="730"/>
      <c r="CD19" s="730"/>
      <c r="CE19" s="730"/>
      <c r="CF19" s="182"/>
      <c r="CG19" s="230"/>
      <c r="CH19" s="231"/>
      <c r="CI19" s="231"/>
      <c r="CJ19" s="216"/>
      <c r="CK19" s="212"/>
      <c r="CL19" s="213"/>
      <c r="CM19" s="220"/>
      <c r="CN19" s="220"/>
      <c r="CO19" s="217"/>
      <c r="CP19" s="182"/>
      <c r="CQ19" s="237"/>
      <c r="CR19" s="237"/>
      <c r="CS19" s="237"/>
      <c r="CT19" s="237"/>
      <c r="CU19" s="136"/>
    </row>
    <row r="20" spans="1:99" ht="9" customHeight="1" x14ac:dyDescent="0.2">
      <c r="B20" s="130"/>
      <c r="C20" s="187" t="s">
        <v>161</v>
      </c>
      <c r="D20" s="188" t="s">
        <v>162</v>
      </c>
      <c r="E20" s="188" t="s">
        <v>162</v>
      </c>
      <c r="F20" s="730"/>
      <c r="G20" s="730"/>
      <c r="H20" s="730"/>
      <c r="I20" s="730"/>
      <c r="J20" s="732">
        <v>150</v>
      </c>
      <c r="K20" s="732"/>
      <c r="L20" s="732">
        <v>150</v>
      </c>
      <c r="M20" s="732"/>
      <c r="N20" s="732">
        <v>150</v>
      </c>
      <c r="O20" s="732"/>
      <c r="P20" s="732">
        <v>150</v>
      </c>
      <c r="Q20" s="732"/>
      <c r="R20" s="732">
        <v>150</v>
      </c>
      <c r="S20" s="732"/>
      <c r="T20" s="732">
        <v>50</v>
      </c>
      <c r="U20" s="732"/>
      <c r="V20" s="732">
        <v>20</v>
      </c>
      <c r="W20" s="732"/>
      <c r="X20" s="732">
        <v>20</v>
      </c>
      <c r="Y20" s="732"/>
      <c r="Z20" s="732">
        <v>100</v>
      </c>
      <c r="AA20" s="732"/>
      <c r="AB20" s="732">
        <v>80</v>
      </c>
      <c r="AC20" s="732"/>
      <c r="AD20" s="730"/>
      <c r="AE20" s="730"/>
      <c r="AF20" s="731">
        <v>150</v>
      </c>
      <c r="AG20" s="731"/>
      <c r="AH20" s="731">
        <v>150</v>
      </c>
      <c r="AI20" s="731"/>
      <c r="AJ20" s="731">
        <v>150</v>
      </c>
      <c r="AK20" s="731"/>
      <c r="AL20" s="731">
        <v>150</v>
      </c>
      <c r="AM20" s="731"/>
      <c r="AN20" s="731">
        <v>150</v>
      </c>
      <c r="AO20" s="731"/>
      <c r="AP20" s="731">
        <v>150</v>
      </c>
      <c r="AQ20" s="731"/>
      <c r="AR20" s="731">
        <v>150</v>
      </c>
      <c r="AS20" s="731"/>
      <c r="AT20" s="731">
        <v>150</v>
      </c>
      <c r="AU20" s="731"/>
      <c r="AV20" s="731">
        <v>150</v>
      </c>
      <c r="AW20" s="731"/>
      <c r="AX20" s="731">
        <v>150</v>
      </c>
      <c r="AY20" s="731"/>
      <c r="AZ20" s="731">
        <v>140</v>
      </c>
      <c r="BA20" s="731"/>
      <c r="BB20" s="731">
        <v>140</v>
      </c>
      <c r="BC20" s="731"/>
      <c r="BD20" s="731">
        <v>150</v>
      </c>
      <c r="BE20" s="731"/>
      <c r="BF20" s="731">
        <v>150</v>
      </c>
      <c r="BG20" s="731"/>
      <c r="BH20" s="731">
        <v>150</v>
      </c>
      <c r="BI20" s="731"/>
      <c r="BJ20" s="731">
        <v>150</v>
      </c>
      <c r="BK20" s="731"/>
      <c r="BL20" s="731">
        <v>150</v>
      </c>
      <c r="BM20" s="731"/>
      <c r="BN20" s="731">
        <v>150</v>
      </c>
      <c r="BO20" s="731"/>
      <c r="BP20" s="731">
        <v>150</v>
      </c>
      <c r="BQ20" s="731"/>
      <c r="BR20" s="731">
        <v>150</v>
      </c>
      <c r="BS20" s="731"/>
      <c r="BT20" s="731">
        <v>150</v>
      </c>
      <c r="BU20" s="731"/>
      <c r="BV20" s="731">
        <v>150</v>
      </c>
      <c r="BW20" s="731"/>
      <c r="BX20" s="728"/>
      <c r="BY20" s="729"/>
      <c r="BZ20" s="728"/>
      <c r="CA20" s="729"/>
      <c r="CB20" s="730"/>
      <c r="CC20" s="730"/>
      <c r="CD20" s="730"/>
      <c r="CE20" s="730"/>
      <c r="CF20" s="212"/>
      <c r="CG20" s="230">
        <v>1</v>
      </c>
      <c r="CH20" s="231"/>
      <c r="CI20" s="231"/>
      <c r="CJ20" s="216"/>
      <c r="CK20" s="212"/>
      <c r="CL20" s="225">
        <f>CG20*SUM(F20:CE20)</f>
        <v>4300</v>
      </c>
      <c r="CM20" s="222">
        <f>CH20*SUM(F20:CE20)</f>
        <v>0</v>
      </c>
      <c r="CN20" s="222">
        <f>CI20*SUM(F20:CE20)</f>
        <v>0</v>
      </c>
      <c r="CO20" s="226">
        <f>CJ20*SUM(F20:CE20)</f>
        <v>0</v>
      </c>
      <c r="CP20" s="212"/>
      <c r="CQ20" s="236"/>
      <c r="CR20" s="236"/>
      <c r="CS20" s="236"/>
      <c r="CT20" s="236"/>
      <c r="CU20" s="124"/>
    </row>
    <row r="21" spans="1:99" ht="9" customHeight="1" x14ac:dyDescent="0.2">
      <c r="B21" s="130"/>
      <c r="C21" s="149"/>
      <c r="D21" s="149"/>
      <c r="E21" s="134"/>
      <c r="F21" s="730"/>
      <c r="G21" s="730"/>
      <c r="H21" s="730"/>
      <c r="I21" s="730"/>
      <c r="J21" s="730"/>
      <c r="K21" s="730"/>
      <c r="L21" s="730"/>
      <c r="M21" s="730"/>
      <c r="N21" s="730"/>
      <c r="O21" s="730"/>
      <c r="P21" s="730"/>
      <c r="Q21" s="730"/>
      <c r="R21" s="730"/>
      <c r="S21" s="730"/>
      <c r="T21" s="730"/>
      <c r="U21" s="730"/>
      <c r="V21" s="730"/>
      <c r="W21" s="730"/>
      <c r="X21" s="730"/>
      <c r="Y21" s="730"/>
      <c r="Z21" s="730"/>
      <c r="AA21" s="730"/>
      <c r="AB21" s="730"/>
      <c r="AC21" s="730"/>
      <c r="AD21" s="730"/>
      <c r="AE21" s="730"/>
      <c r="AF21" s="730"/>
      <c r="AG21" s="730"/>
      <c r="AH21" s="730"/>
      <c r="AI21" s="730"/>
      <c r="AJ21" s="728"/>
      <c r="AK21" s="729"/>
      <c r="AL21" s="728"/>
      <c r="AM21" s="729"/>
      <c r="AN21" s="728"/>
      <c r="AO21" s="729"/>
      <c r="AP21" s="728"/>
      <c r="AQ21" s="729"/>
      <c r="AR21" s="728"/>
      <c r="AS21" s="729"/>
      <c r="AT21" s="728"/>
      <c r="AU21" s="729"/>
      <c r="AV21" s="728"/>
      <c r="AW21" s="729"/>
      <c r="AX21" s="728"/>
      <c r="AY21" s="729"/>
      <c r="AZ21" s="728"/>
      <c r="BA21" s="729"/>
      <c r="BB21" s="728"/>
      <c r="BC21" s="729"/>
      <c r="BD21" s="728"/>
      <c r="BE21" s="729"/>
      <c r="BF21" s="728"/>
      <c r="BG21" s="729"/>
      <c r="BH21" s="728"/>
      <c r="BI21" s="729"/>
      <c r="BJ21" s="728"/>
      <c r="BK21" s="729"/>
      <c r="BL21" s="728"/>
      <c r="BM21" s="729"/>
      <c r="BN21" s="728"/>
      <c r="BO21" s="729"/>
      <c r="BP21" s="728"/>
      <c r="BQ21" s="729"/>
      <c r="BR21" s="728"/>
      <c r="BS21" s="729"/>
      <c r="BT21" s="728"/>
      <c r="BU21" s="729"/>
      <c r="BV21" s="728"/>
      <c r="BW21" s="729"/>
      <c r="BX21" s="728"/>
      <c r="BY21" s="729"/>
      <c r="BZ21" s="728"/>
      <c r="CA21" s="729"/>
      <c r="CB21" s="730"/>
      <c r="CC21" s="730"/>
      <c r="CD21" s="730"/>
      <c r="CE21" s="730"/>
      <c r="CF21" s="212"/>
      <c r="CG21" s="230"/>
      <c r="CH21" s="231"/>
      <c r="CI21" s="231"/>
      <c r="CJ21" s="216"/>
      <c r="CK21" s="212"/>
      <c r="CL21" s="213"/>
      <c r="CM21" s="220"/>
      <c r="CN21" s="220"/>
      <c r="CO21" s="217"/>
      <c r="CP21" s="212"/>
      <c r="CQ21" s="237"/>
      <c r="CR21" s="237"/>
      <c r="CS21" s="237"/>
      <c r="CT21" s="237"/>
      <c r="CU21" s="124"/>
    </row>
    <row r="22" spans="1:99" ht="9" customHeight="1" x14ac:dyDescent="0.2">
      <c r="B22" s="133"/>
      <c r="C22" s="187" t="s">
        <v>161</v>
      </c>
      <c r="D22" s="188" t="s">
        <v>162</v>
      </c>
      <c r="E22" s="188" t="s">
        <v>162</v>
      </c>
      <c r="F22" s="728"/>
      <c r="G22" s="729"/>
      <c r="H22" s="728"/>
      <c r="I22" s="729"/>
      <c r="J22" s="732">
        <v>150</v>
      </c>
      <c r="K22" s="732"/>
      <c r="L22" s="732">
        <v>150</v>
      </c>
      <c r="M22" s="732"/>
      <c r="N22" s="732">
        <v>150</v>
      </c>
      <c r="O22" s="732"/>
      <c r="P22" s="732">
        <v>150</v>
      </c>
      <c r="Q22" s="732"/>
      <c r="R22" s="732">
        <v>150</v>
      </c>
      <c r="S22" s="732"/>
      <c r="T22" s="732">
        <v>50</v>
      </c>
      <c r="U22" s="732"/>
      <c r="V22" s="732">
        <v>20</v>
      </c>
      <c r="W22" s="732"/>
      <c r="X22" s="732">
        <v>20</v>
      </c>
      <c r="Y22" s="732"/>
      <c r="Z22" s="732">
        <v>100</v>
      </c>
      <c r="AA22" s="732"/>
      <c r="AB22" s="732">
        <v>80</v>
      </c>
      <c r="AC22" s="732"/>
      <c r="AD22" s="728"/>
      <c r="AE22" s="729"/>
      <c r="AF22" s="731">
        <v>150</v>
      </c>
      <c r="AG22" s="731"/>
      <c r="AH22" s="731">
        <v>150</v>
      </c>
      <c r="AI22" s="731"/>
      <c r="AJ22" s="731">
        <v>150</v>
      </c>
      <c r="AK22" s="731"/>
      <c r="AL22" s="731">
        <v>150</v>
      </c>
      <c r="AM22" s="731"/>
      <c r="AN22" s="731">
        <v>150</v>
      </c>
      <c r="AO22" s="731"/>
      <c r="AP22" s="731">
        <v>150</v>
      </c>
      <c r="AQ22" s="731"/>
      <c r="AR22" s="731">
        <v>150</v>
      </c>
      <c r="AS22" s="731"/>
      <c r="AT22" s="731">
        <v>150</v>
      </c>
      <c r="AU22" s="731"/>
      <c r="AV22" s="731">
        <v>150</v>
      </c>
      <c r="AW22" s="731"/>
      <c r="AX22" s="731">
        <v>150</v>
      </c>
      <c r="AY22" s="731"/>
      <c r="AZ22" s="731">
        <v>140</v>
      </c>
      <c r="BA22" s="731"/>
      <c r="BB22" s="731">
        <v>140</v>
      </c>
      <c r="BC22" s="731"/>
      <c r="BD22" s="731">
        <v>150</v>
      </c>
      <c r="BE22" s="731"/>
      <c r="BF22" s="731">
        <v>150</v>
      </c>
      <c r="BG22" s="731"/>
      <c r="BH22" s="731">
        <v>150</v>
      </c>
      <c r="BI22" s="731"/>
      <c r="BJ22" s="731">
        <v>150</v>
      </c>
      <c r="BK22" s="731"/>
      <c r="BL22" s="731">
        <v>150</v>
      </c>
      <c r="BM22" s="731"/>
      <c r="BN22" s="731">
        <v>150</v>
      </c>
      <c r="BO22" s="731"/>
      <c r="BP22" s="731">
        <v>150</v>
      </c>
      <c r="BQ22" s="731"/>
      <c r="BR22" s="731">
        <v>150</v>
      </c>
      <c r="BS22" s="731"/>
      <c r="BT22" s="731">
        <v>150</v>
      </c>
      <c r="BU22" s="731"/>
      <c r="BV22" s="731">
        <v>150</v>
      </c>
      <c r="BW22" s="731"/>
      <c r="BX22" s="728"/>
      <c r="BY22" s="729"/>
      <c r="BZ22" s="728"/>
      <c r="CA22" s="729"/>
      <c r="CB22" s="728"/>
      <c r="CC22" s="729"/>
      <c r="CD22" s="728"/>
      <c r="CE22" s="729"/>
      <c r="CF22" s="212"/>
      <c r="CG22" s="230">
        <v>1</v>
      </c>
      <c r="CH22" s="231"/>
      <c r="CI22" s="231"/>
      <c r="CJ22" s="216"/>
      <c r="CK22" s="212"/>
      <c r="CL22" s="225">
        <f>CG22*SUM(F22:CE22)</f>
        <v>4300</v>
      </c>
      <c r="CM22" s="222">
        <f>CH22*SUM(F22:CE22)</f>
        <v>0</v>
      </c>
      <c r="CN22" s="222">
        <f>CI22*SUM(F22:CE22)</f>
        <v>0</v>
      </c>
      <c r="CO22" s="226">
        <f>CJ22*SUM(F22:CE22)</f>
        <v>0</v>
      </c>
      <c r="CP22" s="212"/>
      <c r="CQ22" s="236"/>
      <c r="CR22" s="236"/>
      <c r="CS22" s="236"/>
      <c r="CT22" s="236"/>
      <c r="CU22" s="124"/>
    </row>
    <row r="23" spans="1:99" ht="9" customHeight="1" x14ac:dyDescent="0.2">
      <c r="B23" s="135"/>
      <c r="C23" s="187"/>
      <c r="D23" s="149"/>
      <c r="E23" s="134"/>
      <c r="F23" s="730"/>
      <c r="G23" s="730"/>
      <c r="H23" s="730"/>
      <c r="I23" s="730"/>
      <c r="J23" s="730"/>
      <c r="K23" s="730"/>
      <c r="L23" s="730"/>
      <c r="M23" s="730"/>
      <c r="N23" s="730"/>
      <c r="O23" s="730"/>
      <c r="P23" s="730"/>
      <c r="Q23" s="730"/>
      <c r="R23" s="730"/>
      <c r="S23" s="730"/>
      <c r="T23" s="730"/>
      <c r="U23" s="730"/>
      <c r="V23" s="730"/>
      <c r="W23" s="730"/>
      <c r="X23" s="730"/>
      <c r="Y23" s="730"/>
      <c r="Z23" s="730"/>
      <c r="AA23" s="730"/>
      <c r="AB23" s="730"/>
      <c r="AC23" s="730"/>
      <c r="AD23" s="730"/>
      <c r="AE23" s="730"/>
      <c r="AF23" s="730"/>
      <c r="AG23" s="730"/>
      <c r="AH23" s="730"/>
      <c r="AI23" s="730"/>
      <c r="AJ23" s="728"/>
      <c r="AK23" s="729"/>
      <c r="AL23" s="728"/>
      <c r="AM23" s="729"/>
      <c r="AN23" s="728"/>
      <c r="AO23" s="729"/>
      <c r="AP23" s="728"/>
      <c r="AQ23" s="729"/>
      <c r="AR23" s="728"/>
      <c r="AS23" s="729"/>
      <c r="AT23" s="728"/>
      <c r="AU23" s="729"/>
      <c r="AV23" s="728"/>
      <c r="AW23" s="729"/>
      <c r="AX23" s="728"/>
      <c r="AY23" s="729"/>
      <c r="AZ23" s="728"/>
      <c r="BA23" s="729"/>
      <c r="BB23" s="728"/>
      <c r="BC23" s="729"/>
      <c r="BD23" s="728"/>
      <c r="BE23" s="729"/>
      <c r="BF23" s="728"/>
      <c r="BG23" s="729"/>
      <c r="BH23" s="728"/>
      <c r="BI23" s="729"/>
      <c r="BJ23" s="728"/>
      <c r="BK23" s="729"/>
      <c r="BL23" s="728"/>
      <c r="BM23" s="729"/>
      <c r="BN23" s="728"/>
      <c r="BO23" s="729"/>
      <c r="BP23" s="728"/>
      <c r="BQ23" s="729"/>
      <c r="BR23" s="728"/>
      <c r="BS23" s="729"/>
      <c r="BT23" s="728"/>
      <c r="BU23" s="729"/>
      <c r="BV23" s="728"/>
      <c r="BW23" s="729"/>
      <c r="BX23" s="728"/>
      <c r="BY23" s="729"/>
      <c r="BZ23" s="728"/>
      <c r="CA23" s="729"/>
      <c r="CB23" s="730"/>
      <c r="CC23" s="730"/>
      <c r="CD23" s="730"/>
      <c r="CE23" s="730"/>
      <c r="CF23" s="212"/>
      <c r="CG23" s="230"/>
      <c r="CH23" s="231"/>
      <c r="CI23" s="231"/>
      <c r="CJ23" s="216"/>
      <c r="CK23" s="212"/>
      <c r="CL23" s="213"/>
      <c r="CM23" s="220"/>
      <c r="CN23" s="220"/>
      <c r="CO23" s="217"/>
      <c r="CP23" s="212"/>
      <c r="CQ23" s="237"/>
      <c r="CR23" s="237"/>
      <c r="CS23" s="237"/>
      <c r="CT23" s="237"/>
      <c r="CU23" s="124"/>
    </row>
    <row r="24" spans="1:99" ht="9" customHeight="1" x14ac:dyDescent="0.2">
      <c r="B24" s="130"/>
      <c r="C24" s="187" t="s">
        <v>161</v>
      </c>
      <c r="D24" s="188" t="s">
        <v>162</v>
      </c>
      <c r="E24" s="188" t="s">
        <v>162</v>
      </c>
      <c r="F24" s="730"/>
      <c r="G24" s="730"/>
      <c r="H24" s="730"/>
      <c r="I24" s="730"/>
      <c r="J24" s="732">
        <v>75</v>
      </c>
      <c r="K24" s="732"/>
      <c r="L24" s="732">
        <v>75</v>
      </c>
      <c r="M24" s="732"/>
      <c r="N24" s="732">
        <v>75</v>
      </c>
      <c r="O24" s="732"/>
      <c r="P24" s="732">
        <v>75</v>
      </c>
      <c r="Q24" s="732"/>
      <c r="R24" s="732">
        <v>75</v>
      </c>
      <c r="S24" s="732"/>
      <c r="T24" s="732">
        <v>25</v>
      </c>
      <c r="U24" s="732"/>
      <c r="V24" s="732">
        <v>10</v>
      </c>
      <c r="W24" s="732"/>
      <c r="X24" s="732">
        <v>10</v>
      </c>
      <c r="Y24" s="732"/>
      <c r="Z24" s="732">
        <v>50</v>
      </c>
      <c r="AA24" s="732"/>
      <c r="AB24" s="732">
        <v>40</v>
      </c>
      <c r="AC24" s="732"/>
      <c r="AD24" s="730"/>
      <c r="AE24" s="730"/>
      <c r="AF24" s="731">
        <v>75</v>
      </c>
      <c r="AG24" s="731"/>
      <c r="AH24" s="731">
        <v>75</v>
      </c>
      <c r="AI24" s="731"/>
      <c r="AJ24" s="731">
        <v>75</v>
      </c>
      <c r="AK24" s="731"/>
      <c r="AL24" s="731">
        <v>75</v>
      </c>
      <c r="AM24" s="731"/>
      <c r="AN24" s="731">
        <v>75</v>
      </c>
      <c r="AO24" s="731"/>
      <c r="AP24" s="731">
        <v>75</v>
      </c>
      <c r="AQ24" s="731"/>
      <c r="AR24" s="731">
        <v>75</v>
      </c>
      <c r="AS24" s="731"/>
      <c r="AT24" s="731">
        <v>75</v>
      </c>
      <c r="AU24" s="731"/>
      <c r="AV24" s="731">
        <v>75</v>
      </c>
      <c r="AW24" s="731"/>
      <c r="AX24" s="731">
        <v>75</v>
      </c>
      <c r="AY24" s="731"/>
      <c r="AZ24" s="731">
        <v>70</v>
      </c>
      <c r="BA24" s="731"/>
      <c r="BB24" s="731">
        <v>70</v>
      </c>
      <c r="BC24" s="731"/>
      <c r="BD24" s="731">
        <v>75</v>
      </c>
      <c r="BE24" s="731"/>
      <c r="BF24" s="731">
        <v>75</v>
      </c>
      <c r="BG24" s="731"/>
      <c r="BH24" s="731">
        <v>75</v>
      </c>
      <c r="BI24" s="731"/>
      <c r="BJ24" s="731">
        <v>75</v>
      </c>
      <c r="BK24" s="731"/>
      <c r="BL24" s="731">
        <v>75</v>
      </c>
      <c r="BM24" s="731"/>
      <c r="BN24" s="731">
        <v>75</v>
      </c>
      <c r="BO24" s="731"/>
      <c r="BP24" s="731">
        <v>75</v>
      </c>
      <c r="BQ24" s="731"/>
      <c r="BR24" s="731">
        <v>75</v>
      </c>
      <c r="BS24" s="731"/>
      <c r="BT24" s="731">
        <v>75</v>
      </c>
      <c r="BU24" s="731"/>
      <c r="BV24" s="731">
        <v>75</v>
      </c>
      <c r="BW24" s="731"/>
      <c r="BX24" s="728"/>
      <c r="BY24" s="729"/>
      <c r="BZ24" s="728"/>
      <c r="CA24" s="729"/>
      <c r="CB24" s="730"/>
      <c r="CC24" s="730"/>
      <c r="CD24" s="730"/>
      <c r="CE24" s="730"/>
      <c r="CF24" s="212"/>
      <c r="CG24" s="230">
        <v>1</v>
      </c>
      <c r="CH24" s="231"/>
      <c r="CI24" s="231"/>
      <c r="CJ24" s="216"/>
      <c r="CK24" s="212"/>
      <c r="CL24" s="225">
        <f>CG24*SUM(F24:CE24)</f>
        <v>2150</v>
      </c>
      <c r="CM24" s="222">
        <f>CH24*SUM(F24:CE24)</f>
        <v>0</v>
      </c>
      <c r="CN24" s="222">
        <f>CI24*SUM(F24:CE24)</f>
        <v>0</v>
      </c>
      <c r="CO24" s="226">
        <f>CJ24*SUM(F24:CE24)</f>
        <v>0</v>
      </c>
      <c r="CP24" s="212"/>
      <c r="CQ24" s="236"/>
      <c r="CR24" s="236"/>
      <c r="CS24" s="236"/>
      <c r="CT24" s="236"/>
      <c r="CU24" s="124"/>
    </row>
    <row r="25" spans="1:99" ht="9" customHeight="1" x14ac:dyDescent="0.2">
      <c r="B25" s="135"/>
      <c r="C25" s="187"/>
      <c r="D25" s="149"/>
      <c r="E25" s="134"/>
      <c r="F25" s="730"/>
      <c r="G25" s="730"/>
      <c r="H25" s="730"/>
      <c r="I25" s="730"/>
      <c r="J25" s="730"/>
      <c r="K25" s="730"/>
      <c r="L25" s="730"/>
      <c r="M25" s="730"/>
      <c r="N25" s="730"/>
      <c r="O25" s="730"/>
      <c r="P25" s="730"/>
      <c r="Q25" s="730"/>
      <c r="R25" s="730"/>
      <c r="S25" s="730"/>
      <c r="T25" s="730"/>
      <c r="U25" s="730"/>
      <c r="V25" s="730"/>
      <c r="W25" s="730"/>
      <c r="X25" s="730"/>
      <c r="Y25" s="730"/>
      <c r="Z25" s="730"/>
      <c r="AA25" s="730"/>
      <c r="AB25" s="730"/>
      <c r="AC25" s="730"/>
      <c r="AD25" s="730"/>
      <c r="AE25" s="730"/>
      <c r="AF25" s="730"/>
      <c r="AG25" s="730"/>
      <c r="AH25" s="730"/>
      <c r="AI25" s="730"/>
      <c r="AJ25" s="728"/>
      <c r="AK25" s="729"/>
      <c r="AL25" s="728"/>
      <c r="AM25" s="729"/>
      <c r="AN25" s="728"/>
      <c r="AO25" s="729"/>
      <c r="AP25" s="728"/>
      <c r="AQ25" s="729"/>
      <c r="AR25" s="728"/>
      <c r="AS25" s="729"/>
      <c r="AT25" s="728"/>
      <c r="AU25" s="729"/>
      <c r="AV25" s="728"/>
      <c r="AW25" s="729"/>
      <c r="AX25" s="728"/>
      <c r="AY25" s="729"/>
      <c r="AZ25" s="728"/>
      <c r="BA25" s="729"/>
      <c r="BB25" s="728"/>
      <c r="BC25" s="729"/>
      <c r="BD25" s="728"/>
      <c r="BE25" s="729"/>
      <c r="BF25" s="728"/>
      <c r="BG25" s="729"/>
      <c r="BH25" s="728"/>
      <c r="BI25" s="729"/>
      <c r="BJ25" s="728"/>
      <c r="BK25" s="729"/>
      <c r="BL25" s="728"/>
      <c r="BM25" s="729"/>
      <c r="BN25" s="728"/>
      <c r="BO25" s="729"/>
      <c r="BP25" s="728"/>
      <c r="BQ25" s="729"/>
      <c r="BR25" s="728"/>
      <c r="BS25" s="729"/>
      <c r="BT25" s="728"/>
      <c r="BU25" s="729"/>
      <c r="BV25" s="728"/>
      <c r="BW25" s="729"/>
      <c r="BX25" s="728"/>
      <c r="BY25" s="729"/>
      <c r="BZ25" s="728"/>
      <c r="CA25" s="729"/>
      <c r="CB25" s="730"/>
      <c r="CC25" s="730"/>
      <c r="CD25" s="730"/>
      <c r="CE25" s="730"/>
      <c r="CF25" s="212"/>
      <c r="CG25" s="230"/>
      <c r="CH25" s="231"/>
      <c r="CI25" s="231"/>
      <c r="CJ25" s="216"/>
      <c r="CK25" s="212"/>
      <c r="CL25" s="213"/>
      <c r="CM25" s="220"/>
      <c r="CN25" s="220"/>
      <c r="CO25" s="217"/>
      <c r="CP25" s="212"/>
      <c r="CQ25" s="237"/>
      <c r="CR25" s="237"/>
      <c r="CS25" s="237"/>
      <c r="CT25" s="237"/>
      <c r="CU25" s="124"/>
    </row>
    <row r="26" spans="1:99" ht="9" customHeight="1" x14ac:dyDescent="0.2">
      <c r="B26" s="130"/>
      <c r="C26" s="187" t="s">
        <v>161</v>
      </c>
      <c r="D26" s="188" t="s">
        <v>162</v>
      </c>
      <c r="E26" s="188" t="s">
        <v>162</v>
      </c>
      <c r="F26" s="730"/>
      <c r="G26" s="730"/>
      <c r="H26" s="730"/>
      <c r="I26" s="730"/>
      <c r="J26" s="732">
        <v>75</v>
      </c>
      <c r="K26" s="732"/>
      <c r="L26" s="732">
        <v>75</v>
      </c>
      <c r="M26" s="732"/>
      <c r="N26" s="732">
        <v>75</v>
      </c>
      <c r="O26" s="732"/>
      <c r="P26" s="732">
        <v>75</v>
      </c>
      <c r="Q26" s="732"/>
      <c r="R26" s="732">
        <v>75</v>
      </c>
      <c r="S26" s="732"/>
      <c r="T26" s="732">
        <v>25</v>
      </c>
      <c r="U26" s="732"/>
      <c r="V26" s="732">
        <v>10</v>
      </c>
      <c r="W26" s="732"/>
      <c r="X26" s="732">
        <v>10</v>
      </c>
      <c r="Y26" s="732"/>
      <c r="Z26" s="732">
        <v>50</v>
      </c>
      <c r="AA26" s="732"/>
      <c r="AB26" s="732">
        <v>40</v>
      </c>
      <c r="AC26" s="732"/>
      <c r="AD26" s="730"/>
      <c r="AE26" s="730"/>
      <c r="AF26" s="731">
        <v>75</v>
      </c>
      <c r="AG26" s="731"/>
      <c r="AH26" s="731">
        <v>75</v>
      </c>
      <c r="AI26" s="731"/>
      <c r="AJ26" s="731">
        <v>75</v>
      </c>
      <c r="AK26" s="731"/>
      <c r="AL26" s="731">
        <v>75</v>
      </c>
      <c r="AM26" s="731"/>
      <c r="AN26" s="731">
        <v>75</v>
      </c>
      <c r="AO26" s="731"/>
      <c r="AP26" s="731">
        <v>75</v>
      </c>
      <c r="AQ26" s="731"/>
      <c r="AR26" s="731">
        <v>75</v>
      </c>
      <c r="AS26" s="731"/>
      <c r="AT26" s="731">
        <v>75</v>
      </c>
      <c r="AU26" s="731"/>
      <c r="AV26" s="731">
        <v>75</v>
      </c>
      <c r="AW26" s="731"/>
      <c r="AX26" s="731">
        <v>75</v>
      </c>
      <c r="AY26" s="731"/>
      <c r="AZ26" s="731">
        <v>70</v>
      </c>
      <c r="BA26" s="731"/>
      <c r="BB26" s="731">
        <v>70</v>
      </c>
      <c r="BC26" s="731"/>
      <c r="BD26" s="731">
        <v>75</v>
      </c>
      <c r="BE26" s="731"/>
      <c r="BF26" s="731">
        <v>75</v>
      </c>
      <c r="BG26" s="731"/>
      <c r="BH26" s="731">
        <v>75</v>
      </c>
      <c r="BI26" s="731"/>
      <c r="BJ26" s="731">
        <v>75</v>
      </c>
      <c r="BK26" s="731"/>
      <c r="BL26" s="731">
        <v>75</v>
      </c>
      <c r="BM26" s="731"/>
      <c r="BN26" s="731">
        <v>75</v>
      </c>
      <c r="BO26" s="731"/>
      <c r="BP26" s="731">
        <v>75</v>
      </c>
      <c r="BQ26" s="731"/>
      <c r="BR26" s="731">
        <v>75</v>
      </c>
      <c r="BS26" s="731"/>
      <c r="BT26" s="731">
        <v>75</v>
      </c>
      <c r="BU26" s="731"/>
      <c r="BV26" s="731">
        <v>75</v>
      </c>
      <c r="BW26" s="731"/>
      <c r="BX26" s="728"/>
      <c r="BY26" s="729"/>
      <c r="BZ26" s="728"/>
      <c r="CA26" s="729"/>
      <c r="CB26" s="730"/>
      <c r="CC26" s="730"/>
      <c r="CD26" s="730"/>
      <c r="CE26" s="730"/>
      <c r="CF26" s="212"/>
      <c r="CG26" s="230"/>
      <c r="CH26" s="231">
        <v>1</v>
      </c>
      <c r="CI26" s="231"/>
      <c r="CJ26" s="216"/>
      <c r="CK26" s="212"/>
      <c r="CL26" s="225">
        <f>CG26*SUM(F26:CE26)</f>
        <v>0</v>
      </c>
      <c r="CM26" s="222">
        <f>CH26*SUM(F26:CE26)</f>
        <v>2150</v>
      </c>
      <c r="CN26" s="222">
        <f>CI26*SUM(F26:CE26)</f>
        <v>0</v>
      </c>
      <c r="CO26" s="226">
        <f>CJ26*SUM(F26:CE26)</f>
        <v>0</v>
      </c>
      <c r="CP26" s="212"/>
      <c r="CQ26" s="236"/>
      <c r="CR26" s="236"/>
      <c r="CS26" s="236"/>
      <c r="CT26" s="236"/>
      <c r="CU26" s="124"/>
    </row>
    <row r="27" spans="1:99" ht="9" customHeight="1" x14ac:dyDescent="0.2">
      <c r="B27" s="130"/>
      <c r="C27" s="187"/>
      <c r="D27" s="149"/>
      <c r="E27" s="134"/>
      <c r="F27" s="730"/>
      <c r="G27" s="730"/>
      <c r="H27" s="730"/>
      <c r="I27" s="730"/>
      <c r="J27" s="728"/>
      <c r="K27" s="729"/>
      <c r="L27" s="728"/>
      <c r="M27" s="729"/>
      <c r="N27" s="728"/>
      <c r="O27" s="729"/>
      <c r="P27" s="728"/>
      <c r="Q27" s="729"/>
      <c r="R27" s="728"/>
      <c r="S27" s="729"/>
      <c r="T27" s="728"/>
      <c r="U27" s="729"/>
      <c r="V27" s="728"/>
      <c r="W27" s="729"/>
      <c r="X27" s="728"/>
      <c r="Y27" s="729"/>
      <c r="Z27" s="728"/>
      <c r="AA27" s="729"/>
      <c r="AB27" s="728"/>
      <c r="AC27" s="729"/>
      <c r="AD27" s="730"/>
      <c r="AE27" s="730"/>
      <c r="AF27" s="730"/>
      <c r="AG27" s="730"/>
      <c r="AH27" s="730"/>
      <c r="AI27" s="730"/>
      <c r="AJ27" s="728"/>
      <c r="AK27" s="729"/>
      <c r="AL27" s="728"/>
      <c r="AM27" s="729"/>
      <c r="AN27" s="728"/>
      <c r="AO27" s="729"/>
      <c r="AP27" s="728"/>
      <c r="AQ27" s="729"/>
      <c r="AR27" s="728"/>
      <c r="AS27" s="729"/>
      <c r="AT27" s="728"/>
      <c r="AU27" s="729"/>
      <c r="AV27" s="728"/>
      <c r="AW27" s="729"/>
      <c r="AX27" s="728"/>
      <c r="AY27" s="729"/>
      <c r="AZ27" s="728"/>
      <c r="BA27" s="729"/>
      <c r="BB27" s="728"/>
      <c r="BC27" s="729"/>
      <c r="BD27" s="728"/>
      <c r="BE27" s="729"/>
      <c r="BF27" s="728"/>
      <c r="BG27" s="729"/>
      <c r="BH27" s="728"/>
      <c r="BI27" s="729"/>
      <c r="BJ27" s="728"/>
      <c r="BK27" s="729"/>
      <c r="BL27" s="728"/>
      <c r="BM27" s="729"/>
      <c r="BN27" s="728"/>
      <c r="BO27" s="729"/>
      <c r="BP27" s="728"/>
      <c r="BQ27" s="729"/>
      <c r="BR27" s="728"/>
      <c r="BS27" s="729"/>
      <c r="BT27" s="728"/>
      <c r="BU27" s="729"/>
      <c r="BV27" s="728"/>
      <c r="BW27" s="729"/>
      <c r="BX27" s="728"/>
      <c r="BY27" s="729"/>
      <c r="BZ27" s="728"/>
      <c r="CA27" s="729"/>
      <c r="CB27" s="730"/>
      <c r="CC27" s="730"/>
      <c r="CD27" s="730"/>
      <c r="CE27" s="730"/>
      <c r="CF27" s="212"/>
      <c r="CG27" s="230"/>
      <c r="CH27" s="231"/>
      <c r="CI27" s="231"/>
      <c r="CJ27" s="216"/>
      <c r="CK27" s="212"/>
      <c r="CL27" s="213"/>
      <c r="CM27" s="220"/>
      <c r="CN27" s="220"/>
      <c r="CO27" s="217"/>
      <c r="CP27" s="212"/>
      <c r="CQ27" s="237"/>
      <c r="CR27" s="237"/>
      <c r="CS27" s="237"/>
      <c r="CT27" s="237"/>
      <c r="CU27" s="124"/>
    </row>
    <row r="28" spans="1:99" ht="9" customHeight="1" x14ac:dyDescent="0.2">
      <c r="B28" s="133"/>
      <c r="C28" s="187" t="s">
        <v>161</v>
      </c>
      <c r="D28" s="188" t="s">
        <v>162</v>
      </c>
      <c r="E28" s="188" t="s">
        <v>162</v>
      </c>
      <c r="F28" s="728"/>
      <c r="G28" s="729"/>
      <c r="H28" s="728"/>
      <c r="I28" s="729"/>
      <c r="J28" s="732">
        <v>150</v>
      </c>
      <c r="K28" s="732"/>
      <c r="L28" s="732">
        <v>150</v>
      </c>
      <c r="M28" s="732"/>
      <c r="N28" s="732">
        <v>150</v>
      </c>
      <c r="O28" s="732"/>
      <c r="P28" s="732">
        <v>150</v>
      </c>
      <c r="Q28" s="732"/>
      <c r="R28" s="732">
        <v>150</v>
      </c>
      <c r="S28" s="732"/>
      <c r="T28" s="732">
        <v>50</v>
      </c>
      <c r="U28" s="732"/>
      <c r="V28" s="732">
        <v>20</v>
      </c>
      <c r="W28" s="732"/>
      <c r="X28" s="732">
        <v>20</v>
      </c>
      <c r="Y28" s="732"/>
      <c r="Z28" s="732">
        <v>100</v>
      </c>
      <c r="AA28" s="732"/>
      <c r="AB28" s="732">
        <v>80</v>
      </c>
      <c r="AC28" s="732"/>
      <c r="AD28" s="728"/>
      <c r="AE28" s="729"/>
      <c r="AF28" s="731">
        <v>150</v>
      </c>
      <c r="AG28" s="731"/>
      <c r="AH28" s="731">
        <v>150</v>
      </c>
      <c r="AI28" s="731"/>
      <c r="AJ28" s="731">
        <v>150</v>
      </c>
      <c r="AK28" s="731"/>
      <c r="AL28" s="731">
        <v>150</v>
      </c>
      <c r="AM28" s="731"/>
      <c r="AN28" s="731">
        <v>150</v>
      </c>
      <c r="AO28" s="731"/>
      <c r="AP28" s="731">
        <v>150</v>
      </c>
      <c r="AQ28" s="731"/>
      <c r="AR28" s="731">
        <v>150</v>
      </c>
      <c r="AS28" s="731"/>
      <c r="AT28" s="731">
        <v>150</v>
      </c>
      <c r="AU28" s="731"/>
      <c r="AV28" s="731">
        <v>150</v>
      </c>
      <c r="AW28" s="731"/>
      <c r="AX28" s="731">
        <v>150</v>
      </c>
      <c r="AY28" s="731"/>
      <c r="AZ28" s="731">
        <v>140</v>
      </c>
      <c r="BA28" s="731"/>
      <c r="BB28" s="731">
        <v>140</v>
      </c>
      <c r="BC28" s="731"/>
      <c r="BD28" s="731">
        <v>150</v>
      </c>
      <c r="BE28" s="731"/>
      <c r="BF28" s="731">
        <v>150</v>
      </c>
      <c r="BG28" s="731"/>
      <c r="BH28" s="731">
        <v>150</v>
      </c>
      <c r="BI28" s="731"/>
      <c r="BJ28" s="731">
        <v>150</v>
      </c>
      <c r="BK28" s="731"/>
      <c r="BL28" s="731">
        <v>150</v>
      </c>
      <c r="BM28" s="731"/>
      <c r="BN28" s="731">
        <v>150</v>
      </c>
      <c r="BO28" s="731"/>
      <c r="BP28" s="731">
        <v>150</v>
      </c>
      <c r="BQ28" s="731"/>
      <c r="BR28" s="731">
        <v>150</v>
      </c>
      <c r="BS28" s="731"/>
      <c r="BT28" s="731">
        <v>150</v>
      </c>
      <c r="BU28" s="731"/>
      <c r="BV28" s="731">
        <v>150</v>
      </c>
      <c r="BW28" s="731"/>
      <c r="BX28" s="728"/>
      <c r="BY28" s="729"/>
      <c r="BZ28" s="728"/>
      <c r="CA28" s="729"/>
      <c r="CB28" s="728"/>
      <c r="CC28" s="729"/>
      <c r="CD28" s="728"/>
      <c r="CE28" s="729"/>
      <c r="CF28" s="212"/>
      <c r="CG28" s="230"/>
      <c r="CH28" s="231"/>
      <c r="CI28" s="231"/>
      <c r="CJ28" s="216">
        <v>1</v>
      </c>
      <c r="CK28" s="212"/>
      <c r="CL28" s="225">
        <f>CG28*SUM(F28:CE28)</f>
        <v>0</v>
      </c>
      <c r="CM28" s="222">
        <f>CH28*SUM(F28:CE28)</f>
        <v>0</v>
      </c>
      <c r="CN28" s="222">
        <f>CI28*SUM(F28:CE28)</f>
        <v>0</v>
      </c>
      <c r="CO28" s="226">
        <f>CJ28*SUM(F28:CE28)</f>
        <v>4300</v>
      </c>
      <c r="CP28" s="212"/>
      <c r="CQ28" s="236"/>
      <c r="CR28" s="236"/>
      <c r="CS28" s="236"/>
      <c r="CT28" s="236"/>
      <c r="CU28" s="124"/>
    </row>
    <row r="29" spans="1:99" ht="9" customHeight="1" x14ac:dyDescent="0.2">
      <c r="B29" s="133"/>
      <c r="C29" s="187"/>
      <c r="D29" s="149"/>
      <c r="E29" s="134"/>
      <c r="F29" s="728"/>
      <c r="G29" s="729"/>
      <c r="H29" s="728"/>
      <c r="I29" s="729"/>
      <c r="J29" s="728"/>
      <c r="K29" s="729"/>
      <c r="L29" s="728"/>
      <c r="M29" s="729"/>
      <c r="N29" s="728"/>
      <c r="O29" s="729"/>
      <c r="P29" s="728"/>
      <c r="Q29" s="729"/>
      <c r="R29" s="728"/>
      <c r="S29" s="729"/>
      <c r="T29" s="728"/>
      <c r="U29" s="729"/>
      <c r="V29" s="728"/>
      <c r="W29" s="729"/>
      <c r="X29" s="728"/>
      <c r="Y29" s="729"/>
      <c r="Z29" s="728"/>
      <c r="AA29" s="729"/>
      <c r="AB29" s="728"/>
      <c r="AC29" s="729"/>
      <c r="AD29" s="728"/>
      <c r="AE29" s="729"/>
      <c r="AF29" s="728"/>
      <c r="AG29" s="729"/>
      <c r="AH29" s="728"/>
      <c r="AI29" s="729"/>
      <c r="AJ29" s="728"/>
      <c r="AK29" s="729"/>
      <c r="AL29" s="728"/>
      <c r="AM29" s="729"/>
      <c r="AN29" s="728"/>
      <c r="AO29" s="729"/>
      <c r="AP29" s="728"/>
      <c r="AQ29" s="729"/>
      <c r="AR29" s="728"/>
      <c r="AS29" s="729"/>
      <c r="AT29" s="728"/>
      <c r="AU29" s="729"/>
      <c r="AV29" s="728"/>
      <c r="AW29" s="729"/>
      <c r="AX29" s="728"/>
      <c r="AY29" s="729"/>
      <c r="AZ29" s="728"/>
      <c r="BA29" s="729"/>
      <c r="BB29" s="728"/>
      <c r="BC29" s="729"/>
      <c r="BD29" s="728"/>
      <c r="BE29" s="729"/>
      <c r="BF29" s="728"/>
      <c r="BG29" s="729"/>
      <c r="BH29" s="728"/>
      <c r="BI29" s="729"/>
      <c r="BJ29" s="728"/>
      <c r="BK29" s="729"/>
      <c r="BL29" s="728"/>
      <c r="BM29" s="729"/>
      <c r="BN29" s="728"/>
      <c r="BO29" s="729"/>
      <c r="BP29" s="728"/>
      <c r="BQ29" s="729"/>
      <c r="BR29" s="728"/>
      <c r="BS29" s="729"/>
      <c r="BT29" s="728"/>
      <c r="BU29" s="729"/>
      <c r="BV29" s="728"/>
      <c r="BW29" s="729"/>
      <c r="BX29" s="728"/>
      <c r="BY29" s="729"/>
      <c r="BZ29" s="728"/>
      <c r="CA29" s="729"/>
      <c r="CB29" s="728"/>
      <c r="CC29" s="729"/>
      <c r="CD29" s="728"/>
      <c r="CE29" s="729"/>
      <c r="CF29" s="212"/>
      <c r="CG29" s="230"/>
      <c r="CH29" s="231"/>
      <c r="CI29" s="231"/>
      <c r="CJ29" s="216"/>
      <c r="CK29" s="212"/>
      <c r="CL29" s="213"/>
      <c r="CM29" s="220"/>
      <c r="CN29" s="220"/>
      <c r="CO29" s="217"/>
      <c r="CP29" s="212"/>
      <c r="CQ29" s="237"/>
      <c r="CR29" s="237"/>
      <c r="CS29" s="237"/>
      <c r="CT29" s="237"/>
      <c r="CU29" s="124"/>
    </row>
    <row r="30" spans="1:99" ht="9" customHeight="1" x14ac:dyDescent="0.2">
      <c r="B30" s="135"/>
      <c r="C30" s="187" t="s">
        <v>160</v>
      </c>
      <c r="D30" s="188" t="s">
        <v>162</v>
      </c>
      <c r="E30" s="188" t="s">
        <v>162</v>
      </c>
      <c r="F30" s="728"/>
      <c r="G30" s="729"/>
      <c r="H30" s="728"/>
      <c r="I30" s="729"/>
      <c r="J30" s="732">
        <v>70</v>
      </c>
      <c r="K30" s="732"/>
      <c r="L30" s="732">
        <v>70</v>
      </c>
      <c r="M30" s="732"/>
      <c r="N30" s="732">
        <v>70</v>
      </c>
      <c r="O30" s="732"/>
      <c r="P30" s="732">
        <v>70</v>
      </c>
      <c r="Q30" s="732"/>
      <c r="R30" s="732">
        <v>70</v>
      </c>
      <c r="S30" s="732"/>
      <c r="T30" s="732">
        <v>40</v>
      </c>
      <c r="U30" s="732"/>
      <c r="V30" s="732">
        <v>10</v>
      </c>
      <c r="W30" s="732"/>
      <c r="X30" s="732">
        <v>10</v>
      </c>
      <c r="Y30" s="732"/>
      <c r="Z30" s="732">
        <v>30</v>
      </c>
      <c r="AA30" s="732"/>
      <c r="AB30" s="732">
        <v>30</v>
      </c>
      <c r="AC30" s="732"/>
      <c r="AD30" s="728"/>
      <c r="AE30" s="729"/>
      <c r="AF30" s="731">
        <v>15</v>
      </c>
      <c r="AG30" s="731"/>
      <c r="AH30" s="731">
        <v>15</v>
      </c>
      <c r="AI30" s="731"/>
      <c r="AJ30" s="731">
        <v>15</v>
      </c>
      <c r="AK30" s="731"/>
      <c r="AL30" s="731">
        <v>15</v>
      </c>
      <c r="AM30" s="731"/>
      <c r="AN30" s="731">
        <v>15</v>
      </c>
      <c r="AO30" s="731"/>
      <c r="AP30" s="731">
        <v>15</v>
      </c>
      <c r="AQ30" s="731"/>
      <c r="AR30" s="731">
        <v>15</v>
      </c>
      <c r="AS30" s="731"/>
      <c r="AT30" s="731">
        <v>15</v>
      </c>
      <c r="AU30" s="731"/>
      <c r="AV30" s="731">
        <v>15</v>
      </c>
      <c r="AW30" s="731"/>
      <c r="AX30" s="731">
        <v>15</v>
      </c>
      <c r="AY30" s="731"/>
      <c r="AZ30" s="731">
        <v>10</v>
      </c>
      <c r="BA30" s="731"/>
      <c r="BB30" s="731">
        <v>10</v>
      </c>
      <c r="BC30" s="731"/>
      <c r="BD30" s="731">
        <v>15</v>
      </c>
      <c r="BE30" s="731"/>
      <c r="BF30" s="731">
        <v>15</v>
      </c>
      <c r="BG30" s="731"/>
      <c r="BH30" s="731">
        <v>15</v>
      </c>
      <c r="BI30" s="731"/>
      <c r="BJ30" s="731">
        <v>15</v>
      </c>
      <c r="BK30" s="731"/>
      <c r="BL30" s="731">
        <v>15</v>
      </c>
      <c r="BM30" s="731"/>
      <c r="BN30" s="731">
        <v>15</v>
      </c>
      <c r="BO30" s="731"/>
      <c r="BP30" s="731">
        <v>15</v>
      </c>
      <c r="BQ30" s="731"/>
      <c r="BR30" s="731">
        <v>15</v>
      </c>
      <c r="BS30" s="731"/>
      <c r="BT30" s="731">
        <v>15</v>
      </c>
      <c r="BU30" s="731"/>
      <c r="BV30" s="731">
        <v>15</v>
      </c>
      <c r="BW30" s="731"/>
      <c r="BX30" s="728"/>
      <c r="BY30" s="729"/>
      <c r="BZ30" s="728"/>
      <c r="CA30" s="729"/>
      <c r="CB30" s="728"/>
      <c r="CC30" s="729"/>
      <c r="CD30" s="728"/>
      <c r="CE30" s="729"/>
      <c r="CF30" s="212"/>
      <c r="CG30" s="230">
        <v>1</v>
      </c>
      <c r="CH30" s="231"/>
      <c r="CI30" s="231"/>
      <c r="CJ30" s="216"/>
      <c r="CK30" s="212"/>
      <c r="CL30" s="225">
        <f>CG30*SUM(F30:CE30)</f>
        <v>790</v>
      </c>
      <c r="CM30" s="222">
        <f>CH30*SUM(F30:CE30)</f>
        <v>0</v>
      </c>
      <c r="CN30" s="222">
        <f>CI30*SUM(F30:CE30)</f>
        <v>0</v>
      </c>
      <c r="CO30" s="226">
        <f>CJ30*SUM(F30:CE30)</f>
        <v>0</v>
      </c>
      <c r="CP30" s="212"/>
      <c r="CQ30" s="236"/>
      <c r="CR30" s="236"/>
      <c r="CS30" s="236"/>
      <c r="CT30" s="236"/>
      <c r="CU30" s="124"/>
    </row>
    <row r="31" spans="1:99" ht="9" customHeight="1" x14ac:dyDescent="0.2">
      <c r="B31" s="135"/>
      <c r="C31" s="187"/>
      <c r="D31" s="149"/>
      <c r="E31" s="134"/>
      <c r="F31" s="730"/>
      <c r="G31" s="730"/>
      <c r="H31" s="730"/>
      <c r="I31" s="730"/>
      <c r="J31" s="728"/>
      <c r="K31" s="729"/>
      <c r="L31" s="728"/>
      <c r="M31" s="729"/>
      <c r="N31" s="728"/>
      <c r="O31" s="729"/>
      <c r="P31" s="728"/>
      <c r="Q31" s="729"/>
      <c r="R31" s="728"/>
      <c r="S31" s="729"/>
      <c r="T31" s="728"/>
      <c r="U31" s="729"/>
      <c r="V31" s="728"/>
      <c r="W31" s="729"/>
      <c r="X31" s="728"/>
      <c r="Y31" s="729"/>
      <c r="Z31" s="728"/>
      <c r="AA31" s="729"/>
      <c r="AB31" s="728"/>
      <c r="AC31" s="729"/>
      <c r="AD31" s="730"/>
      <c r="AE31" s="730"/>
      <c r="AF31" s="730"/>
      <c r="AG31" s="730"/>
      <c r="AH31" s="730"/>
      <c r="AI31" s="730"/>
      <c r="AJ31" s="728"/>
      <c r="AK31" s="729"/>
      <c r="AL31" s="728"/>
      <c r="AM31" s="729"/>
      <c r="AN31" s="728"/>
      <c r="AO31" s="729"/>
      <c r="AP31" s="728"/>
      <c r="AQ31" s="729"/>
      <c r="AR31" s="728"/>
      <c r="AS31" s="729"/>
      <c r="AT31" s="728"/>
      <c r="AU31" s="729"/>
      <c r="AV31" s="728"/>
      <c r="AW31" s="729"/>
      <c r="AX31" s="728"/>
      <c r="AY31" s="729"/>
      <c r="AZ31" s="728"/>
      <c r="BA31" s="729"/>
      <c r="BB31" s="728"/>
      <c r="BC31" s="729"/>
      <c r="BD31" s="728"/>
      <c r="BE31" s="729"/>
      <c r="BF31" s="728"/>
      <c r="BG31" s="729"/>
      <c r="BH31" s="728"/>
      <c r="BI31" s="729"/>
      <c r="BJ31" s="728"/>
      <c r="BK31" s="729"/>
      <c r="BL31" s="728"/>
      <c r="BM31" s="729"/>
      <c r="BN31" s="728"/>
      <c r="BO31" s="729"/>
      <c r="BP31" s="728"/>
      <c r="BQ31" s="729"/>
      <c r="BR31" s="728"/>
      <c r="BS31" s="729"/>
      <c r="BT31" s="728"/>
      <c r="BU31" s="729"/>
      <c r="BV31" s="728"/>
      <c r="BW31" s="729"/>
      <c r="BX31" s="728"/>
      <c r="BY31" s="729"/>
      <c r="BZ31" s="728"/>
      <c r="CA31" s="729"/>
      <c r="CB31" s="730"/>
      <c r="CC31" s="730"/>
      <c r="CD31" s="730"/>
      <c r="CE31" s="730"/>
      <c r="CF31" s="212"/>
      <c r="CG31" s="230"/>
      <c r="CH31" s="231"/>
      <c r="CI31" s="231"/>
      <c r="CJ31" s="216"/>
      <c r="CK31" s="212"/>
      <c r="CL31" s="213"/>
      <c r="CM31" s="220"/>
      <c r="CN31" s="220"/>
      <c r="CO31" s="217"/>
      <c r="CP31" s="212"/>
      <c r="CQ31" s="237"/>
      <c r="CR31" s="237"/>
      <c r="CS31" s="237"/>
      <c r="CT31" s="237"/>
      <c r="CU31" s="124"/>
    </row>
    <row r="32" spans="1:99" ht="9" customHeight="1" thickBot="1" x14ac:dyDescent="0.25">
      <c r="B32" s="135"/>
      <c r="C32" s="147"/>
      <c r="D32" s="148"/>
      <c r="E32" s="134"/>
      <c r="F32" s="730"/>
      <c r="G32" s="730"/>
      <c r="H32" s="730"/>
      <c r="I32" s="730"/>
      <c r="J32" s="730"/>
      <c r="K32" s="730"/>
      <c r="L32" s="730"/>
      <c r="M32" s="730"/>
      <c r="N32" s="730"/>
      <c r="O32" s="730"/>
      <c r="P32" s="730"/>
      <c r="Q32" s="730"/>
      <c r="R32" s="730"/>
      <c r="S32" s="730"/>
      <c r="T32" s="730"/>
      <c r="U32" s="730"/>
      <c r="V32" s="730"/>
      <c r="W32" s="730"/>
      <c r="X32" s="730"/>
      <c r="Y32" s="730"/>
      <c r="Z32" s="730"/>
      <c r="AA32" s="730"/>
      <c r="AB32" s="730"/>
      <c r="AC32" s="730"/>
      <c r="AD32" s="730"/>
      <c r="AE32" s="730"/>
      <c r="AF32" s="730"/>
      <c r="AG32" s="730"/>
      <c r="AH32" s="730"/>
      <c r="AI32" s="730"/>
      <c r="AJ32" s="728"/>
      <c r="AK32" s="729"/>
      <c r="AL32" s="728"/>
      <c r="AM32" s="729"/>
      <c r="AN32" s="728"/>
      <c r="AO32" s="729"/>
      <c r="AP32" s="728"/>
      <c r="AQ32" s="729"/>
      <c r="AR32" s="728"/>
      <c r="AS32" s="729"/>
      <c r="AT32" s="728"/>
      <c r="AU32" s="729"/>
      <c r="AV32" s="728"/>
      <c r="AW32" s="729"/>
      <c r="AX32" s="728"/>
      <c r="AY32" s="729"/>
      <c r="AZ32" s="728"/>
      <c r="BA32" s="729"/>
      <c r="BB32" s="728"/>
      <c r="BC32" s="729"/>
      <c r="BD32" s="728"/>
      <c r="BE32" s="729"/>
      <c r="BF32" s="728"/>
      <c r="BG32" s="729"/>
      <c r="BH32" s="728"/>
      <c r="BI32" s="729"/>
      <c r="BJ32" s="728"/>
      <c r="BK32" s="729"/>
      <c r="BL32" s="728"/>
      <c r="BM32" s="729"/>
      <c r="BN32" s="728"/>
      <c r="BO32" s="729"/>
      <c r="BP32" s="728"/>
      <c r="BQ32" s="729"/>
      <c r="BR32" s="728"/>
      <c r="BS32" s="729"/>
      <c r="BT32" s="728"/>
      <c r="BU32" s="729"/>
      <c r="BV32" s="728"/>
      <c r="BW32" s="729"/>
      <c r="BX32" s="728"/>
      <c r="BY32" s="729"/>
      <c r="BZ32" s="728"/>
      <c r="CA32" s="729"/>
      <c r="CB32" s="730"/>
      <c r="CC32" s="730"/>
      <c r="CD32" s="730"/>
      <c r="CE32" s="730"/>
      <c r="CF32" s="212"/>
      <c r="CG32" s="232"/>
      <c r="CH32" s="233"/>
      <c r="CI32" s="233"/>
      <c r="CJ32" s="234"/>
      <c r="CK32" s="212"/>
      <c r="CL32" s="214"/>
      <c r="CM32" s="221"/>
      <c r="CN32" s="221"/>
      <c r="CO32" s="218"/>
      <c r="CP32" s="212"/>
      <c r="CQ32" s="238"/>
      <c r="CR32" s="238"/>
      <c r="CS32" s="238"/>
      <c r="CT32" s="238"/>
      <c r="CU32" s="124"/>
    </row>
    <row r="33" spans="2:98" ht="5.25" customHeight="1" x14ac:dyDescent="0.2">
      <c r="B33" s="135"/>
      <c r="C33" s="131"/>
      <c r="D33" s="150"/>
      <c r="E33" s="137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G33" s="125"/>
      <c r="CH33" s="125"/>
      <c r="CI33" s="125"/>
      <c r="CJ33" s="125"/>
      <c r="CL33" s="125"/>
      <c r="CM33" s="125"/>
      <c r="CN33" s="125"/>
      <c r="CO33" s="125"/>
      <c r="CQ33" s="125"/>
      <c r="CR33" s="125"/>
      <c r="CS33" s="125"/>
      <c r="CT33" s="125"/>
    </row>
    <row r="34" spans="2:98" ht="9" customHeight="1" x14ac:dyDescent="0.2">
      <c r="B34" s="133"/>
      <c r="C34" s="697" t="s">
        <v>146</v>
      </c>
      <c r="D34" s="698"/>
      <c r="E34" s="139"/>
      <c r="F34" s="715">
        <f>SUM(F14:G32)</f>
        <v>0</v>
      </c>
      <c r="G34" s="715"/>
      <c r="H34" s="715">
        <f>SUM(H14:I32)</f>
        <v>0</v>
      </c>
      <c r="I34" s="715"/>
      <c r="J34" s="715">
        <f>SUM(J14:K32)</f>
        <v>810</v>
      </c>
      <c r="K34" s="715"/>
      <c r="L34" s="715">
        <f>SUM(L14:M32)</f>
        <v>810</v>
      </c>
      <c r="M34" s="715"/>
      <c r="N34" s="716">
        <f>SUM(N14:O32)</f>
        <v>810</v>
      </c>
      <c r="O34" s="716"/>
      <c r="P34" s="716">
        <f>SUM(P14:Q32)</f>
        <v>810</v>
      </c>
      <c r="Q34" s="716"/>
      <c r="R34" s="716">
        <f>SUM(R14:S32)</f>
        <v>810</v>
      </c>
      <c r="S34" s="716"/>
      <c r="T34" s="716">
        <f>SUM(T14:U32)</f>
        <v>310</v>
      </c>
      <c r="U34" s="716"/>
      <c r="V34" s="716">
        <f>SUM(V14:W32)</f>
        <v>140</v>
      </c>
      <c r="W34" s="716"/>
      <c r="X34" s="716">
        <f>SUM(X14:Y32)</f>
        <v>140</v>
      </c>
      <c r="Y34" s="716"/>
      <c r="Z34" s="716">
        <f>SUM(Z14:AA32)</f>
        <v>570</v>
      </c>
      <c r="AA34" s="716"/>
      <c r="AB34" s="716">
        <f>SUM(AB14:AC32)</f>
        <v>490</v>
      </c>
      <c r="AC34" s="716"/>
      <c r="AD34" s="715">
        <f>SUM(AD14:AE32)</f>
        <v>0</v>
      </c>
      <c r="AE34" s="715"/>
      <c r="AF34" s="715">
        <f>SUM(AF14:AG32)</f>
        <v>775</v>
      </c>
      <c r="AG34" s="715"/>
      <c r="AH34" s="715">
        <f>SUM(AH14:AI32)</f>
        <v>755</v>
      </c>
      <c r="AI34" s="715"/>
      <c r="AJ34" s="715">
        <f>SUM(AJ14:AK32)</f>
        <v>755</v>
      </c>
      <c r="AK34" s="715"/>
      <c r="AL34" s="715">
        <f>SUM(AL14:AM32)</f>
        <v>755</v>
      </c>
      <c r="AM34" s="715"/>
      <c r="AN34" s="715">
        <f>SUM(AN14:AO32)</f>
        <v>755</v>
      </c>
      <c r="AO34" s="715"/>
      <c r="AP34" s="715">
        <f>SUM(AP14:AQ32)</f>
        <v>755</v>
      </c>
      <c r="AQ34" s="715"/>
      <c r="AR34" s="715">
        <f>SUM(AR14:AS32)</f>
        <v>755</v>
      </c>
      <c r="AS34" s="715"/>
      <c r="AT34" s="715">
        <f>SUM(AT14:AU32)</f>
        <v>755</v>
      </c>
      <c r="AU34" s="715"/>
      <c r="AV34" s="715">
        <f>SUM(AV14:AW32)</f>
        <v>755</v>
      </c>
      <c r="AW34" s="715"/>
      <c r="AX34" s="715">
        <f>SUM(AX14:AY32)</f>
        <v>755</v>
      </c>
      <c r="AY34" s="715"/>
      <c r="AZ34" s="715">
        <f>SUM(AZ14:BA32)</f>
        <v>690</v>
      </c>
      <c r="BA34" s="715"/>
      <c r="BB34" s="715">
        <f>SUM(BB14:BC32)</f>
        <v>690</v>
      </c>
      <c r="BC34" s="715"/>
      <c r="BD34" s="715">
        <f>SUM(BD14:BE32)</f>
        <v>755</v>
      </c>
      <c r="BE34" s="715"/>
      <c r="BF34" s="715">
        <f>SUM(BF14:BG32)</f>
        <v>755</v>
      </c>
      <c r="BG34" s="715"/>
      <c r="BH34" s="715">
        <f>SUM(BH14:BI32)</f>
        <v>755</v>
      </c>
      <c r="BI34" s="715"/>
      <c r="BJ34" s="715">
        <f>SUM(BJ14:BK32)</f>
        <v>755</v>
      </c>
      <c r="BK34" s="715"/>
      <c r="BL34" s="715">
        <f>SUM(BL14:BM32)</f>
        <v>755</v>
      </c>
      <c r="BM34" s="715"/>
      <c r="BN34" s="715">
        <f>SUM(BN14:BO32)</f>
        <v>755</v>
      </c>
      <c r="BO34" s="715"/>
      <c r="BP34" s="715">
        <f>SUM(BP14:BQ32)</f>
        <v>755</v>
      </c>
      <c r="BQ34" s="715"/>
      <c r="BR34" s="715">
        <f>SUM(BR14:BS32)</f>
        <v>755</v>
      </c>
      <c r="BS34" s="715"/>
      <c r="BT34" s="715">
        <f>SUM(BT14:BU32)</f>
        <v>755</v>
      </c>
      <c r="BU34" s="715"/>
      <c r="BV34" s="715">
        <f>SUM(BV14:BW32)</f>
        <v>755</v>
      </c>
      <c r="BW34" s="715"/>
      <c r="BX34" s="715">
        <f>SUM(BX14:BY32)</f>
        <v>0</v>
      </c>
      <c r="BY34" s="715"/>
      <c r="BZ34" s="715">
        <f>SUM(BZ14:CA32)</f>
        <v>0</v>
      </c>
      <c r="CA34" s="715"/>
      <c r="CB34" s="715">
        <f>SUM(CB14:CC32)</f>
        <v>0</v>
      </c>
      <c r="CC34" s="715"/>
      <c r="CD34" s="715">
        <f>SUM(CD14:CE32)</f>
        <v>0</v>
      </c>
      <c r="CE34" s="715"/>
    </row>
    <row r="35" spans="2:98" ht="6.95" customHeight="1" x14ac:dyDescent="0.2">
      <c r="C35" s="125"/>
      <c r="D35" s="125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0"/>
      <c r="BP35" s="140"/>
      <c r="BQ35" s="140"/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</row>
    <row r="36" spans="2:98" ht="6.95" customHeight="1" x14ac:dyDescent="0.2">
      <c r="C36" s="697" t="s">
        <v>146</v>
      </c>
      <c r="D36" s="698"/>
      <c r="J36" s="691">
        <f>SUM(J34:AC34)</f>
        <v>5700</v>
      </c>
      <c r="K36" s="692"/>
      <c r="L36" s="692"/>
      <c r="M36" s="692"/>
      <c r="N36" s="692"/>
      <c r="O36" s="692"/>
      <c r="P36" s="692"/>
      <c r="Q36" s="692"/>
      <c r="R36" s="692"/>
      <c r="S36" s="692"/>
      <c r="T36" s="692"/>
      <c r="U36" s="692"/>
      <c r="V36" s="692"/>
      <c r="W36" s="692"/>
      <c r="X36" s="692"/>
      <c r="Y36" s="692"/>
      <c r="Z36" s="692"/>
      <c r="AA36" s="692"/>
      <c r="AB36" s="692"/>
      <c r="AC36" s="693"/>
      <c r="AF36" s="694">
        <f>SUM(AF34:BW34)</f>
        <v>16500</v>
      </c>
      <c r="AG36" s="695"/>
      <c r="AH36" s="695"/>
      <c r="AI36" s="695"/>
      <c r="AJ36" s="695"/>
      <c r="AK36" s="695"/>
      <c r="AL36" s="695"/>
      <c r="AM36" s="695"/>
      <c r="AN36" s="695"/>
      <c r="AO36" s="695"/>
      <c r="AP36" s="695"/>
      <c r="AQ36" s="695"/>
      <c r="AR36" s="695"/>
      <c r="AS36" s="695"/>
      <c r="AT36" s="695"/>
      <c r="AU36" s="695"/>
      <c r="AV36" s="695"/>
      <c r="AW36" s="695"/>
      <c r="AX36" s="695"/>
      <c r="AY36" s="695"/>
      <c r="AZ36" s="695"/>
      <c r="BA36" s="695"/>
      <c r="BB36" s="695"/>
      <c r="BC36" s="695"/>
      <c r="BD36" s="695"/>
      <c r="BE36" s="695"/>
      <c r="BF36" s="695"/>
      <c r="BG36" s="695"/>
      <c r="BH36" s="695"/>
      <c r="BI36" s="695"/>
      <c r="BJ36" s="695"/>
      <c r="BK36" s="695"/>
      <c r="BL36" s="695"/>
      <c r="BM36" s="695"/>
      <c r="BN36" s="695"/>
      <c r="BO36" s="695"/>
      <c r="BP36" s="695"/>
      <c r="BQ36" s="695"/>
      <c r="BR36" s="695"/>
      <c r="BS36" s="695"/>
      <c r="BT36" s="695"/>
      <c r="BU36" s="695"/>
      <c r="BV36" s="695"/>
      <c r="BW36" s="696"/>
    </row>
    <row r="39" spans="2:98" ht="6.95" customHeight="1" x14ac:dyDescent="0.2">
      <c r="U39" s="727"/>
      <c r="V39" s="689"/>
      <c r="W39" s="689"/>
      <c r="X39" s="689"/>
      <c r="Y39" s="689"/>
      <c r="Z39" s="689"/>
      <c r="AA39" s="689"/>
      <c r="AB39" s="689"/>
      <c r="AC39" s="689"/>
      <c r="AD39" s="689"/>
      <c r="AE39" s="690"/>
      <c r="AY39" s="688"/>
      <c r="AZ39" s="689"/>
      <c r="BA39" s="689"/>
      <c r="BB39" s="689"/>
      <c r="BC39" s="690"/>
    </row>
  </sheetData>
  <mergeCells count="893">
    <mergeCell ref="AR26:AS26"/>
    <mergeCell ref="AT26:AU26"/>
    <mergeCell ref="AV26:AW26"/>
    <mergeCell ref="AX26:AY26"/>
    <mergeCell ref="CU16:CV16"/>
    <mergeCell ref="CU15:CV15"/>
    <mergeCell ref="BP25:BQ25"/>
    <mergeCell ref="BR25:BS25"/>
    <mergeCell ref="BT25:BU25"/>
    <mergeCell ref="BV25:BW25"/>
    <mergeCell ref="BX25:BY25"/>
    <mergeCell ref="BZ25:CA25"/>
    <mergeCell ref="CB25:CC25"/>
    <mergeCell ref="CD25:CE25"/>
    <mergeCell ref="BB25:BC25"/>
    <mergeCell ref="BD25:BE25"/>
    <mergeCell ref="BF25:BG25"/>
    <mergeCell ref="BH25:BI25"/>
    <mergeCell ref="BJ25:BK25"/>
    <mergeCell ref="BL25:BM25"/>
    <mergeCell ref="BN25:BO25"/>
    <mergeCell ref="BT26:BU26"/>
    <mergeCell ref="BV26:BW26"/>
    <mergeCell ref="BX26:BY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X25:AY25"/>
    <mergeCell ref="AZ25:BA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AR25:AS25"/>
    <mergeCell ref="AT25:AU25"/>
    <mergeCell ref="AL26:AM26"/>
    <mergeCell ref="AN26:AO26"/>
    <mergeCell ref="AP26:AQ26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BZ26:CA26"/>
    <mergeCell ref="CB26:CC26"/>
    <mergeCell ref="CD26:CE26"/>
    <mergeCell ref="BB26:BC26"/>
    <mergeCell ref="BD26:BE26"/>
    <mergeCell ref="BF26:BG26"/>
    <mergeCell ref="BH26:BI26"/>
    <mergeCell ref="BJ26:BK26"/>
    <mergeCell ref="BL26:BM26"/>
    <mergeCell ref="BN26:BO26"/>
    <mergeCell ref="BP26:BQ26"/>
    <mergeCell ref="BR26:BS26"/>
    <mergeCell ref="N3:O3"/>
    <mergeCell ref="BZ22:CA22"/>
    <mergeCell ref="CD15:CE15"/>
    <mergeCell ref="BJ15:BK15"/>
    <mergeCell ref="BL15:BM15"/>
    <mergeCell ref="BN15:BO15"/>
    <mergeCell ref="CD29:CE29"/>
    <mergeCell ref="CB29:CC29"/>
    <mergeCell ref="BZ29:CA29"/>
    <mergeCell ref="BX29:BY29"/>
    <mergeCell ref="BV29:BW29"/>
    <mergeCell ref="BT29:BU29"/>
    <mergeCell ref="BR29:BS29"/>
    <mergeCell ref="BP29:BQ29"/>
    <mergeCell ref="BN29:BO29"/>
    <mergeCell ref="BL29:BM29"/>
    <mergeCell ref="BJ29:BK29"/>
    <mergeCell ref="BH29:BI29"/>
    <mergeCell ref="BF29:BG29"/>
    <mergeCell ref="BD29:BE29"/>
    <mergeCell ref="BB29:BC29"/>
    <mergeCell ref="AZ29:BA29"/>
    <mergeCell ref="AX29:AY29"/>
    <mergeCell ref="AZ26:BA26"/>
    <mergeCell ref="B2:D2"/>
    <mergeCell ref="F2:AC2"/>
    <mergeCell ref="AD2:BA2"/>
    <mergeCell ref="BB2:BY2"/>
    <mergeCell ref="BZ2:CE2"/>
    <mergeCell ref="AR3:AS3"/>
    <mergeCell ref="AT3:AU3"/>
    <mergeCell ref="AV3:AW3"/>
    <mergeCell ref="AX3:AY3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B3:D3"/>
    <mergeCell ref="F3:G3"/>
    <mergeCell ref="H3:I3"/>
    <mergeCell ref="B5:D5"/>
    <mergeCell ref="B6:D6"/>
    <mergeCell ref="B8:D8"/>
    <mergeCell ref="F8:AC8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V3:BW3"/>
    <mergeCell ref="AZ3:BA3"/>
    <mergeCell ref="BB3:BC3"/>
    <mergeCell ref="BD3:BE3"/>
    <mergeCell ref="BF3:BG3"/>
    <mergeCell ref="BH3:BI3"/>
    <mergeCell ref="BJ3:BK3"/>
    <mergeCell ref="AN3:AO3"/>
    <mergeCell ref="AP3:AQ3"/>
    <mergeCell ref="J3:K3"/>
    <mergeCell ref="L3:M3"/>
    <mergeCell ref="AD8:BA8"/>
    <mergeCell ref="BB8:BY8"/>
    <mergeCell ref="BZ8:CE8"/>
    <mergeCell ref="B9:D9"/>
    <mergeCell ref="F9:G9"/>
    <mergeCell ref="H9:I9"/>
    <mergeCell ref="J9:K9"/>
    <mergeCell ref="L9:M9"/>
    <mergeCell ref="N9:O9"/>
    <mergeCell ref="P9:Q9"/>
    <mergeCell ref="AD9:AE9"/>
    <mergeCell ref="AF9:AG9"/>
    <mergeCell ref="AH9:AI9"/>
    <mergeCell ref="AJ9:AK9"/>
    <mergeCell ref="AL9:AM9"/>
    <mergeCell ref="AN9:AO9"/>
    <mergeCell ref="R9:S9"/>
    <mergeCell ref="T9:U9"/>
    <mergeCell ref="V9:W9"/>
    <mergeCell ref="X9:Y9"/>
    <mergeCell ref="Z9:AA9"/>
    <mergeCell ref="AB9:AC9"/>
    <mergeCell ref="BZ9:CA9"/>
    <mergeCell ref="CB9:CC9"/>
    <mergeCell ref="CD9:CE9"/>
    <mergeCell ref="B10:D10"/>
    <mergeCell ref="B11:D11"/>
    <mergeCell ref="B12:D12"/>
    <mergeCell ref="BN9:BO9"/>
    <mergeCell ref="BP9:BQ9"/>
    <mergeCell ref="BR9:BS9"/>
    <mergeCell ref="BT9:BU9"/>
    <mergeCell ref="BV9:BW9"/>
    <mergeCell ref="BX9:BY9"/>
    <mergeCell ref="BB9:BC9"/>
    <mergeCell ref="BD9:BE9"/>
    <mergeCell ref="BF9:BG9"/>
    <mergeCell ref="BH9:BI9"/>
    <mergeCell ref="BJ9:BK9"/>
    <mergeCell ref="BL9:BM9"/>
    <mergeCell ref="AP9:AQ9"/>
    <mergeCell ref="AR9:AS9"/>
    <mergeCell ref="AT9:AU9"/>
    <mergeCell ref="AV9:AW9"/>
    <mergeCell ref="AX9:AY9"/>
    <mergeCell ref="AZ9:BA9"/>
    <mergeCell ref="F14:G14"/>
    <mergeCell ref="H14:I14"/>
    <mergeCell ref="J14:K14"/>
    <mergeCell ref="L14:M14"/>
    <mergeCell ref="N14:O14"/>
    <mergeCell ref="P14:Q14"/>
    <mergeCell ref="R14:S14"/>
    <mergeCell ref="T14:U14"/>
    <mergeCell ref="CD14:CE14"/>
    <mergeCell ref="CB14:CC14"/>
    <mergeCell ref="BF14:BG14"/>
    <mergeCell ref="BH14:BI14"/>
    <mergeCell ref="BJ14:BK14"/>
    <mergeCell ref="BL14:BM14"/>
    <mergeCell ref="BN14:BO14"/>
    <mergeCell ref="BP14:BQ14"/>
    <mergeCell ref="AT14:AU14"/>
    <mergeCell ref="AV14:AW14"/>
    <mergeCell ref="AX14:AY14"/>
    <mergeCell ref="AZ14:BA14"/>
    <mergeCell ref="BB14:BC14"/>
    <mergeCell ref="BD14:BE14"/>
    <mergeCell ref="P15:Q15"/>
    <mergeCell ref="R15:S15"/>
    <mergeCell ref="T15:U15"/>
    <mergeCell ref="V15:W15"/>
    <mergeCell ref="BR14:BS14"/>
    <mergeCell ref="BT14:BU14"/>
    <mergeCell ref="BV14:BW14"/>
    <mergeCell ref="BX14:BY14"/>
    <mergeCell ref="BZ14:CA14"/>
    <mergeCell ref="AH14:AI14"/>
    <mergeCell ref="AJ14:AK14"/>
    <mergeCell ref="AL14:AM14"/>
    <mergeCell ref="AN14:AO14"/>
    <mergeCell ref="BH15:BI15"/>
    <mergeCell ref="AP14:AQ14"/>
    <mergeCell ref="AR14:AS14"/>
    <mergeCell ref="V14:W14"/>
    <mergeCell ref="X14:Y14"/>
    <mergeCell ref="Z14:AA14"/>
    <mergeCell ref="AB14:AC14"/>
    <mergeCell ref="AD14:AE14"/>
    <mergeCell ref="AF14:AG14"/>
    <mergeCell ref="BZ15:CA15"/>
    <mergeCell ref="CB15:CC15"/>
    <mergeCell ref="X15:Y15"/>
    <mergeCell ref="Z15:AA15"/>
    <mergeCell ref="AB15:AC15"/>
    <mergeCell ref="AD15:AE15"/>
    <mergeCell ref="AF15:AG15"/>
    <mergeCell ref="AH15:AI15"/>
    <mergeCell ref="CB16:CC16"/>
    <mergeCell ref="AD16:AE16"/>
    <mergeCell ref="AF16:AG16"/>
    <mergeCell ref="AH16:AI16"/>
    <mergeCell ref="AJ16:AK16"/>
    <mergeCell ref="AL16:AM16"/>
    <mergeCell ref="BP15:BQ15"/>
    <mergeCell ref="BR15:BS15"/>
    <mergeCell ref="AV15:AW15"/>
    <mergeCell ref="AX15:AY15"/>
    <mergeCell ref="AZ15:BA15"/>
    <mergeCell ref="BB15:BC15"/>
    <mergeCell ref="BD15:BE15"/>
    <mergeCell ref="BF15:BG15"/>
    <mergeCell ref="AJ15:AK15"/>
    <mergeCell ref="AL15:AM15"/>
    <mergeCell ref="BZ16:CA16"/>
    <mergeCell ref="F16:G16"/>
    <mergeCell ref="H16:I16"/>
    <mergeCell ref="J16:K16"/>
    <mergeCell ref="L16:M16"/>
    <mergeCell ref="N16:O16"/>
    <mergeCell ref="P16:Q16"/>
    <mergeCell ref="BT15:BU15"/>
    <mergeCell ref="BV15:BW15"/>
    <mergeCell ref="BX15:BY15"/>
    <mergeCell ref="AN15:AO15"/>
    <mergeCell ref="AP15:AQ15"/>
    <mergeCell ref="AR15:AS15"/>
    <mergeCell ref="AT15:AU15"/>
    <mergeCell ref="R16:S16"/>
    <mergeCell ref="T16:U16"/>
    <mergeCell ref="V16:W16"/>
    <mergeCell ref="X16:Y16"/>
    <mergeCell ref="Z16:AA16"/>
    <mergeCell ref="AB16:AC16"/>
    <mergeCell ref="F15:G15"/>
    <mergeCell ref="H15:I15"/>
    <mergeCell ref="J15:K15"/>
    <mergeCell ref="L15:M15"/>
    <mergeCell ref="N15:O15"/>
    <mergeCell ref="AN16:AO16"/>
    <mergeCell ref="CD16:CE16"/>
    <mergeCell ref="BN16:BO16"/>
    <mergeCell ref="BP16:BQ16"/>
    <mergeCell ref="BR16:BS16"/>
    <mergeCell ref="BT16:BU16"/>
    <mergeCell ref="BV16:BW16"/>
    <mergeCell ref="BX16:BY16"/>
    <mergeCell ref="BB16:BC16"/>
    <mergeCell ref="BD16:BE16"/>
    <mergeCell ref="BF16:BG16"/>
    <mergeCell ref="BH16:BI16"/>
    <mergeCell ref="BJ16:BK16"/>
    <mergeCell ref="BL16:BM16"/>
    <mergeCell ref="AP16:AQ16"/>
    <mergeCell ref="AR16:AS16"/>
    <mergeCell ref="AT16:AU16"/>
    <mergeCell ref="AV16:AW16"/>
    <mergeCell ref="AX16:AY16"/>
    <mergeCell ref="AZ16:BA16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CB18:CC18"/>
    <mergeCell ref="CD17:CE17"/>
    <mergeCell ref="BH17:BI17"/>
    <mergeCell ref="BJ17:BK17"/>
    <mergeCell ref="BL17:BM17"/>
    <mergeCell ref="BN17:BO17"/>
    <mergeCell ref="BP17:BQ17"/>
    <mergeCell ref="BR17:BS17"/>
    <mergeCell ref="AV17:AW17"/>
    <mergeCell ref="AX17:AY17"/>
    <mergeCell ref="AZ17:BA17"/>
    <mergeCell ref="BB17:BC17"/>
    <mergeCell ref="BD17:BE17"/>
    <mergeCell ref="BF17:BG17"/>
    <mergeCell ref="BT17:BU17"/>
    <mergeCell ref="BV17:BW17"/>
    <mergeCell ref="BX17:BY17"/>
    <mergeCell ref="BZ17:CA17"/>
    <mergeCell ref="CB17:CC17"/>
    <mergeCell ref="AZ18:BA18"/>
    <mergeCell ref="BZ18:CA18"/>
    <mergeCell ref="CD18:CE18"/>
    <mergeCell ref="BR18:BS18"/>
    <mergeCell ref="BT18:BU18"/>
    <mergeCell ref="AP17:AQ17"/>
    <mergeCell ref="AR17:AS17"/>
    <mergeCell ref="AT17:AU17"/>
    <mergeCell ref="R18:S18"/>
    <mergeCell ref="T18:U18"/>
    <mergeCell ref="V18:W18"/>
    <mergeCell ref="X18:Y18"/>
    <mergeCell ref="Z18:AA18"/>
    <mergeCell ref="AB18:AC18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N17:AO17"/>
    <mergeCell ref="F18:G18"/>
    <mergeCell ref="H18:I18"/>
    <mergeCell ref="J18:K18"/>
    <mergeCell ref="L18:M18"/>
    <mergeCell ref="N18:O18"/>
    <mergeCell ref="P18:Q18"/>
    <mergeCell ref="AT18:AU18"/>
    <mergeCell ref="AV18:AW18"/>
    <mergeCell ref="AX18:AY18"/>
    <mergeCell ref="AD18:AE18"/>
    <mergeCell ref="AF18:AG18"/>
    <mergeCell ref="AH18:AI18"/>
    <mergeCell ref="AJ18:AK18"/>
    <mergeCell ref="AL18:AM18"/>
    <mergeCell ref="AN18:AO18"/>
    <mergeCell ref="F19:G19"/>
    <mergeCell ref="H19:I19"/>
    <mergeCell ref="J19:K19"/>
    <mergeCell ref="L19:M19"/>
    <mergeCell ref="N19:O19"/>
    <mergeCell ref="P19:Q19"/>
    <mergeCell ref="R19:S19"/>
    <mergeCell ref="BN18:BO18"/>
    <mergeCell ref="BP18:BQ18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AV19:AW19"/>
    <mergeCell ref="BV18:BW18"/>
    <mergeCell ref="BX18:BY18"/>
    <mergeCell ref="BB18:BC18"/>
    <mergeCell ref="BD18:BE18"/>
    <mergeCell ref="BF18:BG18"/>
    <mergeCell ref="BH18:BI18"/>
    <mergeCell ref="BJ18:BK18"/>
    <mergeCell ref="BL18:BM18"/>
    <mergeCell ref="AP18:AQ18"/>
    <mergeCell ref="AR18:AS18"/>
    <mergeCell ref="F20:G20"/>
    <mergeCell ref="H20:I20"/>
    <mergeCell ref="J20:K20"/>
    <mergeCell ref="L20:M20"/>
    <mergeCell ref="N20:O20"/>
    <mergeCell ref="P20:Q20"/>
    <mergeCell ref="R20:S20"/>
    <mergeCell ref="CB19:CC19"/>
    <mergeCell ref="CD19:CE19"/>
    <mergeCell ref="BP19:BQ19"/>
    <mergeCell ref="BR19:BS19"/>
    <mergeCell ref="BT19:BU19"/>
    <mergeCell ref="BV19:BW19"/>
    <mergeCell ref="BX19:BY19"/>
    <mergeCell ref="BZ19:CA19"/>
    <mergeCell ref="BD19:BE19"/>
    <mergeCell ref="BF19:BG19"/>
    <mergeCell ref="BH19:BI19"/>
    <mergeCell ref="BJ19:BK19"/>
    <mergeCell ref="BL19:BM19"/>
    <mergeCell ref="BN19:BO19"/>
    <mergeCell ref="AR19:AS19"/>
    <mergeCell ref="AT19:AU19"/>
    <mergeCell ref="AX19:AY19"/>
    <mergeCell ref="BB21:BC21"/>
    <mergeCell ref="BD21:BE21"/>
    <mergeCell ref="AH21:AI21"/>
    <mergeCell ref="AJ21:AK21"/>
    <mergeCell ref="AL21:AM21"/>
    <mergeCell ref="AN21:AO21"/>
    <mergeCell ref="AV20:AW20"/>
    <mergeCell ref="AX20:AY20"/>
    <mergeCell ref="AZ20:BA20"/>
    <mergeCell ref="BB20:BC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P21:AQ21"/>
    <mergeCell ref="AR21:AS21"/>
    <mergeCell ref="V21:W21"/>
    <mergeCell ref="X21:Y21"/>
    <mergeCell ref="Z21:AA21"/>
    <mergeCell ref="AB21:AC21"/>
    <mergeCell ref="AD21:AE21"/>
    <mergeCell ref="AF21:AG21"/>
    <mergeCell ref="AF20:AG20"/>
    <mergeCell ref="BH20:BI20"/>
    <mergeCell ref="BJ20:BK20"/>
    <mergeCell ref="BL20:BM20"/>
    <mergeCell ref="BN20:BO20"/>
    <mergeCell ref="AR20:AS20"/>
    <mergeCell ref="AT20:AU20"/>
    <mergeCell ref="CD21:CE21"/>
    <mergeCell ref="BR21:BS21"/>
    <mergeCell ref="BT21:BU21"/>
    <mergeCell ref="BV21:BW21"/>
    <mergeCell ref="BX21:BY21"/>
    <mergeCell ref="BZ21:CA21"/>
    <mergeCell ref="CB21:CC21"/>
    <mergeCell ref="BF21:BG21"/>
    <mergeCell ref="BH21:BI21"/>
    <mergeCell ref="CB20:CC20"/>
    <mergeCell ref="BJ21:BK21"/>
    <mergeCell ref="BL21:BM21"/>
    <mergeCell ref="BN21:BO21"/>
    <mergeCell ref="BP21:BQ21"/>
    <mergeCell ref="AT21:AU21"/>
    <mergeCell ref="AV21:AW21"/>
    <mergeCell ref="AX21:AY21"/>
    <mergeCell ref="AZ21:BA21"/>
    <mergeCell ref="F22:G22"/>
    <mergeCell ref="H22:I22"/>
    <mergeCell ref="J22:K22"/>
    <mergeCell ref="L22:M22"/>
    <mergeCell ref="N22:O22"/>
    <mergeCell ref="P22:Q22"/>
    <mergeCell ref="AN22:AO22"/>
    <mergeCell ref="CD20:CE20"/>
    <mergeCell ref="F21:G21"/>
    <mergeCell ref="H21:I21"/>
    <mergeCell ref="J21:K21"/>
    <mergeCell ref="L21:M21"/>
    <mergeCell ref="N21:O21"/>
    <mergeCell ref="P21:Q21"/>
    <mergeCell ref="R21:S21"/>
    <mergeCell ref="T21:U21"/>
    <mergeCell ref="BP20:BQ20"/>
    <mergeCell ref="BR20:BS20"/>
    <mergeCell ref="BT20:BU20"/>
    <mergeCell ref="BV20:BW20"/>
    <mergeCell ref="BX20:BY20"/>
    <mergeCell ref="BZ20:CA20"/>
    <mergeCell ref="BD20:BE20"/>
    <mergeCell ref="BF20:BG20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R22:S22"/>
    <mergeCell ref="T22:U22"/>
    <mergeCell ref="V22:W22"/>
    <mergeCell ref="X22:Y22"/>
    <mergeCell ref="Z22:AA22"/>
    <mergeCell ref="AB22:AC22"/>
    <mergeCell ref="CB22:CC22"/>
    <mergeCell ref="CD22:CE22"/>
    <mergeCell ref="F23:G23"/>
    <mergeCell ref="H23:I23"/>
    <mergeCell ref="J23:K23"/>
    <mergeCell ref="L23:M23"/>
    <mergeCell ref="N23:O23"/>
    <mergeCell ref="P23:Q23"/>
    <mergeCell ref="R23:S23"/>
    <mergeCell ref="BN22:BO22"/>
    <mergeCell ref="BP22:BQ22"/>
    <mergeCell ref="BR22:BS22"/>
    <mergeCell ref="BT22:BU22"/>
    <mergeCell ref="BV22:BW22"/>
    <mergeCell ref="BX22:BY22"/>
    <mergeCell ref="BB22:BC22"/>
    <mergeCell ref="BD22:BE22"/>
    <mergeCell ref="BF22:BG22"/>
    <mergeCell ref="BH22:BI22"/>
    <mergeCell ref="BJ22:BK22"/>
    <mergeCell ref="BL22:BM22"/>
    <mergeCell ref="AP22:AQ22"/>
    <mergeCell ref="AR22:AS22"/>
    <mergeCell ref="AT22:AU22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X24:Y24"/>
    <mergeCell ref="CB23:CC23"/>
    <mergeCell ref="CD23:CE23"/>
    <mergeCell ref="BP23:BQ23"/>
    <mergeCell ref="BR23:BS23"/>
    <mergeCell ref="BT23:BU23"/>
    <mergeCell ref="BV23:BW23"/>
    <mergeCell ref="BX23:BY23"/>
    <mergeCell ref="BZ23:CA23"/>
    <mergeCell ref="BD23:BE23"/>
    <mergeCell ref="BF23:BG23"/>
    <mergeCell ref="BH23:BI23"/>
    <mergeCell ref="BJ23:BK23"/>
    <mergeCell ref="BL23:BM23"/>
    <mergeCell ref="BN23:BO23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CD24:CE24"/>
    <mergeCell ref="BH24:BI24"/>
    <mergeCell ref="BJ24:BK24"/>
    <mergeCell ref="BL24:BM24"/>
    <mergeCell ref="BN24:BO24"/>
    <mergeCell ref="BP24:BQ24"/>
    <mergeCell ref="BR24:BS24"/>
    <mergeCell ref="AV24:AW24"/>
    <mergeCell ref="AX24:AY24"/>
    <mergeCell ref="AZ24:BA24"/>
    <mergeCell ref="BB24:BC24"/>
    <mergeCell ref="BD24:BE24"/>
    <mergeCell ref="BF24:BG24"/>
    <mergeCell ref="BT24:BU24"/>
    <mergeCell ref="BV24:BW24"/>
    <mergeCell ref="BX24:BY24"/>
    <mergeCell ref="BZ24:CA24"/>
    <mergeCell ref="CB24:CC24"/>
    <mergeCell ref="T27:U27"/>
    <mergeCell ref="V27:W27"/>
    <mergeCell ref="X27:Y27"/>
    <mergeCell ref="Z27:AA27"/>
    <mergeCell ref="AB27:AC27"/>
    <mergeCell ref="AD27:AE27"/>
    <mergeCell ref="F27:G27"/>
    <mergeCell ref="H27:I27"/>
    <mergeCell ref="J27:K27"/>
    <mergeCell ref="L27:M27"/>
    <mergeCell ref="N27:O27"/>
    <mergeCell ref="P27:Q27"/>
    <mergeCell ref="R27:S27"/>
    <mergeCell ref="AR27:AS27"/>
    <mergeCell ref="AT27:AU27"/>
    <mergeCell ref="AV27:AW27"/>
    <mergeCell ref="AX27:AY27"/>
    <mergeCell ref="AZ27:BA27"/>
    <mergeCell ref="BB27:BC27"/>
    <mergeCell ref="Z24:AA24"/>
    <mergeCell ref="AB24:AC24"/>
    <mergeCell ref="AD24:AE24"/>
    <mergeCell ref="AF24:AG24"/>
    <mergeCell ref="AH24:AI24"/>
    <mergeCell ref="AF27:AG27"/>
    <mergeCell ref="AH27:AI27"/>
    <mergeCell ref="AJ27:AK27"/>
    <mergeCell ref="AL27:AM27"/>
    <mergeCell ref="AN27:AO27"/>
    <mergeCell ref="AP27:AQ27"/>
    <mergeCell ref="AJ24:AK24"/>
    <mergeCell ref="AL24:AM24"/>
    <mergeCell ref="AN24:AO24"/>
    <mergeCell ref="AP24:AQ24"/>
    <mergeCell ref="AR24:AS24"/>
    <mergeCell ref="AT24:AU24"/>
    <mergeCell ref="AV25:AW25"/>
    <mergeCell ref="CB27:CC27"/>
    <mergeCell ref="CD27:CE27"/>
    <mergeCell ref="BP27:BQ27"/>
    <mergeCell ref="BR27:BS27"/>
    <mergeCell ref="BT27:BU27"/>
    <mergeCell ref="BV27:BW27"/>
    <mergeCell ref="BX27:BY27"/>
    <mergeCell ref="BZ27:CA27"/>
    <mergeCell ref="BD27:BE27"/>
    <mergeCell ref="BF27:BG27"/>
    <mergeCell ref="BH27:BI27"/>
    <mergeCell ref="BJ27:BK27"/>
    <mergeCell ref="BL27:BM27"/>
    <mergeCell ref="BN27:BO27"/>
    <mergeCell ref="X28:Y28"/>
    <mergeCell ref="Z28:AA28"/>
    <mergeCell ref="AB28:AC28"/>
    <mergeCell ref="AD28:AE28"/>
    <mergeCell ref="AF28:AG28"/>
    <mergeCell ref="AH28:AI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CD28:CE28"/>
    <mergeCell ref="BH28:BI28"/>
    <mergeCell ref="AV28:AW28"/>
    <mergeCell ref="AX28:AY28"/>
    <mergeCell ref="AZ28:BA28"/>
    <mergeCell ref="BB28:BC28"/>
    <mergeCell ref="BD28:BE28"/>
    <mergeCell ref="BF28:BG28"/>
    <mergeCell ref="BV28:BW28"/>
    <mergeCell ref="BT28:BU28"/>
    <mergeCell ref="BR28:BS28"/>
    <mergeCell ref="BP28:BQ28"/>
    <mergeCell ref="BN28:BO28"/>
    <mergeCell ref="BL28:BM28"/>
    <mergeCell ref="BJ28:BK28"/>
    <mergeCell ref="BX28:BY28"/>
    <mergeCell ref="R29:S29"/>
    <mergeCell ref="T29:U29"/>
    <mergeCell ref="V29:W29"/>
    <mergeCell ref="X29:Y29"/>
    <mergeCell ref="Z29:AA29"/>
    <mergeCell ref="AB29:AC29"/>
    <mergeCell ref="F29:G29"/>
    <mergeCell ref="H29:I29"/>
    <mergeCell ref="J29:K29"/>
    <mergeCell ref="L29:M29"/>
    <mergeCell ref="N29:O29"/>
    <mergeCell ref="P29:Q29"/>
    <mergeCell ref="CD30:CE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Z30:CA30"/>
    <mergeCell ref="CB30:CC30"/>
    <mergeCell ref="BF30:BG30"/>
    <mergeCell ref="BH30:BI30"/>
    <mergeCell ref="BJ30:BK30"/>
    <mergeCell ref="BL30:BM30"/>
    <mergeCell ref="BN30:BO30"/>
    <mergeCell ref="J31:K31"/>
    <mergeCell ref="L31:M31"/>
    <mergeCell ref="N31:O31"/>
    <mergeCell ref="P31:Q31"/>
    <mergeCell ref="R31:S31"/>
    <mergeCell ref="T31:U31"/>
    <mergeCell ref="V31:W31"/>
    <mergeCell ref="F30:G30"/>
    <mergeCell ref="H30:I30"/>
    <mergeCell ref="J30:K30"/>
    <mergeCell ref="L30:M30"/>
    <mergeCell ref="N30:O30"/>
    <mergeCell ref="P30:Q30"/>
    <mergeCell ref="R30:S30"/>
    <mergeCell ref="T30:U30"/>
    <mergeCell ref="CD31:CE31"/>
    <mergeCell ref="BH31:BI31"/>
    <mergeCell ref="BJ31:BK31"/>
    <mergeCell ref="BL31:BM31"/>
    <mergeCell ref="BN31:BO31"/>
    <mergeCell ref="BP31:BQ31"/>
    <mergeCell ref="BR31:BS31"/>
    <mergeCell ref="AV31:AW31"/>
    <mergeCell ref="AX31:AY31"/>
    <mergeCell ref="AZ31:BA31"/>
    <mergeCell ref="BB31:BC31"/>
    <mergeCell ref="BD31:BE31"/>
    <mergeCell ref="BF31:BG31"/>
    <mergeCell ref="BT31:BU31"/>
    <mergeCell ref="BV31:BW31"/>
    <mergeCell ref="BX31:BY31"/>
    <mergeCell ref="AJ28:AK28"/>
    <mergeCell ref="BZ31:CA31"/>
    <mergeCell ref="CB31:CC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BP30:BQ30"/>
    <mergeCell ref="AT30:AU30"/>
    <mergeCell ref="AV30:AW30"/>
    <mergeCell ref="AX30:AY30"/>
    <mergeCell ref="AZ30:BA30"/>
    <mergeCell ref="BB30:BC30"/>
    <mergeCell ref="BD30:BE30"/>
    <mergeCell ref="BZ28:CA28"/>
    <mergeCell ref="CB28:CC28"/>
    <mergeCell ref="AL28:AM28"/>
    <mergeCell ref="AN28:AO28"/>
    <mergeCell ref="AP28:AQ28"/>
    <mergeCell ref="AT31:AU31"/>
    <mergeCell ref="BR30:BS30"/>
    <mergeCell ref="BT30:BU30"/>
    <mergeCell ref="BV30:BW30"/>
    <mergeCell ref="BX30:BY30"/>
    <mergeCell ref="AR28:AS28"/>
    <mergeCell ref="AT28:AU28"/>
    <mergeCell ref="AV29:AW29"/>
    <mergeCell ref="AT29:AU29"/>
    <mergeCell ref="F32:G32"/>
    <mergeCell ref="H32:I32"/>
    <mergeCell ref="J32:K32"/>
    <mergeCell ref="L32:M32"/>
    <mergeCell ref="N32:O32"/>
    <mergeCell ref="P32:Q32"/>
    <mergeCell ref="R32:S32"/>
    <mergeCell ref="T32:U32"/>
    <mergeCell ref="AR29:AS29"/>
    <mergeCell ref="AP29:AQ29"/>
    <mergeCell ref="AJ29:AK29"/>
    <mergeCell ref="AH29:AI29"/>
    <mergeCell ref="AF29:AG29"/>
    <mergeCell ref="AD29:AE29"/>
    <mergeCell ref="AH30:AI30"/>
    <mergeCell ref="AJ30:AK30"/>
    <mergeCell ref="AL30:AM30"/>
    <mergeCell ref="AN30:AO30"/>
    <mergeCell ref="AL29:AM29"/>
    <mergeCell ref="AN29:AO29"/>
    <mergeCell ref="F31:G31"/>
    <mergeCell ref="H31:I31"/>
    <mergeCell ref="AP31:AQ31"/>
    <mergeCell ref="AR31:AS31"/>
    <mergeCell ref="CD32:CE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V32:BW32"/>
    <mergeCell ref="BX32:BY32"/>
    <mergeCell ref="BZ32:CA32"/>
    <mergeCell ref="CB32:CC32"/>
    <mergeCell ref="BF32:BG32"/>
    <mergeCell ref="BH32:BI32"/>
    <mergeCell ref="BJ32:BK32"/>
    <mergeCell ref="BL32:BM32"/>
    <mergeCell ref="BN32:BO32"/>
    <mergeCell ref="BP32:BQ32"/>
    <mergeCell ref="H34:I34"/>
    <mergeCell ref="J34:K34"/>
    <mergeCell ref="L34:M34"/>
    <mergeCell ref="N34:O34"/>
    <mergeCell ref="P34:Q34"/>
    <mergeCell ref="R34:S34"/>
    <mergeCell ref="T34:U34"/>
    <mergeCell ref="BR32:BS32"/>
    <mergeCell ref="BT32:BU32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CN5:CO5"/>
    <mergeCell ref="CN6:CO6"/>
    <mergeCell ref="CL1:CO2"/>
    <mergeCell ref="U39:AE39"/>
    <mergeCell ref="CD34:CE34"/>
    <mergeCell ref="BR34:BS34"/>
    <mergeCell ref="BT34:BU34"/>
    <mergeCell ref="BV34:BW34"/>
    <mergeCell ref="BX34:BY34"/>
    <mergeCell ref="BZ34:CA34"/>
    <mergeCell ref="CB34:CC34"/>
    <mergeCell ref="BF34:BG34"/>
    <mergeCell ref="BH34:BI34"/>
    <mergeCell ref="BJ34:BK34"/>
    <mergeCell ref="BL34:BM34"/>
    <mergeCell ref="BN34:BO34"/>
    <mergeCell ref="BP34:BQ34"/>
    <mergeCell ref="AT34:AU34"/>
    <mergeCell ref="AV34:AW34"/>
    <mergeCell ref="AX34:AY34"/>
    <mergeCell ref="AZ34:BA34"/>
    <mergeCell ref="BB34:BC34"/>
    <mergeCell ref="BD34:BE34"/>
    <mergeCell ref="AH34:AI34"/>
    <mergeCell ref="AY39:BC39"/>
    <mergeCell ref="J36:AC36"/>
    <mergeCell ref="AF36:BW36"/>
    <mergeCell ref="C36:D36"/>
    <mergeCell ref="CG8:CJ9"/>
    <mergeCell ref="CL8:CO9"/>
    <mergeCell ref="CN12:CO12"/>
    <mergeCell ref="CN13:CO13"/>
    <mergeCell ref="CQ8:CT9"/>
    <mergeCell ref="CS12:CT12"/>
    <mergeCell ref="CS13:CT13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C34:D34"/>
    <mergeCell ref="F34:G34"/>
  </mergeCells>
  <pageMargins left="0.39370078740157483" right="0.19685039370078741" top="0.51181102362204722" bottom="0.55118110236220474" header="0.74803149606299213" footer="0.35433070866141736"/>
  <pageSetup paperSize="8" fitToHeight="0" orientation="landscape" r:id="rId1"/>
  <headerFooter alignWithMargins="0">
    <oddFooter>&amp;L&amp;8Muttenz, SR&amp;CStand: 17.03.2013&amp;R&amp;7&amp;Z&amp;F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Planung</vt:lpstr>
      <vt:lpstr>Ausführung</vt:lpstr>
      <vt:lpstr>Ausführung!Druckbereich</vt:lpstr>
      <vt:lpstr>Planung!Druckbereich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Fuchs Christian</cp:lastModifiedBy>
  <cp:lastPrinted>2013-03-17T20:59:36Z</cp:lastPrinted>
  <dcterms:created xsi:type="dcterms:W3CDTF">2013-01-18T14:01:58Z</dcterms:created>
  <dcterms:modified xsi:type="dcterms:W3CDTF">2013-03-27T07:43:50Z</dcterms:modified>
</cp:coreProperties>
</file>