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95" activeTab="2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26" i="3" l="1"/>
  <c r="B54" i="3"/>
  <c r="B53" i="3"/>
  <c r="B33" i="3"/>
  <c r="B54" i="2"/>
  <c r="B53" i="2"/>
  <c r="D19" i="1"/>
  <c r="D37" i="1"/>
  <c r="D9" i="2"/>
  <c r="D38" i="2" s="1"/>
  <c r="B38" i="2" s="1"/>
  <c r="D9" i="1"/>
  <c r="D38" i="3"/>
  <c r="B38" i="3" s="1"/>
  <c r="D37" i="3"/>
  <c r="B37" i="3" s="1"/>
  <c r="D19" i="3"/>
  <c r="B19" i="3" s="1"/>
  <c r="B21" i="3" s="1"/>
  <c r="B24" i="3" s="1"/>
  <c r="D9" i="3"/>
  <c r="B9" i="3"/>
  <c r="D8" i="3"/>
  <c r="B8" i="3"/>
  <c r="B50" i="3"/>
  <c r="B45" i="3"/>
  <c r="B49" i="3" s="1"/>
  <c r="B31" i="3"/>
  <c r="B30" i="3"/>
  <c r="B34" i="3" s="1"/>
  <c r="B50" i="2"/>
  <c r="B45" i="2"/>
  <c r="B49" i="2" s="1"/>
  <c r="B31" i="2"/>
  <c r="B26" i="2"/>
  <c r="B30" i="2" s="1"/>
  <c r="B9" i="2"/>
  <c r="B8" i="2"/>
  <c r="D8" i="2" s="1"/>
  <c r="D19" i="2" s="1"/>
  <c r="B9" i="1"/>
  <c r="B8" i="1"/>
  <c r="D8" i="1" s="1"/>
  <c r="B26" i="1"/>
  <c r="B30" i="1" s="1"/>
  <c r="B45" i="1"/>
  <c r="B49" i="1" s="1"/>
  <c r="B50" i="1"/>
  <c r="B38" i="1"/>
  <c r="B37" i="1"/>
  <c r="B31" i="1"/>
  <c r="B19" i="1"/>
  <c r="B21" i="1" s="1"/>
  <c r="B24" i="1" s="1"/>
  <c r="B33" i="1" s="1"/>
  <c r="B34" i="2" l="1"/>
  <c r="B53" i="1"/>
  <c r="B54" i="1" s="1"/>
  <c r="B34" i="1"/>
  <c r="B19" i="2"/>
  <c r="B21" i="2" s="1"/>
  <c r="B24" i="2" s="1"/>
  <c r="B33" i="2" s="1"/>
  <c r="D37" i="2"/>
  <c r="B37" i="2" s="1"/>
  <c r="B39" i="2" s="1"/>
  <c r="B43" i="2" s="1"/>
  <c r="B39" i="1"/>
  <c r="B43" i="1" s="1"/>
  <c r="B39" i="3"/>
  <c r="B43" i="3" s="1"/>
</calcChain>
</file>

<file path=xl/sharedStrings.xml><?xml version="1.0" encoding="utf-8"?>
<sst xmlns="http://schemas.openxmlformats.org/spreadsheetml/2006/main" count="265" uniqueCount="70">
  <si>
    <t>EP SiEp</t>
  </si>
  <si>
    <t>INGE Epsi</t>
  </si>
  <si>
    <t>1. Ausgangslage</t>
  </si>
  <si>
    <t>Grundauftrag</t>
  </si>
  <si>
    <t>CHF</t>
  </si>
  <si>
    <t>Dauer</t>
  </si>
  <si>
    <t>Bemerkung</t>
  </si>
  <si>
    <t>Honorar</t>
  </si>
  <si>
    <t>Monat</t>
  </si>
  <si>
    <t>Leistung</t>
  </si>
  <si>
    <t>CHF/Mt</t>
  </si>
  <si>
    <t xml:space="preserve">  Erarbeitung 92.5%</t>
  </si>
  <si>
    <t xml:space="preserve">  Bereinigung  7.5%</t>
  </si>
  <si>
    <t>Leistung während Erarbeitung</t>
  </si>
  <si>
    <t>Leistung während Bereinigung</t>
  </si>
  <si>
    <t>2. Veränderungen</t>
  </si>
  <si>
    <t>Projektdauer MK/AP verdoppelt</t>
  </si>
  <si>
    <t>erg. Zustandsuntersuchungen, GL-Beschaffung, etc</t>
  </si>
  <si>
    <t>Projektumfang z.T. massiv vergrössert</t>
  </si>
  <si>
    <t>unstete Projektentwicklung (FU, AP Wildtierkorr.)</t>
  </si>
  <si>
    <t>3. Situation 1</t>
  </si>
  <si>
    <t>noch ausstehend</t>
  </si>
  <si>
    <t>prozentuale Hochrechnung</t>
  </si>
  <si>
    <t xml:space="preserve">  effektive Leistung</t>
  </si>
  <si>
    <t>gem. Cash-Ausschöpfung, noch ohne AP Wildtier</t>
  </si>
  <si>
    <t xml:space="preserve">  Grundauftrag</t>
  </si>
  <si>
    <t xml:space="preserve">  gen. NO1-5</t>
  </si>
  <si>
    <t xml:space="preserve">  offen FE Lindenacker</t>
  </si>
  <si>
    <t xml:space="preserve">  offen TU Ebenrain</t>
  </si>
  <si>
    <t xml:space="preserve">  GA inkl alle NO</t>
  </si>
  <si>
    <t>4. Situation 2</t>
  </si>
  <si>
    <t>nach Genehmigung MK/AP</t>
  </si>
  <si>
    <t>Stand Ende Oktober 2014</t>
  </si>
  <si>
    <t>bei Abgabe V0.1 (Leistungsstand Ende Oktober 2014)</t>
  </si>
  <si>
    <t>ausstehend für Erstellung AP Wildtier</t>
  </si>
  <si>
    <t>etc</t>
  </si>
  <si>
    <t>5. Bemerkungen</t>
  </si>
  <si>
    <t>bitte verifizieren (Diff. Cashform. abz. Grundauftrag)</t>
  </si>
  <si>
    <t>noch nicht erteilt oder?</t>
  </si>
  <si>
    <t xml:space="preserve">  Differenz  3.1 </t>
  </si>
  <si>
    <t xml:space="preserve">  Differenz 3.2</t>
  </si>
  <si>
    <t xml:space="preserve">  Differenz 4.1</t>
  </si>
  <si>
    <t xml:space="preserve"> - Unterschied zwischen Differenz 3.1 und 4.1: Annahme Restaufwandsch. nicht mit 7.5% übereinstimmend</t>
  </si>
  <si>
    <t>Nur Anteil Erarbeitung (92.5%)</t>
  </si>
  <si>
    <t>Fehlbetrag IG</t>
  </si>
  <si>
    <t>erbracht per 31.10.2014</t>
  </si>
  <si>
    <t xml:space="preserve">  Differenz 4.2</t>
  </si>
  <si>
    <t xml:space="preserve">  erweitertes Honorar</t>
  </si>
  <si>
    <t>für Phase MK/AP (verlängerte Projektdauer)</t>
  </si>
  <si>
    <t>bis Abgabe V0.1</t>
  </si>
  <si>
    <t xml:space="preserve">  Leistungsschätzung</t>
  </si>
  <si>
    <t>Ausstehend für Erstellung AP Wildtier</t>
  </si>
  <si>
    <t>ausstehend für Bereinigung MK/AP</t>
  </si>
  <si>
    <t>Austehend für Bereinigung MK/AP</t>
  </si>
  <si>
    <t>Antrag für zusätzlich zu genehmigenden Betrag</t>
  </si>
  <si>
    <t xml:space="preserve"> - Unterschied zwischen Differenz 3.2 und 4.2: Verlängerung der Phase Bereinigung</t>
  </si>
  <si>
    <t xml:space="preserve">  keiner, da kein Unterschied</t>
  </si>
  <si>
    <t xml:space="preserve">  Erarbeitung 90%</t>
  </si>
  <si>
    <t xml:space="preserve">  Bereinigung  10%</t>
  </si>
  <si>
    <t xml:space="preserve">  Erarbeitung  90%</t>
  </si>
  <si>
    <t xml:space="preserve">  abz. Fehlbetrag IG</t>
  </si>
  <si>
    <t>Variante 2) mit 92.5%/7.5% und Restaufwand 144'000.-</t>
  </si>
  <si>
    <t xml:space="preserve">  83'214 - 133'937 = 50'723 = 93'276 - 144'000</t>
  </si>
  <si>
    <t xml:space="preserve"> - Unterschied zwischen Differenz 3.2 und 4.2: Verlängerung der Phase Bereinigung </t>
  </si>
  <si>
    <t>Variante 3) mit 90%/10% und Restaufwand 124'370.- = 1.5 x 82'913</t>
  </si>
  <si>
    <t>Variante 1) mit 92.5%/7.5% und Restaufwand 93'276.- = 1.5 x 62185</t>
  </si>
  <si>
    <t>Nur Anteil Erarbeitung (90%)</t>
  </si>
  <si>
    <t xml:space="preserve">  312'973 - 271'516 = 41'457 = 124'370 - 92'913</t>
  </si>
  <si>
    <t xml:space="preserve">  330'246 - 299'154 = 31'092 = 93'276 - 62'185</t>
  </si>
  <si>
    <t xml:space="preserve">  330'242 - 299'151 = 31'091 = 93'276 - 62'185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</si>
</sst>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/>
    <xf numFmtId="165" fontId="0" fillId="0" borderId="1" xfId="1" applyNumberFormat="1" applyFont="1" applyBorder="1" applyAlignment="1">
      <alignment horizontal="center"/>
    </xf>
    <xf numFmtId="165" fontId="0" fillId="0" borderId="2" xfId="1" applyNumberFormat="1" applyFont="1" applyBorder="1"/>
    <xf numFmtId="0" fontId="0" fillId="0" borderId="4" xfId="0" applyBorder="1"/>
    <xf numFmtId="165" fontId="0" fillId="0" borderId="5" xfId="1" applyNumberFormat="1" applyFont="1" applyBorder="1"/>
    <xf numFmtId="165" fontId="0" fillId="0" borderId="5" xfId="1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3" xfId="1" applyNumberFormat="1" applyFont="1" applyBorder="1"/>
    <xf numFmtId="0" fontId="0" fillId="0" borderId="0" xfId="0" applyFill="1" applyBorder="1"/>
    <xf numFmtId="0" fontId="0" fillId="0" borderId="0" xfId="0" applyBorder="1"/>
    <xf numFmtId="165" fontId="0" fillId="0" borderId="10" xfId="1" applyNumberFormat="1" applyFont="1" applyBorder="1"/>
    <xf numFmtId="165" fontId="0" fillId="0" borderId="13" xfId="1" applyNumberFormat="1" applyFon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165" fontId="0" fillId="2" borderId="14" xfId="1" applyNumberFormat="1" applyFont="1" applyFill="1" applyBorder="1"/>
    <xf numFmtId="0" fontId="0" fillId="2" borderId="8" xfId="0" applyFill="1" applyBorder="1"/>
    <xf numFmtId="165" fontId="0" fillId="0" borderId="15" xfId="1" applyNumberFormat="1" applyFont="1" applyFill="1" applyBorder="1"/>
    <xf numFmtId="165" fontId="0" fillId="0" borderId="0" xfId="0" applyNumberFormat="1" applyBorder="1"/>
    <xf numFmtId="0" fontId="0" fillId="0" borderId="3" xfId="0" applyBorder="1"/>
    <xf numFmtId="165" fontId="0" fillId="0" borderId="3" xfId="1" applyNumberFormat="1" applyFont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165" fontId="0" fillId="0" borderId="12" xfId="1" applyNumberFormat="1" applyFont="1" applyBorder="1"/>
    <xf numFmtId="165" fontId="0" fillId="3" borderId="15" xfId="1" applyNumberFormat="1" applyFont="1" applyFill="1" applyBorder="1"/>
    <xf numFmtId="0" fontId="2" fillId="0" borderId="9" xfId="0" applyFont="1" applyBorder="1"/>
    <xf numFmtId="165" fontId="2" fillId="0" borderId="15" xfId="1" applyNumberFormat="1" applyFont="1" applyBorder="1"/>
    <xf numFmtId="165" fontId="2" fillId="0" borderId="1" xfId="1" applyNumberFormat="1" applyFont="1" applyBorder="1"/>
    <xf numFmtId="0" fontId="2" fillId="0" borderId="10" xfId="0" applyFont="1" applyBorder="1"/>
    <xf numFmtId="0" fontId="2" fillId="0" borderId="15" xfId="0" applyFont="1" applyFill="1" applyBorder="1"/>
    <xf numFmtId="165" fontId="2" fillId="0" borderId="15" xfId="0" applyNumberFormat="1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0" xfId="0" applyFont="1" applyFill="1" applyBorder="1"/>
    <xf numFmtId="165" fontId="2" fillId="0" borderId="0" xfId="0" applyNumberFormat="1" applyFont="1" applyBorder="1"/>
    <xf numFmtId="0" fontId="2" fillId="0" borderId="0" xfId="0" applyFont="1" applyBorder="1"/>
    <xf numFmtId="165" fontId="2" fillId="0" borderId="1" xfId="1" applyNumberFormat="1" applyFont="1" applyBorder="1" applyAlignment="1">
      <alignment horizontal="center"/>
    </xf>
    <xf numFmtId="0" fontId="0" fillId="3" borderId="7" xfId="0" applyFill="1" applyBorder="1"/>
    <xf numFmtId="0" fontId="0" fillId="3" borderId="9" xfId="0" applyFill="1" applyBorder="1"/>
    <xf numFmtId="0" fontId="0" fillId="3" borderId="0" xfId="0" applyFill="1" applyAlignment="1">
      <alignment horizontal="left"/>
    </xf>
    <xf numFmtId="165" fontId="0" fillId="3" borderId="0" xfId="1" applyNumberFormat="1" applyFont="1" applyFill="1" applyBorder="1"/>
    <xf numFmtId="165" fontId="0" fillId="0" borderId="10" xfId="1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3" workbookViewId="0">
      <selection activeCell="B54" sqref="B54"/>
    </sheetView>
  </sheetViews>
  <sheetFormatPr baseColWidth="10" defaultRowHeight="12.75" x14ac:dyDescent="0.2"/>
  <cols>
    <col min="1" max="1" width="19.28515625" customWidth="1"/>
    <col min="2" max="2" width="9.42578125" customWidth="1"/>
    <col min="3" max="3" width="7.140625" customWidth="1"/>
    <col min="4" max="4" width="8" customWidth="1"/>
    <col min="5" max="5" width="45.140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  <c r="C2" s="61" t="s">
        <v>65</v>
      </c>
      <c r="D2" s="61"/>
      <c r="E2" s="61"/>
    </row>
    <row r="4" spans="1:5" ht="15" x14ac:dyDescent="0.25">
      <c r="A4" s="3" t="s">
        <v>2</v>
      </c>
      <c r="B4" s="5" t="s">
        <v>7</v>
      </c>
      <c r="C4" s="5" t="s">
        <v>5</v>
      </c>
      <c r="D4" s="5" t="s">
        <v>9</v>
      </c>
      <c r="E4" t="s">
        <v>6</v>
      </c>
    </row>
    <row r="5" spans="1:5" x14ac:dyDescent="0.2">
      <c r="B5" s="5" t="s">
        <v>4</v>
      </c>
      <c r="C5" s="5" t="s">
        <v>8</v>
      </c>
      <c r="D5" s="5" t="s">
        <v>10</v>
      </c>
    </row>
    <row r="6" spans="1:5" ht="5.25" customHeight="1" x14ac:dyDescent="0.2">
      <c r="B6" s="5"/>
      <c r="C6" s="5"/>
      <c r="D6" s="5"/>
    </row>
    <row r="7" spans="1:5" x14ac:dyDescent="0.2">
      <c r="A7" s="22" t="s">
        <v>3</v>
      </c>
      <c r="B7" s="23">
        <v>829130</v>
      </c>
      <c r="C7" s="12">
        <v>13</v>
      </c>
      <c r="D7" s="23"/>
      <c r="E7" s="13"/>
    </row>
    <row r="8" spans="1:5" x14ac:dyDescent="0.2">
      <c r="A8" s="59" t="s">
        <v>11</v>
      </c>
      <c r="B8" s="24">
        <f>0.925*B7</f>
        <v>766945.25</v>
      </c>
      <c r="C8" s="16">
        <v>9</v>
      </c>
      <c r="D8" s="24">
        <f>B8/C8</f>
        <v>85216.138888888891</v>
      </c>
      <c r="E8" s="17" t="s">
        <v>13</v>
      </c>
    </row>
    <row r="9" spans="1:5" x14ac:dyDescent="0.2">
      <c r="A9" s="60" t="s">
        <v>12</v>
      </c>
      <c r="B9" s="25">
        <f>0.075*B7</f>
        <v>62184.75</v>
      </c>
      <c r="C9" s="8">
        <v>4</v>
      </c>
      <c r="D9" s="25">
        <f>B9/C9</f>
        <v>15546.1875</v>
      </c>
      <c r="E9" s="19" t="s">
        <v>14</v>
      </c>
    </row>
    <row r="10" spans="1:5" ht="9.75" customHeight="1" x14ac:dyDescent="0.2">
      <c r="B10" s="4"/>
      <c r="C10" s="6"/>
      <c r="D10" s="4"/>
    </row>
    <row r="11" spans="1:5" ht="15" x14ac:dyDescent="0.25">
      <c r="A11" s="3" t="s">
        <v>15</v>
      </c>
      <c r="B11" s="4"/>
      <c r="C11" s="6"/>
      <c r="D11" s="4"/>
    </row>
    <row r="12" spans="1:5" ht="12.75" customHeight="1" x14ac:dyDescent="0.2">
      <c r="A12" s="10"/>
      <c r="B12" s="11"/>
      <c r="C12" s="12"/>
      <c r="D12" s="11"/>
      <c r="E12" s="26" t="s">
        <v>16</v>
      </c>
    </row>
    <row r="13" spans="1:5" ht="12.75" customHeight="1" x14ac:dyDescent="0.2">
      <c r="A13" s="14"/>
      <c r="B13" s="15"/>
      <c r="C13" s="16"/>
      <c r="D13" s="15"/>
      <c r="E13" s="27" t="s">
        <v>17</v>
      </c>
    </row>
    <row r="14" spans="1:5" x14ac:dyDescent="0.2">
      <c r="A14" s="14"/>
      <c r="B14" s="15"/>
      <c r="C14" s="16"/>
      <c r="D14" s="15"/>
      <c r="E14" s="27" t="s">
        <v>18</v>
      </c>
    </row>
    <row r="15" spans="1:5" x14ac:dyDescent="0.2">
      <c r="A15" s="14"/>
      <c r="B15" s="15"/>
      <c r="C15" s="16"/>
      <c r="D15" s="15"/>
      <c r="E15" s="27" t="s">
        <v>19</v>
      </c>
    </row>
    <row r="16" spans="1:5" x14ac:dyDescent="0.2">
      <c r="A16" s="18"/>
      <c r="B16" s="7"/>
      <c r="C16" s="8"/>
      <c r="D16" s="7"/>
      <c r="E16" s="28" t="s">
        <v>35</v>
      </c>
    </row>
    <row r="17" spans="1:5" ht="7.5" customHeight="1" x14ac:dyDescent="0.2">
      <c r="B17" s="4"/>
      <c r="C17" s="6"/>
      <c r="D17" s="4"/>
    </row>
    <row r="18" spans="1:5" ht="15" x14ac:dyDescent="0.25">
      <c r="A18" s="3" t="s">
        <v>20</v>
      </c>
      <c r="B18" s="4"/>
      <c r="C18" s="6"/>
      <c r="D18" s="4"/>
      <c r="E18" t="s">
        <v>33</v>
      </c>
    </row>
    <row r="19" spans="1:5" x14ac:dyDescent="0.2">
      <c r="A19" s="26" t="s">
        <v>11</v>
      </c>
      <c r="B19" s="11">
        <f>C19*D19</f>
        <v>1789538.9166666667</v>
      </c>
      <c r="C19" s="33">
        <v>21</v>
      </c>
      <c r="D19" s="11">
        <f>D8</f>
        <v>85216.138888888891</v>
      </c>
      <c r="E19" s="26" t="s">
        <v>22</v>
      </c>
    </row>
    <row r="20" spans="1:5" x14ac:dyDescent="0.2">
      <c r="A20" s="27" t="s">
        <v>12</v>
      </c>
      <c r="B20" s="15"/>
      <c r="C20" s="34"/>
      <c r="D20" s="15"/>
      <c r="E20" s="27" t="s">
        <v>21</v>
      </c>
    </row>
    <row r="21" spans="1:5" x14ac:dyDescent="0.2">
      <c r="A21" s="40" t="s">
        <v>47</v>
      </c>
      <c r="B21" s="9">
        <f>B20+B19</f>
        <v>1789538.9166666667</v>
      </c>
      <c r="C21" s="41"/>
      <c r="D21" s="9"/>
      <c r="E21" s="40" t="s">
        <v>49</v>
      </c>
    </row>
    <row r="22" spans="1:5" x14ac:dyDescent="0.2">
      <c r="A22" s="27" t="s">
        <v>23</v>
      </c>
      <c r="B22" s="15">
        <v>1852753</v>
      </c>
      <c r="C22" s="34"/>
      <c r="D22" s="15"/>
      <c r="E22" s="27" t="s">
        <v>24</v>
      </c>
    </row>
    <row r="23" spans="1:5" x14ac:dyDescent="0.2">
      <c r="A23" s="28" t="s">
        <v>23</v>
      </c>
      <c r="B23" s="7">
        <v>20000</v>
      </c>
      <c r="C23" s="35"/>
      <c r="D23" s="7"/>
      <c r="E23" s="28" t="s">
        <v>34</v>
      </c>
    </row>
    <row r="24" spans="1:5" x14ac:dyDescent="0.2">
      <c r="A24" s="47" t="s">
        <v>39</v>
      </c>
      <c r="B24" s="48">
        <f>B21-B22-B23</f>
        <v>-83214.083333333256</v>
      </c>
      <c r="C24" s="58"/>
      <c r="D24" s="48"/>
      <c r="E24" s="50" t="s">
        <v>44</v>
      </c>
    </row>
    <row r="25" spans="1:5" ht="6.75" customHeight="1" x14ac:dyDescent="0.2">
      <c r="B25" s="4"/>
      <c r="C25" s="6"/>
      <c r="D25" s="25"/>
    </row>
    <row r="26" spans="1:5" x14ac:dyDescent="0.2">
      <c r="A26" s="10" t="s">
        <v>25</v>
      </c>
      <c r="B26" s="23">
        <f>B7*0.925</f>
        <v>766945.25</v>
      </c>
      <c r="C26" s="12"/>
      <c r="D26" s="23"/>
      <c r="E26" s="13" t="s">
        <v>43</v>
      </c>
    </row>
    <row r="27" spans="1:5" x14ac:dyDescent="0.2">
      <c r="A27" s="14" t="s">
        <v>26</v>
      </c>
      <c r="B27" s="36">
        <v>596525</v>
      </c>
      <c r="C27" s="16"/>
      <c r="D27" s="24"/>
      <c r="E27" s="37" t="s">
        <v>37</v>
      </c>
    </row>
    <row r="28" spans="1:5" x14ac:dyDescent="0.2">
      <c r="A28" s="14" t="s">
        <v>27</v>
      </c>
      <c r="B28" s="36">
        <v>23740</v>
      </c>
      <c r="C28" s="16"/>
      <c r="D28" s="24"/>
      <c r="E28" s="37" t="s">
        <v>38</v>
      </c>
    </row>
    <row r="29" spans="1:5" x14ac:dyDescent="0.2">
      <c r="A29" s="18" t="s">
        <v>28</v>
      </c>
      <c r="B29" s="38">
        <v>103175</v>
      </c>
      <c r="C29" s="8"/>
      <c r="D29" s="25"/>
      <c r="E29" s="19"/>
    </row>
    <row r="30" spans="1:5" x14ac:dyDescent="0.2">
      <c r="A30" s="40" t="s">
        <v>29</v>
      </c>
      <c r="B30" s="45">
        <f>B29+B28+B27+B26</f>
        <v>1490385.25</v>
      </c>
      <c r="C30" s="41"/>
      <c r="D30" s="45"/>
      <c r="E30" s="40"/>
    </row>
    <row r="31" spans="1:5" x14ac:dyDescent="0.2">
      <c r="A31" s="26" t="s">
        <v>23</v>
      </c>
      <c r="B31" s="15">
        <f>B22</f>
        <v>1852753</v>
      </c>
      <c r="C31" s="23"/>
      <c r="D31" s="15"/>
      <c r="E31" s="26" t="s">
        <v>45</v>
      </c>
    </row>
    <row r="32" spans="1:5" x14ac:dyDescent="0.2">
      <c r="A32" s="27" t="s">
        <v>50</v>
      </c>
      <c r="B32" s="15">
        <v>20000</v>
      </c>
      <c r="C32" s="24"/>
      <c r="D32" s="15"/>
      <c r="E32" s="27" t="s">
        <v>34</v>
      </c>
    </row>
    <row r="33" spans="1:5" x14ac:dyDescent="0.2">
      <c r="A33" s="28" t="s">
        <v>60</v>
      </c>
      <c r="B33" s="32">
        <f>B24</f>
        <v>-83214.083333333256</v>
      </c>
      <c r="C33" s="25"/>
      <c r="D33" s="32"/>
      <c r="E33" s="28" t="s">
        <v>34</v>
      </c>
    </row>
    <row r="34" spans="1:5" x14ac:dyDescent="0.2">
      <c r="A34" s="47" t="s">
        <v>40</v>
      </c>
      <c r="B34" s="48">
        <f>B30-B31-B32-B33</f>
        <v>-299153.66666666674</v>
      </c>
      <c r="C34" s="49"/>
      <c r="D34" s="48"/>
      <c r="E34" s="50" t="s">
        <v>54</v>
      </c>
    </row>
    <row r="35" spans="1:5" ht="9.75" customHeight="1" x14ac:dyDescent="0.2">
      <c r="B35" s="4"/>
      <c r="C35" s="4"/>
      <c r="D35" s="4"/>
    </row>
    <row r="36" spans="1:5" ht="15" x14ac:dyDescent="0.25">
      <c r="A36" s="3" t="s">
        <v>30</v>
      </c>
      <c r="B36" s="4"/>
      <c r="C36" s="4"/>
      <c r="D36" s="4"/>
      <c r="E36" t="s">
        <v>31</v>
      </c>
    </row>
    <row r="37" spans="1:5" x14ac:dyDescent="0.2">
      <c r="A37" s="10" t="s">
        <v>11</v>
      </c>
      <c r="B37" s="23">
        <f>C37*D37</f>
        <v>1789538.9166666667</v>
      </c>
      <c r="C37" s="12">
        <v>21</v>
      </c>
      <c r="D37" s="23">
        <f>D8</f>
        <v>85216.138888888891</v>
      </c>
      <c r="E37" s="13" t="s">
        <v>22</v>
      </c>
    </row>
    <row r="38" spans="1:5" x14ac:dyDescent="0.2">
      <c r="A38" s="18" t="s">
        <v>12</v>
      </c>
      <c r="B38" s="25">
        <f>C38*D38</f>
        <v>93276</v>
      </c>
      <c r="C38" s="7">
        <v>6</v>
      </c>
      <c r="D38" s="25">
        <v>15546</v>
      </c>
      <c r="E38" s="19" t="s">
        <v>22</v>
      </c>
    </row>
    <row r="39" spans="1:5" x14ac:dyDescent="0.2">
      <c r="A39" s="20" t="s">
        <v>47</v>
      </c>
      <c r="B39" s="29">
        <f>B37+B38</f>
        <v>1882814.9166666667</v>
      </c>
      <c r="C39" s="9"/>
      <c r="D39" s="29"/>
      <c r="E39" s="21" t="s">
        <v>48</v>
      </c>
    </row>
    <row r="40" spans="1:5" x14ac:dyDescent="0.2">
      <c r="A40" s="42" t="s">
        <v>23</v>
      </c>
      <c r="B40" s="23">
        <v>1852753</v>
      </c>
      <c r="C40" s="11"/>
      <c r="D40" s="23"/>
      <c r="E40" s="13" t="s">
        <v>32</v>
      </c>
    </row>
    <row r="41" spans="1:5" x14ac:dyDescent="0.2">
      <c r="A41" s="43" t="s">
        <v>50</v>
      </c>
      <c r="B41" s="24">
        <v>20000</v>
      </c>
      <c r="C41" s="15"/>
      <c r="D41" s="24"/>
      <c r="E41" s="17" t="s">
        <v>51</v>
      </c>
    </row>
    <row r="42" spans="1:5" x14ac:dyDescent="0.2">
      <c r="A42" s="44" t="s">
        <v>50</v>
      </c>
      <c r="B42" s="46">
        <v>93276</v>
      </c>
      <c r="C42" s="7"/>
      <c r="D42" s="25"/>
      <c r="E42" s="19" t="s">
        <v>53</v>
      </c>
    </row>
    <row r="43" spans="1:5" x14ac:dyDescent="0.2">
      <c r="A43" s="51" t="s">
        <v>41</v>
      </c>
      <c r="B43" s="52">
        <f>B39-B40-B41-B42</f>
        <v>-83214.083333333256</v>
      </c>
      <c r="C43" s="53"/>
      <c r="D43" s="54"/>
      <c r="E43" s="50" t="s">
        <v>44</v>
      </c>
    </row>
    <row r="44" spans="1:5" ht="6" customHeight="1" x14ac:dyDescent="0.2">
      <c r="A44" s="30"/>
      <c r="B44" s="39"/>
      <c r="C44" s="31"/>
      <c r="D44" s="31"/>
      <c r="E44" s="31"/>
    </row>
    <row r="45" spans="1:5" x14ac:dyDescent="0.2">
      <c r="A45" s="10" t="s">
        <v>25</v>
      </c>
      <c r="B45" s="23">
        <f>B7</f>
        <v>829130</v>
      </c>
      <c r="C45" s="12"/>
      <c r="D45" s="23"/>
      <c r="E45" s="13"/>
    </row>
    <row r="46" spans="1:5" x14ac:dyDescent="0.2">
      <c r="A46" s="14" t="s">
        <v>26</v>
      </c>
      <c r="B46" s="36">
        <v>596525</v>
      </c>
      <c r="C46" s="16"/>
      <c r="D46" s="24"/>
      <c r="E46" s="37" t="s">
        <v>37</v>
      </c>
    </row>
    <row r="47" spans="1:5" x14ac:dyDescent="0.2">
      <c r="A47" s="14" t="s">
        <v>27</v>
      </c>
      <c r="B47" s="36">
        <v>23740</v>
      </c>
      <c r="C47" s="16"/>
      <c r="D47" s="24"/>
      <c r="E47" s="37" t="s">
        <v>38</v>
      </c>
    </row>
    <row r="48" spans="1:5" x14ac:dyDescent="0.2">
      <c r="A48" s="18" t="s">
        <v>28</v>
      </c>
      <c r="B48" s="38">
        <v>103175</v>
      </c>
      <c r="C48" s="8"/>
      <c r="D48" s="25"/>
      <c r="E48" s="19"/>
    </row>
    <row r="49" spans="1:5" x14ac:dyDescent="0.2">
      <c r="A49" s="40" t="s">
        <v>29</v>
      </c>
      <c r="B49" s="45">
        <f>B48+B47+B46+B45</f>
        <v>1552570</v>
      </c>
      <c r="C49" s="41"/>
      <c r="D49" s="45"/>
      <c r="E49" s="40"/>
    </row>
    <row r="50" spans="1:5" x14ac:dyDescent="0.2">
      <c r="A50" s="26" t="s">
        <v>23</v>
      </c>
      <c r="B50" s="15">
        <f>B40</f>
        <v>1852753</v>
      </c>
      <c r="C50" s="23"/>
      <c r="D50" s="15"/>
      <c r="E50" s="26" t="s">
        <v>45</v>
      </c>
    </row>
    <row r="51" spans="1:5" x14ac:dyDescent="0.2">
      <c r="A51" s="27" t="s">
        <v>50</v>
      </c>
      <c r="B51" s="15">
        <v>20000</v>
      </c>
      <c r="C51" s="24"/>
      <c r="D51" s="15"/>
      <c r="E51" s="27" t="s">
        <v>34</v>
      </c>
    </row>
    <row r="52" spans="1:5" x14ac:dyDescent="0.2">
      <c r="A52" s="27" t="s">
        <v>50</v>
      </c>
      <c r="B52" s="62">
        <v>93276</v>
      </c>
      <c r="C52" s="24"/>
      <c r="D52" s="15"/>
      <c r="E52" s="27" t="s">
        <v>52</v>
      </c>
    </row>
    <row r="53" spans="1:5" x14ac:dyDescent="0.2">
      <c r="A53" s="28" t="s">
        <v>60</v>
      </c>
      <c r="B53" s="63">
        <f>B33</f>
        <v>-83214.083333333256</v>
      </c>
      <c r="C53" s="25"/>
      <c r="D53" s="32"/>
      <c r="E53" s="28"/>
    </row>
    <row r="54" spans="1:5" x14ac:dyDescent="0.2">
      <c r="A54" s="47" t="s">
        <v>46</v>
      </c>
      <c r="B54" s="48">
        <f>B49-B50-B51-B52-B53</f>
        <v>-330244.91666666674</v>
      </c>
      <c r="C54" s="49"/>
      <c r="D54" s="48"/>
      <c r="E54" s="50" t="s">
        <v>54</v>
      </c>
    </row>
    <row r="55" spans="1:5" ht="8.25" customHeight="1" x14ac:dyDescent="0.2">
      <c r="A55" s="31"/>
      <c r="B55" s="15"/>
      <c r="C55" s="15"/>
      <c r="D55" s="15"/>
      <c r="E55" s="31"/>
    </row>
    <row r="56" spans="1:5" x14ac:dyDescent="0.2">
      <c r="A56" s="1" t="s">
        <v>36</v>
      </c>
    </row>
    <row r="57" spans="1:5" x14ac:dyDescent="0.2">
      <c r="A57" t="s">
        <v>42</v>
      </c>
    </row>
    <row r="58" spans="1:5" x14ac:dyDescent="0.2">
      <c r="A58" t="s">
        <v>56</v>
      </c>
    </row>
    <row r="59" spans="1:5" x14ac:dyDescent="0.2">
      <c r="A59" t="s">
        <v>55</v>
      </c>
    </row>
    <row r="60" spans="1:5" x14ac:dyDescent="0.2">
      <c r="A60" t="s">
        <v>69</v>
      </c>
    </row>
  </sheetData>
  <mergeCells count="1">
    <mergeCell ref="C2:E2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1" workbookViewId="0">
      <selection activeCell="F42" sqref="F42"/>
    </sheetView>
  </sheetViews>
  <sheetFormatPr baseColWidth="10" defaultRowHeight="12.75" x14ac:dyDescent="0.2"/>
  <cols>
    <col min="1" max="1" width="19.28515625" customWidth="1"/>
    <col min="2" max="2" width="9.42578125" customWidth="1"/>
    <col min="3" max="3" width="7.140625" customWidth="1"/>
    <col min="4" max="4" width="8" customWidth="1"/>
    <col min="5" max="5" width="45.140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  <c r="C2" s="61" t="s">
        <v>61</v>
      </c>
      <c r="D2" s="61"/>
      <c r="E2" s="61"/>
    </row>
    <row r="4" spans="1:5" ht="15" x14ac:dyDescent="0.25">
      <c r="A4" s="3" t="s">
        <v>2</v>
      </c>
      <c r="B4" s="5" t="s">
        <v>7</v>
      </c>
      <c r="C4" s="5" t="s">
        <v>5</v>
      </c>
      <c r="D4" s="5" t="s">
        <v>9</v>
      </c>
      <c r="E4" t="s">
        <v>6</v>
      </c>
    </row>
    <row r="5" spans="1:5" x14ac:dyDescent="0.2">
      <c r="B5" s="5" t="s">
        <v>4</v>
      </c>
      <c r="C5" s="5" t="s">
        <v>8</v>
      </c>
      <c r="D5" s="5" t="s">
        <v>10</v>
      </c>
    </row>
    <row r="6" spans="1:5" ht="5.25" customHeight="1" x14ac:dyDescent="0.2">
      <c r="B6" s="5"/>
      <c r="C6" s="5"/>
      <c r="D6" s="5"/>
    </row>
    <row r="7" spans="1:5" x14ac:dyDescent="0.2">
      <c r="A7" s="22" t="s">
        <v>3</v>
      </c>
      <c r="B7" s="23">
        <v>829130</v>
      </c>
      <c r="C7" s="12">
        <v>13</v>
      </c>
      <c r="D7" s="23"/>
      <c r="E7" s="13"/>
    </row>
    <row r="8" spans="1:5" x14ac:dyDescent="0.2">
      <c r="A8" s="59" t="s">
        <v>11</v>
      </c>
      <c r="B8" s="24">
        <f>0.925*B7</f>
        <v>766945.25</v>
      </c>
      <c r="C8" s="16">
        <v>9</v>
      </c>
      <c r="D8" s="24">
        <f>B8/C8</f>
        <v>85216.138888888891</v>
      </c>
      <c r="E8" s="17" t="s">
        <v>13</v>
      </c>
    </row>
    <row r="9" spans="1:5" x14ac:dyDescent="0.2">
      <c r="A9" s="60" t="s">
        <v>12</v>
      </c>
      <c r="B9" s="25">
        <f>0.075*B7</f>
        <v>62184.75</v>
      </c>
      <c r="C9" s="8">
        <v>4</v>
      </c>
      <c r="D9" s="25">
        <f>B9/C9</f>
        <v>15546.1875</v>
      </c>
      <c r="E9" s="19" t="s">
        <v>14</v>
      </c>
    </row>
    <row r="10" spans="1:5" ht="9.75" customHeight="1" x14ac:dyDescent="0.2">
      <c r="B10" s="4"/>
      <c r="C10" s="6"/>
      <c r="D10" s="4"/>
    </row>
    <row r="11" spans="1:5" ht="15" x14ac:dyDescent="0.25">
      <c r="A11" s="3" t="s">
        <v>15</v>
      </c>
      <c r="B11" s="4"/>
      <c r="C11" s="6"/>
      <c r="D11" s="4"/>
    </row>
    <row r="12" spans="1:5" ht="12.75" customHeight="1" x14ac:dyDescent="0.2">
      <c r="A12" s="10"/>
      <c r="B12" s="11"/>
      <c r="C12" s="12"/>
      <c r="D12" s="11"/>
      <c r="E12" s="26" t="s">
        <v>16</v>
      </c>
    </row>
    <row r="13" spans="1:5" ht="12.75" customHeight="1" x14ac:dyDescent="0.2">
      <c r="A13" s="14"/>
      <c r="B13" s="15"/>
      <c r="C13" s="16"/>
      <c r="D13" s="15"/>
      <c r="E13" s="27" t="s">
        <v>17</v>
      </c>
    </row>
    <row r="14" spans="1:5" x14ac:dyDescent="0.2">
      <c r="A14" s="14"/>
      <c r="B14" s="15"/>
      <c r="C14" s="16"/>
      <c r="D14" s="15"/>
      <c r="E14" s="27" t="s">
        <v>18</v>
      </c>
    </row>
    <row r="15" spans="1:5" x14ac:dyDescent="0.2">
      <c r="A15" s="14"/>
      <c r="B15" s="15"/>
      <c r="C15" s="16"/>
      <c r="D15" s="15"/>
      <c r="E15" s="27" t="s">
        <v>19</v>
      </c>
    </row>
    <row r="16" spans="1:5" x14ac:dyDescent="0.2">
      <c r="A16" s="18"/>
      <c r="B16" s="7"/>
      <c r="C16" s="8"/>
      <c r="D16" s="7"/>
      <c r="E16" s="28" t="s">
        <v>35</v>
      </c>
    </row>
    <row r="17" spans="1:5" ht="8.25" customHeight="1" x14ac:dyDescent="0.2">
      <c r="B17" s="4"/>
      <c r="C17" s="6"/>
      <c r="D17" s="4"/>
    </row>
    <row r="18" spans="1:5" ht="15" x14ac:dyDescent="0.25">
      <c r="A18" s="3" t="s">
        <v>20</v>
      </c>
      <c r="B18" s="4"/>
      <c r="C18" s="6"/>
      <c r="D18" s="4"/>
      <c r="E18" t="s">
        <v>33</v>
      </c>
    </row>
    <row r="19" spans="1:5" x14ac:dyDescent="0.2">
      <c r="A19" s="26" t="s">
        <v>11</v>
      </c>
      <c r="B19" s="11">
        <f>C19*D19</f>
        <v>1789538.9166666667</v>
      </c>
      <c r="C19" s="33">
        <v>21</v>
      </c>
      <c r="D19" s="11">
        <f>D8</f>
        <v>85216.138888888891</v>
      </c>
      <c r="E19" s="26" t="s">
        <v>22</v>
      </c>
    </row>
    <row r="20" spans="1:5" x14ac:dyDescent="0.2">
      <c r="A20" s="27" t="s">
        <v>12</v>
      </c>
      <c r="B20" s="15"/>
      <c r="C20" s="34"/>
      <c r="D20" s="15"/>
      <c r="E20" s="27" t="s">
        <v>21</v>
      </c>
    </row>
    <row r="21" spans="1:5" x14ac:dyDescent="0.2">
      <c r="A21" s="40" t="s">
        <v>47</v>
      </c>
      <c r="B21" s="9">
        <f>B20+B19</f>
        <v>1789538.9166666667</v>
      </c>
      <c r="C21" s="41"/>
      <c r="D21" s="9"/>
      <c r="E21" s="40" t="s">
        <v>49</v>
      </c>
    </row>
    <row r="22" spans="1:5" x14ac:dyDescent="0.2">
      <c r="A22" s="27" t="s">
        <v>23</v>
      </c>
      <c r="B22" s="15">
        <v>1852753</v>
      </c>
      <c r="C22" s="34"/>
      <c r="D22" s="15"/>
      <c r="E22" s="27" t="s">
        <v>24</v>
      </c>
    </row>
    <row r="23" spans="1:5" x14ac:dyDescent="0.2">
      <c r="A23" s="28" t="s">
        <v>23</v>
      </c>
      <c r="B23" s="7">
        <v>20000</v>
      </c>
      <c r="C23" s="35"/>
      <c r="D23" s="7"/>
      <c r="E23" s="28" t="s">
        <v>34</v>
      </c>
    </row>
    <row r="24" spans="1:5" x14ac:dyDescent="0.2">
      <c r="A24" s="47" t="s">
        <v>39</v>
      </c>
      <c r="B24" s="48">
        <f>B21-B22-B23</f>
        <v>-83214.083333333256</v>
      </c>
      <c r="C24" s="58"/>
      <c r="D24" s="48"/>
      <c r="E24" s="50" t="s">
        <v>44</v>
      </c>
    </row>
    <row r="25" spans="1:5" ht="6.75" customHeight="1" x14ac:dyDescent="0.2">
      <c r="B25" s="4"/>
      <c r="C25" s="6"/>
      <c r="D25" s="25"/>
    </row>
    <row r="26" spans="1:5" x14ac:dyDescent="0.2">
      <c r="A26" s="10" t="s">
        <v>25</v>
      </c>
      <c r="B26" s="23">
        <f>B7*0.925</f>
        <v>766945.25</v>
      </c>
      <c r="C26" s="12"/>
      <c r="D26" s="23"/>
      <c r="E26" s="13" t="s">
        <v>43</v>
      </c>
    </row>
    <row r="27" spans="1:5" x14ac:dyDescent="0.2">
      <c r="A27" s="14" t="s">
        <v>26</v>
      </c>
      <c r="B27" s="36">
        <v>596525</v>
      </c>
      <c r="C27" s="16"/>
      <c r="D27" s="24"/>
      <c r="E27" s="37" t="s">
        <v>37</v>
      </c>
    </row>
    <row r="28" spans="1:5" x14ac:dyDescent="0.2">
      <c r="A28" s="14" t="s">
        <v>27</v>
      </c>
      <c r="B28" s="36">
        <v>23740</v>
      </c>
      <c r="C28" s="16"/>
      <c r="D28" s="24"/>
      <c r="E28" s="37" t="s">
        <v>38</v>
      </c>
    </row>
    <row r="29" spans="1:5" x14ac:dyDescent="0.2">
      <c r="A29" s="18" t="s">
        <v>28</v>
      </c>
      <c r="B29" s="38">
        <v>103175</v>
      </c>
      <c r="C29" s="8"/>
      <c r="D29" s="25"/>
      <c r="E29" s="19"/>
    </row>
    <row r="30" spans="1:5" x14ac:dyDescent="0.2">
      <c r="A30" s="40" t="s">
        <v>29</v>
      </c>
      <c r="B30" s="45">
        <f>B29+B28+B27+B26</f>
        <v>1490385.25</v>
      </c>
      <c r="C30" s="41"/>
      <c r="D30" s="45"/>
      <c r="E30" s="40"/>
    </row>
    <row r="31" spans="1:5" x14ac:dyDescent="0.2">
      <c r="A31" s="26" t="s">
        <v>23</v>
      </c>
      <c r="B31" s="15">
        <f>B22</f>
        <v>1852753</v>
      </c>
      <c r="C31" s="23"/>
      <c r="D31" s="15"/>
      <c r="E31" s="26" t="s">
        <v>45</v>
      </c>
    </row>
    <row r="32" spans="1:5" x14ac:dyDescent="0.2">
      <c r="A32" s="27" t="s">
        <v>50</v>
      </c>
      <c r="B32" s="15">
        <v>20000</v>
      </c>
      <c r="C32" s="24"/>
      <c r="D32" s="15"/>
      <c r="E32" s="27" t="s">
        <v>34</v>
      </c>
    </row>
    <row r="33" spans="1:5" x14ac:dyDescent="0.2">
      <c r="A33" s="28" t="s">
        <v>60</v>
      </c>
      <c r="B33" s="32">
        <f>B24</f>
        <v>-83214.083333333256</v>
      </c>
      <c r="C33" s="25"/>
      <c r="D33" s="32"/>
      <c r="E33" s="28"/>
    </row>
    <row r="34" spans="1:5" x14ac:dyDescent="0.2">
      <c r="A34" s="47" t="s">
        <v>40</v>
      </c>
      <c r="B34" s="48">
        <f>B30-B31-B32-B33</f>
        <v>-299153.66666666674</v>
      </c>
      <c r="C34" s="49"/>
      <c r="D34" s="48"/>
      <c r="E34" s="50" t="s">
        <v>54</v>
      </c>
    </row>
    <row r="35" spans="1:5" ht="7.5" customHeight="1" x14ac:dyDescent="0.2">
      <c r="B35" s="4"/>
      <c r="C35" s="4"/>
      <c r="D35" s="4"/>
    </row>
    <row r="36" spans="1:5" ht="15" x14ac:dyDescent="0.25">
      <c r="A36" s="3" t="s">
        <v>30</v>
      </c>
      <c r="B36" s="4"/>
      <c r="C36" s="4"/>
      <c r="D36" s="4"/>
      <c r="E36" t="s">
        <v>31</v>
      </c>
    </row>
    <row r="37" spans="1:5" x14ac:dyDescent="0.2">
      <c r="A37" s="10" t="s">
        <v>11</v>
      </c>
      <c r="B37" s="23">
        <f>C37*D37</f>
        <v>1789538.9166666667</v>
      </c>
      <c r="C37" s="12">
        <v>21</v>
      </c>
      <c r="D37" s="23">
        <f>D19</f>
        <v>85216.138888888891</v>
      </c>
      <c r="E37" s="13" t="s">
        <v>22</v>
      </c>
    </row>
    <row r="38" spans="1:5" x14ac:dyDescent="0.2">
      <c r="A38" s="18" t="s">
        <v>12</v>
      </c>
      <c r="B38" s="25">
        <f>C38*D38</f>
        <v>93277.125</v>
      </c>
      <c r="C38" s="7">
        <v>6</v>
      </c>
      <c r="D38" s="25">
        <f>D9</f>
        <v>15546.1875</v>
      </c>
      <c r="E38" s="19" t="s">
        <v>22</v>
      </c>
    </row>
    <row r="39" spans="1:5" x14ac:dyDescent="0.2">
      <c r="A39" s="20" t="s">
        <v>47</v>
      </c>
      <c r="B39" s="29">
        <f>B37+B38</f>
        <v>1882816.0416666667</v>
      </c>
      <c r="C39" s="9"/>
      <c r="D39" s="29"/>
      <c r="E39" s="21" t="s">
        <v>48</v>
      </c>
    </row>
    <row r="40" spans="1:5" x14ac:dyDescent="0.2">
      <c r="A40" s="42" t="s">
        <v>23</v>
      </c>
      <c r="B40" s="23">
        <v>1852753</v>
      </c>
      <c r="C40" s="11"/>
      <c r="D40" s="23"/>
      <c r="E40" s="13" t="s">
        <v>32</v>
      </c>
    </row>
    <row r="41" spans="1:5" x14ac:dyDescent="0.2">
      <c r="A41" s="43" t="s">
        <v>50</v>
      </c>
      <c r="B41" s="24">
        <v>20000</v>
      </c>
      <c r="C41" s="15"/>
      <c r="D41" s="24"/>
      <c r="E41" s="17" t="s">
        <v>51</v>
      </c>
    </row>
    <row r="42" spans="1:5" x14ac:dyDescent="0.2">
      <c r="A42" s="44" t="s">
        <v>50</v>
      </c>
      <c r="B42" s="46">
        <v>144000</v>
      </c>
      <c r="C42" s="7"/>
      <c r="D42" s="25"/>
      <c r="E42" s="19" t="s">
        <v>53</v>
      </c>
    </row>
    <row r="43" spans="1:5" x14ac:dyDescent="0.2">
      <c r="A43" s="51" t="s">
        <v>41</v>
      </c>
      <c r="B43" s="52">
        <f>B39-B40-B41-B42</f>
        <v>-133936.95833333326</v>
      </c>
      <c r="C43" s="53"/>
      <c r="D43" s="54"/>
      <c r="E43" s="50" t="s">
        <v>44</v>
      </c>
    </row>
    <row r="44" spans="1:5" ht="6" customHeight="1" x14ac:dyDescent="0.2">
      <c r="A44" s="55"/>
      <c r="B44" s="56"/>
      <c r="C44" s="57"/>
      <c r="D44" s="57"/>
      <c r="E44" s="57"/>
    </row>
    <row r="45" spans="1:5" x14ac:dyDescent="0.2">
      <c r="A45" s="10" t="s">
        <v>25</v>
      </c>
      <c r="B45" s="23">
        <f>B7</f>
        <v>829130</v>
      </c>
      <c r="C45" s="12"/>
      <c r="D45" s="23"/>
      <c r="E45" s="13"/>
    </row>
    <row r="46" spans="1:5" x14ac:dyDescent="0.2">
      <c r="A46" s="14" t="s">
        <v>26</v>
      </c>
      <c r="B46" s="36">
        <v>596525</v>
      </c>
      <c r="C46" s="16"/>
      <c r="D46" s="24"/>
      <c r="E46" s="37" t="s">
        <v>37</v>
      </c>
    </row>
    <row r="47" spans="1:5" x14ac:dyDescent="0.2">
      <c r="A47" s="14" t="s">
        <v>27</v>
      </c>
      <c r="B47" s="36">
        <v>23740</v>
      </c>
      <c r="C47" s="16"/>
      <c r="D47" s="24"/>
      <c r="E47" s="37" t="s">
        <v>38</v>
      </c>
    </row>
    <row r="48" spans="1:5" x14ac:dyDescent="0.2">
      <c r="A48" s="18" t="s">
        <v>28</v>
      </c>
      <c r="B48" s="38">
        <v>103175</v>
      </c>
      <c r="C48" s="8"/>
      <c r="D48" s="25"/>
      <c r="E48" s="19"/>
    </row>
    <row r="49" spans="1:5" x14ac:dyDescent="0.2">
      <c r="A49" s="40" t="s">
        <v>29</v>
      </c>
      <c r="B49" s="45">
        <f>B48+B47+B46+B45</f>
        <v>1552570</v>
      </c>
      <c r="C49" s="41"/>
      <c r="D49" s="45"/>
      <c r="E49" s="40"/>
    </row>
    <row r="50" spans="1:5" x14ac:dyDescent="0.2">
      <c r="A50" s="26" t="s">
        <v>23</v>
      </c>
      <c r="B50" s="15">
        <f>B40</f>
        <v>1852753</v>
      </c>
      <c r="C50" s="23"/>
      <c r="D50" s="15"/>
      <c r="E50" s="26" t="s">
        <v>45</v>
      </c>
    </row>
    <row r="51" spans="1:5" x14ac:dyDescent="0.2">
      <c r="A51" s="27" t="s">
        <v>50</v>
      </c>
      <c r="B51" s="15">
        <v>20000</v>
      </c>
      <c r="C51" s="24"/>
      <c r="D51" s="15"/>
      <c r="E51" s="27" t="s">
        <v>34</v>
      </c>
    </row>
    <row r="52" spans="1:5" x14ac:dyDescent="0.2">
      <c r="A52" s="27" t="s">
        <v>50</v>
      </c>
      <c r="B52" s="62">
        <v>144000</v>
      </c>
      <c r="C52" s="24"/>
      <c r="D52" s="15"/>
      <c r="E52" s="27" t="s">
        <v>52</v>
      </c>
    </row>
    <row r="53" spans="1:5" x14ac:dyDescent="0.2">
      <c r="A53" s="28" t="s">
        <v>60</v>
      </c>
      <c r="B53" s="63">
        <f>B43</f>
        <v>-133936.95833333326</v>
      </c>
      <c r="C53" s="25"/>
      <c r="D53" s="32"/>
      <c r="E53" s="28"/>
    </row>
    <row r="54" spans="1:5" x14ac:dyDescent="0.2">
      <c r="A54" s="47" t="s">
        <v>46</v>
      </c>
      <c r="B54" s="48">
        <f>B49-B50-B51-B52-B53</f>
        <v>-330246.04166666674</v>
      </c>
      <c r="C54" s="49"/>
      <c r="D54" s="48"/>
      <c r="E54" s="50" t="s">
        <v>54</v>
      </c>
    </row>
    <row r="55" spans="1:5" ht="7.5" customHeight="1" x14ac:dyDescent="0.2">
      <c r="A55" s="31"/>
      <c r="B55" s="15"/>
      <c r="C55" s="15"/>
      <c r="D55" s="15"/>
      <c r="E55" s="31"/>
    </row>
    <row r="56" spans="1:5" x14ac:dyDescent="0.2">
      <c r="A56" s="1" t="s">
        <v>36</v>
      </c>
    </row>
    <row r="57" spans="1:5" x14ac:dyDescent="0.2">
      <c r="A57" t="s">
        <v>42</v>
      </c>
    </row>
    <row r="58" spans="1:5" x14ac:dyDescent="0.2">
      <c r="A58" t="s">
        <v>62</v>
      </c>
    </row>
    <row r="59" spans="1:5" x14ac:dyDescent="0.2">
      <c r="A59" t="s">
        <v>63</v>
      </c>
    </row>
    <row r="60" spans="1:5" x14ac:dyDescent="0.2">
      <c r="A60" t="s">
        <v>68</v>
      </c>
    </row>
  </sheetData>
  <mergeCells count="1">
    <mergeCell ref="C2:E2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54" sqref="B54"/>
    </sheetView>
  </sheetViews>
  <sheetFormatPr baseColWidth="10" defaultRowHeight="12.75" x14ac:dyDescent="0.2"/>
  <cols>
    <col min="1" max="1" width="19.28515625" customWidth="1"/>
    <col min="2" max="2" width="9.42578125" customWidth="1"/>
    <col min="3" max="3" width="7.140625" customWidth="1"/>
    <col min="4" max="4" width="8" customWidth="1"/>
    <col min="5" max="5" width="45.140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  <c r="C2" s="61" t="s">
        <v>64</v>
      </c>
      <c r="D2" s="61"/>
      <c r="E2" s="61"/>
    </row>
    <row r="4" spans="1:5" ht="15" x14ac:dyDescent="0.25">
      <c r="A4" s="3" t="s">
        <v>2</v>
      </c>
      <c r="B4" s="5" t="s">
        <v>7</v>
      </c>
      <c r="C4" s="5" t="s">
        <v>5</v>
      </c>
      <c r="D4" s="5" t="s">
        <v>9</v>
      </c>
      <c r="E4" t="s">
        <v>6</v>
      </c>
    </row>
    <row r="5" spans="1:5" x14ac:dyDescent="0.2">
      <c r="B5" s="5" t="s">
        <v>4</v>
      </c>
      <c r="C5" s="5" t="s">
        <v>8</v>
      </c>
      <c r="D5" s="5" t="s">
        <v>10</v>
      </c>
    </row>
    <row r="6" spans="1:5" ht="5.25" customHeight="1" x14ac:dyDescent="0.2">
      <c r="B6" s="5"/>
      <c r="C6" s="5"/>
      <c r="D6" s="5"/>
    </row>
    <row r="7" spans="1:5" x14ac:dyDescent="0.2">
      <c r="A7" s="22" t="s">
        <v>3</v>
      </c>
      <c r="B7" s="23">
        <v>829130</v>
      </c>
      <c r="C7" s="12">
        <v>13</v>
      </c>
      <c r="D7" s="23"/>
      <c r="E7" s="13"/>
    </row>
    <row r="8" spans="1:5" x14ac:dyDescent="0.2">
      <c r="A8" s="59" t="s">
        <v>57</v>
      </c>
      <c r="B8" s="24">
        <f>0.9*B7</f>
        <v>746217</v>
      </c>
      <c r="C8" s="16">
        <v>9</v>
      </c>
      <c r="D8" s="24">
        <f>B8/C8</f>
        <v>82913</v>
      </c>
      <c r="E8" s="17" t="s">
        <v>13</v>
      </c>
    </row>
    <row r="9" spans="1:5" x14ac:dyDescent="0.2">
      <c r="A9" s="60" t="s">
        <v>58</v>
      </c>
      <c r="B9" s="25">
        <f>0.1*B7</f>
        <v>82913</v>
      </c>
      <c r="C9" s="8">
        <v>4</v>
      </c>
      <c r="D9" s="25">
        <f>B9/C9</f>
        <v>20728.25</v>
      </c>
      <c r="E9" s="19" t="s">
        <v>14</v>
      </c>
    </row>
    <row r="10" spans="1:5" ht="8.25" customHeight="1" x14ac:dyDescent="0.2">
      <c r="B10" s="4"/>
      <c r="C10" s="6"/>
      <c r="D10" s="4"/>
    </row>
    <row r="11" spans="1:5" ht="15" x14ac:dyDescent="0.25">
      <c r="A11" s="3" t="s">
        <v>15</v>
      </c>
      <c r="B11" s="4"/>
      <c r="C11" s="6"/>
      <c r="D11" s="4"/>
    </row>
    <row r="12" spans="1:5" ht="12.75" customHeight="1" x14ac:dyDescent="0.2">
      <c r="A12" s="10"/>
      <c r="B12" s="11"/>
      <c r="C12" s="12"/>
      <c r="D12" s="11"/>
      <c r="E12" s="26" t="s">
        <v>16</v>
      </c>
    </row>
    <row r="13" spans="1:5" ht="12.75" customHeight="1" x14ac:dyDescent="0.2">
      <c r="A13" s="14"/>
      <c r="B13" s="15"/>
      <c r="C13" s="16"/>
      <c r="D13" s="15"/>
      <c r="E13" s="27" t="s">
        <v>17</v>
      </c>
    </row>
    <row r="14" spans="1:5" x14ac:dyDescent="0.2">
      <c r="A14" s="14"/>
      <c r="B14" s="15"/>
      <c r="C14" s="16"/>
      <c r="D14" s="15"/>
      <c r="E14" s="27" t="s">
        <v>18</v>
      </c>
    </row>
    <row r="15" spans="1:5" x14ac:dyDescent="0.2">
      <c r="A15" s="14"/>
      <c r="B15" s="15"/>
      <c r="C15" s="16"/>
      <c r="D15" s="15"/>
      <c r="E15" s="27" t="s">
        <v>19</v>
      </c>
    </row>
    <row r="16" spans="1:5" x14ac:dyDescent="0.2">
      <c r="A16" s="18"/>
      <c r="B16" s="7"/>
      <c r="C16" s="8"/>
      <c r="D16" s="7"/>
      <c r="E16" s="28" t="s">
        <v>35</v>
      </c>
    </row>
    <row r="17" spans="1:5" ht="9" customHeight="1" x14ac:dyDescent="0.2">
      <c r="B17" s="4"/>
      <c r="C17" s="6"/>
      <c r="D17" s="4"/>
    </row>
    <row r="18" spans="1:5" ht="15" x14ac:dyDescent="0.25">
      <c r="A18" s="3" t="s">
        <v>20</v>
      </c>
      <c r="B18" s="4"/>
      <c r="C18" s="6"/>
      <c r="D18" s="4"/>
      <c r="E18" t="s">
        <v>33</v>
      </c>
    </row>
    <row r="19" spans="1:5" x14ac:dyDescent="0.2">
      <c r="A19" s="26" t="s">
        <v>59</v>
      </c>
      <c r="B19" s="11">
        <f>C19*D19</f>
        <v>1741173</v>
      </c>
      <c r="C19" s="33">
        <v>21</v>
      </c>
      <c r="D19" s="11">
        <f>D8</f>
        <v>82913</v>
      </c>
      <c r="E19" s="26" t="s">
        <v>22</v>
      </c>
    </row>
    <row r="20" spans="1:5" x14ac:dyDescent="0.2">
      <c r="A20" s="27" t="s">
        <v>58</v>
      </c>
      <c r="B20" s="15"/>
      <c r="C20" s="34"/>
      <c r="D20" s="15"/>
      <c r="E20" s="27" t="s">
        <v>21</v>
      </c>
    </row>
    <row r="21" spans="1:5" x14ac:dyDescent="0.2">
      <c r="A21" s="40" t="s">
        <v>47</v>
      </c>
      <c r="B21" s="9">
        <f>B20+B19</f>
        <v>1741173</v>
      </c>
      <c r="C21" s="41"/>
      <c r="D21" s="9"/>
      <c r="E21" s="40" t="s">
        <v>49</v>
      </c>
    </row>
    <row r="22" spans="1:5" x14ac:dyDescent="0.2">
      <c r="A22" s="27" t="s">
        <v>23</v>
      </c>
      <c r="B22" s="15">
        <v>1852753</v>
      </c>
      <c r="C22" s="34"/>
      <c r="D22" s="15"/>
      <c r="E22" s="27" t="s">
        <v>24</v>
      </c>
    </row>
    <row r="23" spans="1:5" x14ac:dyDescent="0.2">
      <c r="A23" s="28" t="s">
        <v>23</v>
      </c>
      <c r="B23" s="7">
        <v>20000</v>
      </c>
      <c r="C23" s="35"/>
      <c r="D23" s="7"/>
      <c r="E23" s="28" t="s">
        <v>34</v>
      </c>
    </row>
    <row r="24" spans="1:5" x14ac:dyDescent="0.2">
      <c r="A24" s="47" t="s">
        <v>39</v>
      </c>
      <c r="B24" s="48">
        <f>B21-B22-B23</f>
        <v>-131580</v>
      </c>
      <c r="C24" s="58"/>
      <c r="D24" s="48"/>
      <c r="E24" s="50" t="s">
        <v>44</v>
      </c>
    </row>
    <row r="25" spans="1:5" ht="6.75" customHeight="1" x14ac:dyDescent="0.2">
      <c r="B25" s="4"/>
      <c r="C25" s="6"/>
      <c r="D25" s="25"/>
    </row>
    <row r="26" spans="1:5" x14ac:dyDescent="0.2">
      <c r="A26" s="10" t="s">
        <v>25</v>
      </c>
      <c r="B26" s="23">
        <f>B7*0.9</f>
        <v>746217</v>
      </c>
      <c r="C26" s="12"/>
      <c r="D26" s="23"/>
      <c r="E26" s="13" t="s">
        <v>66</v>
      </c>
    </row>
    <row r="27" spans="1:5" x14ac:dyDescent="0.2">
      <c r="A27" s="14" t="s">
        <v>26</v>
      </c>
      <c r="B27" s="36">
        <v>596525</v>
      </c>
      <c r="C27" s="16"/>
      <c r="D27" s="24"/>
      <c r="E27" s="37" t="s">
        <v>37</v>
      </c>
    </row>
    <row r="28" spans="1:5" x14ac:dyDescent="0.2">
      <c r="A28" s="14" t="s">
        <v>27</v>
      </c>
      <c r="B28" s="36">
        <v>23740</v>
      </c>
      <c r="C28" s="16"/>
      <c r="D28" s="24"/>
      <c r="E28" s="37" t="s">
        <v>38</v>
      </c>
    </row>
    <row r="29" spans="1:5" x14ac:dyDescent="0.2">
      <c r="A29" s="18" t="s">
        <v>28</v>
      </c>
      <c r="B29" s="38">
        <v>103175</v>
      </c>
      <c r="C29" s="8"/>
      <c r="D29" s="25"/>
      <c r="E29" s="19"/>
    </row>
    <row r="30" spans="1:5" x14ac:dyDescent="0.2">
      <c r="A30" s="40" t="s">
        <v>29</v>
      </c>
      <c r="B30" s="45">
        <f>B29+B28+B27+B26</f>
        <v>1469657</v>
      </c>
      <c r="C30" s="41"/>
      <c r="D30" s="45"/>
      <c r="E30" s="40"/>
    </row>
    <row r="31" spans="1:5" x14ac:dyDescent="0.2">
      <c r="A31" s="26" t="s">
        <v>23</v>
      </c>
      <c r="B31" s="15">
        <f>B22</f>
        <v>1852753</v>
      </c>
      <c r="C31" s="23"/>
      <c r="D31" s="15"/>
      <c r="E31" s="26" t="s">
        <v>45</v>
      </c>
    </row>
    <row r="32" spans="1:5" x14ac:dyDescent="0.2">
      <c r="A32" s="27" t="s">
        <v>50</v>
      </c>
      <c r="B32" s="15">
        <v>20000</v>
      </c>
      <c r="C32" s="24"/>
      <c r="D32" s="15"/>
      <c r="E32" s="27" t="s">
        <v>34</v>
      </c>
    </row>
    <row r="33" spans="1:5" x14ac:dyDescent="0.2">
      <c r="A33" s="28" t="s">
        <v>60</v>
      </c>
      <c r="B33" s="32">
        <f>B24</f>
        <v>-131580</v>
      </c>
      <c r="C33" s="25"/>
      <c r="D33" s="32"/>
      <c r="E33" s="28"/>
    </row>
    <row r="34" spans="1:5" x14ac:dyDescent="0.2">
      <c r="A34" s="47" t="s">
        <v>40</v>
      </c>
      <c r="B34" s="48">
        <f>B30-B31-B32-B33</f>
        <v>-271516</v>
      </c>
      <c r="C34" s="49"/>
      <c r="D34" s="48"/>
      <c r="E34" s="50" t="s">
        <v>54</v>
      </c>
    </row>
    <row r="35" spans="1:5" ht="8.25" customHeight="1" x14ac:dyDescent="0.2">
      <c r="B35" s="4"/>
      <c r="C35" s="4"/>
      <c r="D35" s="4"/>
    </row>
    <row r="36" spans="1:5" ht="15" x14ac:dyDescent="0.25">
      <c r="A36" s="3" t="s">
        <v>30</v>
      </c>
      <c r="B36" s="4"/>
      <c r="C36" s="4"/>
      <c r="D36" s="4"/>
      <c r="E36" t="s">
        <v>31</v>
      </c>
    </row>
    <row r="37" spans="1:5" x14ac:dyDescent="0.2">
      <c r="A37" s="10" t="s">
        <v>57</v>
      </c>
      <c r="B37" s="23">
        <f>C37*D37</f>
        <v>1741173</v>
      </c>
      <c r="C37" s="12">
        <v>21</v>
      </c>
      <c r="D37" s="23">
        <f>D8</f>
        <v>82913</v>
      </c>
      <c r="E37" s="13" t="s">
        <v>22</v>
      </c>
    </row>
    <row r="38" spans="1:5" x14ac:dyDescent="0.2">
      <c r="A38" s="18" t="s">
        <v>58</v>
      </c>
      <c r="B38" s="25">
        <f>C38*D38</f>
        <v>124369.5</v>
      </c>
      <c r="C38" s="7">
        <v>6</v>
      </c>
      <c r="D38" s="25">
        <f>D9</f>
        <v>20728.25</v>
      </c>
      <c r="E38" s="19" t="s">
        <v>22</v>
      </c>
    </row>
    <row r="39" spans="1:5" x14ac:dyDescent="0.2">
      <c r="A39" s="20" t="s">
        <v>47</v>
      </c>
      <c r="B39" s="29">
        <f>B37+B38</f>
        <v>1865542.5</v>
      </c>
      <c r="C39" s="9"/>
      <c r="D39" s="29"/>
      <c r="E39" s="21" t="s">
        <v>48</v>
      </c>
    </row>
    <row r="40" spans="1:5" x14ac:dyDescent="0.2">
      <c r="A40" s="42" t="s">
        <v>23</v>
      </c>
      <c r="B40" s="23">
        <v>1852753</v>
      </c>
      <c r="C40" s="11"/>
      <c r="D40" s="23"/>
      <c r="E40" s="13" t="s">
        <v>32</v>
      </c>
    </row>
    <row r="41" spans="1:5" x14ac:dyDescent="0.2">
      <c r="A41" s="43" t="s">
        <v>50</v>
      </c>
      <c r="B41" s="24">
        <v>20000</v>
      </c>
      <c r="C41" s="15"/>
      <c r="D41" s="24"/>
      <c r="E41" s="17" t="s">
        <v>51</v>
      </c>
    </row>
    <row r="42" spans="1:5" x14ac:dyDescent="0.2">
      <c r="A42" s="44" t="s">
        <v>50</v>
      </c>
      <c r="B42" s="46">
        <v>124370</v>
      </c>
      <c r="C42" s="7"/>
      <c r="D42" s="25"/>
      <c r="E42" s="19" t="s">
        <v>53</v>
      </c>
    </row>
    <row r="43" spans="1:5" x14ac:dyDescent="0.2">
      <c r="A43" s="51" t="s">
        <v>41</v>
      </c>
      <c r="B43" s="52">
        <f>B39-B40-B41-B42</f>
        <v>-131580.5</v>
      </c>
      <c r="C43" s="53"/>
      <c r="D43" s="54"/>
      <c r="E43" s="50" t="s">
        <v>44</v>
      </c>
    </row>
    <row r="44" spans="1:5" ht="6" customHeight="1" x14ac:dyDescent="0.2">
      <c r="A44" s="55"/>
      <c r="B44" s="56"/>
      <c r="C44" s="57"/>
      <c r="D44" s="57"/>
      <c r="E44" s="57"/>
    </row>
    <row r="45" spans="1:5" x14ac:dyDescent="0.2">
      <c r="A45" s="10" t="s">
        <v>25</v>
      </c>
      <c r="B45" s="23">
        <f>B7</f>
        <v>829130</v>
      </c>
      <c r="C45" s="12"/>
      <c r="D45" s="23"/>
      <c r="E45" s="13"/>
    </row>
    <row r="46" spans="1:5" x14ac:dyDescent="0.2">
      <c r="A46" s="14" t="s">
        <v>26</v>
      </c>
      <c r="B46" s="36">
        <v>596525</v>
      </c>
      <c r="C46" s="16"/>
      <c r="D46" s="24"/>
      <c r="E46" s="37" t="s">
        <v>37</v>
      </c>
    </row>
    <row r="47" spans="1:5" x14ac:dyDescent="0.2">
      <c r="A47" s="14" t="s">
        <v>27</v>
      </c>
      <c r="B47" s="36">
        <v>23740</v>
      </c>
      <c r="C47" s="16"/>
      <c r="D47" s="24"/>
      <c r="E47" s="37" t="s">
        <v>38</v>
      </c>
    </row>
    <row r="48" spans="1:5" x14ac:dyDescent="0.2">
      <c r="A48" s="18" t="s">
        <v>28</v>
      </c>
      <c r="B48" s="38">
        <v>103175</v>
      </c>
      <c r="C48" s="8"/>
      <c r="D48" s="25"/>
      <c r="E48" s="19"/>
    </row>
    <row r="49" spans="1:5" x14ac:dyDescent="0.2">
      <c r="A49" s="40" t="s">
        <v>29</v>
      </c>
      <c r="B49" s="45">
        <f>B48+B47+B46+B45</f>
        <v>1552570</v>
      </c>
      <c r="C49" s="41"/>
      <c r="D49" s="45"/>
      <c r="E49" s="40"/>
    </row>
    <row r="50" spans="1:5" x14ac:dyDescent="0.2">
      <c r="A50" s="26" t="s">
        <v>23</v>
      </c>
      <c r="B50" s="15">
        <f>B40</f>
        <v>1852753</v>
      </c>
      <c r="C50" s="23"/>
      <c r="D50" s="15"/>
      <c r="E50" s="26" t="s">
        <v>45</v>
      </c>
    </row>
    <row r="51" spans="1:5" x14ac:dyDescent="0.2">
      <c r="A51" s="27" t="s">
        <v>50</v>
      </c>
      <c r="B51" s="15">
        <v>20000</v>
      </c>
      <c r="C51" s="24"/>
      <c r="D51" s="15"/>
      <c r="E51" s="27" t="s">
        <v>34</v>
      </c>
    </row>
    <row r="52" spans="1:5" x14ac:dyDescent="0.2">
      <c r="A52" s="27" t="s">
        <v>50</v>
      </c>
      <c r="B52" s="62">
        <v>124370</v>
      </c>
      <c r="C52" s="24"/>
      <c r="D52" s="15"/>
      <c r="E52" s="27" t="s">
        <v>52</v>
      </c>
    </row>
    <row r="53" spans="1:5" x14ac:dyDescent="0.2">
      <c r="A53" s="28" t="s">
        <v>60</v>
      </c>
      <c r="B53" s="63">
        <f>B33</f>
        <v>-131580</v>
      </c>
      <c r="C53" s="25"/>
      <c r="D53" s="32"/>
      <c r="E53" s="28"/>
    </row>
    <row r="54" spans="1:5" x14ac:dyDescent="0.2">
      <c r="A54" s="47" t="s">
        <v>46</v>
      </c>
      <c r="B54" s="48">
        <f>B49-B50-B51-B52-B53</f>
        <v>-312973</v>
      </c>
      <c r="C54" s="48"/>
      <c r="D54" s="48"/>
      <c r="E54" s="50" t="s">
        <v>54</v>
      </c>
    </row>
    <row r="55" spans="1:5" ht="9" customHeight="1" x14ac:dyDescent="0.2">
      <c r="A55" s="31"/>
      <c r="B55" s="15"/>
      <c r="C55" s="15"/>
      <c r="D55" s="15"/>
      <c r="E55" s="31"/>
    </row>
    <row r="56" spans="1:5" x14ac:dyDescent="0.2">
      <c r="A56" s="1" t="s">
        <v>36</v>
      </c>
    </row>
    <row r="57" spans="1:5" x14ac:dyDescent="0.2">
      <c r="A57" t="s">
        <v>42</v>
      </c>
    </row>
    <row r="58" spans="1:5" x14ac:dyDescent="0.2">
      <c r="A58" t="s">
        <v>56</v>
      </c>
    </row>
    <row r="59" spans="1:5" x14ac:dyDescent="0.2">
      <c r="A59" t="s">
        <v>55</v>
      </c>
    </row>
    <row r="60" spans="1:5" x14ac:dyDescent="0.2">
      <c r="A60" t="s">
        <v>67</v>
      </c>
    </row>
  </sheetData>
  <mergeCells count="1">
    <mergeCell ref="C2:E2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2014-12-05T17:58:56Z</cp:lastPrinted>
  <dcterms:created xsi:type="dcterms:W3CDTF">2014-12-05T14:54:04Z</dcterms:created>
  <dcterms:modified xsi:type="dcterms:W3CDTF">2014-12-05T17:59:01Z</dcterms:modified>
</cp:coreProperties>
</file>