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60" windowWidth="15480" windowHeight="11640"/>
  </bookViews>
  <sheets>
    <sheet name="Muster" sheetId="18" r:id="rId1"/>
  </sheets>
  <definedNames>
    <definedName name="_r" localSheetId="0">Muster!$K$31</definedName>
    <definedName name="_sKo1" localSheetId="0">Muster!$I$25</definedName>
    <definedName name="_sKo2" localSheetId="0">Muster!$I$26</definedName>
    <definedName name="a" localSheetId="0">Muster!$Y$31</definedName>
    <definedName name="Ba" localSheetId="0">Muster!$J$29</definedName>
    <definedName name="Bp">Muster!$J$24</definedName>
    <definedName name="h" localSheetId="0">Muster!$Y$30</definedName>
    <definedName name="i">Muster!$Y$25</definedName>
    <definedName name="n" localSheetId="0">Muster!$K$30</definedName>
    <definedName name="p" localSheetId="0">Muster!$K$25</definedName>
    <definedName name="so">Muster!$Y$29</definedName>
  </definedNames>
  <calcPr calcId="145621"/>
</workbook>
</file>

<file path=xl/calcChain.xml><?xml version="1.0" encoding="utf-8"?>
<calcChain xmlns="http://schemas.openxmlformats.org/spreadsheetml/2006/main">
  <c r="K25" i="18" l="1"/>
  <c r="V18" i="18" l="1"/>
  <c r="V17" i="18"/>
  <c r="V16" i="18"/>
  <c r="V15" i="18"/>
  <c r="V14" i="18"/>
  <c r="V13" i="18"/>
  <c r="V12" i="18"/>
  <c r="V11" i="18"/>
  <c r="V10" i="18"/>
  <c r="V9" i="18"/>
  <c r="N18" i="18"/>
  <c r="N17" i="18"/>
  <c r="N16" i="18"/>
  <c r="N15" i="18"/>
  <c r="N14" i="18"/>
  <c r="N13" i="18"/>
  <c r="N12" i="18"/>
  <c r="O11" i="18"/>
  <c r="O10" i="18"/>
  <c r="O9" i="18"/>
  <c r="K18" i="18"/>
  <c r="K17" i="18"/>
  <c r="K16" i="18"/>
  <c r="K15" i="18"/>
  <c r="W17" i="18"/>
  <c r="U17" i="18"/>
  <c r="R17" i="18"/>
  <c r="O17" i="18"/>
  <c r="M17" i="18"/>
  <c r="W15" i="18"/>
  <c r="U15" i="18"/>
  <c r="R15" i="18"/>
  <c r="O15" i="18"/>
  <c r="M15" i="18"/>
  <c r="L10" i="18" l="1"/>
  <c r="P10" i="18" s="1"/>
  <c r="L17" i="18"/>
  <c r="P17" i="18" s="1"/>
  <c r="S17" i="18" s="1"/>
  <c r="X17" i="18" s="1"/>
  <c r="L11" i="18"/>
  <c r="P11" i="18" s="1"/>
  <c r="L18" i="18"/>
  <c r="L15" i="18"/>
  <c r="P15" i="18" s="1"/>
  <c r="S15" i="18" s="1"/>
  <c r="X15" i="18" s="1"/>
  <c r="L16" i="18"/>
  <c r="L9" i="18"/>
  <c r="P9" i="18" s="1"/>
  <c r="U18" i="18"/>
  <c r="U16" i="18"/>
  <c r="U13" i="18"/>
  <c r="U12" i="18"/>
  <c r="U11" i="18"/>
  <c r="U10" i="18"/>
  <c r="R18" i="18"/>
  <c r="R16" i="18"/>
  <c r="R13" i="18"/>
  <c r="R12" i="18"/>
  <c r="R11" i="18"/>
  <c r="R10" i="18"/>
  <c r="S10" i="18" l="1"/>
  <c r="S11" i="18"/>
  <c r="K7" i="18"/>
  <c r="L7" i="18"/>
  <c r="M7" i="18"/>
  <c r="N7" i="18"/>
  <c r="O7" i="18"/>
  <c r="P7" i="18"/>
  <c r="R7" i="18"/>
  <c r="U7" i="18"/>
  <c r="V7" i="18"/>
  <c r="W7" i="18"/>
  <c r="X7" i="18"/>
  <c r="K8" i="18"/>
  <c r="L8" i="18"/>
  <c r="M8" i="18"/>
  <c r="N8" i="18"/>
  <c r="O8" i="18"/>
  <c r="P8" i="18"/>
  <c r="R8" i="18"/>
  <c r="U8" i="18"/>
  <c r="V8" i="18"/>
  <c r="W8" i="18"/>
  <c r="X8" i="18"/>
  <c r="R9" i="18"/>
  <c r="S9" i="18" s="1"/>
  <c r="U9" i="18"/>
  <c r="W9" i="18"/>
  <c r="W10" i="18"/>
  <c r="W11" i="18"/>
  <c r="K12" i="18"/>
  <c r="M12" i="18"/>
  <c r="O12" i="18"/>
  <c r="W12" i="18"/>
  <c r="K13" i="18"/>
  <c r="M13" i="18"/>
  <c r="O13" i="18"/>
  <c r="W13" i="18"/>
  <c r="K14" i="18"/>
  <c r="O14" i="18"/>
  <c r="R14" i="18"/>
  <c r="U14" i="18"/>
  <c r="W14" i="18"/>
  <c r="M16" i="18"/>
  <c r="O16" i="18"/>
  <c r="P16" i="18" s="1"/>
  <c r="S16" i="18" s="1"/>
  <c r="W16" i="18"/>
  <c r="M18" i="18"/>
  <c r="P18" i="18" s="1"/>
  <c r="S18" i="18" s="1"/>
  <c r="O18" i="18"/>
  <c r="W18" i="18"/>
  <c r="K19" i="18"/>
  <c r="L19" i="18"/>
  <c r="M19" i="18"/>
  <c r="N19" i="18"/>
  <c r="O19" i="18"/>
  <c r="P19" i="18"/>
  <c r="R19" i="18"/>
  <c r="S19" i="18"/>
  <c r="U19" i="18"/>
  <c r="V19" i="18"/>
  <c r="W19" i="18"/>
  <c r="X19" i="18"/>
  <c r="Y19" i="18" s="1"/>
  <c r="G20" i="18"/>
  <c r="H20" i="18"/>
  <c r="I20" i="18"/>
  <c r="X10" i="18" l="1"/>
  <c r="X18" i="18"/>
  <c r="Y18" i="18" s="1"/>
  <c r="X11" i="18"/>
  <c r="X16" i="18"/>
  <c r="X9" i="18"/>
  <c r="L14" i="18"/>
  <c r="P14" i="18" s="1"/>
  <c r="S14" i="18" s="1"/>
  <c r="X14" i="18" s="1"/>
  <c r="L13" i="18"/>
  <c r="P13" i="18" s="1"/>
  <c r="S13" i="18" s="1"/>
  <c r="X13" i="18" s="1"/>
  <c r="L12" i="18"/>
  <c r="P12" i="18" s="1"/>
  <c r="S12" i="18" s="1"/>
  <c r="X12" i="18" s="1"/>
  <c r="Y12" i="18" s="1"/>
  <c r="Y14" i="18" l="1"/>
  <c r="P20" i="18"/>
  <c r="S20" i="18"/>
  <c r="Y11" i="18"/>
  <c r="X20" i="18" l="1"/>
  <c r="Y20" i="18" l="1"/>
  <c r="X21" i="18"/>
  <c r="Y21" i="18" l="1"/>
  <c r="X22" i="18" s="1"/>
  <c r="Y22" i="18" s="1"/>
</calcChain>
</file>

<file path=xl/sharedStrings.xml><?xml version="1.0" encoding="utf-8"?>
<sst xmlns="http://schemas.openxmlformats.org/spreadsheetml/2006/main" count="97" uniqueCount="73">
  <si>
    <t>Vorprojekt</t>
  </si>
  <si>
    <t>Bauprojekt</t>
  </si>
  <si>
    <t>Vorstudie</t>
  </si>
  <si>
    <t>Strategische Planung</t>
  </si>
  <si>
    <t>Ausführungsprojekt</t>
  </si>
  <si>
    <t>Zuschlag für Anteil Tragkonstruktion</t>
  </si>
  <si>
    <t>1.</t>
  </si>
  <si>
    <t>2.</t>
  </si>
  <si>
    <t>3.</t>
  </si>
  <si>
    <t>4.</t>
  </si>
  <si>
    <t>5.</t>
  </si>
  <si>
    <t>Ausführung</t>
  </si>
  <si>
    <t>Bauleitung</t>
  </si>
  <si>
    <t>6.</t>
  </si>
  <si>
    <t>Bewirtschaftung</t>
  </si>
  <si>
    <t>besonders zu vereinbarende Leistungen</t>
  </si>
  <si>
    <t>Total</t>
  </si>
  <si>
    <t>p</t>
  </si>
  <si>
    <t>n</t>
  </si>
  <si>
    <t>r</t>
  </si>
  <si>
    <t>i</t>
  </si>
  <si>
    <t>s</t>
  </si>
  <si>
    <t>h</t>
  </si>
  <si>
    <t>Phase / Teilphase / Teilleistung</t>
  </si>
  <si>
    <t>Bewilligungsverfahren/Auflageprojekt</t>
  </si>
  <si>
    <t>Ausschreibung/Offertvergleich/Vergabeantrag</t>
  </si>
  <si>
    <t>--</t>
  </si>
  <si>
    <t>Z1</t>
  </si>
  <si>
    <t>Z2</t>
  </si>
  <si>
    <r>
      <t>B</t>
    </r>
    <r>
      <rPr>
        <vertAlign val="subscript"/>
        <sz val="10"/>
        <rFont val="Arial"/>
        <family val="2"/>
      </rPr>
      <t>p</t>
    </r>
  </si>
  <si>
    <r>
      <t>B</t>
    </r>
    <r>
      <rPr>
        <vertAlign val="subscript"/>
        <sz val="10"/>
        <rFont val="Arial"/>
        <family val="2"/>
      </rPr>
      <t>a</t>
    </r>
  </si>
  <si>
    <t>faktorbestimmende Baukosten</t>
  </si>
  <si>
    <t>=</t>
  </si>
  <si>
    <t>jährliche Koeffizienten gemäss SIA / KBOB</t>
  </si>
  <si>
    <t>CHF</t>
  </si>
  <si>
    <t>aufwandbestimmende Baukosten</t>
  </si>
  <si>
    <r>
      <t>q</t>
    </r>
    <r>
      <rPr>
        <sz val="10"/>
        <rFont val="Arial"/>
        <family val="2"/>
      </rPr>
      <t xml:space="preserve">
Gemäss Norm 103</t>
    </r>
  </si>
  <si>
    <r>
      <t>q</t>
    </r>
    <r>
      <rPr>
        <sz val="10"/>
        <rFont val="Arial"/>
        <family val="2"/>
      </rPr>
      <t xml:space="preserve">
Offerierte Leistung</t>
    </r>
  </si>
  <si>
    <t>q</t>
  </si>
  <si>
    <t>Leistungsanteil in Prozenten</t>
  </si>
  <si>
    <r>
      <t xml:space="preserve">Grundfaktor für den Stundenaufwand   p = Z1 + Z2 /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√B</t>
    </r>
    <r>
      <rPr>
        <vertAlign val="subscript"/>
        <sz val="10"/>
        <rFont val="Arial"/>
        <family val="2"/>
      </rPr>
      <t>p</t>
    </r>
  </si>
  <si>
    <t>Schwierigkeitsgrad   (Variation: n = 0.8 ÷ 1.2)</t>
  </si>
  <si>
    <t>Anpassungsfaktor an den konkreten Auftrag   (Variation: r = 0.75 ÷ 1.25)</t>
  </si>
  <si>
    <r>
      <t>T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 =</t>
    </r>
  </si>
  <si>
    <t>durchschnittlicher Zeitaufwand in Stunden</t>
  </si>
  <si>
    <t>i    =</t>
  </si>
  <si>
    <t>Teamfaktor   (Abweichungen von 1.0 müssen begründet werden)</t>
  </si>
  <si>
    <r>
      <t>T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 =</t>
    </r>
  </si>
  <si>
    <t>progrnostizierter Zeitaufwand in Stunden</t>
  </si>
  <si>
    <r>
      <t>B</t>
    </r>
    <r>
      <rPr>
        <b/>
        <vertAlign val="subscript"/>
        <sz val="10"/>
        <rFont val="Arial"/>
        <family val="2"/>
      </rPr>
      <t xml:space="preserve">p
</t>
    </r>
    <r>
      <rPr>
        <sz val="10"/>
        <rFont val="Arial"/>
        <family val="2"/>
      </rPr>
      <t>[CHF]</t>
    </r>
  </si>
  <si>
    <r>
      <t>B</t>
    </r>
    <r>
      <rPr>
        <b/>
        <vertAlign val="subscript"/>
        <sz val="10"/>
        <rFont val="Arial"/>
        <family val="2"/>
      </rPr>
      <t xml:space="preserve">a
</t>
    </r>
    <r>
      <rPr>
        <sz val="10"/>
        <rFont val="Arial"/>
        <family val="2"/>
      </rPr>
      <t>[CHF]</t>
    </r>
  </si>
  <si>
    <r>
      <t>T</t>
    </r>
    <r>
      <rPr>
        <b/>
        <vertAlign val="subscript"/>
        <sz val="10"/>
        <rFont val="Arial"/>
        <family val="2"/>
      </rPr>
      <t xml:space="preserve">m
</t>
    </r>
    <r>
      <rPr>
        <sz val="10"/>
        <rFont val="Arial"/>
        <family val="2"/>
      </rPr>
      <t>[Std.]</t>
    </r>
  </si>
  <si>
    <r>
      <t>T</t>
    </r>
    <r>
      <rPr>
        <b/>
        <vertAlign val="subscript"/>
        <sz val="10"/>
        <rFont val="Arial"/>
        <family val="2"/>
      </rPr>
      <t xml:space="preserve">p
</t>
    </r>
    <r>
      <rPr>
        <sz val="10"/>
        <rFont val="Arial"/>
        <family val="2"/>
      </rPr>
      <t>[Std.]</t>
    </r>
  </si>
  <si>
    <t>s   =</t>
  </si>
  <si>
    <t>h   =</t>
  </si>
  <si>
    <t>Faktor für Sonderleistungen   (Variation: s = 1.0 ÷ 1.5)</t>
  </si>
  <si>
    <t>Honorar</t>
  </si>
  <si>
    <t>Nebenkosten in % des Gesamthonorars</t>
  </si>
  <si>
    <t>MWST</t>
  </si>
  <si>
    <t>a</t>
  </si>
  <si>
    <t>a   =</t>
  </si>
  <si>
    <t>Summe</t>
  </si>
  <si>
    <t>Anforderungsfaktor   (Variation: a = 0.75  ÷ 1.15)</t>
  </si>
  <si>
    <t>Mittelansatz</t>
  </si>
  <si>
    <t>Inbetriebnahme/Abschluss*</t>
  </si>
  <si>
    <t>Auftraggeber:</t>
  </si>
  <si>
    <t>Objekt:</t>
  </si>
  <si>
    <t>Allgemein</t>
  </si>
  <si>
    <t>Technisch</t>
  </si>
  <si>
    <t>Baukontrollen (Spezialist)</t>
  </si>
  <si>
    <t>Berechnung nach Baukosten
Leistungsanteile SIA 103 / 2014</t>
  </si>
  <si>
    <t>ASTRA, Zofingen</t>
  </si>
  <si>
    <t>A2, EP SiEp, ARZW TU Ebenrain (AP)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</si>
</sst>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"/>
  </numFmts>
  <fonts count="12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B7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9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4" fontId="2" fillId="0" borderId="0" xfId="0" applyNumberFormat="1" applyFont="1" applyFill="1" applyAlignment="1">
      <alignment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9" fontId="0" fillId="0" borderId="3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right" vertical="center"/>
    </xf>
    <xf numFmtId="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right" vertical="center"/>
    </xf>
    <xf numFmtId="9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5" xfId="0" applyNumberFormat="1" applyFill="1" applyBorder="1" applyAlignment="1">
      <alignment vertical="center"/>
    </xf>
    <xf numFmtId="0" fontId="0" fillId="0" borderId="5" xfId="0" quotePrefix="1" applyFill="1" applyBorder="1" applyAlignment="1">
      <alignment horizontal="right" vertical="center" wrapText="1"/>
    </xf>
    <xf numFmtId="9" fontId="0" fillId="0" borderId="5" xfId="0" applyNumberFormat="1" applyFill="1" applyBorder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right" vertical="center"/>
    </xf>
    <xf numFmtId="3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0" fontId="0" fillId="0" borderId="0" xfId="0" quotePrefix="1" applyFill="1" applyBorder="1" applyAlignment="1">
      <alignment horizontal="right" vertical="center" wrapText="1"/>
    </xf>
    <xf numFmtId="9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0" fillId="0" borderId="1" xfId="0" quotePrefix="1" applyFill="1" applyBorder="1" applyAlignment="1">
      <alignment horizontal="right" vertical="center"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9" fontId="0" fillId="0" borderId="5" xfId="0" applyNumberForma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3" xfId="0" quotePrefix="1" applyFill="1" applyBorder="1" applyAlignment="1">
      <alignment horizontal="right" vertical="center" wrapText="1"/>
    </xf>
    <xf numFmtId="9" fontId="0" fillId="0" borderId="3" xfId="0" applyNumberFormat="1" applyFill="1" applyBorder="1" applyAlignment="1">
      <alignment vertical="center" wrapText="1"/>
    </xf>
    <xf numFmtId="9" fontId="0" fillId="0" borderId="3" xfId="0" applyNumberForma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right" vertical="center"/>
    </xf>
    <xf numFmtId="3" fontId="0" fillId="0" borderId="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9" fontId="0" fillId="0" borderId="0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9" fontId="0" fillId="0" borderId="0" xfId="0" quotePrefix="1" applyNumberFormat="1" applyFill="1" applyBorder="1" applyAlignment="1">
      <alignment horizontal="right" vertical="center" wrapText="1"/>
    </xf>
    <xf numFmtId="4" fontId="0" fillId="0" borderId="0" xfId="0" applyNumberFormat="1" applyFill="1" applyAlignment="1">
      <alignment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4" fontId="0" fillId="0" borderId="2" xfId="0" applyNumberForma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9" fontId="1" fillId="0" borderId="1" xfId="0" applyNumberFormat="1" applyFont="1" applyFill="1" applyBorder="1" applyAlignment="1">
      <alignment vertical="center" wrapText="1"/>
    </xf>
    <xf numFmtId="9" fontId="1" fillId="0" borderId="1" xfId="0" applyNumberFormat="1" applyFont="1" applyFill="1" applyBorder="1" applyAlignment="1">
      <alignment horizontal="right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left" vertical="center" wrapText="1"/>
    </xf>
    <xf numFmtId="4" fontId="1" fillId="0" borderId="1" xfId="0" applyNumberFormat="1" applyFont="1" applyFill="1" applyBorder="1" applyAlignment="1">
      <alignment vertical="center" wrapText="1"/>
    </xf>
    <xf numFmtId="4" fontId="1" fillId="0" borderId="2" xfId="0" applyNumberFormat="1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4" fontId="4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horizontal="center" vertical="center" wrapText="1"/>
    </xf>
    <xf numFmtId="4" fontId="0" fillId="0" borderId="7" xfId="0" applyNumberFormat="1" applyFill="1" applyBorder="1" applyAlignment="1">
      <alignment horizontal="left" vertical="center"/>
    </xf>
    <xf numFmtId="4" fontId="0" fillId="0" borderId="5" xfId="0" applyNumberFormat="1" applyFill="1" applyBorder="1" applyAlignment="1">
      <alignment horizontal="center" vertical="center" wrapText="1"/>
    </xf>
    <xf numFmtId="4" fontId="0" fillId="0" borderId="5" xfId="0" applyNumberFormat="1" applyFill="1" applyBorder="1" applyAlignment="1">
      <alignment vertical="center" wrapText="1"/>
    </xf>
    <xf numFmtId="4" fontId="0" fillId="0" borderId="6" xfId="0" applyNumberForma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4" fontId="0" fillId="0" borderId="8" xfId="0" applyNumberFormat="1" applyFill="1" applyBorder="1" applyAlignment="1">
      <alignment horizontal="left" vertical="center"/>
    </xf>
    <xf numFmtId="4" fontId="0" fillId="0" borderId="3" xfId="0" applyNumberFormat="1" applyFill="1" applyBorder="1" applyAlignment="1">
      <alignment horizontal="center" vertical="center" wrapText="1"/>
    </xf>
    <xf numFmtId="4" fontId="0" fillId="0" borderId="3" xfId="0" applyNumberFormat="1" applyFill="1" applyBorder="1" applyAlignment="1">
      <alignment vertical="center" wrapText="1"/>
    </xf>
    <xf numFmtId="4" fontId="1" fillId="0" borderId="9" xfId="0" applyNumberFormat="1" applyFont="1" applyFill="1" applyBorder="1" applyAlignment="1">
      <alignment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4" fontId="4" fillId="0" borderId="0" xfId="0" applyNumberFormat="1" applyFon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10" fillId="0" borderId="0" xfId="0" applyFont="1"/>
    <xf numFmtId="3" fontId="0" fillId="0" borderId="0" xfId="0" applyNumberFormat="1" applyFill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9" xfId="0" applyNumberFormat="1" applyFill="1" applyBorder="1" applyAlignment="1">
      <alignment vertical="center" wrapText="1"/>
    </xf>
    <xf numFmtId="4" fontId="0" fillId="0" borderId="4" xfId="0" applyNumberFormat="1" applyFill="1" applyBorder="1" applyAlignment="1">
      <alignment vertical="center" wrapText="1"/>
    </xf>
    <xf numFmtId="2" fontId="0" fillId="2" borderId="0" xfId="0" applyNumberFormat="1" applyFill="1" applyAlignment="1">
      <alignment horizontal="right" vertical="center"/>
    </xf>
    <xf numFmtId="4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horizontal="right" vertical="center"/>
    </xf>
    <xf numFmtId="0" fontId="10" fillId="2" borderId="0" xfId="0" applyFont="1" applyFill="1" applyAlignment="1"/>
    <xf numFmtId="0" fontId="0" fillId="2" borderId="0" xfId="0" applyFill="1" applyAlignment="1"/>
    <xf numFmtId="0" fontId="10" fillId="0" borderId="0" xfId="0" applyFont="1" applyFill="1" applyAlignment="1"/>
    <xf numFmtId="0" fontId="0" fillId="0" borderId="0" xfId="0" applyFill="1"/>
    <xf numFmtId="0" fontId="0" fillId="0" borderId="0" xfId="0" applyFill="1" applyAlignment="1"/>
    <xf numFmtId="0" fontId="11" fillId="2" borderId="0" xfId="0" applyFont="1" applyFill="1" applyAlignment="1"/>
    <xf numFmtId="9" fontId="4" fillId="2" borderId="0" xfId="0" applyNumberFormat="1" applyFont="1" applyFill="1" applyBorder="1" applyAlignment="1">
      <alignment horizontal="right" vertical="center"/>
    </xf>
    <xf numFmtId="9" fontId="4" fillId="2" borderId="1" xfId="0" applyNumberFormat="1" applyFont="1" applyFill="1" applyBorder="1" applyAlignment="1">
      <alignment horizontal="right" vertical="center"/>
    </xf>
    <xf numFmtId="9" fontId="4" fillId="2" borderId="5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9" fontId="4" fillId="0" borderId="0" xfId="0" quotePrefix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9" fontId="0" fillId="2" borderId="3" xfId="0" applyNumberFormat="1" applyFill="1" applyBorder="1" applyAlignment="1">
      <alignment horizontal="right" vertical="center"/>
    </xf>
    <xf numFmtId="9" fontId="0" fillId="2" borderId="5" xfId="0" applyNumberFormat="1" applyFill="1" applyBorder="1" applyAlignment="1">
      <alignment horizontal="right" vertical="center"/>
    </xf>
    <xf numFmtId="9" fontId="0" fillId="2" borderId="0" xfId="0" quotePrefix="1" applyNumberFormat="1" applyFill="1" applyBorder="1" applyAlignment="1">
      <alignment horizontal="right" vertical="center" wrapText="1"/>
    </xf>
    <xf numFmtId="165" fontId="0" fillId="0" borderId="0" xfId="0" applyNumberFormat="1" applyFill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0" xfId="0" quotePrefix="1" applyFill="1" applyBorder="1" applyAlignment="1">
      <alignment horizontal="center" vertical="center"/>
    </xf>
    <xf numFmtId="0" fontId="0" fillId="0" borderId="11" xfId="0" quotePrefix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7" xfId="0" quotePrefix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quotePrefix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right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10" fontId="0" fillId="2" borderId="5" xfId="0" applyNumberFormat="1" applyFill="1" applyBorder="1" applyAlignment="1">
      <alignment horizontal="center" vertical="center" wrapText="1"/>
    </xf>
    <xf numFmtId="10" fontId="0" fillId="0" borderId="3" xfId="0" applyNumberForma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24</xdr:row>
      <xdr:rowOff>19050</xdr:rowOff>
    </xdr:from>
    <xdr:to>
      <xdr:col>1</xdr:col>
      <xdr:colOff>209550</xdr:colOff>
      <xdr:row>25</xdr:row>
      <xdr:rowOff>142875</xdr:rowOff>
    </xdr:to>
    <xdr:sp macro="" textlink="">
      <xdr:nvSpPr>
        <xdr:cNvPr id="20486" name="AutoShape 1"/>
        <xdr:cNvSpPr>
          <a:spLocks/>
        </xdr:cNvSpPr>
      </xdr:nvSpPr>
      <xdr:spPr bwMode="auto">
        <a:xfrm>
          <a:off x="285750" y="7867650"/>
          <a:ext cx="171450" cy="323850"/>
        </a:xfrm>
        <a:prstGeom prst="rightBrace">
          <a:avLst>
            <a:gd name="adj1" fmla="val 1574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pageSetUpPr fitToPage="1"/>
  </sheetPr>
  <dimension ref="A1:AA32"/>
  <sheetViews>
    <sheetView tabSelected="1" workbookViewId="0">
      <selection activeCell="M10" sqref="M10"/>
    </sheetView>
  </sheetViews>
  <sheetFormatPr baseColWidth="10" defaultRowHeight="12.75"/>
  <cols>
    <col min="1" max="3" width="3.7109375" style="74" customWidth="1"/>
    <col min="4" max="4" width="6.7109375" style="60" customWidth="1"/>
    <col min="5" max="5" width="10.7109375" style="60" customWidth="1"/>
    <col min="6" max="6" width="20.7109375" style="60" customWidth="1"/>
    <col min="7" max="8" width="5.7109375" style="60" customWidth="1"/>
    <col min="9" max="9" width="8.7109375" style="95" customWidth="1"/>
    <col min="10" max="10" width="2.7109375" style="74" customWidth="1"/>
    <col min="11" max="11" width="14.85546875" style="96" customWidth="1"/>
    <col min="12" max="12" width="7.7109375" style="96" customWidth="1"/>
    <col min="13" max="13" width="13.85546875" style="96" customWidth="1"/>
    <col min="14" max="15" width="5.7109375" style="97" customWidth="1"/>
    <col min="16" max="16" width="8" style="97" customWidth="1"/>
    <col min="17" max="17" width="1.7109375" style="97" customWidth="1"/>
    <col min="18" max="18" width="5.7109375" style="97" customWidth="1"/>
    <col min="19" max="19" width="7.85546875" style="97" customWidth="1"/>
    <col min="20" max="20" width="1.7109375" style="97" customWidth="1"/>
    <col min="21" max="21" width="5.7109375" style="97" customWidth="1"/>
    <col min="22" max="22" width="7.7109375" style="60" customWidth="1"/>
    <col min="23" max="23" width="5.7109375" style="60" customWidth="1"/>
    <col min="24" max="24" width="12.85546875" style="107" customWidth="1"/>
    <col min="25" max="25" width="13.85546875" style="60" customWidth="1"/>
    <col min="26" max="16384" width="11.42578125" style="60"/>
  </cols>
  <sheetData>
    <row r="1" spans="1:27" customFormat="1" ht="21" customHeight="1">
      <c r="A1" s="114" t="s">
        <v>65</v>
      </c>
      <c r="B1" s="115"/>
      <c r="C1" s="115"/>
      <c r="D1" s="116"/>
      <c r="E1" s="116"/>
      <c r="F1" s="129" t="s">
        <v>71</v>
      </c>
      <c r="G1" s="124"/>
      <c r="H1" s="124"/>
      <c r="I1" s="124"/>
      <c r="J1" s="124"/>
      <c r="K1" s="124"/>
      <c r="L1" s="124"/>
      <c r="M1" s="124"/>
      <c r="N1" s="124"/>
      <c r="O1" s="124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7"/>
    </row>
    <row r="2" spans="1:27" customFormat="1" ht="21" customHeight="1">
      <c r="A2" s="114" t="s">
        <v>66</v>
      </c>
      <c r="B2" s="115"/>
      <c r="C2" s="115"/>
      <c r="D2" s="116"/>
      <c r="E2" s="116"/>
      <c r="F2" s="129" t="s">
        <v>72</v>
      </c>
      <c r="G2" s="125"/>
      <c r="H2" s="125"/>
      <c r="I2" s="125"/>
      <c r="J2" s="125"/>
      <c r="K2" s="125"/>
      <c r="L2" s="125"/>
      <c r="M2" s="125"/>
      <c r="N2" s="125"/>
      <c r="O2" s="125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7"/>
    </row>
    <row r="3" spans="1:27" s="1" customFormat="1" ht="18" customHeight="1">
      <c r="D3" s="2"/>
      <c r="E3" s="2"/>
      <c r="F3" s="2"/>
      <c r="G3" s="2"/>
      <c r="H3" s="2"/>
      <c r="I3" s="2"/>
      <c r="J3" s="2"/>
    </row>
    <row r="4" spans="1:27" s="1" customFormat="1" ht="18" customHeight="1">
      <c r="D4" s="2"/>
      <c r="E4" s="2"/>
      <c r="F4" s="2"/>
      <c r="G4" s="2"/>
      <c r="H4" s="2"/>
      <c r="I4" s="2"/>
      <c r="J4" s="2"/>
    </row>
    <row r="5" spans="1:27" s="6" customFormat="1" ht="50.1" customHeight="1">
      <c r="A5" s="166" t="s">
        <v>70</v>
      </c>
      <c r="B5" s="166"/>
      <c r="C5" s="166"/>
      <c r="D5" s="166"/>
      <c r="E5" s="166"/>
      <c r="F5" s="166"/>
      <c r="G5" s="168"/>
      <c r="H5" s="168"/>
      <c r="I5" s="168"/>
      <c r="J5" s="168"/>
      <c r="K5" s="168"/>
      <c r="L5" s="168"/>
      <c r="M5" s="168"/>
      <c r="N5" s="5"/>
      <c r="O5" s="5"/>
      <c r="P5" s="5"/>
      <c r="Q5" s="5"/>
      <c r="R5" s="5"/>
      <c r="S5" s="5"/>
      <c r="T5" s="5"/>
      <c r="U5" s="5"/>
      <c r="X5" s="7"/>
    </row>
    <row r="6" spans="1:27" s="12" customFormat="1" ht="39.950000000000003" customHeight="1">
      <c r="A6" s="160" t="s">
        <v>23</v>
      </c>
      <c r="B6" s="161"/>
      <c r="C6" s="161"/>
      <c r="D6" s="161"/>
      <c r="E6" s="161"/>
      <c r="F6" s="162"/>
      <c r="G6" s="158" t="s">
        <v>36</v>
      </c>
      <c r="H6" s="159"/>
      <c r="I6" s="167" t="s">
        <v>37</v>
      </c>
      <c r="J6" s="159"/>
      <c r="K6" s="143" t="s">
        <v>49</v>
      </c>
      <c r="L6" s="8" t="s">
        <v>17</v>
      </c>
      <c r="M6" s="143" t="s">
        <v>50</v>
      </c>
      <c r="N6" s="9" t="s">
        <v>18</v>
      </c>
      <c r="O6" s="9" t="s">
        <v>19</v>
      </c>
      <c r="P6" s="156" t="s">
        <v>51</v>
      </c>
      <c r="Q6" s="157"/>
      <c r="R6" s="9" t="s">
        <v>20</v>
      </c>
      <c r="S6" s="156" t="s">
        <v>52</v>
      </c>
      <c r="T6" s="157"/>
      <c r="U6" s="9" t="s">
        <v>21</v>
      </c>
      <c r="V6" s="9" t="s">
        <v>22</v>
      </c>
      <c r="W6" s="9" t="s">
        <v>59</v>
      </c>
      <c r="X6" s="10" t="s">
        <v>56</v>
      </c>
      <c r="Y6" s="11" t="s">
        <v>61</v>
      </c>
    </row>
    <row r="7" spans="1:27" s="28" customFormat="1" ht="20.100000000000001" customHeight="1">
      <c r="A7" s="146" t="s">
        <v>6</v>
      </c>
      <c r="B7" s="14" t="s">
        <v>3</v>
      </c>
      <c r="C7" s="14"/>
      <c r="D7" s="14"/>
      <c r="E7" s="14"/>
      <c r="F7" s="14"/>
      <c r="G7" s="15"/>
      <c r="H7" s="16" t="s">
        <v>15</v>
      </c>
      <c r="I7" s="17"/>
      <c r="J7" s="18"/>
      <c r="K7" s="19" t="str">
        <f>IF(I7=0,"",Bp)</f>
        <v/>
      </c>
      <c r="L7" s="20" t="str">
        <f>IF(I7=0,"",p)</f>
        <v/>
      </c>
      <c r="M7" s="19" t="str">
        <f t="shared" ref="M7:M13" si="0">IF(I7=0,"",Ba)</f>
        <v/>
      </c>
      <c r="N7" s="21" t="str">
        <f>IF(I7=0,"",n)</f>
        <v/>
      </c>
      <c r="O7" s="21" t="str">
        <f>IF(I7=0,"",_r)</f>
        <v/>
      </c>
      <c r="P7" s="22" t="str">
        <f t="shared" ref="P7:P19" si="1">IF(I7=0,"",I7*L7/100*M7*N7*O7)</f>
        <v/>
      </c>
      <c r="Q7" s="23"/>
      <c r="R7" s="21" t="str">
        <f t="shared" ref="R7:R19" si="2">IF(I7=0,"",i)</f>
        <v/>
      </c>
      <c r="S7" s="24"/>
      <c r="T7" s="23"/>
      <c r="U7" s="25" t="str">
        <f>IF(S7=0,"",so)</f>
        <v/>
      </c>
      <c r="V7" s="25" t="str">
        <f>IF(S7=0,"",h)</f>
        <v/>
      </c>
      <c r="W7" s="25" t="str">
        <f>IF(S7=0,"",a)</f>
        <v/>
      </c>
      <c r="X7" s="26" t="str">
        <f>IF(S7=0,"",ROUND(S7*U7*V7*W7*20,0)/20)</f>
        <v/>
      </c>
      <c r="Y7" s="27"/>
    </row>
    <row r="8" spans="1:27" s="28" customFormat="1" ht="20.100000000000001" customHeight="1">
      <c r="A8" s="146" t="s">
        <v>7</v>
      </c>
      <c r="B8" s="14" t="s">
        <v>2</v>
      </c>
      <c r="C8" s="14"/>
      <c r="D8" s="14"/>
      <c r="E8" s="14"/>
      <c r="F8" s="14"/>
      <c r="G8" s="14"/>
      <c r="H8" s="29" t="s">
        <v>15</v>
      </c>
      <c r="I8" s="30"/>
      <c r="J8" s="31"/>
      <c r="K8" s="32" t="str">
        <f>IF(I8=0,"",Bp)</f>
        <v/>
      </c>
      <c r="L8" s="33" t="str">
        <f>IF(I8=0,"",p)</f>
        <v/>
      </c>
      <c r="M8" s="32" t="str">
        <f t="shared" si="0"/>
        <v/>
      </c>
      <c r="N8" s="25" t="str">
        <f>IF(I8=0,"",n)</f>
        <v/>
      </c>
      <c r="O8" s="25" t="str">
        <f>IF(I8=0,"",_r)</f>
        <v/>
      </c>
      <c r="P8" s="24" t="str">
        <f t="shared" si="1"/>
        <v/>
      </c>
      <c r="Q8" s="34"/>
      <c r="R8" s="25" t="str">
        <f t="shared" si="2"/>
        <v/>
      </c>
      <c r="S8" s="22"/>
      <c r="T8" s="34"/>
      <c r="U8" s="25" t="str">
        <f>IF(S8=0,"",so)</f>
        <v/>
      </c>
      <c r="V8" s="25" t="str">
        <f>IF(S8=0,"",h)</f>
        <v/>
      </c>
      <c r="W8" s="25" t="str">
        <f>IF(S8=0,"",a)</f>
        <v/>
      </c>
      <c r="X8" s="26" t="str">
        <f>IF(S8=0,"",ROUND(S8*U8*V8*W8*20,0)/20)</f>
        <v/>
      </c>
      <c r="Y8" s="35"/>
    </row>
    <row r="9" spans="1:27" s="28" customFormat="1" ht="20.100000000000001" customHeight="1">
      <c r="A9" s="147" t="s">
        <v>8</v>
      </c>
      <c r="B9" s="18">
        <v>31</v>
      </c>
      <c r="C9" s="36" t="s">
        <v>0</v>
      </c>
      <c r="D9" s="36"/>
      <c r="E9" s="36"/>
      <c r="F9" s="36"/>
      <c r="G9" s="37">
        <v>0.08</v>
      </c>
      <c r="H9" s="38" t="s">
        <v>26</v>
      </c>
      <c r="I9" s="140">
        <v>0.08</v>
      </c>
      <c r="J9" s="39"/>
      <c r="K9" s="40">
        <v>250000</v>
      </c>
      <c r="L9" s="41">
        <f t="shared" ref="L9:L18" si="3">IF(OR(K9=0,I9=0),"",IF(K9=Bp,p,(_sKo1+_sKo2/POWER(K9,1/3))))</f>
        <v>0.18976909605730091</v>
      </c>
      <c r="M9" s="40">
        <v>250000</v>
      </c>
      <c r="N9" s="21">
        <v>1</v>
      </c>
      <c r="O9" s="42">
        <f t="shared" ref="O9:O11" si="4">IF(I9=0,"",_r)</f>
        <v>1</v>
      </c>
      <c r="P9" s="43">
        <f>IF(OR(K9=0,I9=0),"",I9*L9/100*M9*N9*O9)</f>
        <v>37.953819211460186</v>
      </c>
      <c r="Q9" s="44"/>
      <c r="R9" s="42">
        <f t="shared" si="2"/>
        <v>1</v>
      </c>
      <c r="S9" s="43">
        <f>IF(OR(K9=0,I9=0),"",P9*R9)</f>
        <v>37.953819211460186</v>
      </c>
      <c r="T9" s="44"/>
      <c r="U9" s="42">
        <f t="shared" ref="U9:U19" si="5">IF(I9=0,"",so)</f>
        <v>1</v>
      </c>
      <c r="V9" s="42">
        <f t="shared" ref="V9:V18" si="6">IF(I9="","",h)</f>
        <v>110</v>
      </c>
      <c r="W9" s="42">
        <f t="shared" ref="W9:W19" si="7">IF(I9=0,"",a)</f>
        <v>1</v>
      </c>
      <c r="X9" s="45">
        <f>IF(OR(K9=0,I9=0),"",ROUND(S9*U9*V9*W9*20,0)/20)</f>
        <v>4174.8999999999996</v>
      </c>
      <c r="Y9" s="46"/>
    </row>
    <row r="10" spans="1:27" s="28" customFormat="1" ht="20.100000000000001" customHeight="1">
      <c r="A10" s="148"/>
      <c r="B10" s="18">
        <v>32</v>
      </c>
      <c r="C10" s="36" t="s">
        <v>1</v>
      </c>
      <c r="D10" s="36"/>
      <c r="E10" s="36"/>
      <c r="F10" s="36"/>
      <c r="G10" s="47">
        <v>0.22</v>
      </c>
      <c r="H10" s="48" t="s">
        <v>26</v>
      </c>
      <c r="I10" s="130">
        <v>0.22</v>
      </c>
      <c r="J10" s="49"/>
      <c r="K10" s="40">
        <v>250000</v>
      </c>
      <c r="L10" s="20">
        <f t="shared" si="3"/>
        <v>0.18976909605730091</v>
      </c>
      <c r="M10" s="40">
        <v>250000</v>
      </c>
      <c r="N10" s="21">
        <v>1</v>
      </c>
      <c r="O10" s="21">
        <f t="shared" si="4"/>
        <v>1</v>
      </c>
      <c r="P10" s="22">
        <f t="shared" ref="P10:P18" si="8">IF(OR(K10=0,I10=0),"",I10*L10/100*M10*N10*O10)</f>
        <v>104.37300283151551</v>
      </c>
      <c r="Q10" s="23"/>
      <c r="R10" s="21">
        <f>IF(I10=0,"",i)</f>
        <v>1</v>
      </c>
      <c r="S10" s="22">
        <f t="shared" ref="S10:S18" si="9">IF(OR(K10=0,I10=0),"",P10*R10)</f>
        <v>104.37300283151551</v>
      </c>
      <c r="T10" s="23"/>
      <c r="U10" s="21">
        <f>IF(I10=0,"",so)</f>
        <v>1</v>
      </c>
      <c r="V10" s="21">
        <f t="shared" si="6"/>
        <v>110</v>
      </c>
      <c r="W10" s="21">
        <f t="shared" si="7"/>
        <v>1</v>
      </c>
      <c r="X10" s="50">
        <f t="shared" ref="X10:X18" si="10">IF(OR(K10=0,I10=0),"",ROUND(S10*U10*V10*W10*20,0)/20)</f>
        <v>11481.05</v>
      </c>
      <c r="Y10" s="27"/>
      <c r="AA10" s="117"/>
    </row>
    <row r="11" spans="1:27" s="28" customFormat="1" ht="20.100000000000001" customHeight="1">
      <c r="A11" s="148"/>
      <c r="B11" s="18">
        <v>33</v>
      </c>
      <c r="C11" s="36" t="s">
        <v>24</v>
      </c>
      <c r="D11" s="36"/>
      <c r="E11" s="36"/>
      <c r="F11" s="36"/>
      <c r="G11" s="47">
        <v>0.02</v>
      </c>
      <c r="H11" s="48" t="s">
        <v>26</v>
      </c>
      <c r="I11" s="130">
        <v>0.02</v>
      </c>
      <c r="J11" s="49"/>
      <c r="K11" s="40">
        <v>250000</v>
      </c>
      <c r="L11" s="20">
        <f t="shared" si="3"/>
        <v>0.18976909605730091</v>
      </c>
      <c r="M11" s="40">
        <v>250000</v>
      </c>
      <c r="N11" s="21">
        <v>1</v>
      </c>
      <c r="O11" s="21">
        <f t="shared" si="4"/>
        <v>1</v>
      </c>
      <c r="P11" s="22">
        <f t="shared" si="8"/>
        <v>9.4884548028650464</v>
      </c>
      <c r="Q11" s="23"/>
      <c r="R11" s="21">
        <f>IF(I11=0,"",i)</f>
        <v>1</v>
      </c>
      <c r="S11" s="22">
        <f t="shared" si="9"/>
        <v>9.4884548028650464</v>
      </c>
      <c r="T11" s="23"/>
      <c r="U11" s="21">
        <f>IF(I11=0,"",so)</f>
        <v>1</v>
      </c>
      <c r="V11" s="21">
        <f t="shared" si="6"/>
        <v>110</v>
      </c>
      <c r="W11" s="21">
        <f t="shared" si="7"/>
        <v>1</v>
      </c>
      <c r="X11" s="50">
        <f t="shared" si="10"/>
        <v>1043.75</v>
      </c>
      <c r="Y11" s="51">
        <f>IF(SUM(X9:X11)=0,"",SUM(X9:X11))</f>
        <v>16699.699999999997</v>
      </c>
      <c r="AA11" s="117"/>
    </row>
    <row r="12" spans="1:27" s="28" customFormat="1" ht="20.100000000000001" customHeight="1">
      <c r="A12" s="146" t="s">
        <v>9</v>
      </c>
      <c r="B12" s="13">
        <v>41</v>
      </c>
      <c r="C12" s="14" t="s">
        <v>25</v>
      </c>
      <c r="D12" s="14"/>
      <c r="E12" s="14"/>
      <c r="F12" s="14"/>
      <c r="G12" s="52">
        <v>0.1</v>
      </c>
      <c r="H12" s="53" t="s">
        <v>26</v>
      </c>
      <c r="I12" s="131"/>
      <c r="J12" s="54"/>
      <c r="K12" s="32" t="str">
        <f t="shared" ref="K12:K19" si="11">IF(I12=0,"",Bp)</f>
        <v/>
      </c>
      <c r="L12" s="33" t="str">
        <f t="shared" si="3"/>
        <v/>
      </c>
      <c r="M12" s="32" t="str">
        <f t="shared" si="0"/>
        <v/>
      </c>
      <c r="N12" s="25" t="str">
        <f t="shared" ref="N9:N18" si="12">IF(I12="","",n)</f>
        <v/>
      </c>
      <c r="O12" s="25" t="str">
        <f t="shared" ref="O12:O19" si="13">IF(I12=0,"",_r)</f>
        <v/>
      </c>
      <c r="P12" s="24" t="str">
        <f t="shared" si="8"/>
        <v/>
      </c>
      <c r="Q12" s="34"/>
      <c r="R12" s="25" t="str">
        <f>IF(I12=0,"",i)</f>
        <v/>
      </c>
      <c r="S12" s="24" t="str">
        <f t="shared" si="9"/>
        <v/>
      </c>
      <c r="T12" s="34"/>
      <c r="U12" s="25" t="str">
        <f>IF(I12=0,"",so)</f>
        <v/>
      </c>
      <c r="V12" s="42" t="str">
        <f t="shared" si="6"/>
        <v/>
      </c>
      <c r="W12" s="25" t="str">
        <f t="shared" si="7"/>
        <v/>
      </c>
      <c r="X12" s="26" t="str">
        <f t="shared" si="10"/>
        <v/>
      </c>
      <c r="Y12" s="118" t="str">
        <f>X12</f>
        <v/>
      </c>
    </row>
    <row r="13" spans="1:27" ht="20.100000000000001" customHeight="1">
      <c r="A13" s="149" t="s">
        <v>10</v>
      </c>
      <c r="B13" s="55">
        <v>51</v>
      </c>
      <c r="C13" s="56" t="s">
        <v>4</v>
      </c>
      <c r="D13" s="57"/>
      <c r="E13" s="57"/>
      <c r="F13" s="57"/>
      <c r="G13" s="58">
        <v>0.18</v>
      </c>
      <c r="H13" s="38" t="s">
        <v>26</v>
      </c>
      <c r="I13" s="132"/>
      <c r="J13" s="39"/>
      <c r="K13" s="40" t="str">
        <f t="shared" si="11"/>
        <v/>
      </c>
      <c r="L13" s="41" t="str">
        <f t="shared" si="3"/>
        <v/>
      </c>
      <c r="M13" s="40" t="str">
        <f t="shared" si="0"/>
        <v/>
      </c>
      <c r="N13" s="42" t="str">
        <f t="shared" si="12"/>
        <v/>
      </c>
      <c r="O13" s="42" t="str">
        <f t="shared" si="13"/>
        <v/>
      </c>
      <c r="P13" s="43" t="str">
        <f t="shared" si="8"/>
        <v/>
      </c>
      <c r="Q13" s="44"/>
      <c r="R13" s="42" t="str">
        <f>IF(I13=0,"",i)</f>
        <v/>
      </c>
      <c r="S13" s="43" t="str">
        <f t="shared" si="9"/>
        <v/>
      </c>
      <c r="T13" s="44"/>
      <c r="U13" s="42" t="str">
        <f>IF(I13=0,"",so)</f>
        <v/>
      </c>
      <c r="V13" s="42" t="str">
        <f t="shared" si="6"/>
        <v/>
      </c>
      <c r="W13" s="42" t="str">
        <f t="shared" si="7"/>
        <v/>
      </c>
      <c r="X13" s="45" t="str">
        <f t="shared" si="10"/>
        <v/>
      </c>
      <c r="Y13" s="59"/>
    </row>
    <row r="14" spans="1:27" ht="20.100000000000001" customHeight="1">
      <c r="A14" s="150"/>
      <c r="B14" s="62"/>
      <c r="C14" s="62"/>
      <c r="D14" s="15" t="s">
        <v>5</v>
      </c>
      <c r="E14" s="15"/>
      <c r="F14" s="63"/>
      <c r="G14" s="64" t="s">
        <v>26</v>
      </c>
      <c r="H14" s="65">
        <v>0.3</v>
      </c>
      <c r="I14" s="139"/>
      <c r="J14" s="66"/>
      <c r="K14" s="67" t="str">
        <f t="shared" si="11"/>
        <v/>
      </c>
      <c r="L14" s="68" t="str">
        <f t="shared" si="3"/>
        <v/>
      </c>
      <c r="M14" s="133"/>
      <c r="N14" s="69" t="str">
        <f t="shared" si="12"/>
        <v/>
      </c>
      <c r="O14" s="69" t="str">
        <f t="shared" si="13"/>
        <v/>
      </c>
      <c r="P14" s="70" t="str">
        <f t="shared" si="8"/>
        <v/>
      </c>
      <c r="Q14" s="71"/>
      <c r="R14" s="69" t="str">
        <f t="shared" si="2"/>
        <v/>
      </c>
      <c r="S14" s="70" t="str">
        <f t="shared" si="9"/>
        <v/>
      </c>
      <c r="T14" s="71"/>
      <c r="U14" s="69" t="str">
        <f t="shared" si="5"/>
        <v/>
      </c>
      <c r="V14" s="21" t="str">
        <f t="shared" si="6"/>
        <v/>
      </c>
      <c r="W14" s="69" t="str">
        <f t="shared" si="7"/>
        <v/>
      </c>
      <c r="X14" s="72" t="str">
        <f t="shared" si="10"/>
        <v/>
      </c>
      <c r="Y14" s="119" t="str">
        <f>IF(SUM(X13:X14)=0,"",SUM(X13:X14))</f>
        <v/>
      </c>
    </row>
    <row r="15" spans="1:27" ht="20.100000000000001" customHeight="1">
      <c r="A15" s="150"/>
      <c r="B15" s="73">
        <v>52</v>
      </c>
      <c r="C15" s="56" t="s">
        <v>11</v>
      </c>
      <c r="D15" s="57"/>
      <c r="E15" s="137" t="s">
        <v>12</v>
      </c>
      <c r="F15" s="138" t="s">
        <v>67</v>
      </c>
      <c r="G15" s="58">
        <v>0.22</v>
      </c>
      <c r="H15" s="38" t="s">
        <v>26</v>
      </c>
      <c r="I15" s="140"/>
      <c r="J15" s="39"/>
      <c r="K15" s="40" t="str">
        <f t="shared" si="11"/>
        <v/>
      </c>
      <c r="L15" s="41" t="str">
        <f t="shared" si="3"/>
        <v/>
      </c>
      <c r="M15" s="40" t="str">
        <f t="shared" ref="M15" si="14">IF(I15=0,"",Ba)</f>
        <v/>
      </c>
      <c r="N15" s="42" t="str">
        <f t="shared" si="12"/>
        <v/>
      </c>
      <c r="O15" s="42" t="str">
        <f t="shared" ref="O15" si="15">IF(I15=0,"",_r)</f>
        <v/>
      </c>
      <c r="P15" s="43" t="str">
        <f t="shared" si="8"/>
        <v/>
      </c>
      <c r="Q15" s="44"/>
      <c r="R15" s="42" t="str">
        <f>IF(I15=0,"",i)</f>
        <v/>
      </c>
      <c r="S15" s="43" t="str">
        <f t="shared" si="9"/>
        <v/>
      </c>
      <c r="T15" s="44"/>
      <c r="U15" s="42" t="str">
        <f>IF(I15=0,"",so)</f>
        <v/>
      </c>
      <c r="V15" s="42" t="str">
        <f t="shared" si="6"/>
        <v/>
      </c>
      <c r="W15" s="42" t="str">
        <f t="shared" ref="W15" si="16">IF(I15=0,"",a)</f>
        <v/>
      </c>
      <c r="X15" s="45" t="str">
        <f t="shared" si="10"/>
        <v/>
      </c>
      <c r="Y15" s="59"/>
    </row>
    <row r="16" spans="1:27" ht="20.100000000000001" customHeight="1">
      <c r="A16" s="150"/>
      <c r="B16" s="61"/>
      <c r="C16" s="61"/>
      <c r="D16" s="75"/>
      <c r="E16" s="36" t="s">
        <v>12</v>
      </c>
      <c r="F16" s="134" t="s">
        <v>68</v>
      </c>
      <c r="G16" s="76">
        <v>0.15</v>
      </c>
      <c r="H16" s="48" t="s">
        <v>26</v>
      </c>
      <c r="I16" s="130"/>
      <c r="J16" s="49"/>
      <c r="K16" s="19" t="str">
        <f t="shared" si="11"/>
        <v/>
      </c>
      <c r="L16" s="20" t="str">
        <f t="shared" si="3"/>
        <v/>
      </c>
      <c r="M16" s="19" t="str">
        <f t="shared" ref="M16:M19" si="17">IF(I16=0,"",Ba)</f>
        <v/>
      </c>
      <c r="N16" s="21" t="str">
        <f t="shared" si="12"/>
        <v/>
      </c>
      <c r="O16" s="21" t="str">
        <f t="shared" si="13"/>
        <v/>
      </c>
      <c r="P16" s="22" t="str">
        <f t="shared" si="8"/>
        <v/>
      </c>
      <c r="Q16" s="23"/>
      <c r="R16" s="21" t="str">
        <f>IF(I16=0,"",i)</f>
        <v/>
      </c>
      <c r="S16" s="22" t="str">
        <f t="shared" si="9"/>
        <v/>
      </c>
      <c r="T16" s="23"/>
      <c r="U16" s="21" t="str">
        <f>IF(I16=0,"",so)</f>
        <v/>
      </c>
      <c r="V16" s="21" t="str">
        <f t="shared" si="6"/>
        <v/>
      </c>
      <c r="W16" s="21" t="str">
        <f t="shared" si="7"/>
        <v/>
      </c>
      <c r="X16" s="50" t="str">
        <f t="shared" si="10"/>
        <v/>
      </c>
      <c r="Y16" s="77"/>
    </row>
    <row r="17" spans="1:25" ht="20.100000000000001" customHeight="1">
      <c r="A17" s="150"/>
      <c r="B17" s="61"/>
      <c r="C17" s="61"/>
      <c r="D17" s="75"/>
      <c r="E17" s="135" t="s">
        <v>69</v>
      </c>
      <c r="F17" s="75"/>
      <c r="G17" s="48" t="s">
        <v>26</v>
      </c>
      <c r="H17" s="78">
        <v>7.0000000000000007E-2</v>
      </c>
      <c r="I17" s="141"/>
      <c r="J17" s="49"/>
      <c r="K17" s="19" t="str">
        <f t="shared" si="11"/>
        <v/>
      </c>
      <c r="L17" s="20" t="str">
        <f t="shared" si="3"/>
        <v/>
      </c>
      <c r="M17" s="19" t="str">
        <f t="shared" ref="M17" si="18">IF(I17=0,"",Ba)</f>
        <v/>
      </c>
      <c r="N17" s="21" t="str">
        <f t="shared" si="12"/>
        <v/>
      </c>
      <c r="O17" s="21" t="str">
        <f t="shared" ref="O17" si="19">IF(I17=0,"",_r)</f>
        <v/>
      </c>
      <c r="P17" s="22" t="str">
        <f t="shared" si="8"/>
        <v/>
      </c>
      <c r="Q17" s="23"/>
      <c r="R17" s="21" t="str">
        <f>IF(I17=0,"",i)</f>
        <v/>
      </c>
      <c r="S17" s="22" t="str">
        <f t="shared" si="9"/>
        <v/>
      </c>
      <c r="T17" s="23"/>
      <c r="U17" s="21" t="str">
        <f>IF(I17=0,"",so)</f>
        <v/>
      </c>
      <c r="V17" s="21" t="str">
        <f t="shared" si="6"/>
        <v/>
      </c>
      <c r="W17" s="21" t="str">
        <f t="shared" ref="W17" si="20">IF(I17=0,"",a)</f>
        <v/>
      </c>
      <c r="X17" s="50" t="str">
        <f t="shared" si="10"/>
        <v/>
      </c>
      <c r="Y17" s="77"/>
    </row>
    <row r="18" spans="1:25" ht="20.100000000000001" customHeight="1">
      <c r="A18" s="150"/>
      <c r="B18" s="61">
        <v>53</v>
      </c>
      <c r="C18" s="36" t="s">
        <v>64</v>
      </c>
      <c r="D18" s="75"/>
      <c r="E18" s="75"/>
      <c r="F18" s="75"/>
      <c r="G18" s="76">
        <v>0.03</v>
      </c>
      <c r="H18" s="136" t="s">
        <v>26</v>
      </c>
      <c r="I18" s="130"/>
      <c r="J18" s="49"/>
      <c r="K18" s="19" t="str">
        <f t="shared" si="11"/>
        <v/>
      </c>
      <c r="L18" s="20" t="str">
        <f t="shared" si="3"/>
        <v/>
      </c>
      <c r="M18" s="19" t="str">
        <f t="shared" si="17"/>
        <v/>
      </c>
      <c r="N18" s="21" t="str">
        <f t="shared" si="12"/>
        <v/>
      </c>
      <c r="O18" s="21" t="str">
        <f t="shared" si="13"/>
        <v/>
      </c>
      <c r="P18" s="22" t="str">
        <f t="shared" si="8"/>
        <v/>
      </c>
      <c r="Q18" s="23"/>
      <c r="R18" s="21" t="str">
        <f>IF(I18=0,"",i)</f>
        <v/>
      </c>
      <c r="S18" s="22" t="str">
        <f t="shared" si="9"/>
        <v/>
      </c>
      <c r="T18" s="23"/>
      <c r="U18" s="21" t="str">
        <f>IF(I18=0,"",so)</f>
        <v/>
      </c>
      <c r="V18" s="21" t="str">
        <f t="shared" si="6"/>
        <v/>
      </c>
      <c r="W18" s="21" t="str">
        <f t="shared" si="7"/>
        <v/>
      </c>
      <c r="X18" s="50" t="str">
        <f t="shared" si="10"/>
        <v/>
      </c>
      <c r="Y18" s="120" t="str">
        <f>X18</f>
        <v/>
      </c>
    </row>
    <row r="19" spans="1:25" ht="20.100000000000001" customHeight="1">
      <c r="A19" s="151" t="s">
        <v>13</v>
      </c>
      <c r="B19" s="14" t="s">
        <v>14</v>
      </c>
      <c r="C19" s="80"/>
      <c r="D19" s="81"/>
      <c r="E19" s="81"/>
      <c r="F19" s="81"/>
      <c r="G19" s="81"/>
      <c r="H19" s="29" t="s">
        <v>15</v>
      </c>
      <c r="I19" s="3"/>
      <c r="J19" s="4"/>
      <c r="K19" s="32" t="str">
        <f t="shared" si="11"/>
        <v/>
      </c>
      <c r="L19" s="33" t="str">
        <f>IF(I19=0,"",p)</f>
        <v/>
      </c>
      <c r="M19" s="32" t="str">
        <f t="shared" si="17"/>
        <v/>
      </c>
      <c r="N19" s="25" t="str">
        <f>IF(I19=0,"",n)</f>
        <v/>
      </c>
      <c r="O19" s="25" t="str">
        <f t="shared" si="13"/>
        <v/>
      </c>
      <c r="P19" s="24" t="str">
        <f t="shared" si="1"/>
        <v/>
      </c>
      <c r="Q19" s="34"/>
      <c r="R19" s="25" t="str">
        <f t="shared" si="2"/>
        <v/>
      </c>
      <c r="S19" s="24" t="str">
        <f t="shared" ref="S19" si="21">IF(I19=0,"",P19*R19)</f>
        <v/>
      </c>
      <c r="T19" s="34"/>
      <c r="U19" s="25" t="str">
        <f t="shared" si="5"/>
        <v/>
      </c>
      <c r="V19" s="25" t="str">
        <f>IF(I19=0,"",h)</f>
        <v/>
      </c>
      <c r="W19" s="25" t="str">
        <f t="shared" si="7"/>
        <v/>
      </c>
      <c r="X19" s="26" t="str">
        <f t="shared" ref="X19" si="22">IF(I19=0,"",ROUND(S19*U19*V19*W19*20,0)/20)</f>
        <v/>
      </c>
      <c r="Y19" s="82" t="str">
        <f>X19</f>
        <v/>
      </c>
    </row>
    <row r="20" spans="1:25" s="94" customFormat="1" ht="20.100000000000001" customHeight="1">
      <c r="A20" s="144"/>
      <c r="B20" s="145"/>
      <c r="C20" s="145"/>
      <c r="D20" s="83"/>
      <c r="E20" s="83"/>
      <c r="F20" s="84"/>
      <c r="G20" s="85">
        <f>SUM(G9:G18)</f>
        <v>1</v>
      </c>
      <c r="H20" s="85">
        <f>SUM(H9:H18)</f>
        <v>0.37</v>
      </c>
      <c r="I20" s="86">
        <f>SUM(I9:I18)</f>
        <v>0.32</v>
      </c>
      <c r="J20" s="87"/>
      <c r="K20" s="88"/>
      <c r="L20" s="88"/>
      <c r="M20" s="88"/>
      <c r="N20" s="143"/>
      <c r="O20" s="143" t="s">
        <v>16</v>
      </c>
      <c r="P20" s="89">
        <f>SUM(P9:P19)</f>
        <v>151.81527684584074</v>
      </c>
      <c r="Q20" s="90"/>
      <c r="R20" s="91"/>
      <c r="S20" s="89">
        <f>SUM(S9:S19)</f>
        <v>151.81527684584074</v>
      </c>
      <c r="T20" s="90"/>
      <c r="U20" s="91"/>
      <c r="V20" s="84"/>
      <c r="W20" s="84"/>
      <c r="X20" s="92">
        <f>SUM(X7:X19)</f>
        <v>16699.699999999997</v>
      </c>
      <c r="Y20" s="93">
        <f>X20</f>
        <v>16699.699999999997</v>
      </c>
    </row>
    <row r="21" spans="1:25" ht="15.95" customHeight="1">
      <c r="F21" s="163"/>
      <c r="G21" s="163"/>
      <c r="H21" s="163"/>
      <c r="I21" s="163"/>
      <c r="O21" s="98" t="s">
        <v>57</v>
      </c>
      <c r="P21" s="99"/>
      <c r="Q21" s="99"/>
      <c r="R21" s="99"/>
      <c r="S21" s="99"/>
      <c r="T21" s="99"/>
      <c r="U21" s="99"/>
      <c r="V21" s="164"/>
      <c r="W21" s="164"/>
      <c r="X21" s="100">
        <f>X20*V21</f>
        <v>0</v>
      </c>
      <c r="Y21" s="101">
        <f>Y20+X21</f>
        <v>16699.699999999997</v>
      </c>
    </row>
    <row r="22" spans="1:25" ht="15.95" customHeight="1">
      <c r="A22" s="74" t="s">
        <v>38</v>
      </c>
      <c r="B22" s="74" t="s">
        <v>32</v>
      </c>
      <c r="C22" s="102" t="s">
        <v>39</v>
      </c>
      <c r="O22" s="103" t="s">
        <v>58</v>
      </c>
      <c r="P22" s="104"/>
      <c r="Q22" s="104"/>
      <c r="R22" s="104"/>
      <c r="S22" s="104"/>
      <c r="T22" s="104"/>
      <c r="U22" s="104"/>
      <c r="V22" s="165">
        <v>0.08</v>
      </c>
      <c r="W22" s="165"/>
      <c r="X22" s="105">
        <f>Y21*V22</f>
        <v>1335.9759999999999</v>
      </c>
      <c r="Y22" s="106">
        <f>Y21+X22</f>
        <v>18035.675999999996</v>
      </c>
    </row>
    <row r="23" spans="1:25" ht="8.1" customHeight="1">
      <c r="C23" s="102"/>
    </row>
    <row r="24" spans="1:25" s="28" customFormat="1" ht="15.95" customHeight="1">
      <c r="A24" s="108" t="s">
        <v>29</v>
      </c>
      <c r="B24" s="108" t="s">
        <v>32</v>
      </c>
      <c r="C24" s="28" t="s">
        <v>31</v>
      </c>
      <c r="G24" s="108"/>
      <c r="H24" s="79"/>
      <c r="I24" s="109" t="s">
        <v>34</v>
      </c>
      <c r="J24" s="155">
        <v>250000</v>
      </c>
      <c r="K24" s="155"/>
      <c r="L24" s="110"/>
      <c r="M24" s="110"/>
      <c r="N24" s="111" t="s">
        <v>43</v>
      </c>
      <c r="O24" s="112" t="s">
        <v>44</v>
      </c>
      <c r="P24" s="111"/>
      <c r="Q24" s="111"/>
      <c r="R24" s="111"/>
      <c r="S24" s="111"/>
      <c r="T24" s="111"/>
      <c r="U24" s="111"/>
      <c r="X24" s="79"/>
    </row>
    <row r="25" spans="1:25" s="28" customFormat="1" ht="15.95" customHeight="1">
      <c r="A25" s="108" t="s">
        <v>27</v>
      </c>
      <c r="B25" s="108"/>
      <c r="C25" s="152" t="s">
        <v>33</v>
      </c>
      <c r="D25" s="152"/>
      <c r="E25" s="152"/>
      <c r="F25" s="152"/>
      <c r="G25" s="153">
        <v>2015</v>
      </c>
      <c r="H25" s="108" t="s">
        <v>27</v>
      </c>
      <c r="I25" s="142">
        <v>7.4999999999999997E-2</v>
      </c>
      <c r="J25" s="153" t="s">
        <v>17</v>
      </c>
      <c r="K25" s="154">
        <f>IF(Bp=0,"",I25+I26/POWER(Bp,1/3))</f>
        <v>0.18976909605730091</v>
      </c>
      <c r="L25" s="110"/>
      <c r="M25" s="110"/>
      <c r="N25" s="110" t="s">
        <v>45</v>
      </c>
      <c r="O25" s="112" t="s">
        <v>46</v>
      </c>
      <c r="P25" s="111"/>
      <c r="Q25" s="111"/>
      <c r="R25" s="111"/>
      <c r="S25" s="111"/>
      <c r="T25" s="111"/>
      <c r="U25" s="111"/>
      <c r="X25" s="79"/>
      <c r="Y25" s="122">
        <v>1</v>
      </c>
    </row>
    <row r="26" spans="1:25" s="28" customFormat="1" ht="15.95" customHeight="1">
      <c r="A26" s="108" t="s">
        <v>28</v>
      </c>
      <c r="B26" s="108"/>
      <c r="C26" s="152"/>
      <c r="D26" s="152"/>
      <c r="E26" s="152"/>
      <c r="F26" s="152"/>
      <c r="G26" s="153"/>
      <c r="H26" s="108" t="s">
        <v>28</v>
      </c>
      <c r="I26" s="142">
        <v>7.23</v>
      </c>
      <c r="J26" s="153"/>
      <c r="K26" s="154"/>
      <c r="L26" s="110"/>
      <c r="M26" s="110"/>
      <c r="N26" s="111" t="s">
        <v>47</v>
      </c>
      <c r="O26" s="112" t="s">
        <v>48</v>
      </c>
      <c r="P26" s="111"/>
      <c r="Q26" s="111"/>
      <c r="R26" s="111"/>
      <c r="S26" s="111"/>
      <c r="T26" s="111"/>
      <c r="U26" s="111"/>
      <c r="X26" s="79"/>
    </row>
    <row r="27" spans="1:25" s="28" customFormat="1" ht="15.95" customHeight="1">
      <c r="A27" s="108" t="s">
        <v>17</v>
      </c>
      <c r="B27" s="108" t="s">
        <v>32</v>
      </c>
      <c r="C27" s="102" t="s">
        <v>40</v>
      </c>
      <c r="I27" s="109"/>
      <c r="J27" s="108"/>
      <c r="K27" s="110"/>
      <c r="L27" s="110"/>
      <c r="M27" s="110"/>
      <c r="N27" s="111"/>
      <c r="O27" s="111"/>
      <c r="P27" s="111"/>
      <c r="Q27" s="111"/>
      <c r="R27" s="111"/>
      <c r="S27" s="111"/>
      <c r="T27" s="111"/>
      <c r="U27" s="111"/>
      <c r="X27" s="79"/>
    </row>
    <row r="28" spans="1:25" s="28" customFormat="1" ht="8.1" customHeight="1">
      <c r="A28" s="108"/>
      <c r="B28" s="108"/>
      <c r="C28" s="108"/>
      <c r="I28" s="109"/>
      <c r="J28" s="108"/>
      <c r="K28" s="110"/>
      <c r="L28" s="110"/>
      <c r="M28" s="110"/>
      <c r="N28" s="111"/>
      <c r="O28" s="111"/>
      <c r="P28" s="111"/>
      <c r="Q28" s="111"/>
      <c r="R28" s="111"/>
      <c r="S28" s="111"/>
      <c r="T28" s="111"/>
      <c r="U28" s="111"/>
      <c r="X28" s="79"/>
    </row>
    <row r="29" spans="1:25" s="28" customFormat="1" ht="15.95" customHeight="1">
      <c r="A29" s="108" t="s">
        <v>30</v>
      </c>
      <c r="B29" s="108" t="s">
        <v>32</v>
      </c>
      <c r="C29" s="102" t="s">
        <v>35</v>
      </c>
      <c r="H29" s="79"/>
      <c r="I29" s="109" t="s">
        <v>34</v>
      </c>
      <c r="J29" s="155">
        <v>250000</v>
      </c>
      <c r="K29" s="155"/>
      <c r="L29" s="110"/>
      <c r="M29" s="110"/>
      <c r="N29" s="111" t="s">
        <v>53</v>
      </c>
      <c r="O29" s="112" t="s">
        <v>55</v>
      </c>
      <c r="P29" s="111"/>
      <c r="Q29" s="111"/>
      <c r="R29" s="111"/>
      <c r="S29" s="111"/>
      <c r="T29" s="111"/>
      <c r="U29" s="111"/>
      <c r="X29" s="79"/>
      <c r="Y29" s="122">
        <v>1</v>
      </c>
    </row>
    <row r="30" spans="1:25" s="28" customFormat="1" ht="15.95" customHeight="1">
      <c r="A30" s="108" t="s">
        <v>18</v>
      </c>
      <c r="B30" s="108" t="s">
        <v>32</v>
      </c>
      <c r="C30" s="102" t="s">
        <v>41</v>
      </c>
      <c r="J30" s="108"/>
      <c r="K30" s="121">
        <v>1</v>
      </c>
      <c r="L30" s="110"/>
      <c r="M30" s="110"/>
      <c r="N30" s="111" t="s">
        <v>54</v>
      </c>
      <c r="O30" s="112" t="s">
        <v>63</v>
      </c>
      <c r="P30" s="111"/>
      <c r="Q30" s="111"/>
      <c r="R30" s="111"/>
      <c r="S30" s="111"/>
      <c r="T30" s="111"/>
      <c r="U30" s="111"/>
      <c r="X30" s="113"/>
      <c r="Y30" s="123">
        <v>110</v>
      </c>
    </row>
    <row r="31" spans="1:25" s="28" customFormat="1" ht="15.95" customHeight="1">
      <c r="A31" s="108" t="s">
        <v>19</v>
      </c>
      <c r="B31" s="108" t="s">
        <v>32</v>
      </c>
      <c r="C31" s="102" t="s">
        <v>42</v>
      </c>
      <c r="J31" s="108"/>
      <c r="K31" s="121">
        <v>1</v>
      </c>
      <c r="L31" s="110"/>
      <c r="M31" s="110"/>
      <c r="N31" s="111" t="s">
        <v>60</v>
      </c>
      <c r="O31" s="112" t="s">
        <v>62</v>
      </c>
      <c r="P31" s="111"/>
      <c r="Q31" s="111"/>
      <c r="R31" s="111"/>
      <c r="S31" s="111"/>
      <c r="T31" s="111"/>
      <c r="U31" s="111"/>
      <c r="X31" s="79"/>
      <c r="Y31" s="122">
        <v>1</v>
      </c>
    </row>
    <row r="32" spans="1:25" s="28" customFormat="1" ht="15.95" customHeight="1">
      <c r="A32" s="108"/>
      <c r="B32" s="108"/>
      <c r="C32" s="108"/>
      <c r="I32" s="109"/>
      <c r="J32" s="108"/>
      <c r="K32" s="110"/>
      <c r="L32" s="110"/>
      <c r="M32" s="110"/>
      <c r="N32" s="111"/>
      <c r="O32" s="111"/>
      <c r="P32" s="111"/>
      <c r="Q32" s="111"/>
      <c r="R32" s="111"/>
      <c r="S32" s="111"/>
      <c r="T32" s="111"/>
      <c r="U32" s="111"/>
      <c r="X32" s="79"/>
    </row>
  </sheetData>
  <protectedRanges>
    <protectedRange sqref="Y29 Y31" name="Bereich5"/>
    <protectedRange sqref="Y25" name="Bereich4"/>
    <protectedRange sqref="K30:K31" name="Bereich3"/>
    <protectedRange sqref="J29" name="Bereich2"/>
    <protectedRange sqref="Y30" name="Bereich6_1"/>
    <protectedRange sqref="J24" name="Bereich1_1"/>
  </protectedRanges>
  <mergeCells count="16">
    <mergeCell ref="V21:W21"/>
    <mergeCell ref="V22:W22"/>
    <mergeCell ref="S6:T6"/>
    <mergeCell ref="A5:F5"/>
    <mergeCell ref="I6:J6"/>
    <mergeCell ref="G5:M5"/>
    <mergeCell ref="J24:K24"/>
    <mergeCell ref="P6:Q6"/>
    <mergeCell ref="G6:H6"/>
    <mergeCell ref="A6:F6"/>
    <mergeCell ref="F21:I21"/>
    <mergeCell ref="C25:F26"/>
    <mergeCell ref="G25:G26"/>
    <mergeCell ref="J25:J26"/>
    <mergeCell ref="K25:K26"/>
    <mergeCell ref="J29:K29"/>
  </mergeCells>
  <phoneticPr fontId="5" type="noConversion"/>
  <printOptions horizontalCentered="1"/>
  <pageMargins left="0.59055118110236227" right="0.59055118110236227" top="0.74803149606299213" bottom="0.59055118110236227" header="0.35433070866141736" footer="0.19685039370078741"/>
  <pageSetup paperSize="9" scale="71" orientation="landscape" r:id="rId1"/>
  <headerFooter>
    <oddHeader>&amp;R&amp;G</oddHeader>
    <oddFooter>&amp;L&amp;F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11</vt:i4>
      </vt:variant>
    </vt:vector>
  </HeadingPairs>
  <TitlesOfParts>
    <vt:vector size="12" baseType="lpstr">
      <vt:lpstr>Muster</vt:lpstr>
      <vt:lpstr>Muster!_r</vt:lpstr>
      <vt:lpstr>Muster!_sKo1</vt:lpstr>
      <vt:lpstr>Muster!_sKo2</vt:lpstr>
      <vt:lpstr>Muster!a</vt:lpstr>
      <vt:lpstr>Muster!Ba</vt:lpstr>
      <vt:lpstr>Bp</vt:lpstr>
      <vt:lpstr>Muster!h</vt:lpstr>
      <vt:lpstr>i</vt:lpstr>
      <vt:lpstr>Muster!n</vt:lpstr>
      <vt:lpstr>Muster!p</vt:lpstr>
      <vt:lpstr>so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Anthamatten Urban</dc:creator>
  <cp:lastModifiedBy>Schädler Beat</cp:lastModifiedBy>
  <cp:lastPrinted>2015-10-09T04:59:08Z</cp:lastPrinted>
  <dcterms:created xsi:type="dcterms:W3CDTF">2004-01-26T12:10:35Z</dcterms:created>
  <dcterms:modified xsi:type="dcterms:W3CDTF">2015-10-29T06:51:48Z</dcterms:modified>
</cp:coreProperties>
</file>