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g\JAUSLIN STEBLER AG\Test-Projektraum für Bauausführung - General\01_PL-Ordner\01_Nachtragspotential\NO13\01_Arbeitsunterlagen\"/>
    </mc:Choice>
  </mc:AlternateContent>
  <xr:revisionPtr revIDLastSave="73" documentId="13_ncr:1_{C53EB950-F5B6-45DA-BF2E-8940F1FFB842}" xr6:coauthVersionLast="44" xr6:coauthVersionMax="44" xr10:uidLastSave="{15FD6927-6FB7-4CBF-8E95-8C8D2F10A278}"/>
  <bookViews>
    <workbookView xWindow="32895" yWindow="1665" windowWidth="18645" windowHeight="12375" xr2:uid="{6C5168F1-B8D5-4AFC-9BB4-731F9F8E21A4}"/>
  </bookViews>
  <sheets>
    <sheet name="Tabelle1" sheetId="1" r:id="rId1"/>
  </sheets>
  <definedNames>
    <definedName name="_xlnm.Print_Area" localSheetId="0">Tabelle1!$A$1:$K$34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1" l="1"/>
  <c r="K29" i="1"/>
  <c r="J29" i="1"/>
  <c r="G29" i="1"/>
  <c r="E29" i="1"/>
  <c r="D29" i="1"/>
  <c r="E31" i="1" l="1"/>
  <c r="F31" i="1"/>
  <c r="G31" i="1"/>
  <c r="H31" i="1"/>
  <c r="I31" i="1"/>
  <c r="D31" i="1"/>
  <c r="E23" i="1"/>
  <c r="F23" i="1"/>
  <c r="G23" i="1"/>
  <c r="H23" i="1"/>
  <c r="I23" i="1"/>
  <c r="D23" i="1"/>
  <c r="K30" i="1"/>
  <c r="J30" i="1"/>
  <c r="K22" i="1"/>
  <c r="J22" i="1"/>
  <c r="J12" i="1" l="1"/>
  <c r="J13" i="1"/>
  <c r="J14" i="1"/>
  <c r="J15" i="1"/>
  <c r="J16" i="1"/>
  <c r="J17" i="1"/>
  <c r="J18" i="1"/>
  <c r="J19" i="1"/>
  <c r="J20" i="1"/>
  <c r="J21" i="1"/>
  <c r="J26" i="1"/>
  <c r="J27" i="1"/>
  <c r="J28" i="1"/>
  <c r="E8" i="1"/>
  <c r="E9" i="1" s="1"/>
  <c r="H8" i="1"/>
  <c r="H9" i="1" s="1"/>
  <c r="I8" i="1"/>
  <c r="I9" i="1" s="1"/>
  <c r="G11" i="1"/>
  <c r="I38" i="1"/>
  <c r="I11" i="1" s="1"/>
  <c r="I39" i="1"/>
  <c r="I25" i="1" s="1"/>
  <c r="I37" i="1"/>
  <c r="H11" i="1"/>
  <c r="H25" i="1"/>
  <c r="G25" i="1"/>
  <c r="G8" i="1"/>
  <c r="G9" i="1" s="1"/>
  <c r="F11" i="1"/>
  <c r="F25" i="1"/>
  <c r="F37" i="1"/>
  <c r="F8" i="1" s="1"/>
  <c r="F9" i="1" s="1"/>
  <c r="E25" i="1"/>
  <c r="E11" i="1"/>
  <c r="D39" i="1"/>
  <c r="D25" i="1" s="1"/>
  <c r="D38" i="1"/>
  <c r="D11" i="1" s="1"/>
  <c r="D8" i="1"/>
  <c r="D9" i="1" s="1"/>
  <c r="J23" i="1" l="1"/>
  <c r="D32" i="1"/>
  <c r="H32" i="1"/>
  <c r="J11" i="1"/>
  <c r="E32" i="1"/>
  <c r="F32" i="1"/>
  <c r="J31" i="1"/>
  <c r="J25" i="1"/>
  <c r="I32" i="1"/>
  <c r="J8" i="1"/>
  <c r="J9" i="1"/>
  <c r="K25" i="1"/>
  <c r="K8" i="1"/>
  <c r="K9" i="1" s="1"/>
  <c r="K11" i="1"/>
  <c r="E6" i="1"/>
  <c r="F6" i="1"/>
  <c r="G6" i="1"/>
  <c r="H6" i="1"/>
  <c r="I6" i="1"/>
  <c r="D6" i="1"/>
  <c r="J32" i="1" l="1"/>
  <c r="D33" i="1" s="1"/>
  <c r="G32" i="1"/>
  <c r="E41" i="1"/>
  <c r="F41" i="1"/>
  <c r="G41" i="1"/>
  <c r="H41" i="1"/>
  <c r="I41" i="1"/>
  <c r="D41" i="1"/>
  <c r="G33" i="1" l="1"/>
  <c r="H33" i="1"/>
  <c r="I33" i="1"/>
  <c r="F33" i="1"/>
  <c r="E33" i="1"/>
  <c r="K12" i="1"/>
  <c r="K13" i="1"/>
  <c r="K23" i="1" s="1"/>
  <c r="K14" i="1"/>
  <c r="K15" i="1"/>
  <c r="K16" i="1"/>
  <c r="K17" i="1"/>
  <c r="K18" i="1"/>
  <c r="K19" i="1"/>
  <c r="K20" i="1"/>
  <c r="K21" i="1"/>
  <c r="K26" i="1"/>
  <c r="K27" i="1"/>
  <c r="K28" i="1"/>
  <c r="K5" i="1"/>
  <c r="K31" i="1" l="1"/>
  <c r="K32" i="1" s="1"/>
  <c r="B43" i="1"/>
</calcChain>
</file>

<file path=xl/sharedStrings.xml><?xml version="1.0" encoding="utf-8"?>
<sst xmlns="http://schemas.openxmlformats.org/spreadsheetml/2006/main" count="57" uniqueCount="48">
  <si>
    <t>Pos.</t>
  </si>
  <si>
    <t>Thematik</t>
  </si>
  <si>
    <t xml:space="preserve">Total Leistung </t>
  </si>
  <si>
    <t>[CHF]</t>
  </si>
  <si>
    <t>B</t>
  </si>
  <si>
    <t>C</t>
  </si>
  <si>
    <t>D</t>
  </si>
  <si>
    <t>E</t>
  </si>
  <si>
    <t>F</t>
  </si>
  <si>
    <t>G</t>
  </si>
  <si>
    <t>Total Honorar</t>
  </si>
  <si>
    <t>TP0 - Übergeordnet</t>
  </si>
  <si>
    <t>TP2 - Trasse/Umwelt</t>
  </si>
  <si>
    <t>TP3 - Kunstbauten</t>
  </si>
  <si>
    <t xml:space="preserve">Beschleunigter Bauablauf </t>
  </si>
  <si>
    <t>Belagsknicke</t>
  </si>
  <si>
    <t>Notfallmanagement (NMB)</t>
  </si>
  <si>
    <t>GHGW</t>
  </si>
  <si>
    <t>FZRS Mittelstreifen</t>
  </si>
  <si>
    <t>Zustandserfassung Entwässerung</t>
  </si>
  <si>
    <t>Schwarzer Mittelstreifen (Machbarkeit)</t>
  </si>
  <si>
    <t>Zusatzleistungen für Vorarbeiten 2021</t>
  </si>
  <si>
    <t>Zusatzleistungen WTÜ</t>
  </si>
  <si>
    <t>Schwarzer Mittelstreifen (Ausführungsplanung)</t>
  </si>
  <si>
    <t>Zuarbeiten Wildzäune</t>
  </si>
  <si>
    <t>Teilersatz anstelle Lokalinstandsetzung LSW 10.309 Diegten</t>
  </si>
  <si>
    <t>UEF Sperrmatt 1.671 Zunzgen: statische Verstärkung</t>
  </si>
  <si>
    <t>Kontrolle</t>
  </si>
  <si>
    <t>Total Stunden pro TP</t>
  </si>
  <si>
    <t>Gesamtotal Stunden pro Honorarkategorie</t>
  </si>
  <si>
    <t>Aufteilung TP0</t>
  </si>
  <si>
    <t>TP1</t>
  </si>
  <si>
    <t>TP2</t>
  </si>
  <si>
    <t>TP3</t>
  </si>
  <si>
    <t>Stundenaufteilung Kategorien</t>
  </si>
  <si>
    <t>TP1 - Tunnel/Geotechnik</t>
  </si>
  <si>
    <t>2.0</t>
  </si>
  <si>
    <t>Anteil beschleunigter Bauablauf</t>
  </si>
  <si>
    <t>-</t>
  </si>
  <si>
    <t>1.0</t>
  </si>
  <si>
    <t>3.0</t>
  </si>
  <si>
    <t>Total Stunden</t>
  </si>
  <si>
    <t>pro TP</t>
  </si>
  <si>
    <t>Total pro TP</t>
  </si>
  <si>
    <t>ZMT</t>
  </si>
  <si>
    <t>Optimierung Pannenstreifenbreite</t>
  </si>
  <si>
    <t>Zugänglichkeit Hohlkasten Brücke Lindenacker und Zunzgen (Projektierung)</t>
  </si>
  <si>
    <t>Vermessung Widerlagerbereiche Brücken Lindenacker, Zunzgen, Oberburg und Eptingen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</si>
</sst>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 applyBorder="1"/>
    <xf numFmtId="0" fontId="4" fillId="0" borderId="0" xfId="0" applyFont="1" applyFill="1" applyBorder="1"/>
    <xf numFmtId="3" fontId="1" fillId="0" borderId="0" xfId="0" applyNumberFormat="1" applyFont="1" applyFill="1" applyBorder="1"/>
    <xf numFmtId="3" fontId="1" fillId="0" borderId="0" xfId="0" applyNumberFormat="1" applyFont="1"/>
    <xf numFmtId="0" fontId="1" fillId="2" borderId="0" xfId="0" applyFont="1" applyFill="1"/>
    <xf numFmtId="3" fontId="1" fillId="2" borderId="0" xfId="0" applyNumberFormat="1" applyFont="1" applyFill="1"/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20" xfId="0" applyNumberFormat="1" applyFont="1" applyFill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3" fontId="1" fillId="0" borderId="20" xfId="0" applyNumberFormat="1" applyFont="1" applyBorder="1" applyAlignment="1">
      <alignment horizontal="right"/>
    </xf>
    <xf numFmtId="0" fontId="4" fillId="0" borderId="20" xfId="0" applyFont="1" applyFill="1" applyBorder="1"/>
    <xf numFmtId="2" fontId="1" fillId="3" borderId="20" xfId="0" applyNumberFormat="1" applyFont="1" applyFill="1" applyBorder="1"/>
    <xf numFmtId="0" fontId="3" fillId="3" borderId="20" xfId="0" applyFont="1" applyFill="1" applyBorder="1" applyAlignment="1">
      <alignment vertical="top" wrapText="1"/>
    </xf>
    <xf numFmtId="3" fontId="1" fillId="3" borderId="20" xfId="0" applyNumberFormat="1" applyFont="1" applyFill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3" borderId="23" xfId="0" applyFont="1" applyFill="1" applyBorder="1"/>
    <xf numFmtId="3" fontId="1" fillId="3" borderId="20" xfId="0" applyNumberFormat="1" applyFont="1" applyFill="1" applyBorder="1" applyAlignment="1">
      <alignment horizontal="right"/>
    </xf>
    <xf numFmtId="9" fontId="1" fillId="0" borderId="0" xfId="0" applyNumberFormat="1" applyFont="1"/>
    <xf numFmtId="0" fontId="4" fillId="0" borderId="24" xfId="0" applyFont="1" applyFill="1" applyBorder="1"/>
    <xf numFmtId="3" fontId="4" fillId="0" borderId="24" xfId="0" applyNumberFormat="1" applyFont="1" applyFill="1" applyBorder="1"/>
    <xf numFmtId="3" fontId="4" fillId="0" borderId="25" xfId="0" applyNumberFormat="1" applyFont="1" applyFill="1" applyBorder="1"/>
    <xf numFmtId="3" fontId="4" fillId="0" borderId="26" xfId="0" applyNumberFormat="1" applyFont="1" applyFill="1" applyBorder="1"/>
    <xf numFmtId="3" fontId="4" fillId="0" borderId="27" xfId="0" applyNumberFormat="1" applyFont="1" applyFill="1" applyBorder="1"/>
    <xf numFmtId="0" fontId="4" fillId="2" borderId="6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6" xfId="0" applyFont="1" applyFill="1" applyBorder="1" applyAlignment="1">
      <alignment horizontal="right"/>
    </xf>
    <xf numFmtId="0" fontId="1" fillId="2" borderId="20" xfId="0" applyFont="1" applyFill="1" applyBorder="1" applyAlignment="1">
      <alignment vertical="center"/>
    </xf>
    <xf numFmtId="0" fontId="1" fillId="2" borderId="20" xfId="0" quotePrefix="1" applyFont="1" applyFill="1" applyBorder="1" applyAlignment="1">
      <alignment vertical="center" wrapText="1"/>
    </xf>
    <xf numFmtId="3" fontId="1" fillId="2" borderId="20" xfId="0" applyNumberFormat="1" applyFont="1" applyFill="1" applyBorder="1" applyAlignment="1">
      <alignment vertical="center"/>
    </xf>
    <xf numFmtId="0" fontId="1" fillId="2" borderId="21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3" fontId="1" fillId="2" borderId="20" xfId="0" applyNumberFormat="1" applyFont="1" applyFill="1" applyBorder="1" applyAlignment="1">
      <alignment horizontal="right"/>
    </xf>
    <xf numFmtId="2" fontId="1" fillId="2" borderId="20" xfId="0" applyNumberFormat="1" applyFont="1" applyFill="1" applyBorder="1"/>
    <xf numFmtId="0" fontId="3" fillId="2" borderId="20" xfId="0" applyFont="1" applyFill="1" applyBorder="1" applyAlignment="1">
      <alignment vertical="top" wrapText="1"/>
    </xf>
    <xf numFmtId="3" fontId="1" fillId="2" borderId="20" xfId="0" applyNumberFormat="1" applyFont="1" applyFill="1" applyBorder="1"/>
    <xf numFmtId="0" fontId="1" fillId="0" borderId="35" xfId="0" applyFont="1" applyBorder="1" applyAlignment="1">
      <alignment horizontal="center"/>
    </xf>
    <xf numFmtId="3" fontId="4" fillId="0" borderId="40" xfId="0" applyNumberFormat="1" applyFont="1" applyFill="1" applyBorder="1"/>
    <xf numFmtId="3" fontId="1" fillId="2" borderId="36" xfId="0" applyNumberFormat="1" applyFont="1" applyFill="1" applyBorder="1"/>
    <xf numFmtId="3" fontId="1" fillId="2" borderId="37" xfId="0" applyNumberFormat="1" applyFont="1" applyFill="1" applyBorder="1"/>
    <xf numFmtId="3" fontId="1" fillId="0" borderId="35" xfId="0" applyNumberFormat="1" applyFont="1" applyBorder="1"/>
    <xf numFmtId="3" fontId="1" fillId="3" borderId="37" xfId="0" applyNumberFormat="1" applyFont="1" applyFill="1" applyBorder="1"/>
    <xf numFmtId="3" fontId="1" fillId="0" borderId="37" xfId="0" applyNumberFormat="1" applyFont="1" applyBorder="1"/>
    <xf numFmtId="164" fontId="1" fillId="0" borderId="0" xfId="0" applyNumberFormat="1" applyFont="1"/>
    <xf numFmtId="0" fontId="4" fillId="4" borderId="0" xfId="0" applyFont="1" applyFill="1" applyBorder="1"/>
    <xf numFmtId="3" fontId="1" fillId="4" borderId="0" xfId="0" applyNumberFormat="1" applyFont="1" applyFill="1" applyBorder="1"/>
    <xf numFmtId="0" fontId="1" fillId="4" borderId="4" xfId="0" applyFont="1" applyFill="1" applyBorder="1"/>
    <xf numFmtId="0" fontId="1" fillId="4" borderId="3" xfId="0" applyFont="1" applyFill="1" applyBorder="1"/>
    <xf numFmtId="0" fontId="1" fillId="4" borderId="5" xfId="0" applyFont="1" applyFill="1" applyBorder="1"/>
    <xf numFmtId="3" fontId="1" fillId="4" borderId="35" xfId="0" applyNumberFormat="1" applyFont="1" applyFill="1" applyBorder="1"/>
    <xf numFmtId="3" fontId="1" fillId="4" borderId="0" xfId="0" applyNumberFormat="1" applyFont="1" applyFill="1" applyAlignment="1">
      <alignment horizontal="right"/>
    </xf>
    <xf numFmtId="49" fontId="1" fillId="4" borderId="16" xfId="0" applyNumberFormat="1" applyFont="1" applyFill="1" applyBorder="1" applyAlignment="1">
      <alignment horizontal="right" vertical="center"/>
    </xf>
    <xf numFmtId="0" fontId="1" fillId="4" borderId="16" xfId="0" applyFont="1" applyFill="1" applyBorder="1"/>
    <xf numFmtId="3" fontId="1" fillId="4" borderId="16" xfId="0" applyNumberFormat="1" applyFont="1" applyFill="1" applyBorder="1" applyAlignment="1">
      <alignment horizontal="right"/>
    </xf>
    <xf numFmtId="0" fontId="1" fillId="4" borderId="17" xfId="0" applyFont="1" applyFill="1" applyBorder="1"/>
    <xf numFmtId="0" fontId="1" fillId="4" borderId="18" xfId="0" applyFont="1" applyFill="1" applyBorder="1"/>
    <xf numFmtId="0" fontId="1" fillId="4" borderId="19" xfId="0" applyFont="1" applyFill="1" applyBorder="1"/>
    <xf numFmtId="3" fontId="1" fillId="4" borderId="34" xfId="0" applyNumberFormat="1" applyFont="1" applyFill="1" applyBorder="1"/>
    <xf numFmtId="0" fontId="1" fillId="4" borderId="16" xfId="0" applyFont="1" applyFill="1" applyBorder="1" applyAlignment="1">
      <alignment horizontal="right" vertical="center"/>
    </xf>
    <xf numFmtId="0" fontId="1" fillId="4" borderId="30" xfId="0" applyFont="1" applyFill="1" applyBorder="1" applyAlignment="1">
      <alignment vertical="center"/>
    </xf>
    <xf numFmtId="0" fontId="1" fillId="4" borderId="30" xfId="0" quotePrefix="1" applyFont="1" applyFill="1" applyBorder="1" applyAlignment="1">
      <alignment vertical="center" wrapText="1"/>
    </xf>
    <xf numFmtId="3" fontId="1" fillId="4" borderId="30" xfId="0" applyNumberFormat="1" applyFont="1" applyFill="1" applyBorder="1" applyAlignment="1">
      <alignment vertical="center"/>
    </xf>
    <xf numFmtId="0" fontId="1" fillId="4" borderId="31" xfId="0" applyFont="1" applyFill="1" applyBorder="1"/>
    <xf numFmtId="0" fontId="1" fillId="4" borderId="32" xfId="0" applyFont="1" applyFill="1" applyBorder="1"/>
    <xf numFmtId="0" fontId="1" fillId="4" borderId="33" xfId="0" applyFont="1" applyFill="1" applyBorder="1"/>
    <xf numFmtId="3" fontId="1" fillId="4" borderId="39" xfId="0" applyNumberFormat="1" applyFont="1" applyFill="1" applyBorder="1"/>
    <xf numFmtId="3" fontId="1" fillId="4" borderId="30" xfId="0" applyNumberFormat="1" applyFont="1" applyFill="1" applyBorder="1" applyAlignment="1">
      <alignment horizontal="right"/>
    </xf>
    <xf numFmtId="0" fontId="1" fillId="4" borderId="10" xfId="0" applyFont="1" applyFill="1" applyBorder="1" applyAlignment="1">
      <alignment vertical="center"/>
    </xf>
    <xf numFmtId="0" fontId="1" fillId="4" borderId="10" xfId="0" quotePrefix="1" applyFont="1" applyFill="1" applyBorder="1" applyAlignment="1">
      <alignment vertical="center" wrapText="1"/>
    </xf>
    <xf numFmtId="3" fontId="1" fillId="4" borderId="10" xfId="0" applyNumberFormat="1" applyFont="1" applyFill="1" applyBorder="1" applyAlignment="1">
      <alignment vertical="center"/>
    </xf>
    <xf numFmtId="0" fontId="1" fillId="4" borderId="11" xfId="0" applyFont="1" applyFill="1" applyBorder="1"/>
    <xf numFmtId="0" fontId="1" fillId="4" borderId="1" xfId="0" applyFont="1" applyFill="1" applyBorder="1"/>
    <xf numFmtId="0" fontId="1" fillId="4" borderId="12" xfId="0" applyFont="1" applyFill="1" applyBorder="1"/>
    <xf numFmtId="3" fontId="1" fillId="4" borderId="10" xfId="0" applyNumberFormat="1" applyFont="1" applyFill="1" applyBorder="1" applyAlignment="1">
      <alignment horizontal="right"/>
    </xf>
    <xf numFmtId="0" fontId="2" fillId="4" borderId="10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2" fontId="1" fillId="4" borderId="13" xfId="0" applyNumberFormat="1" applyFont="1" applyFill="1" applyBorder="1" applyAlignment="1">
      <alignment vertical="center"/>
    </xf>
    <xf numFmtId="0" fontId="3" fillId="4" borderId="13" xfId="0" applyFont="1" applyFill="1" applyBorder="1" applyAlignment="1">
      <alignment vertical="center" wrapText="1"/>
    </xf>
    <xf numFmtId="3" fontId="1" fillId="4" borderId="13" xfId="0" applyNumberFormat="1" applyFont="1" applyFill="1" applyBorder="1" applyAlignment="1">
      <alignment vertical="center"/>
    </xf>
    <xf numFmtId="0" fontId="1" fillId="4" borderId="14" xfId="0" applyFont="1" applyFill="1" applyBorder="1"/>
    <xf numFmtId="0" fontId="1" fillId="4" borderId="2" xfId="0" applyFont="1" applyFill="1" applyBorder="1"/>
    <xf numFmtId="0" fontId="1" fillId="4" borderId="15" xfId="0" applyFont="1" applyFill="1" applyBorder="1"/>
    <xf numFmtId="3" fontId="1" fillId="4" borderId="38" xfId="0" applyNumberFormat="1" applyFont="1" applyFill="1" applyBorder="1"/>
    <xf numFmtId="3" fontId="1" fillId="4" borderId="13" xfId="0" applyNumberFormat="1" applyFont="1" applyFill="1" applyBorder="1" applyAlignment="1">
      <alignment horizontal="right"/>
    </xf>
    <xf numFmtId="0" fontId="1" fillId="4" borderId="30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1" fillId="4" borderId="13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 wrapText="1"/>
    </xf>
    <xf numFmtId="3" fontId="1" fillId="4" borderId="43" xfId="0" applyNumberFormat="1" applyFont="1" applyFill="1" applyBorder="1"/>
    <xf numFmtId="0" fontId="1" fillId="4" borderId="42" xfId="0" applyFont="1" applyFill="1" applyBorder="1" applyAlignment="1">
      <alignment vertical="center"/>
    </xf>
    <xf numFmtId="0" fontId="1" fillId="4" borderId="42" xfId="0" applyFont="1" applyFill="1" applyBorder="1" applyAlignment="1">
      <alignment vertical="center" wrapText="1"/>
    </xf>
    <xf numFmtId="3" fontId="1" fillId="4" borderId="42" xfId="0" applyNumberFormat="1" applyFont="1" applyFill="1" applyBorder="1" applyAlignment="1">
      <alignment vertical="center"/>
    </xf>
    <xf numFmtId="0" fontId="1" fillId="4" borderId="44" xfId="0" applyFont="1" applyFill="1" applyBorder="1"/>
    <xf numFmtId="0" fontId="1" fillId="4" borderId="45" xfId="0" applyFont="1" applyFill="1" applyBorder="1"/>
    <xf numFmtId="0" fontId="1" fillId="4" borderId="46" xfId="0" applyFont="1" applyFill="1" applyBorder="1"/>
    <xf numFmtId="3" fontId="1" fillId="4" borderId="41" xfId="0" applyNumberFormat="1" applyFont="1" applyFill="1" applyBorder="1"/>
    <xf numFmtId="0" fontId="1" fillId="5" borderId="0" xfId="0" applyFont="1" applyFill="1"/>
    <xf numFmtId="0" fontId="1" fillId="0" borderId="2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9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8852-C82F-4C65-9077-5E1A62739521}">
  <sheetPr>
    <pageSetUpPr fitToPage="1"/>
  </sheetPr>
  <dimension ref="A1:M43"/>
  <sheetViews>
    <sheetView tabSelected="1" topLeftCell="A10" zoomScale="80" zoomScaleNormal="80" workbookViewId="0">
      <selection activeCell="O20" sqref="O20"/>
    </sheetView>
  </sheetViews>
  <sheetFormatPr baseColWidth="10" defaultColWidth="11.453125" defaultRowHeight="12.5" x14ac:dyDescent="0.25"/>
  <cols>
    <col min="1" max="1" width="4.54296875" style="1" customWidth="1"/>
    <col min="2" max="2" width="36.54296875" style="1" customWidth="1"/>
    <col min="3" max="3" width="12.7265625" style="1" customWidth="1"/>
    <col min="4" max="10" width="11.453125" style="1"/>
    <col min="11" max="11" width="11.54296875" style="1" customWidth="1"/>
    <col min="12" max="16384" width="11.453125" style="1"/>
  </cols>
  <sheetData>
    <row r="1" spans="1:13" x14ac:dyDescent="0.25">
      <c r="D1" s="115" t="s">
        <v>34</v>
      </c>
      <c r="E1" s="116"/>
      <c r="F1" s="116"/>
      <c r="G1" s="116"/>
      <c r="H1" s="116"/>
      <c r="I1" s="117"/>
      <c r="J1" s="54"/>
    </row>
    <row r="2" spans="1:13" x14ac:dyDescent="0.25">
      <c r="A2" s="2" t="s">
        <v>0</v>
      </c>
      <c r="B2" s="2" t="s">
        <v>1</v>
      </c>
      <c r="C2" s="15" t="s">
        <v>2</v>
      </c>
      <c r="D2" s="12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4" t="s">
        <v>9</v>
      </c>
      <c r="J2" s="54" t="s">
        <v>41</v>
      </c>
      <c r="K2" s="17" t="s">
        <v>10</v>
      </c>
    </row>
    <row r="3" spans="1:13" ht="13" thickBot="1" x14ac:dyDescent="0.3">
      <c r="A3" s="3"/>
      <c r="B3" s="3"/>
      <c r="C3" s="16" t="s">
        <v>3</v>
      </c>
      <c r="D3" s="12">
        <v>140</v>
      </c>
      <c r="E3" s="13">
        <v>118</v>
      </c>
      <c r="F3" s="13">
        <v>100</v>
      </c>
      <c r="G3" s="13">
        <v>75</v>
      </c>
      <c r="H3" s="13">
        <v>60</v>
      </c>
      <c r="I3" s="14">
        <v>35</v>
      </c>
      <c r="J3" s="54" t="s">
        <v>42</v>
      </c>
      <c r="K3" s="17" t="s">
        <v>3</v>
      </c>
    </row>
    <row r="4" spans="1:13" ht="13" x14ac:dyDescent="0.3">
      <c r="A4" s="38" t="s">
        <v>11</v>
      </c>
      <c r="B4" s="38"/>
      <c r="C4" s="39"/>
      <c r="D4" s="40"/>
      <c r="E4" s="41"/>
      <c r="F4" s="41"/>
      <c r="G4" s="41"/>
      <c r="H4" s="41"/>
      <c r="I4" s="42"/>
      <c r="J4" s="56"/>
      <c r="K4" s="43"/>
    </row>
    <row r="5" spans="1:13" x14ac:dyDescent="0.25">
      <c r="A5" s="44">
        <v>0.1</v>
      </c>
      <c r="B5" s="45" t="s">
        <v>14</v>
      </c>
      <c r="C5" s="46">
        <v>25000</v>
      </c>
      <c r="D5" s="47">
        <v>30</v>
      </c>
      <c r="E5" s="48">
        <v>80</v>
      </c>
      <c r="F5" s="48">
        <v>75</v>
      </c>
      <c r="G5" s="48">
        <v>27</v>
      </c>
      <c r="H5" s="48">
        <v>28</v>
      </c>
      <c r="I5" s="49">
        <v>3</v>
      </c>
      <c r="J5" s="57"/>
      <c r="K5" s="50">
        <f>D5*D$3+E5*E$3+F5*F$3+G5*G$3+H5*H$3+I5*I$3</f>
        <v>24950</v>
      </c>
    </row>
    <row r="6" spans="1:13" x14ac:dyDescent="0.25">
      <c r="A6" s="51" t="s">
        <v>28</v>
      </c>
      <c r="B6" s="52"/>
      <c r="C6" s="53"/>
      <c r="D6" s="47">
        <f>SUM(D5)</f>
        <v>30</v>
      </c>
      <c r="E6" s="48">
        <f t="shared" ref="E6:I6" si="0">SUM(E5)</f>
        <v>80</v>
      </c>
      <c r="F6" s="48">
        <f t="shared" si="0"/>
        <v>75</v>
      </c>
      <c r="G6" s="48">
        <f t="shared" si="0"/>
        <v>27</v>
      </c>
      <c r="H6" s="48">
        <f t="shared" si="0"/>
        <v>28</v>
      </c>
      <c r="I6" s="49">
        <f t="shared" si="0"/>
        <v>3</v>
      </c>
      <c r="J6" s="57"/>
      <c r="K6" s="50"/>
    </row>
    <row r="7" spans="1:13" ht="13" x14ac:dyDescent="0.3">
      <c r="A7" s="62" t="s">
        <v>35</v>
      </c>
      <c r="B7" s="62"/>
      <c r="C7" s="63"/>
      <c r="D7" s="64"/>
      <c r="E7" s="65"/>
      <c r="F7" s="65"/>
      <c r="G7" s="65"/>
      <c r="H7" s="65"/>
      <c r="I7" s="66"/>
      <c r="J7" s="67"/>
      <c r="K7" s="68"/>
    </row>
    <row r="8" spans="1:13" x14ac:dyDescent="0.25">
      <c r="A8" s="69" t="s">
        <v>39</v>
      </c>
      <c r="B8" s="70" t="s">
        <v>37</v>
      </c>
      <c r="C8" s="71" t="s">
        <v>38</v>
      </c>
      <c r="D8" s="72">
        <f>D37</f>
        <v>8</v>
      </c>
      <c r="E8" s="73">
        <f t="shared" ref="E8:I8" si="1">E37</f>
        <v>25</v>
      </c>
      <c r="F8" s="73">
        <f t="shared" si="1"/>
        <v>22</v>
      </c>
      <c r="G8" s="73">
        <f t="shared" si="1"/>
        <v>9</v>
      </c>
      <c r="H8" s="73">
        <f t="shared" si="1"/>
        <v>10</v>
      </c>
      <c r="I8" s="74">
        <f t="shared" si="1"/>
        <v>1</v>
      </c>
      <c r="J8" s="75">
        <f>SUM(D8:I8)</f>
        <v>75</v>
      </c>
      <c r="K8" s="71">
        <f t="shared" ref="K8" si="2">D8*D$3+E8*E$3+F8*F$3+G8*G$3+H8*H$3+I8*I$3</f>
        <v>7580</v>
      </c>
      <c r="M8" s="114"/>
    </row>
    <row r="9" spans="1:13" x14ac:dyDescent="0.25">
      <c r="A9" s="25" t="s">
        <v>43</v>
      </c>
      <c r="B9" s="26"/>
      <c r="C9" s="27"/>
      <c r="D9" s="28">
        <f>SUM(D8)</f>
        <v>8</v>
      </c>
      <c r="E9" s="29">
        <f t="shared" ref="E9:I9" si="3">SUM(E8)</f>
        <v>25</v>
      </c>
      <c r="F9" s="29">
        <f t="shared" si="3"/>
        <v>22</v>
      </c>
      <c r="G9" s="29">
        <f t="shared" si="3"/>
        <v>9</v>
      </c>
      <c r="H9" s="29">
        <f t="shared" si="3"/>
        <v>10</v>
      </c>
      <c r="I9" s="30">
        <f t="shared" si="3"/>
        <v>1</v>
      </c>
      <c r="J9" s="59">
        <f>SUM(D9:I9)</f>
        <v>75</v>
      </c>
      <c r="K9" s="31">
        <f>K8</f>
        <v>7580</v>
      </c>
    </row>
    <row r="10" spans="1:13" ht="13" x14ac:dyDescent="0.3">
      <c r="A10" s="4" t="s">
        <v>12</v>
      </c>
      <c r="B10" s="4"/>
      <c r="C10" s="5"/>
      <c r="D10" s="9"/>
      <c r="E10" s="10"/>
      <c r="F10" s="10"/>
      <c r="G10" s="10"/>
      <c r="H10" s="10"/>
      <c r="I10" s="11"/>
      <c r="J10" s="58"/>
      <c r="K10" s="18"/>
    </row>
    <row r="11" spans="1:13" x14ac:dyDescent="0.25">
      <c r="A11" s="76" t="s">
        <v>36</v>
      </c>
      <c r="B11" s="70" t="s">
        <v>37</v>
      </c>
      <c r="C11" s="71" t="s">
        <v>38</v>
      </c>
      <c r="D11" s="72">
        <f>D38</f>
        <v>13</v>
      </c>
      <c r="E11" s="73">
        <f t="shared" ref="E11:I11" si="4">E38</f>
        <v>35</v>
      </c>
      <c r="F11" s="73">
        <f t="shared" si="4"/>
        <v>33</v>
      </c>
      <c r="G11" s="73">
        <f t="shared" si="4"/>
        <v>9</v>
      </c>
      <c r="H11" s="73">
        <f t="shared" si="4"/>
        <v>10</v>
      </c>
      <c r="I11" s="74">
        <f t="shared" si="4"/>
        <v>1</v>
      </c>
      <c r="J11" s="75">
        <f>SUM(D11:I11)</f>
        <v>101</v>
      </c>
      <c r="K11" s="71">
        <f t="shared" ref="K11:K21" si="5">D11*D$3+E11*E$3+F11*F$3+G11*G$3+H11*H$3+I11*I$3</f>
        <v>10560</v>
      </c>
      <c r="M11" s="114"/>
    </row>
    <row r="12" spans="1:13" x14ac:dyDescent="0.25">
      <c r="A12" s="77">
        <v>2.1</v>
      </c>
      <c r="B12" s="78" t="s">
        <v>15</v>
      </c>
      <c r="C12" s="79">
        <v>4000</v>
      </c>
      <c r="D12" s="80"/>
      <c r="E12" s="81">
        <v>10</v>
      </c>
      <c r="F12" s="81">
        <v>12</v>
      </c>
      <c r="G12" s="81">
        <v>10</v>
      </c>
      <c r="H12" s="81">
        <v>15</v>
      </c>
      <c r="I12" s="82"/>
      <c r="J12" s="83">
        <f t="shared" ref="J12:J21" si="6">SUM(D12:I12)</f>
        <v>47</v>
      </c>
      <c r="K12" s="84">
        <f t="shared" si="5"/>
        <v>4030</v>
      </c>
      <c r="M12" s="114"/>
    </row>
    <row r="13" spans="1:13" x14ac:dyDescent="0.25">
      <c r="A13" s="85">
        <v>2.2000000000000002</v>
      </c>
      <c r="B13" s="86" t="s">
        <v>16</v>
      </c>
      <c r="C13" s="87">
        <v>70000</v>
      </c>
      <c r="D13" s="88">
        <v>5</v>
      </c>
      <c r="E13" s="89">
        <v>350</v>
      </c>
      <c r="F13" s="89">
        <v>150</v>
      </c>
      <c r="G13" s="89">
        <v>80</v>
      </c>
      <c r="H13" s="89">
        <v>120</v>
      </c>
      <c r="I13" s="90"/>
      <c r="J13" s="83">
        <f t="shared" si="6"/>
        <v>705</v>
      </c>
      <c r="K13" s="91">
        <f t="shared" si="5"/>
        <v>70200</v>
      </c>
      <c r="M13" s="114"/>
    </row>
    <row r="14" spans="1:13" x14ac:dyDescent="0.25">
      <c r="A14" s="85">
        <v>2.2999999999999998</v>
      </c>
      <c r="B14" s="86" t="s">
        <v>17</v>
      </c>
      <c r="C14" s="87">
        <v>20000</v>
      </c>
      <c r="D14" s="88"/>
      <c r="E14" s="89">
        <v>50</v>
      </c>
      <c r="F14" s="89">
        <v>55</v>
      </c>
      <c r="G14" s="89">
        <v>55</v>
      </c>
      <c r="H14" s="89">
        <v>65</v>
      </c>
      <c r="I14" s="90">
        <v>15</v>
      </c>
      <c r="J14" s="83">
        <f t="shared" si="6"/>
        <v>240</v>
      </c>
      <c r="K14" s="91">
        <f t="shared" si="5"/>
        <v>19950</v>
      </c>
      <c r="M14" s="114"/>
    </row>
    <row r="15" spans="1:13" x14ac:dyDescent="0.25">
      <c r="A15" s="85">
        <v>2.4</v>
      </c>
      <c r="B15" s="86" t="s">
        <v>18</v>
      </c>
      <c r="C15" s="87">
        <v>1000</v>
      </c>
      <c r="D15" s="88"/>
      <c r="E15" s="89">
        <v>5</v>
      </c>
      <c r="F15" s="89">
        <v>3</v>
      </c>
      <c r="G15" s="89"/>
      <c r="H15" s="89">
        <v>2</v>
      </c>
      <c r="I15" s="90"/>
      <c r="J15" s="83">
        <f t="shared" si="6"/>
        <v>10</v>
      </c>
      <c r="K15" s="91">
        <f t="shared" si="5"/>
        <v>1010</v>
      </c>
      <c r="M15" s="114"/>
    </row>
    <row r="16" spans="1:13" x14ac:dyDescent="0.25">
      <c r="A16" s="85">
        <v>2.5</v>
      </c>
      <c r="B16" s="92" t="s">
        <v>19</v>
      </c>
      <c r="C16" s="87">
        <v>38000</v>
      </c>
      <c r="D16" s="88"/>
      <c r="E16" s="89">
        <v>100</v>
      </c>
      <c r="F16" s="89">
        <v>130</v>
      </c>
      <c r="G16" s="89">
        <v>75</v>
      </c>
      <c r="H16" s="89">
        <v>100</v>
      </c>
      <c r="I16" s="90">
        <v>45</v>
      </c>
      <c r="J16" s="83">
        <f t="shared" si="6"/>
        <v>450</v>
      </c>
      <c r="K16" s="91">
        <f t="shared" si="5"/>
        <v>38000</v>
      </c>
      <c r="M16" s="114"/>
    </row>
    <row r="17" spans="1:13" x14ac:dyDescent="0.25">
      <c r="A17" s="85">
        <v>2.6</v>
      </c>
      <c r="B17" s="93" t="s">
        <v>20</v>
      </c>
      <c r="C17" s="87">
        <v>4000</v>
      </c>
      <c r="D17" s="88"/>
      <c r="E17" s="89">
        <v>17</v>
      </c>
      <c r="F17" s="89">
        <v>17</v>
      </c>
      <c r="G17" s="89">
        <v>4</v>
      </c>
      <c r="H17" s="89"/>
      <c r="I17" s="90"/>
      <c r="J17" s="83">
        <f t="shared" si="6"/>
        <v>38</v>
      </c>
      <c r="K17" s="91">
        <f t="shared" si="5"/>
        <v>4006</v>
      </c>
      <c r="M17" s="114"/>
    </row>
    <row r="18" spans="1:13" x14ac:dyDescent="0.25">
      <c r="A18" s="85">
        <v>2.7</v>
      </c>
      <c r="B18" s="93" t="s">
        <v>21</v>
      </c>
      <c r="C18" s="87">
        <v>4000</v>
      </c>
      <c r="D18" s="88"/>
      <c r="E18" s="89">
        <v>10</v>
      </c>
      <c r="F18" s="89">
        <v>10</v>
      </c>
      <c r="G18" s="89">
        <v>14</v>
      </c>
      <c r="H18" s="89">
        <v>15</v>
      </c>
      <c r="I18" s="90"/>
      <c r="J18" s="83">
        <f t="shared" si="6"/>
        <v>49</v>
      </c>
      <c r="K18" s="91">
        <f t="shared" si="5"/>
        <v>4130</v>
      </c>
      <c r="M18" s="114"/>
    </row>
    <row r="19" spans="1:13" x14ac:dyDescent="0.25">
      <c r="A19" s="85">
        <v>2.8</v>
      </c>
      <c r="B19" s="93" t="s">
        <v>22</v>
      </c>
      <c r="C19" s="87">
        <v>4000</v>
      </c>
      <c r="D19" s="88"/>
      <c r="E19" s="89">
        <v>10</v>
      </c>
      <c r="F19" s="89">
        <v>15</v>
      </c>
      <c r="G19" s="89"/>
      <c r="H19" s="89">
        <v>20</v>
      </c>
      <c r="I19" s="90"/>
      <c r="J19" s="83">
        <f t="shared" si="6"/>
        <v>45</v>
      </c>
      <c r="K19" s="91">
        <f t="shared" si="5"/>
        <v>3880</v>
      </c>
      <c r="M19" s="114"/>
    </row>
    <row r="20" spans="1:13" ht="25" x14ac:dyDescent="0.25">
      <c r="A20" s="85">
        <v>2.9</v>
      </c>
      <c r="B20" s="93" t="s">
        <v>23</v>
      </c>
      <c r="C20" s="87">
        <v>10000</v>
      </c>
      <c r="D20" s="88"/>
      <c r="E20" s="89">
        <v>15</v>
      </c>
      <c r="F20" s="89">
        <v>35</v>
      </c>
      <c r="G20" s="89">
        <v>15</v>
      </c>
      <c r="H20" s="89">
        <v>60</v>
      </c>
      <c r="I20" s="90"/>
      <c r="J20" s="83">
        <f t="shared" si="6"/>
        <v>125</v>
      </c>
      <c r="K20" s="91">
        <f t="shared" si="5"/>
        <v>9995</v>
      </c>
      <c r="M20" s="114"/>
    </row>
    <row r="21" spans="1:13" x14ac:dyDescent="0.25">
      <c r="A21" s="94">
        <v>2.1</v>
      </c>
      <c r="B21" s="95" t="s">
        <v>24</v>
      </c>
      <c r="C21" s="96">
        <v>4000</v>
      </c>
      <c r="D21" s="97"/>
      <c r="E21" s="98">
        <v>18</v>
      </c>
      <c r="F21" s="98">
        <v>18</v>
      </c>
      <c r="G21" s="98"/>
      <c r="H21" s="98"/>
      <c r="I21" s="99"/>
      <c r="J21" s="100">
        <f t="shared" si="6"/>
        <v>36</v>
      </c>
      <c r="K21" s="101">
        <f t="shared" si="5"/>
        <v>3924</v>
      </c>
      <c r="M21" s="114"/>
    </row>
    <row r="22" spans="1:13" x14ac:dyDescent="0.25">
      <c r="A22" s="94">
        <v>2.11</v>
      </c>
      <c r="B22" s="95" t="s">
        <v>45</v>
      </c>
      <c r="C22" s="96">
        <v>7000</v>
      </c>
      <c r="D22" s="97"/>
      <c r="E22" s="98">
        <v>5</v>
      </c>
      <c r="F22" s="98">
        <v>20</v>
      </c>
      <c r="G22" s="98"/>
      <c r="H22" s="98">
        <v>80</v>
      </c>
      <c r="I22" s="99"/>
      <c r="J22" s="100">
        <f t="shared" ref="J22" si="7">SUM(D22:I22)</f>
        <v>105</v>
      </c>
      <c r="K22" s="101">
        <f t="shared" ref="K22" si="8">D22*D$3+E22*E$3+F22*F$3+G22*G$3+H22*H$3+I22*I$3</f>
        <v>7390</v>
      </c>
      <c r="M22" s="114"/>
    </row>
    <row r="23" spans="1:13" x14ac:dyDescent="0.25">
      <c r="A23" s="25" t="s">
        <v>43</v>
      </c>
      <c r="B23" s="26"/>
      <c r="C23" s="27"/>
      <c r="D23" s="28">
        <f>SUM(D11:D22)</f>
        <v>18</v>
      </c>
      <c r="E23" s="29">
        <f t="shared" ref="E23:I23" si="9">SUM(E11:E22)</f>
        <v>625</v>
      </c>
      <c r="F23" s="29">
        <f t="shared" si="9"/>
        <v>498</v>
      </c>
      <c r="G23" s="29">
        <f t="shared" si="9"/>
        <v>262</v>
      </c>
      <c r="H23" s="29">
        <f t="shared" si="9"/>
        <v>487</v>
      </c>
      <c r="I23" s="30">
        <f t="shared" si="9"/>
        <v>61</v>
      </c>
      <c r="J23" s="59">
        <f>SUM(D23:I23)</f>
        <v>1951</v>
      </c>
      <c r="K23" s="31">
        <f>SUM(K11:K22)</f>
        <v>177075</v>
      </c>
    </row>
    <row r="24" spans="1:13" ht="13" x14ac:dyDescent="0.3">
      <c r="A24" s="24" t="s">
        <v>13</v>
      </c>
      <c r="B24" s="24"/>
      <c r="C24" s="19"/>
      <c r="D24" s="20"/>
      <c r="E24" s="21"/>
      <c r="F24" s="21"/>
      <c r="G24" s="21"/>
      <c r="H24" s="21"/>
      <c r="I24" s="22"/>
      <c r="J24" s="60"/>
      <c r="K24" s="23"/>
    </row>
    <row r="25" spans="1:13" x14ac:dyDescent="0.25">
      <c r="A25" s="69" t="s">
        <v>40</v>
      </c>
      <c r="B25" s="70" t="s">
        <v>37</v>
      </c>
      <c r="C25" s="71" t="s">
        <v>38</v>
      </c>
      <c r="D25" s="72">
        <f>D39</f>
        <v>9</v>
      </c>
      <c r="E25" s="73">
        <f t="shared" ref="E25:I25" si="10">E39</f>
        <v>20</v>
      </c>
      <c r="F25" s="73">
        <f t="shared" si="10"/>
        <v>20</v>
      </c>
      <c r="G25" s="73">
        <f t="shared" si="10"/>
        <v>9</v>
      </c>
      <c r="H25" s="73">
        <f t="shared" si="10"/>
        <v>8</v>
      </c>
      <c r="I25" s="74">
        <f t="shared" si="10"/>
        <v>1</v>
      </c>
      <c r="J25" s="75">
        <f>SUM(D25:I25)</f>
        <v>67</v>
      </c>
      <c r="K25" s="71">
        <f t="shared" ref="K25" si="11">D25*D$3+E25*E$3+F25*F$3+G25*G$3+H25*H$3+I25*I$3</f>
        <v>6810</v>
      </c>
      <c r="M25" s="114"/>
    </row>
    <row r="26" spans="1:13" x14ac:dyDescent="0.25">
      <c r="A26" s="77">
        <v>3.1</v>
      </c>
      <c r="B26" s="102" t="s">
        <v>17</v>
      </c>
      <c r="C26" s="79">
        <v>60000</v>
      </c>
      <c r="D26" s="80">
        <v>50</v>
      </c>
      <c r="E26" s="81">
        <v>120</v>
      </c>
      <c r="F26" s="81">
        <v>150</v>
      </c>
      <c r="G26" s="81">
        <v>160</v>
      </c>
      <c r="H26" s="81">
        <v>150</v>
      </c>
      <c r="I26" s="82">
        <v>80</v>
      </c>
      <c r="J26" s="83">
        <f t="shared" ref="J26:J29" si="12">SUM(D26:I26)</f>
        <v>710</v>
      </c>
      <c r="K26" s="84">
        <f>D26*D$3+E26*E$3+F26*F$3+G26*G$3+H26*H$3+I26*I$3</f>
        <v>59960</v>
      </c>
      <c r="M26" s="114"/>
    </row>
    <row r="27" spans="1:13" ht="25" x14ac:dyDescent="0.25">
      <c r="A27" s="85">
        <v>3.2</v>
      </c>
      <c r="B27" s="103" t="s">
        <v>25</v>
      </c>
      <c r="C27" s="87">
        <v>11000</v>
      </c>
      <c r="D27" s="88">
        <v>10</v>
      </c>
      <c r="E27" s="89">
        <v>5</v>
      </c>
      <c r="F27" s="89">
        <v>40</v>
      </c>
      <c r="G27" s="89">
        <v>20</v>
      </c>
      <c r="H27" s="89">
        <v>60</v>
      </c>
      <c r="I27" s="90"/>
      <c r="J27" s="83">
        <f t="shared" si="12"/>
        <v>135</v>
      </c>
      <c r="K27" s="91">
        <f>D27*D$3+E27*E$3+F27*F$3+G27*G$3+H27*H$3+I27*I$3</f>
        <v>11090</v>
      </c>
      <c r="M27" s="114"/>
    </row>
    <row r="28" spans="1:13" ht="25" x14ac:dyDescent="0.25">
      <c r="A28" s="104">
        <v>3.3</v>
      </c>
      <c r="B28" s="105" t="s">
        <v>26</v>
      </c>
      <c r="C28" s="96">
        <v>24000</v>
      </c>
      <c r="D28" s="97">
        <v>20</v>
      </c>
      <c r="E28" s="98">
        <v>75</v>
      </c>
      <c r="F28" s="98">
        <v>60</v>
      </c>
      <c r="G28" s="98">
        <v>20</v>
      </c>
      <c r="H28" s="98">
        <v>80</v>
      </c>
      <c r="I28" s="99"/>
      <c r="J28" s="106">
        <f t="shared" si="12"/>
        <v>255</v>
      </c>
      <c r="K28" s="101">
        <f>D28*D$3+E28*E$3+F28*F$3+G28*G$3+H28*H$3+I28*I$3</f>
        <v>23950</v>
      </c>
      <c r="M28" s="114"/>
    </row>
    <row r="29" spans="1:13" ht="25" x14ac:dyDescent="0.25">
      <c r="A29" s="85">
        <v>3.4</v>
      </c>
      <c r="B29" s="103" t="s">
        <v>46</v>
      </c>
      <c r="C29" s="87">
        <v>60000</v>
      </c>
      <c r="D29" s="88">
        <f>19+35</f>
        <v>54</v>
      </c>
      <c r="E29" s="89">
        <f>157+140</f>
        <v>297</v>
      </c>
      <c r="F29" s="89"/>
      <c r="G29" s="89">
        <f>115+110</f>
        <v>225</v>
      </c>
      <c r="H29" s="89"/>
      <c r="I29" s="90"/>
      <c r="J29" s="106">
        <f t="shared" si="12"/>
        <v>576</v>
      </c>
      <c r="K29" s="101">
        <f>D29*D$3+E29*E$3+F29*F$3+G29*G$3+H29*H$3+I29*I$3</f>
        <v>59481</v>
      </c>
      <c r="M29" s="114"/>
    </row>
    <row r="30" spans="1:13" ht="37.5" x14ac:dyDescent="0.25">
      <c r="A30" s="107">
        <v>3.5</v>
      </c>
      <c r="B30" s="108" t="s">
        <v>47</v>
      </c>
      <c r="C30" s="109">
        <v>14000</v>
      </c>
      <c r="D30" s="110"/>
      <c r="E30" s="111">
        <v>20</v>
      </c>
      <c r="F30" s="111">
        <v>79</v>
      </c>
      <c r="G30" s="111"/>
      <c r="H30" s="111">
        <v>57</v>
      </c>
      <c r="I30" s="112"/>
      <c r="J30" s="113">
        <f>SUM(D30:I30)</f>
        <v>156</v>
      </c>
      <c r="K30" s="101">
        <f>D30*D$3+E30*E$3+F30*F$3+G30*G$3+H30*H$3+I30*I$3</f>
        <v>13680</v>
      </c>
      <c r="M30" s="114"/>
    </row>
    <row r="31" spans="1:13" x14ac:dyDescent="0.25">
      <c r="A31" s="25" t="s">
        <v>43</v>
      </c>
      <c r="B31" s="26"/>
      <c r="C31" s="27"/>
      <c r="D31" s="28">
        <f>SUM(D25:D30)</f>
        <v>143</v>
      </c>
      <c r="E31" s="29">
        <f t="shared" ref="E31:I31" si="13">SUM(E25:E30)</f>
        <v>537</v>
      </c>
      <c r="F31" s="29">
        <f t="shared" si="13"/>
        <v>349</v>
      </c>
      <c r="G31" s="29">
        <f t="shared" si="13"/>
        <v>434</v>
      </c>
      <c r="H31" s="29">
        <f t="shared" si="13"/>
        <v>355</v>
      </c>
      <c r="I31" s="30">
        <f t="shared" si="13"/>
        <v>81</v>
      </c>
      <c r="J31" s="59">
        <f>SUM(D31:I31)</f>
        <v>1899</v>
      </c>
      <c r="K31" s="31">
        <f>SUM(K25:K30)</f>
        <v>174971</v>
      </c>
    </row>
    <row r="32" spans="1:13" ht="13.5" thickBot="1" x14ac:dyDescent="0.35">
      <c r="A32" s="33" t="s">
        <v>29</v>
      </c>
      <c r="B32" s="33"/>
      <c r="C32" s="34"/>
      <c r="D32" s="35">
        <f>D9+D23+D31</f>
        <v>169</v>
      </c>
      <c r="E32" s="36">
        <f t="shared" ref="E32:I32" si="14">E9+E23+E31</f>
        <v>1187</v>
      </c>
      <c r="F32" s="36">
        <f t="shared" si="14"/>
        <v>869</v>
      </c>
      <c r="G32" s="36">
        <f t="shared" si="14"/>
        <v>705</v>
      </c>
      <c r="H32" s="36">
        <f t="shared" si="14"/>
        <v>852</v>
      </c>
      <c r="I32" s="37">
        <f t="shared" si="14"/>
        <v>143</v>
      </c>
      <c r="J32" s="55">
        <f>SUM(J9+J23+J31)</f>
        <v>3925</v>
      </c>
      <c r="K32" s="34">
        <f>SUM(K9+K23+K31)</f>
        <v>359626</v>
      </c>
    </row>
    <row r="33" spans="1:9" ht="13" thickTop="1" x14ac:dyDescent="0.25">
      <c r="C33" s="6"/>
      <c r="D33" s="32">
        <f>D32/$J32</f>
        <v>4.3057324840764334E-2</v>
      </c>
      <c r="E33" s="32">
        <f>E32/$J32</f>
        <v>0.30242038216560507</v>
      </c>
      <c r="F33" s="32">
        <f t="shared" ref="F33:I33" si="15">F32/$J32</f>
        <v>0.22140127388535033</v>
      </c>
      <c r="G33" s="32">
        <f>G32/$J32</f>
        <v>0.17961783439490445</v>
      </c>
      <c r="H33" s="32">
        <f t="shared" si="15"/>
        <v>0.21707006369426751</v>
      </c>
      <c r="I33" s="32">
        <f t="shared" si="15"/>
        <v>3.6433121019108283E-2</v>
      </c>
    </row>
    <row r="34" spans="1:9" x14ac:dyDescent="0.25">
      <c r="A34" s="7" t="s">
        <v>27</v>
      </c>
      <c r="B34" s="7"/>
      <c r="C34" s="8">
        <f>SUM(C4:C30)</f>
        <v>360000</v>
      </c>
    </row>
    <row r="36" spans="1:9" x14ac:dyDescent="0.25">
      <c r="A36" s="1" t="s">
        <v>30</v>
      </c>
    </row>
    <row r="37" spans="1:9" x14ac:dyDescent="0.25">
      <c r="A37" s="32">
        <v>0.28999999999999998</v>
      </c>
      <c r="B37" s="1" t="s">
        <v>31</v>
      </c>
      <c r="D37" s="1">
        <v>8</v>
      </c>
      <c r="E37" s="1">
        <v>25</v>
      </c>
      <c r="F37" s="1">
        <f>ROUND(F$5*$A37, 0)</f>
        <v>22</v>
      </c>
      <c r="G37" s="1">
        <v>9</v>
      </c>
      <c r="H37" s="1">
        <v>10</v>
      </c>
      <c r="I37" s="1">
        <f>ROUND(I$5*$A37, 0)</f>
        <v>1</v>
      </c>
    </row>
    <row r="38" spans="1:9" x14ac:dyDescent="0.25">
      <c r="A38" s="32">
        <v>0.42</v>
      </c>
      <c r="B38" s="1" t="s">
        <v>32</v>
      </c>
      <c r="D38" s="1">
        <f>ROUND(D5*$A38,0)</f>
        <v>13</v>
      </c>
      <c r="E38" s="1">
        <v>35</v>
      </c>
      <c r="F38" s="1">
        <v>33</v>
      </c>
      <c r="G38" s="1">
        <v>9</v>
      </c>
      <c r="H38" s="1">
        <v>10</v>
      </c>
      <c r="I38" s="1">
        <f t="shared" ref="I38:I39" si="16">ROUND(I$5*$A38, 0)</f>
        <v>1</v>
      </c>
    </row>
    <row r="39" spans="1:9" x14ac:dyDescent="0.25">
      <c r="A39" s="32">
        <v>0.28999999999999998</v>
      </c>
      <c r="B39" s="1" t="s">
        <v>33</v>
      </c>
      <c r="D39" s="1">
        <f>ROUND(D5*$A39,0)</f>
        <v>9</v>
      </c>
      <c r="E39" s="1">
        <v>20</v>
      </c>
      <c r="F39" s="1">
        <v>20</v>
      </c>
      <c r="G39" s="1">
        <v>9</v>
      </c>
      <c r="H39" s="1">
        <v>8</v>
      </c>
      <c r="I39" s="1">
        <f t="shared" si="16"/>
        <v>1</v>
      </c>
    </row>
    <row r="41" spans="1:9" x14ac:dyDescent="0.25">
      <c r="A41" s="1" t="s">
        <v>27</v>
      </c>
      <c r="D41" s="1">
        <f>SUM(D37:D39)</f>
        <v>30</v>
      </c>
      <c r="E41" s="1">
        <f t="shared" ref="E41:I41" si="17">SUM(E37:E39)</f>
        <v>80</v>
      </c>
      <c r="F41" s="1">
        <f t="shared" si="17"/>
        <v>75</v>
      </c>
      <c r="G41" s="1">
        <f t="shared" si="17"/>
        <v>27</v>
      </c>
      <c r="H41" s="1">
        <f t="shared" si="17"/>
        <v>28</v>
      </c>
      <c r="I41" s="1">
        <f t="shared" si="17"/>
        <v>3</v>
      </c>
    </row>
    <row r="43" spans="1:9" x14ac:dyDescent="0.25">
      <c r="A43" s="1" t="s">
        <v>44</v>
      </c>
      <c r="B43" s="61">
        <f>D33*D3+E33*E3+F33*F3+G33*G3+H33*H3+I33*I3</f>
        <v>91.624458598726122</v>
      </c>
    </row>
  </sheetData>
  <mergeCells count="1">
    <mergeCell ref="D1:I1"/>
  </mergeCells>
  <pageMargins left="0.7" right="0.7" top="0.78740157499999996" bottom="0.78740157499999996" header="0.3" footer="0.3"/>
  <pageSetup paperSize="9" scale="90" fitToHeight="0" orientation="landscape" r:id="rId1"/>
  <headerFooter>
    <oddHeader>&amp;L&amp;"Arial,Standard"&amp;10ASTRA F3, 070017
EP Sissach - Eptingen (EP SIEP)&amp;C&amp;"Arial,Fett"Stundenaufteilung NO13&amp;R&amp;"Arial,Standard"&amp;10INGE EPSI</oddHeader>
    <oddFooter>&amp;L&amp;"Arial,Standard"&amp;10Verfasser: INGE EPSI, Jauslin Stebler AG
&amp;Z&amp;F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2B133FE1061D44480C95F59483A23EF" ma:contentTypeVersion="14" ma:contentTypeDescription="Ein neues Dokument erstellen." ma:contentTypeScope="" ma:versionID="da084bacca88d34306a6fb1c29adf9f7">
  <xsd:schema xmlns:xsd="http://www.w3.org/2001/XMLSchema" xmlns:xs="http://www.w3.org/2001/XMLSchema" xmlns:p="http://schemas.microsoft.com/office/2006/metadata/properties" xmlns:ns2="48bdc38c-0a38-481e-8c8a-94a8df1cd353" xmlns:ns3="f1f41c07-d52d-4216-b301-cf239111e526" targetNamespace="http://schemas.microsoft.com/office/2006/metadata/properties" ma:root="true" ma:fieldsID="0f5bb23766047fc593f421b6539d4aba" ns2:_="" ns3:_="">
    <xsd:import namespace="48bdc38c-0a38-481e-8c8a-94a8df1cd353"/>
    <xsd:import namespace="f1f41c07-d52d-4216-b301-cf239111e5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bdc38c-0a38-481e-8c8a-94a8df1cd3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2e361647-4f27-4ba7-b272-c5271ccb6e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41c07-d52d-4216-b301-cf239111e526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d0b9dd4-b610-4841-80a8-7610406e07d6}" ma:internalName="TaxCatchAll" ma:showField="CatchAllData" ma:web="f1f41c07-d52d-4216-b301-cf239111e5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392AE8-0BBF-4C66-BADD-0F743B6560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0DA6A9-8087-47FE-8900-748C585240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bdc38c-0a38-481e-8c8a-94a8df1cd353"/>
    <ds:schemaRef ds:uri="f1f41c07-d52d-4216-b301-cf239111e5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>JAUSLIN STEBLER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20220920_Stundenaufteilung NO13</dc:title>
  <dc:creator>Grieder Fabio</dc:creator>
  <cp:lastModifiedBy>Grieder Fabio</cp:lastModifiedBy>
  <cp:lastPrinted>2022-09-27T15:25:52Z</cp:lastPrinted>
  <dcterms:created xsi:type="dcterms:W3CDTF">2022-09-20T09:41:22Z</dcterms:created>
  <dcterms:modified xsi:type="dcterms:W3CDTF">2023-04-04T08:24:10Z</dcterms:modified>
</cp:coreProperties>
</file>