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7580" windowHeight="960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35" i="1" l="1"/>
  <c r="D34" i="1"/>
  <c r="C36" i="1"/>
  <c r="B36" i="1"/>
  <c r="J28" i="1"/>
  <c r="H28" i="1"/>
  <c r="E28" i="1"/>
  <c r="C28" i="1"/>
  <c r="D36" i="1" l="1"/>
  <c r="J27" i="1"/>
  <c r="J22" i="1"/>
  <c r="J23" i="1"/>
  <c r="J24" i="1"/>
  <c r="J25" i="1"/>
  <c r="J26" i="1"/>
  <c r="J21" i="1"/>
  <c r="H26" i="1"/>
  <c r="H25" i="1"/>
  <c r="H24" i="1"/>
  <c r="H23" i="1"/>
  <c r="H22" i="1"/>
  <c r="H21" i="1"/>
  <c r="E21" i="1"/>
  <c r="E25" i="1"/>
  <c r="E24" i="1"/>
  <c r="E23" i="1"/>
  <c r="E22" i="1"/>
  <c r="C26" i="1"/>
  <c r="C25" i="1"/>
  <c r="C24" i="1"/>
  <c r="C23" i="1"/>
  <c r="C22" i="1"/>
  <c r="C21" i="1"/>
  <c r="F27" i="1"/>
  <c r="D27" i="1"/>
  <c r="B27" i="1"/>
  <c r="G26" i="1"/>
  <c r="I26" i="1" s="1"/>
  <c r="E26" i="1"/>
  <c r="G25" i="1"/>
  <c r="G24" i="1"/>
  <c r="I24" i="1" s="1"/>
  <c r="G23" i="1"/>
  <c r="G22" i="1"/>
  <c r="I22" i="1" s="1"/>
  <c r="G21" i="1"/>
  <c r="G27" i="1" s="1"/>
  <c r="E27" i="1"/>
  <c r="C27" i="1"/>
  <c r="H14" i="1"/>
  <c r="H9" i="1"/>
  <c r="H10" i="1"/>
  <c r="H11" i="1"/>
  <c r="H12" i="1"/>
  <c r="H13" i="1"/>
  <c r="H8" i="1"/>
  <c r="E14" i="1"/>
  <c r="E9" i="1"/>
  <c r="E10" i="1"/>
  <c r="E11" i="1"/>
  <c r="E12" i="1"/>
  <c r="E13" i="1"/>
  <c r="E8" i="1"/>
  <c r="C14" i="1"/>
  <c r="C9" i="1"/>
  <c r="C10" i="1"/>
  <c r="C11" i="1"/>
  <c r="C12" i="1"/>
  <c r="C13" i="1"/>
  <c r="C8" i="1"/>
  <c r="I11" i="1"/>
  <c r="I12" i="1"/>
  <c r="I13" i="1"/>
  <c r="G9" i="1"/>
  <c r="I9" i="1" s="1"/>
  <c r="G10" i="1"/>
  <c r="I10" i="1" s="1"/>
  <c r="G11" i="1"/>
  <c r="G12" i="1"/>
  <c r="G13" i="1"/>
  <c r="G8" i="1"/>
  <c r="F14" i="1"/>
  <c r="D14" i="1"/>
  <c r="B14" i="1"/>
  <c r="I21" i="1" l="1"/>
  <c r="I23" i="1"/>
  <c r="I25" i="1"/>
  <c r="H27" i="1"/>
  <c r="G14" i="1"/>
  <c r="I8" i="1"/>
  <c r="I14" i="1" s="1"/>
  <c r="I27" i="1" l="1"/>
</calcChain>
</file>

<file path=xl/sharedStrings.xml><?xml version="1.0" encoding="utf-8"?>
<sst xmlns="http://schemas.openxmlformats.org/spreadsheetml/2006/main" count="63" uniqueCount="34">
  <si>
    <t>Kat.</t>
  </si>
  <si>
    <t>neuer NO</t>
  </si>
  <si>
    <t>Total</t>
  </si>
  <si>
    <t>Rest</t>
  </si>
  <si>
    <t>B</t>
  </si>
  <si>
    <t>C</t>
  </si>
  <si>
    <t>D</t>
  </si>
  <si>
    <t>E</t>
  </si>
  <si>
    <t>F</t>
  </si>
  <si>
    <t>G</t>
  </si>
  <si>
    <t>Vertrag exkl NO1</t>
  </si>
  <si>
    <t>[h]</t>
  </si>
  <si>
    <t>[%]</t>
  </si>
  <si>
    <t>geleistet per 28.2.14</t>
  </si>
  <si>
    <t>B) Übersicht Honorarsituation per Ende Februar</t>
  </si>
  <si>
    <t>A) Übersicht Stundensituation per Ende Februar</t>
  </si>
  <si>
    <t>[CHF]</t>
  </si>
  <si>
    <t>Vertrag inkl neuer NO</t>
  </si>
  <si>
    <t>Mittelansatz</t>
  </si>
  <si>
    <t>EP SI-EP / TP 3 Phase MK/AP</t>
  </si>
  <si>
    <t>per 28.2.14</t>
  </si>
  <si>
    <t>C) Stand per 28.2.14 und Ausblick bis Phasenende (Stunden)</t>
  </si>
  <si>
    <t>ab 1.3.14</t>
  </si>
  <si>
    <t>AeBo</t>
  </si>
  <si>
    <t>JSAG</t>
  </si>
  <si>
    <t>Erbracht (1)</t>
  </si>
  <si>
    <t>Total inkl (2)</t>
  </si>
  <si>
    <t>Rest (3)</t>
  </si>
  <si>
    <t>Bemerkungen zu</t>
  </si>
  <si>
    <t>(1): gemäss Cash-Formular, aufgeteilt gemäss Firmenzughörigkeit</t>
  </si>
  <si>
    <t>(2): gemäss neuer NO / Objektzuteilung</t>
  </si>
  <si>
    <t>D) Zusammenstellung (bei geschätztem Restaufwand von 1'500h)</t>
  </si>
  <si>
    <t>Stundenverbrauch: 3675 + 1500 = 5175h, entspricht 102%</t>
  </si>
  <si>
    <t>Kosten: 404'000 + 1500hx95.-/h = 546'500.-, entspricht 114% / Somit für 4% Reduktion der Ansätze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</si>
</sst>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6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1" fontId="0" fillId="0" borderId="6" xfId="0" applyNumberFormat="1" applyBorder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164" fontId="0" fillId="0" borderId="6" xfId="1" applyNumberFormat="1" applyFont="1" applyBorder="1"/>
    <xf numFmtId="164" fontId="2" fillId="0" borderId="6" xfId="1" applyNumberFormat="1" applyFont="1" applyBorder="1"/>
    <xf numFmtId="0" fontId="2" fillId="0" borderId="4" xfId="0" applyFont="1" applyBorder="1" applyAlignment="1">
      <alignment horizontal="center"/>
    </xf>
    <xf numFmtId="164" fontId="2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Fill="1" applyBorder="1"/>
    <xf numFmtId="0" fontId="0" fillId="0" borderId="11" xfId="0" applyBorder="1"/>
    <xf numFmtId="43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2" applyFont="1" applyBorder="1" applyAlignment="1">
      <alignment horizontal="center"/>
    </xf>
    <xf numFmtId="44" fontId="2" fillId="0" borderId="4" xfId="2" applyFont="1" applyBorder="1" applyAlignment="1">
      <alignment horizontal="center"/>
    </xf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8" workbookViewId="0">
      <selection activeCell="F36" sqref="F36"/>
    </sheetView>
  </sheetViews>
  <sheetFormatPr baseColWidth="10" defaultRowHeight="12.75" x14ac:dyDescent="0.2"/>
  <sheetData>
    <row r="1" spans="1:9" x14ac:dyDescent="0.2">
      <c r="A1" s="1" t="s">
        <v>19</v>
      </c>
    </row>
    <row r="2" spans="1:9" ht="8.25" customHeight="1" x14ac:dyDescent="0.2">
      <c r="A2" s="1"/>
    </row>
    <row r="3" spans="1:9" x14ac:dyDescent="0.2">
      <c r="A3" s="1" t="s">
        <v>15</v>
      </c>
    </row>
    <row r="4" spans="1:9" ht="6.75" customHeight="1" x14ac:dyDescent="0.2"/>
    <row r="5" spans="1:9" x14ac:dyDescent="0.2">
      <c r="A5" s="6" t="s">
        <v>0</v>
      </c>
      <c r="B5" s="30" t="s">
        <v>10</v>
      </c>
      <c r="C5" s="31"/>
      <c r="D5" s="32" t="s">
        <v>13</v>
      </c>
      <c r="E5" s="31"/>
      <c r="F5" s="16" t="s">
        <v>1</v>
      </c>
      <c r="G5" s="33" t="s">
        <v>17</v>
      </c>
      <c r="H5" s="34"/>
      <c r="I5" s="16" t="s">
        <v>3</v>
      </c>
    </row>
    <row r="6" spans="1:9" x14ac:dyDescent="0.2">
      <c r="A6" s="7"/>
      <c r="B6" s="12" t="s">
        <v>11</v>
      </c>
      <c r="C6" s="11" t="s">
        <v>12</v>
      </c>
      <c r="D6" s="11" t="s">
        <v>11</v>
      </c>
      <c r="E6" s="11" t="s">
        <v>12</v>
      </c>
      <c r="F6" s="12" t="s">
        <v>11</v>
      </c>
      <c r="G6" s="12" t="s">
        <v>11</v>
      </c>
      <c r="H6" s="11" t="s">
        <v>12</v>
      </c>
      <c r="I6" s="12" t="s">
        <v>11</v>
      </c>
    </row>
    <row r="7" spans="1:9" x14ac:dyDescent="0.2">
      <c r="A7" s="8"/>
      <c r="B7" s="13"/>
      <c r="C7" s="9"/>
      <c r="D7" s="9"/>
      <c r="E7" s="9"/>
      <c r="F7" s="9"/>
      <c r="G7" s="9"/>
      <c r="H7" s="9"/>
      <c r="I7" s="9"/>
    </row>
    <row r="8" spans="1:9" x14ac:dyDescent="0.2">
      <c r="A8" s="2" t="s">
        <v>4</v>
      </c>
      <c r="B8" s="4">
        <v>420</v>
      </c>
      <c r="C8" s="4">
        <f>B8*100/$B$14</f>
        <v>14</v>
      </c>
      <c r="D8" s="4">
        <v>859</v>
      </c>
      <c r="E8" s="10">
        <f>D8*100/$D$14</f>
        <v>23.380511703864997</v>
      </c>
      <c r="F8" s="4">
        <v>570</v>
      </c>
      <c r="G8" s="4">
        <f>F8+B8</f>
        <v>990</v>
      </c>
      <c r="H8" s="10">
        <f>G8*100/$G$14</f>
        <v>19.449901768172889</v>
      </c>
      <c r="I8" s="4">
        <f>G8-D8</f>
        <v>131</v>
      </c>
    </row>
    <row r="9" spans="1:9" x14ac:dyDescent="0.2">
      <c r="A9" s="2" t="s">
        <v>5</v>
      </c>
      <c r="B9" s="4">
        <v>210</v>
      </c>
      <c r="C9" s="4">
        <f t="shared" ref="C9:C13" si="0">B9*100/$B$14</f>
        <v>7</v>
      </c>
      <c r="D9" s="4">
        <v>586</v>
      </c>
      <c r="E9" s="10">
        <f t="shared" ref="E9:E13" si="1">D9*100/$D$14</f>
        <v>15.949918345127927</v>
      </c>
      <c r="F9" s="4">
        <v>438</v>
      </c>
      <c r="G9" s="4">
        <f t="shared" ref="G9:G13" si="2">F9+B9</f>
        <v>648</v>
      </c>
      <c r="H9" s="10">
        <f t="shared" ref="H9:H13" si="3">G9*100/$G$14</f>
        <v>12.730844793713164</v>
      </c>
      <c r="I9" s="4">
        <f t="shared" ref="I9:I13" si="4">G9-D9</f>
        <v>62</v>
      </c>
    </row>
    <row r="10" spans="1:9" x14ac:dyDescent="0.2">
      <c r="A10" s="2" t="s">
        <v>6</v>
      </c>
      <c r="B10" s="4">
        <v>860</v>
      </c>
      <c r="C10" s="10">
        <f t="shared" si="0"/>
        <v>28.666666666666668</v>
      </c>
      <c r="D10" s="4">
        <v>2028</v>
      </c>
      <c r="E10" s="10">
        <f t="shared" si="1"/>
        <v>55.198693522046817</v>
      </c>
      <c r="F10" s="4">
        <v>690</v>
      </c>
      <c r="G10" s="4">
        <f t="shared" si="2"/>
        <v>1550</v>
      </c>
      <c r="H10" s="10">
        <f t="shared" si="3"/>
        <v>30.451866404715126</v>
      </c>
      <c r="I10" s="4">
        <f t="shared" si="4"/>
        <v>-478</v>
      </c>
    </row>
    <row r="11" spans="1:9" x14ac:dyDescent="0.2">
      <c r="A11" s="2" t="s">
        <v>7</v>
      </c>
      <c r="B11" s="4">
        <v>510</v>
      </c>
      <c r="C11" s="4">
        <f t="shared" si="0"/>
        <v>17</v>
      </c>
      <c r="D11" s="4">
        <v>6</v>
      </c>
      <c r="E11" s="10">
        <f t="shared" si="1"/>
        <v>0.16330974414806751</v>
      </c>
      <c r="F11" s="4">
        <v>166</v>
      </c>
      <c r="G11" s="4">
        <f t="shared" si="2"/>
        <v>676</v>
      </c>
      <c r="H11" s="10">
        <f t="shared" si="3"/>
        <v>13.280943025540275</v>
      </c>
      <c r="I11" s="4">
        <f t="shared" si="4"/>
        <v>670</v>
      </c>
    </row>
    <row r="12" spans="1:9" x14ac:dyDescent="0.2">
      <c r="A12" s="2" t="s">
        <v>8</v>
      </c>
      <c r="B12" s="4">
        <v>480</v>
      </c>
      <c r="C12" s="4">
        <f t="shared" si="0"/>
        <v>16</v>
      </c>
      <c r="D12" s="4">
        <v>195</v>
      </c>
      <c r="E12" s="10">
        <f t="shared" si="1"/>
        <v>5.3075666848121941</v>
      </c>
      <c r="F12" s="4">
        <v>110</v>
      </c>
      <c r="G12" s="4">
        <f t="shared" si="2"/>
        <v>590</v>
      </c>
      <c r="H12" s="10">
        <f t="shared" si="3"/>
        <v>11.591355599214145</v>
      </c>
      <c r="I12" s="4">
        <f t="shared" si="4"/>
        <v>395</v>
      </c>
    </row>
    <row r="13" spans="1:9" x14ac:dyDescent="0.2">
      <c r="A13" s="2" t="s">
        <v>9</v>
      </c>
      <c r="B13" s="4">
        <v>520</v>
      </c>
      <c r="C13" s="10">
        <f t="shared" si="0"/>
        <v>17.333333333333332</v>
      </c>
      <c r="D13" s="4"/>
      <c r="E13" s="10">
        <f t="shared" si="1"/>
        <v>0</v>
      </c>
      <c r="F13" s="4">
        <v>116</v>
      </c>
      <c r="G13" s="4">
        <f t="shared" si="2"/>
        <v>636</v>
      </c>
      <c r="H13" s="10">
        <f t="shared" si="3"/>
        <v>12.495088408644401</v>
      </c>
      <c r="I13" s="4">
        <f t="shared" si="4"/>
        <v>636</v>
      </c>
    </row>
    <row r="14" spans="1:9" x14ac:dyDescent="0.2">
      <c r="A14" s="3" t="s">
        <v>2</v>
      </c>
      <c r="B14" s="5">
        <f>SUM(B8:B13)</f>
        <v>3000</v>
      </c>
      <c r="C14" s="5">
        <f>SUM(C8:C13)</f>
        <v>100</v>
      </c>
      <c r="D14" s="5">
        <f>SUM(D8:D13)</f>
        <v>3674</v>
      </c>
      <c r="E14" s="5">
        <f>SUM(E8:E13)</f>
        <v>100</v>
      </c>
      <c r="F14" s="5">
        <f t="shared" ref="F14:I14" si="5">SUM(F8:F13)</f>
        <v>2090</v>
      </c>
      <c r="G14" s="5">
        <f t="shared" si="5"/>
        <v>5090</v>
      </c>
      <c r="H14" s="3">
        <f t="shared" si="5"/>
        <v>100</v>
      </c>
      <c r="I14" s="5">
        <f t="shared" si="5"/>
        <v>1416</v>
      </c>
    </row>
    <row r="16" spans="1:9" x14ac:dyDescent="0.2">
      <c r="A16" s="1" t="s">
        <v>14</v>
      </c>
    </row>
    <row r="17" spans="1:10" ht="6" customHeight="1" x14ac:dyDescent="0.2"/>
    <row r="18" spans="1:10" x14ac:dyDescent="0.2">
      <c r="A18" s="6" t="s">
        <v>0</v>
      </c>
      <c r="B18" s="30" t="s">
        <v>10</v>
      </c>
      <c r="C18" s="31"/>
      <c r="D18" s="32" t="s">
        <v>13</v>
      </c>
      <c r="E18" s="31"/>
      <c r="F18" s="16" t="s">
        <v>1</v>
      </c>
      <c r="G18" s="33" t="s">
        <v>17</v>
      </c>
      <c r="H18" s="34"/>
      <c r="I18" s="30" t="s">
        <v>3</v>
      </c>
      <c r="J18" s="31"/>
    </row>
    <row r="19" spans="1:10" x14ac:dyDescent="0.2">
      <c r="A19" s="7"/>
      <c r="B19" s="12" t="s">
        <v>11</v>
      </c>
      <c r="C19" s="11" t="s">
        <v>16</v>
      </c>
      <c r="D19" s="11" t="s">
        <v>11</v>
      </c>
      <c r="E19" s="11" t="s">
        <v>16</v>
      </c>
      <c r="F19" s="12" t="s">
        <v>11</v>
      </c>
      <c r="G19" s="12" t="s">
        <v>11</v>
      </c>
      <c r="H19" s="11" t="s">
        <v>16</v>
      </c>
      <c r="I19" s="12" t="s">
        <v>11</v>
      </c>
      <c r="J19" s="11" t="s">
        <v>16</v>
      </c>
    </row>
    <row r="20" spans="1:10" x14ac:dyDescent="0.2">
      <c r="A20" s="8"/>
      <c r="B20" s="13"/>
      <c r="C20" s="9"/>
      <c r="D20" s="9"/>
      <c r="E20" s="9"/>
      <c r="F20" s="9"/>
      <c r="G20" s="9"/>
      <c r="H20" s="9"/>
      <c r="I20" s="8"/>
      <c r="J20" s="9"/>
    </row>
    <row r="21" spans="1:10" x14ac:dyDescent="0.2">
      <c r="A21" s="2" t="s">
        <v>4</v>
      </c>
      <c r="B21" s="4">
        <v>420</v>
      </c>
      <c r="C21" s="14">
        <f>B21*140</f>
        <v>58800</v>
      </c>
      <c r="D21" s="4">
        <v>859</v>
      </c>
      <c r="E21" s="14">
        <f>D21*140</f>
        <v>120260</v>
      </c>
      <c r="F21" s="4">
        <v>570</v>
      </c>
      <c r="G21" s="4">
        <f>F21+B21</f>
        <v>990</v>
      </c>
      <c r="H21" s="14">
        <f>G21*140</f>
        <v>138600</v>
      </c>
      <c r="I21" s="2">
        <f>G21-D21</f>
        <v>131</v>
      </c>
      <c r="J21" s="18">
        <f>H21-E21</f>
        <v>18340</v>
      </c>
    </row>
    <row r="22" spans="1:10" x14ac:dyDescent="0.2">
      <c r="A22" s="2" t="s">
        <v>5</v>
      </c>
      <c r="B22" s="4">
        <v>210</v>
      </c>
      <c r="C22" s="14">
        <f>B22*118</f>
        <v>24780</v>
      </c>
      <c r="D22" s="4">
        <v>586</v>
      </c>
      <c r="E22" s="14">
        <f>D22*118</f>
        <v>69148</v>
      </c>
      <c r="F22" s="4">
        <v>438</v>
      </c>
      <c r="G22" s="4">
        <f t="shared" ref="G22:G26" si="6">F22+B22</f>
        <v>648</v>
      </c>
      <c r="H22" s="14">
        <f>G22*118</f>
        <v>76464</v>
      </c>
      <c r="I22" s="2">
        <f t="shared" ref="I22:I26" si="7">G22-D22</f>
        <v>62</v>
      </c>
      <c r="J22" s="18">
        <f t="shared" ref="J22:J26" si="8">H22-E22</f>
        <v>7316</v>
      </c>
    </row>
    <row r="23" spans="1:10" x14ac:dyDescent="0.2">
      <c r="A23" s="2" t="s">
        <v>6</v>
      </c>
      <c r="B23" s="4">
        <v>860</v>
      </c>
      <c r="C23" s="14">
        <f>B23*100</f>
        <v>86000</v>
      </c>
      <c r="D23" s="4">
        <v>2028</v>
      </c>
      <c r="E23" s="14">
        <f>D23*100</f>
        <v>202800</v>
      </c>
      <c r="F23" s="4">
        <v>690</v>
      </c>
      <c r="G23" s="4">
        <f t="shared" si="6"/>
        <v>1550</v>
      </c>
      <c r="H23" s="14">
        <f>G23*100</f>
        <v>155000</v>
      </c>
      <c r="I23" s="2">
        <f t="shared" si="7"/>
        <v>-478</v>
      </c>
      <c r="J23" s="18">
        <f t="shared" si="8"/>
        <v>-47800</v>
      </c>
    </row>
    <row r="24" spans="1:10" x14ac:dyDescent="0.2">
      <c r="A24" s="2" t="s">
        <v>7</v>
      </c>
      <c r="B24" s="4">
        <v>510</v>
      </c>
      <c r="C24" s="14">
        <f>B24*75</f>
        <v>38250</v>
      </c>
      <c r="D24" s="4">
        <v>6</v>
      </c>
      <c r="E24" s="14">
        <f>D24*75</f>
        <v>450</v>
      </c>
      <c r="F24" s="4">
        <v>166</v>
      </c>
      <c r="G24" s="4">
        <f t="shared" si="6"/>
        <v>676</v>
      </c>
      <c r="H24" s="14">
        <f>G24*75</f>
        <v>50700</v>
      </c>
      <c r="I24" s="2">
        <f t="shared" si="7"/>
        <v>670</v>
      </c>
      <c r="J24" s="18">
        <f t="shared" si="8"/>
        <v>50250</v>
      </c>
    </row>
    <row r="25" spans="1:10" x14ac:dyDescent="0.2">
      <c r="A25" s="2" t="s">
        <v>8</v>
      </c>
      <c r="B25" s="4">
        <v>480</v>
      </c>
      <c r="C25" s="14">
        <f>B25*60</f>
        <v>28800</v>
      </c>
      <c r="D25" s="4">
        <v>195</v>
      </c>
      <c r="E25" s="14">
        <f>D25*60</f>
        <v>11700</v>
      </c>
      <c r="F25" s="4">
        <v>110</v>
      </c>
      <c r="G25" s="4">
        <f t="shared" si="6"/>
        <v>590</v>
      </c>
      <c r="H25" s="14">
        <f>G25*60</f>
        <v>35400</v>
      </c>
      <c r="I25" s="2">
        <f t="shared" si="7"/>
        <v>395</v>
      </c>
      <c r="J25" s="18">
        <f t="shared" si="8"/>
        <v>23700</v>
      </c>
    </row>
    <row r="26" spans="1:10" x14ac:dyDescent="0.2">
      <c r="A26" s="2" t="s">
        <v>9</v>
      </c>
      <c r="B26" s="4">
        <v>520</v>
      </c>
      <c r="C26" s="14">
        <f>B26*35</f>
        <v>18200</v>
      </c>
      <c r="D26" s="4"/>
      <c r="E26" s="14">
        <f t="shared" ref="E26" si="9">D26*100/$D$14</f>
        <v>0</v>
      </c>
      <c r="F26" s="4">
        <v>116</v>
      </c>
      <c r="G26" s="4">
        <f t="shared" si="6"/>
        <v>636</v>
      </c>
      <c r="H26" s="14">
        <f>G26*35</f>
        <v>22260</v>
      </c>
      <c r="I26" s="2">
        <f t="shared" si="7"/>
        <v>636</v>
      </c>
      <c r="J26" s="18">
        <f t="shared" si="8"/>
        <v>22260</v>
      </c>
    </row>
    <row r="27" spans="1:10" x14ac:dyDescent="0.2">
      <c r="A27" s="3" t="s">
        <v>2</v>
      </c>
      <c r="B27" s="5">
        <f>SUM(B21:B26)</f>
        <v>3000</v>
      </c>
      <c r="C27" s="15">
        <f>SUM(C21:C26)</f>
        <v>254830</v>
      </c>
      <c r="D27" s="5">
        <f>SUM(D21:D26)</f>
        <v>3674</v>
      </c>
      <c r="E27" s="15">
        <f>SUM(E21:E26)</f>
        <v>404358</v>
      </c>
      <c r="F27" s="5">
        <f t="shared" ref="F27" si="10">SUM(F21:F26)</f>
        <v>2090</v>
      </c>
      <c r="G27" s="5">
        <f t="shared" ref="G27" si="11">SUM(G21:G26)</f>
        <v>5090</v>
      </c>
      <c r="H27" s="17">
        <f t="shared" ref="H27" si="12">SUM(H21:H26)</f>
        <v>478424</v>
      </c>
      <c r="I27" s="3">
        <f t="shared" ref="I27:J27" si="13">SUM(I21:I26)</f>
        <v>1416</v>
      </c>
      <c r="J27" s="15">
        <f t="shared" si="13"/>
        <v>74066</v>
      </c>
    </row>
    <row r="28" spans="1:10" x14ac:dyDescent="0.2">
      <c r="A28" s="19" t="s">
        <v>18</v>
      </c>
      <c r="B28" s="20"/>
      <c r="C28" s="21">
        <f>C27/B27</f>
        <v>84.943333333333328</v>
      </c>
      <c r="D28" s="20"/>
      <c r="E28" s="21">
        <f>E27/D27</f>
        <v>110.05933587370713</v>
      </c>
      <c r="F28" s="20"/>
      <c r="G28" s="20"/>
      <c r="H28" s="21">
        <f>H27/G27</f>
        <v>93.992927308447932</v>
      </c>
      <c r="I28" s="20"/>
      <c r="J28" s="21">
        <f>J27/I27</f>
        <v>52.306497175141246</v>
      </c>
    </row>
    <row r="30" spans="1:10" x14ac:dyDescent="0.2">
      <c r="A30" s="1" t="s">
        <v>21</v>
      </c>
    </row>
    <row r="31" spans="1:10" ht="6.75" customHeight="1" x14ac:dyDescent="0.2"/>
    <row r="32" spans="1:10" x14ac:dyDescent="0.2">
      <c r="A32" s="24"/>
      <c r="B32" s="22" t="s">
        <v>25</v>
      </c>
      <c r="C32" s="25" t="s">
        <v>26</v>
      </c>
      <c r="D32" s="22" t="s">
        <v>27</v>
      </c>
      <c r="F32" s="28" t="s">
        <v>28</v>
      </c>
    </row>
    <row r="33" spans="1:6" x14ac:dyDescent="0.2">
      <c r="A33" s="26"/>
      <c r="B33" s="23" t="s">
        <v>20</v>
      </c>
      <c r="C33" s="27" t="s">
        <v>1</v>
      </c>
      <c r="D33" s="23" t="s">
        <v>22</v>
      </c>
      <c r="F33" s="28" t="s">
        <v>29</v>
      </c>
    </row>
    <row r="34" spans="1:6" x14ac:dyDescent="0.2">
      <c r="A34" s="2" t="s">
        <v>23</v>
      </c>
      <c r="B34" s="2">
        <v>2147</v>
      </c>
      <c r="C34" s="2">
        <v>3061</v>
      </c>
      <c r="D34" s="2">
        <f>C34-B34</f>
        <v>914</v>
      </c>
      <c r="F34" s="29" t="s">
        <v>30</v>
      </c>
    </row>
    <row r="35" spans="1:6" x14ac:dyDescent="0.2">
      <c r="A35" s="2" t="s">
        <v>24</v>
      </c>
      <c r="B35" s="2">
        <v>1528</v>
      </c>
      <c r="C35" s="2">
        <v>2029</v>
      </c>
      <c r="D35" s="2">
        <f>C35-B35</f>
        <v>501</v>
      </c>
      <c r="F35" s="29"/>
    </row>
    <row r="36" spans="1:6" x14ac:dyDescent="0.2">
      <c r="A36" s="2" t="s">
        <v>2</v>
      </c>
      <c r="B36" s="2">
        <f>SUM(B34:B35)</f>
        <v>3675</v>
      </c>
      <c r="C36" s="2">
        <f t="shared" ref="C36:D36" si="14">SUM(C34:C35)</f>
        <v>5090</v>
      </c>
      <c r="D36" s="2">
        <f t="shared" si="14"/>
        <v>1415</v>
      </c>
    </row>
    <row r="38" spans="1:6" x14ac:dyDescent="0.2">
      <c r="A38" s="1" t="s">
        <v>31</v>
      </c>
    </row>
    <row r="39" spans="1:6" x14ac:dyDescent="0.2">
      <c r="A39" t="s">
        <v>32</v>
      </c>
    </row>
    <row r="40" spans="1:6" x14ac:dyDescent="0.2">
      <c r="A40" t="s">
        <v>33</v>
      </c>
    </row>
  </sheetData>
  <mergeCells count="7">
    <mergeCell ref="I18:J18"/>
    <mergeCell ref="B5:C5"/>
    <mergeCell ref="D5:E5"/>
    <mergeCell ref="G5:H5"/>
    <mergeCell ref="B18:C18"/>
    <mergeCell ref="D18:E18"/>
    <mergeCell ref="G18:H18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2014-04-04T07:11:45Z</cp:lastPrinted>
  <dcterms:created xsi:type="dcterms:W3CDTF">2014-04-02T06:05:28Z</dcterms:created>
  <dcterms:modified xsi:type="dcterms:W3CDTF">2014-04-04T07:11:49Z</dcterms:modified>
</cp:coreProperties>
</file>