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246_FCh_EP_Sissach-Eptingen\P100_Projektschluessel\P120_Internes_Kostenmanagement\Nachtragsofferten\Zusatzleistungen_Phase_51\"/>
    </mc:Choice>
  </mc:AlternateContent>
  <bookViews>
    <workbookView xWindow="0" yWindow="0" windowWidth="28800" windowHeight="13620" tabRatio="811"/>
  </bookViews>
  <sheets>
    <sheet name="Tabelle1" sheetId="10" r:id="rId1"/>
    <sheet name="Drop down Menü" sheetId="11" r:id="rId2"/>
  </sheets>
  <definedNames>
    <definedName name="_xlnm.Print_Area" localSheetId="0">Tabelle1!$A$1:$N$32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0" l="1"/>
  <c r="G28" i="10" l="1"/>
  <c r="O18" i="10"/>
  <c r="Q14" i="10"/>
  <c r="Q16" i="10"/>
  <c r="Q17" i="10"/>
  <c r="G17" i="10" s="1"/>
  <c r="Q18" i="10"/>
  <c r="Q19" i="10"/>
  <c r="G19" i="10" s="1"/>
  <c r="Q20" i="10"/>
  <c r="G20" i="10" s="1"/>
  <c r="H20" i="10" s="1"/>
  <c r="I20" i="10" s="1"/>
  <c r="Q21" i="10"/>
  <c r="Q22" i="10"/>
  <c r="G22" i="10" s="1"/>
  <c r="H22" i="10" s="1"/>
  <c r="I22" i="10" s="1"/>
  <c r="Q23" i="10"/>
  <c r="G23" i="10" s="1"/>
  <c r="H23" i="10" s="1"/>
  <c r="Q24" i="10"/>
  <c r="G24" i="10" s="1"/>
  <c r="H24" i="10" s="1"/>
  <c r="G16" i="10"/>
  <c r="G18" i="10"/>
  <c r="H18" i="10" s="1"/>
  <c r="I18" i="10" s="1"/>
  <c r="H16" i="10"/>
  <c r="I16" i="10" s="1"/>
  <c r="G14" i="10"/>
  <c r="G6" i="10"/>
  <c r="G26" i="10" l="1"/>
  <c r="I17" i="10"/>
  <c r="I23" i="10"/>
  <c r="H6" i="10"/>
  <c r="I6" i="10" s="1"/>
  <c r="I24" i="10"/>
  <c r="H19" i="10"/>
  <c r="I19" i="10"/>
  <c r="I14" i="10"/>
  <c r="Q15" i="10"/>
  <c r="G15" i="10" s="1"/>
  <c r="H15" i="10" s="1"/>
  <c r="Q5" i="10"/>
  <c r="G5" i="10" s="1"/>
  <c r="H26" i="10" l="1"/>
  <c r="H5" i="10"/>
  <c r="I5" i="10"/>
  <c r="I15" i="10"/>
  <c r="I26" i="10" l="1"/>
</calcChain>
</file>

<file path=xl/sharedStrings.xml><?xml version="1.0" encoding="utf-8"?>
<sst xmlns="http://schemas.openxmlformats.org/spreadsheetml/2006/main" count="154" uniqueCount="96">
  <si>
    <t xml:space="preserve">Phase 51 - Auflistung Zusatzleistungen </t>
  </si>
  <si>
    <t>Stand 10.09.2021</t>
  </si>
  <si>
    <t>Pos</t>
  </si>
  <si>
    <t>Thematik</t>
  </si>
  <si>
    <t>Grobbeschrieb der H-Leistungen</t>
  </si>
  <si>
    <t>Zusatz oder Mehr-aufwändungen?</t>
  </si>
  <si>
    <t>INGE-Partner</t>
  </si>
  <si>
    <t>Leistungs-Zeitraum</t>
  </si>
  <si>
    <t>Bisher Leistung erbracht</t>
  </si>
  <si>
    <t>Rest H-Schätzung</t>
  </si>
  <si>
    <t>Total Leistungen [CHF]</t>
  </si>
  <si>
    <t>Status Arbeiten</t>
  </si>
  <si>
    <t xml:space="preserve">Rapportierung / Abrechnung </t>
  </si>
  <si>
    <t>Meldung an ASTRA/BHU</t>
  </si>
  <si>
    <t>Entscheid ASTRA</t>
  </si>
  <si>
    <t>Schrifltlich NO erstellt?</t>
  </si>
  <si>
    <t>Leistungen aufgelaufen</t>
  </si>
  <si>
    <t>TP 0 - Übergeordnet</t>
  </si>
  <si>
    <t>JS [CHF]</t>
  </si>
  <si>
    <t>AeBo [CHF]</t>
  </si>
  <si>
    <t>Total</t>
  </si>
  <si>
    <t>Grobschätzung</t>
  </si>
  <si>
    <t xml:space="preserve">Beschleunigter Bauablauf </t>
  </si>
  <si>
    <t>Verifizierung Vorschlag UN, TESI, prov. VF, Technisches, Erstellung Faktenblatt</t>
  </si>
  <si>
    <t>Z</t>
  </si>
  <si>
    <t>JS+AeBo</t>
  </si>
  <si>
    <t>Febr-Mai 2021</t>
  </si>
  <si>
    <t>abgeschlossen</t>
  </si>
  <si>
    <t>Im Arbeitsrapport rapportiert und periodisch abgerechnet</t>
  </si>
  <si>
    <t>An der AVOR-S vom 24.02.2021 gemeldet</t>
  </si>
  <si>
    <t>Z-Auftrag an INGE von Mej an der AVOR-S vom 24.02.2021 mündlich erteilt</t>
  </si>
  <si>
    <t>noch nicht</t>
  </si>
  <si>
    <t>Laufende Prüfung Bauphasen für Änderung Bauablauf</t>
  </si>
  <si>
    <t>Prüfung Verkehrsführung / Bauphasen für Optimierungen am Bauablauf (Machbarkeit Verkehrsführung, Verschiebung bauliche Massnahmen, ...)</t>
  </si>
  <si>
    <t>laufend</t>
  </si>
  <si>
    <t>PS Bau 53 vom 31.05.2021</t>
  </si>
  <si>
    <t>TP1 - Tunnel / Geotechnik</t>
  </si>
  <si>
    <t>TP2 - Trasse / Umwelt</t>
  </si>
  <si>
    <t>Belagsknicke</t>
  </si>
  <si>
    <t>zusätzlichen Informationen / Datenaufbereitung der Belagsknicke. Frage war ob E+B oder INGE…</t>
  </si>
  <si>
    <t>JS</t>
  </si>
  <si>
    <t>Febr-März 2021</t>
  </si>
  <si>
    <t>-</t>
  </si>
  <si>
    <t>separat rapportiert</t>
  </si>
  <si>
    <t>Per E-Mail an BHU durch M. Malfatti am 22.01.2021</t>
  </si>
  <si>
    <t>Z-Auftrag an INGE gemäss Mail BHU vom 01.02.2021</t>
  </si>
  <si>
    <t>Notfallmanagement (NMB)</t>
  </si>
  <si>
    <t>Erstellen und laufende Anpassen (je Bauphase) der NMB Phase Realisierung</t>
  </si>
  <si>
    <t>AeBo</t>
  </si>
  <si>
    <t>ab Febr 2021</t>
  </si>
  <si>
    <t>läuft</t>
  </si>
  <si>
    <t xml:space="preserve">Telefonisch am 5.3.2021 an Mej gemeldet. </t>
  </si>
  <si>
    <t>Erst nach Klärung was für ein NMB-Typ zur Umsetzung kommt, soll die INGE eine grobe H-Schätzung (nur ein A4) z.H: Mej zu seinen Akten zustellen. Falls das H-Budget nicht reicht, kann er darauf zurückgreiden und die H-Aufstockung vornehmen.</t>
  </si>
  <si>
    <t>GHGW</t>
  </si>
  <si>
    <t>Prüfung Machbarkeit und Begehung vor Ort, Standorte QSK-Kabinen inkl. Leitungsführung, Detailprojektierung in Grobkostenschätzung inbegriffen.</t>
  </si>
  <si>
    <t>Gem. KoSi Bau-BSA</t>
  </si>
  <si>
    <t>Gem. Projektergänzungsantrag</t>
  </si>
  <si>
    <t>FZRS Mittelstreifen</t>
  </si>
  <si>
    <t>Zusammenstellen Facts in Präsentation betreffend FZRS im Mittelstreifen, Erstellung Grobkostenschätzung</t>
  </si>
  <si>
    <t>Febr-März</t>
  </si>
  <si>
    <t>An der PS vom 09.03.2021 gemeldet</t>
  </si>
  <si>
    <t>Im Rahmen der AVOR-Sitzung bestellt.</t>
  </si>
  <si>
    <t>Zustandserfassung Entwässerung</t>
  </si>
  <si>
    <t>Kanal-TV organisieren, begleiten und auswerten. Zustandserfassung für MP/Submission 10 Jahre alt. Ziel ist die Planungssicherheit und aktuelle Unterlagen für die ARGE zu haben</t>
  </si>
  <si>
    <t>Als gut befunden. Auftrag an Dritte (nicht ARGE). Absprache mit GE nötig.</t>
  </si>
  <si>
    <t>Schwarzer Mittelstreifen</t>
  </si>
  <si>
    <t>Prüfung Ausbildung schwarzer Mittelstreifen (Reduktion Unterhlatsarbeiten NSNW), Schnittstelle Entwässerung, ...</t>
  </si>
  <si>
    <t>ab April 2021</t>
  </si>
  <si>
    <t>An AVOR-Sitzung vom 05.05.2021 (Bestellung Mej)</t>
  </si>
  <si>
    <t>Bestellung Mej an AVOR-Sitzung 05.05.2021</t>
  </si>
  <si>
    <t>Zusatzleistungen für Vorarbeiten 2021</t>
  </si>
  <si>
    <t>Zusätzliche Massnahmen gem. Begehung vom 23.04.21 (Massnahmen MÜLS Oberburg Nord, Befahrbarmachung Pannenstreifen FBBS,…)</t>
  </si>
  <si>
    <t>ab März 2021</t>
  </si>
  <si>
    <t>Ab AVOR-Sitzung 02 vom 24.02.2021</t>
  </si>
  <si>
    <t>Für GPL i.O.
Entscheid an der PS Nr. 54 vom 14.09.2021</t>
  </si>
  <si>
    <t>TP3 - Kunstbauten</t>
  </si>
  <si>
    <t>Prüfung konzept BSA, Verifizierung Machbarkeit SP und Signale, Begehung, Pläne UEF. Detailprojektierung in Grobkostenschätzung inbegriffen.</t>
  </si>
  <si>
    <t>ab Jan 2021</t>
  </si>
  <si>
    <t>Teilersatz anstelle Lokalinstandsetzung LSW 10.309 Diegten</t>
  </si>
  <si>
    <t>Planung und Begleitung des Teilersatzes, Mehrleistungen Planung 51 da grösseres Ausmass gegenüber MP/Submission</t>
  </si>
  <si>
    <t>M</t>
  </si>
  <si>
    <t>Entscheid an AVOR-Sitzung 04 vom 05.05.2021</t>
  </si>
  <si>
    <t>UEF Sperrmatt 1.671 Zunzgen: statische Verstärkung</t>
  </si>
  <si>
    <t>Planung von Verstärkungsmassnahmen bis zur Erfüllung der SIA 269ff, um 28t Lastbeschränkung aufzuheben</t>
  </si>
  <si>
    <t>offen</t>
  </si>
  <si>
    <t>noch nicht gestartet</t>
  </si>
  <si>
    <t>Bestellung ASTRA im August 21 nach der BKS</t>
  </si>
  <si>
    <t>Z-Auftrag an INGE von Mej per E-Mail am 11.08.2021</t>
  </si>
  <si>
    <t>Total Zusatz- und Mehrleistungen</t>
  </si>
  <si>
    <t>Total Zusatz- und Mehrleistungen mit Status "abgeschlossen"</t>
  </si>
  <si>
    <t>nicht gestartet</t>
  </si>
  <si>
    <t>exkl. MWSt.</t>
  </si>
  <si>
    <t>Planervertrag inkl.bisherige NOs (exkl. MWSt.)</t>
  </si>
  <si>
    <t>% Zusatz- und Mehrleistungen zu Planervertrag</t>
  </si>
  <si>
    <t>Ende August 2021</t>
  </si>
  <si>
    <t xml:space="preserve">Leistungen per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</si>
</sst>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0" x14ac:knownFonts="1"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dotted">
        <color rgb="FF000000"/>
      </left>
      <right style="thin">
        <color indexed="64"/>
      </right>
      <top style="hair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rgb="FF000000"/>
      </top>
      <bottom style="dotted">
        <color rgb="FF000000"/>
      </bottom>
      <diagonal/>
    </border>
    <border>
      <left/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0" applyFont="1" applyAlignment="1">
      <alignment horizontal="right"/>
    </xf>
    <xf numFmtId="0" fontId="7" fillId="0" borderId="0" xfId="0" applyFont="1"/>
    <xf numFmtId="0" fontId="4" fillId="2" borderId="2" xfId="0" applyFont="1" applyFill="1" applyBorder="1" applyAlignment="1">
      <alignment vertical="top" wrapText="1"/>
    </xf>
    <xf numFmtId="0" fontId="4" fillId="2" borderId="2" xfId="1" applyNumberFormat="1" applyFont="1" applyFill="1" applyBorder="1" applyAlignment="1">
      <alignment horizontal="left" vertical="top" wrapText="1"/>
    </xf>
    <xf numFmtId="0" fontId="0" fillId="0" borderId="3" xfId="0" quotePrefix="1" applyBorder="1" applyAlignment="1">
      <alignment vertical="top" wrapText="1"/>
    </xf>
    <xf numFmtId="0" fontId="3" fillId="0" borderId="3" xfId="1" applyNumberFormat="1" applyFont="1" applyFill="1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1" fillId="0" borderId="3" xfId="0" quotePrefix="1" applyFont="1" applyBorder="1" applyAlignment="1">
      <alignment vertical="top" wrapText="1"/>
    </xf>
    <xf numFmtId="0" fontId="1" fillId="0" borderId="3" xfId="1" applyNumberFormat="1" applyFont="1" applyFill="1" applyBorder="1" applyAlignment="1">
      <alignment horizontal="left" vertical="top" wrapText="1"/>
    </xf>
    <xf numFmtId="0" fontId="0" fillId="0" borderId="3" xfId="1" applyNumberFormat="1" applyFont="1" applyFill="1" applyBorder="1" applyAlignment="1">
      <alignment horizontal="left" vertical="top" wrapText="1"/>
    </xf>
    <xf numFmtId="0" fontId="5" fillId="0" borderId="3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 wrapText="1"/>
    </xf>
    <xf numFmtId="0" fontId="0" fillId="0" borderId="3" xfId="0" quotePrefix="1" applyBorder="1" applyAlignment="1">
      <alignment horizontal="center" vertical="top" wrapText="1"/>
    </xf>
    <xf numFmtId="0" fontId="1" fillId="0" borderId="3" xfId="0" quotePrefix="1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" borderId="3" xfId="0" applyFont="1" applyFill="1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3" fillId="0" borderId="4" xfId="1" applyNumberFormat="1" applyFont="1" applyFill="1" applyBorder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43" fontId="0" fillId="0" borderId="3" xfId="1" quotePrefix="1" applyFont="1" applyBorder="1" applyAlignment="1">
      <alignment vertical="top" wrapText="1"/>
    </xf>
    <xf numFmtId="43" fontId="4" fillId="2" borderId="2" xfId="1" applyFont="1" applyFill="1" applyBorder="1" applyAlignment="1">
      <alignment vertical="top" wrapText="1"/>
    </xf>
    <xf numFmtId="43" fontId="0" fillId="0" borderId="3" xfId="1" applyFont="1" applyBorder="1" applyAlignment="1">
      <alignment vertical="top" wrapText="1"/>
    </xf>
    <xf numFmtId="0" fontId="1" fillId="5" borderId="3" xfId="0" quotePrefix="1" applyFont="1" applyFill="1" applyBorder="1" applyAlignment="1">
      <alignment vertical="top" wrapText="1"/>
    </xf>
    <xf numFmtId="0" fontId="8" fillId="4" borderId="3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2" xfId="0" quotePrefix="1" applyBorder="1" applyAlignment="1">
      <alignment horizontal="center" vertical="top" wrapText="1"/>
    </xf>
    <xf numFmtId="0" fontId="1" fillId="0" borderId="2" xfId="1" applyNumberFormat="1" applyFont="1" applyFill="1" applyBorder="1" applyAlignment="1">
      <alignment horizontal="left" vertical="top" wrapText="1"/>
    </xf>
    <xf numFmtId="0" fontId="8" fillId="0" borderId="3" xfId="0" quotePrefix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5" xfId="1" applyNumberFormat="1" applyFont="1" applyFill="1" applyBorder="1" applyAlignment="1">
      <alignment horizontal="left" vertical="top" wrapText="1"/>
    </xf>
    <xf numFmtId="0" fontId="0" fillId="0" borderId="5" xfId="0" quotePrefix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8" fillId="0" borderId="7" xfId="0" applyFont="1" applyBorder="1" applyAlignment="1">
      <alignment horizontal="left" vertical="top" wrapText="1"/>
    </xf>
    <xf numFmtId="0" fontId="8" fillId="0" borderId="7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8" fillId="0" borderId="3" xfId="1" applyNumberFormat="1" applyFont="1" applyFill="1" applyBorder="1" applyAlignment="1">
      <alignment horizontal="left" vertical="top" wrapText="1"/>
    </xf>
    <xf numFmtId="3" fontId="0" fillId="0" borderId="0" xfId="0" applyNumberFormat="1"/>
    <xf numFmtId="3" fontId="0" fillId="6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3" fontId="0" fillId="7" borderId="0" xfId="0" applyNumberFormat="1" applyFill="1" applyAlignment="1">
      <alignment horizontal="center" vertical="center"/>
    </xf>
    <xf numFmtId="0" fontId="0" fillId="8" borderId="3" xfId="0" quotePrefix="1" applyFill="1" applyBorder="1" applyAlignment="1">
      <alignment horizontal="left" vertical="top" wrapText="1"/>
    </xf>
    <xf numFmtId="0" fontId="1" fillId="8" borderId="3" xfId="0" quotePrefix="1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0" borderId="8" xfId="0" quotePrefix="1" applyBorder="1" applyAlignment="1">
      <alignment horizontal="center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0" xfId="0" applyFont="1" applyBorder="1" applyAlignment="1">
      <alignment vertical="top" wrapText="1"/>
    </xf>
    <xf numFmtId="0" fontId="0" fillId="0" borderId="10" xfId="0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1" fillId="0" borderId="10" xfId="1" applyNumberFormat="1" applyFont="1" applyFill="1" applyBorder="1" applyAlignment="1">
      <alignment horizontal="left" vertical="top" wrapText="1"/>
    </xf>
    <xf numFmtId="0" fontId="8" fillId="0" borderId="10" xfId="1" applyNumberFormat="1" applyFont="1" applyBorder="1" applyAlignment="1">
      <alignment horizontal="left" vertical="top" wrapText="1"/>
    </xf>
    <xf numFmtId="0" fontId="0" fillId="0" borderId="12" xfId="0" quotePrefix="1" applyBorder="1" applyAlignment="1">
      <alignment horizontal="center" vertical="top" wrapText="1"/>
    </xf>
    <xf numFmtId="0" fontId="0" fillId="3" borderId="13" xfId="0" applyFont="1" applyFill="1" applyBorder="1" applyAlignment="1">
      <alignment horizontal="center" vertical="top" wrapText="1"/>
    </xf>
    <xf numFmtId="0" fontId="0" fillId="3" borderId="14" xfId="0" applyFont="1" applyFill="1" applyBorder="1" applyAlignment="1">
      <alignment horizontal="center" vertical="top" wrapText="1"/>
    </xf>
    <xf numFmtId="0" fontId="4" fillId="2" borderId="15" xfId="0" applyFont="1" applyFill="1" applyBorder="1" applyAlignment="1">
      <alignment vertical="top" wrapText="1"/>
    </xf>
    <xf numFmtId="0" fontId="4" fillId="2" borderId="16" xfId="0" applyFont="1" applyFill="1" applyBorder="1" applyAlignment="1">
      <alignment vertical="top" wrapText="1"/>
    </xf>
    <xf numFmtId="43" fontId="0" fillId="0" borderId="17" xfId="1" quotePrefix="1" applyFont="1" applyBorder="1" applyAlignment="1">
      <alignment vertical="top" wrapText="1"/>
    </xf>
    <xf numFmtId="43" fontId="0" fillId="0" borderId="18" xfId="1" quotePrefix="1" applyFont="1" applyBorder="1" applyAlignment="1">
      <alignment vertical="top" wrapText="1"/>
    </xf>
    <xf numFmtId="43" fontId="4" fillId="2" borderId="15" xfId="1" applyFont="1" applyFill="1" applyBorder="1" applyAlignment="1">
      <alignment vertical="top" wrapText="1"/>
    </xf>
    <xf numFmtId="43" fontId="4" fillId="2" borderId="16" xfId="1" applyFont="1" applyFill="1" applyBorder="1" applyAlignment="1">
      <alignment vertical="top" wrapText="1"/>
    </xf>
    <xf numFmtId="43" fontId="0" fillId="0" borderId="17" xfId="1" applyFont="1" applyBorder="1" applyAlignment="1">
      <alignment vertical="top" wrapText="1"/>
    </xf>
    <xf numFmtId="43" fontId="0" fillId="0" borderId="18" xfId="1" applyFont="1" applyBorder="1" applyAlignment="1">
      <alignment vertical="top" wrapText="1"/>
    </xf>
    <xf numFmtId="3" fontId="0" fillId="9" borderId="0" xfId="0" applyNumberFormat="1" applyFill="1" applyAlignment="1">
      <alignment vertical="center"/>
    </xf>
    <xf numFmtId="49" fontId="0" fillId="0" borderId="3" xfId="1" quotePrefix="1" applyNumberFormat="1" applyFont="1" applyBorder="1" applyAlignment="1">
      <alignment horizontal="center" vertical="top" wrapText="1"/>
    </xf>
    <xf numFmtId="49" fontId="1" fillId="0" borderId="3" xfId="1" quotePrefix="1" applyNumberFormat="1" applyFont="1" applyFill="1" applyBorder="1" applyAlignment="1">
      <alignment horizontal="center" vertical="top" wrapText="1"/>
    </xf>
    <xf numFmtId="49" fontId="0" fillId="0" borderId="4" xfId="1" applyNumberFormat="1" applyFont="1" applyBorder="1" applyAlignment="1">
      <alignment horizontal="center" vertical="top" wrapText="1"/>
    </xf>
    <xf numFmtId="0" fontId="9" fillId="0" borderId="0" xfId="0" applyFont="1"/>
    <xf numFmtId="0" fontId="8" fillId="0" borderId="10" xfId="0" applyFont="1" applyFill="1" applyBorder="1" applyAlignment="1">
      <alignment vertical="top" wrapText="1"/>
    </xf>
    <xf numFmtId="0" fontId="6" fillId="10" borderId="0" xfId="0" applyFont="1" applyFill="1"/>
    <xf numFmtId="0" fontId="6" fillId="10" borderId="0" xfId="0" applyFont="1" applyFill="1" applyAlignment="1">
      <alignment horizontal="center"/>
    </xf>
    <xf numFmtId="43" fontId="6" fillId="10" borderId="0" xfId="0" applyNumberFormat="1" applyFont="1" applyFill="1"/>
    <xf numFmtId="0" fontId="6" fillId="0" borderId="0" xfId="0" applyFont="1" applyFill="1"/>
    <xf numFmtId="43" fontId="0" fillId="0" borderId="18" xfId="1" applyFont="1" applyBorder="1" applyAlignment="1">
      <alignment horizontal="right" vertical="top" wrapText="1"/>
    </xf>
    <xf numFmtId="0" fontId="6" fillId="0" borderId="20" xfId="0" applyFont="1" applyFill="1" applyBorder="1" applyAlignment="1">
      <alignment vertical="top"/>
    </xf>
    <xf numFmtId="0" fontId="6" fillId="0" borderId="21" xfId="0" applyFont="1" applyBorder="1"/>
    <xf numFmtId="0" fontId="6" fillId="0" borderId="21" xfId="0" applyFont="1" applyBorder="1" applyAlignment="1">
      <alignment horizontal="center"/>
    </xf>
    <xf numFmtId="43" fontId="6" fillId="0" borderId="22" xfId="0" applyNumberFormat="1" applyFont="1" applyBorder="1"/>
    <xf numFmtId="43" fontId="6" fillId="0" borderId="23" xfId="0" applyNumberFormat="1" applyFont="1" applyBorder="1"/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center" vertical="top" wrapText="1"/>
    </xf>
    <xf numFmtId="43" fontId="0" fillId="0" borderId="24" xfId="1" applyFont="1" applyBorder="1" applyAlignment="1">
      <alignment vertical="top" wrapText="1"/>
    </xf>
    <xf numFmtId="43" fontId="0" fillId="0" borderId="25" xfId="1" applyFont="1" applyBorder="1" applyAlignment="1">
      <alignment vertical="top" wrapText="1"/>
    </xf>
    <xf numFmtId="43" fontId="0" fillId="0" borderId="5" xfId="1" applyFont="1" applyBorder="1" applyAlignment="1">
      <alignment vertical="top" wrapText="1"/>
    </xf>
    <xf numFmtId="43" fontId="6" fillId="0" borderId="26" xfId="0" applyNumberFormat="1" applyFont="1" applyFill="1" applyBorder="1"/>
    <xf numFmtId="0" fontId="8" fillId="4" borderId="11" xfId="0" quotePrefix="1" applyFont="1" applyFill="1" applyBorder="1" applyAlignment="1">
      <alignment vertical="top" wrapText="1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43" fontId="0" fillId="0" borderId="0" xfId="1" applyFont="1"/>
    <xf numFmtId="49" fontId="0" fillId="0" borderId="27" xfId="1" applyNumberFormat="1" applyFont="1" applyFill="1" applyBorder="1" applyAlignment="1">
      <alignment horizontal="center" vertical="top" wrapText="1"/>
    </xf>
    <xf numFmtId="9" fontId="0" fillId="0" borderId="0" xfId="5" applyNumberFormat="1" applyFont="1"/>
    <xf numFmtId="0" fontId="3" fillId="0" borderId="0" xfId="0" applyFont="1" applyFill="1" applyAlignment="1">
      <alignment horizontal="left" wrapText="1"/>
    </xf>
  </cellXfs>
  <cellStyles count="6">
    <cellStyle name="Komma" xfId="1" builtinId="3"/>
    <cellStyle name="Komma 2" xfId="3"/>
    <cellStyle name="Prozent" xfId="5" builtinId="5"/>
    <cellStyle name="Prozent 2" xfId="4"/>
    <cellStyle name="Standard" xfId="0" builtinId="0"/>
    <cellStyle name="Standard 2" xfId="2"/>
  </cellStyles>
  <dxfs count="37">
    <dxf>
      <numFmt numFmtId="30" formatCode="@"/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numFmt numFmtId="30" formatCode="@"/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numFmt numFmtId="30" formatCode="@"/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numFmt numFmtId="30" formatCode="@"/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CCFFCC"/>
      <color rgb="FFF0D300"/>
      <color rgb="FFFF66CC"/>
      <color rgb="FF66FF66"/>
      <color rgb="FFFF66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2" name="Tabelle2" displayName="Tabelle2" ref="A1:A4" totalsRowShown="0">
  <autoFilter ref="A1:A4"/>
  <tableColumns count="1">
    <tableColumn id="1" name="Status Arbeit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32"/>
  <sheetViews>
    <sheetView showGridLines="0" tabSelected="1" view="pageBreakPreview" topLeftCell="E19" zoomScale="130" zoomScaleNormal="100" zoomScaleSheetLayoutView="130" workbookViewId="0">
      <selection activeCell="O2" sqref="O2"/>
    </sheetView>
  </sheetViews>
  <sheetFormatPr baseColWidth="10" defaultColWidth="11.42578125" defaultRowHeight="12.75" x14ac:dyDescent="0.2"/>
  <cols>
    <col min="1" max="1" width="4.5703125" customWidth="1"/>
    <col min="2" max="2" width="24.42578125" customWidth="1"/>
    <col min="3" max="3" width="45.5703125" customWidth="1"/>
    <col min="4" max="4" width="17.28515625" customWidth="1"/>
    <col min="5" max="5" width="9.42578125" style="24" customWidth="1"/>
    <col min="6" max="6" width="13.140625" customWidth="1"/>
    <col min="7" max="9" width="12.7109375" customWidth="1"/>
    <col min="10" max="10" width="13.7109375" customWidth="1"/>
    <col min="11" max="11" width="21" customWidth="1"/>
    <col min="12" max="12" width="25.5703125" customWidth="1"/>
    <col min="13" max="13" width="31.42578125" customWidth="1"/>
    <col min="14" max="14" width="16.7109375" customWidth="1"/>
    <col min="15" max="15" width="13.85546875" customWidth="1"/>
    <col min="16" max="16" width="17" customWidth="1"/>
  </cols>
  <sheetData>
    <row r="1" spans="1:18" ht="18" x14ac:dyDescent="0.25">
      <c r="A1" s="2" t="s">
        <v>0</v>
      </c>
      <c r="B1" s="2"/>
      <c r="C1" s="2"/>
      <c r="D1" s="2"/>
      <c r="E1" s="23"/>
      <c r="F1" s="2"/>
      <c r="G1" s="2"/>
      <c r="H1" s="2"/>
      <c r="I1" s="2"/>
      <c r="J1" s="2"/>
      <c r="M1" s="1"/>
      <c r="N1" s="1" t="s">
        <v>1</v>
      </c>
    </row>
    <row r="2" spans="1:18" ht="30.75" customHeight="1" x14ac:dyDescent="0.2">
      <c r="M2" s="1" t="s">
        <v>95</v>
      </c>
      <c r="N2" s="101" t="s">
        <v>94</v>
      </c>
    </row>
    <row r="3" spans="1:18" ht="45" customHeight="1" x14ac:dyDescent="0.2">
      <c r="A3" s="14" t="s">
        <v>2</v>
      </c>
      <c r="B3" s="14" t="s">
        <v>3</v>
      </c>
      <c r="C3" s="14" t="s">
        <v>4</v>
      </c>
      <c r="D3" s="13" t="s">
        <v>5</v>
      </c>
      <c r="E3" s="13" t="s">
        <v>6</v>
      </c>
      <c r="F3" s="14" t="s">
        <v>7</v>
      </c>
      <c r="G3" s="62" t="s">
        <v>8</v>
      </c>
      <c r="H3" s="63" t="s">
        <v>9</v>
      </c>
      <c r="I3" s="13" t="s">
        <v>10</v>
      </c>
      <c r="J3" s="13" t="s">
        <v>11</v>
      </c>
      <c r="K3" s="13" t="s">
        <v>12</v>
      </c>
      <c r="L3" s="13" t="s">
        <v>13</v>
      </c>
      <c r="M3" s="14" t="s">
        <v>14</v>
      </c>
      <c r="N3" s="14" t="s">
        <v>15</v>
      </c>
      <c r="O3" s="95" t="s">
        <v>16</v>
      </c>
      <c r="P3" s="96"/>
    </row>
    <row r="4" spans="1:18" x14ac:dyDescent="0.2">
      <c r="A4" s="15">
        <v>0</v>
      </c>
      <c r="B4" s="3" t="s">
        <v>17</v>
      </c>
      <c r="C4" s="3"/>
      <c r="D4" s="18"/>
      <c r="E4" s="18"/>
      <c r="F4" s="3"/>
      <c r="G4" s="64"/>
      <c r="H4" s="65"/>
      <c r="I4" s="3"/>
      <c r="J4" s="3"/>
      <c r="K4" s="4"/>
      <c r="L4" s="4"/>
      <c r="M4" s="3"/>
      <c r="N4" s="3"/>
      <c r="O4" s="24" t="s">
        <v>18</v>
      </c>
      <c r="P4" s="24" t="s">
        <v>19</v>
      </c>
      <c r="Q4" s="24" t="s">
        <v>20</v>
      </c>
      <c r="R4" s="76" t="s">
        <v>21</v>
      </c>
    </row>
    <row r="5" spans="1:18" ht="38.25" x14ac:dyDescent="0.2">
      <c r="A5" s="16">
        <v>0.1</v>
      </c>
      <c r="B5" s="5" t="s">
        <v>22</v>
      </c>
      <c r="C5" s="5" t="s">
        <v>23</v>
      </c>
      <c r="D5" s="19" t="s">
        <v>24</v>
      </c>
      <c r="E5" s="19" t="s">
        <v>25</v>
      </c>
      <c r="F5" s="5" t="s">
        <v>26</v>
      </c>
      <c r="G5" s="70">
        <f>MROUND(Q5,1000)</f>
        <v>25000</v>
      </c>
      <c r="H5" s="71">
        <f>MROUND(R5-G5,1000)</f>
        <v>0</v>
      </c>
      <c r="I5" s="31">
        <f>SUM(G5:H5)</f>
        <v>25000</v>
      </c>
      <c r="J5" s="73" t="s">
        <v>27</v>
      </c>
      <c r="K5" s="9" t="s">
        <v>28</v>
      </c>
      <c r="L5" s="9" t="s">
        <v>29</v>
      </c>
      <c r="M5" s="25" t="s">
        <v>30</v>
      </c>
      <c r="N5" s="21" t="s">
        <v>31</v>
      </c>
      <c r="O5" s="47">
        <v>9650</v>
      </c>
      <c r="P5" s="50">
        <v>15400</v>
      </c>
      <c r="Q5" s="48">
        <f>O5+P5</f>
        <v>25050</v>
      </c>
      <c r="R5" s="72">
        <v>25000</v>
      </c>
    </row>
    <row r="6" spans="1:18" ht="51" hidden="1" x14ac:dyDescent="0.2">
      <c r="A6" s="51">
        <v>0.2</v>
      </c>
      <c r="B6" s="52" t="s">
        <v>32</v>
      </c>
      <c r="C6" s="8" t="s">
        <v>33</v>
      </c>
      <c r="D6" s="20" t="s">
        <v>24</v>
      </c>
      <c r="E6" s="19" t="s">
        <v>25</v>
      </c>
      <c r="F6" s="8" t="s">
        <v>34</v>
      </c>
      <c r="G6" s="70">
        <f t="shared" ref="G6" si="0">MROUND(Q6,1000)</f>
        <v>0</v>
      </c>
      <c r="H6" s="71">
        <f t="shared" ref="H6" si="1">MROUND(R6-G6,1000)</f>
        <v>0</v>
      </c>
      <c r="I6" s="31">
        <f t="shared" ref="I6" si="2">SUM(G6:H6)</f>
        <v>0</v>
      </c>
      <c r="J6" s="74"/>
      <c r="K6" s="9" t="s">
        <v>28</v>
      </c>
      <c r="L6" s="9" t="s">
        <v>35</v>
      </c>
      <c r="M6" s="32"/>
      <c r="N6" s="21" t="s">
        <v>31</v>
      </c>
      <c r="O6" s="49"/>
      <c r="R6" s="72"/>
    </row>
    <row r="7" spans="1:18" x14ac:dyDescent="0.2">
      <c r="A7" s="16"/>
      <c r="B7" s="5"/>
      <c r="C7" s="5"/>
      <c r="D7" s="19"/>
      <c r="E7" s="19"/>
      <c r="F7" s="5"/>
      <c r="G7" s="70"/>
      <c r="H7" s="71"/>
      <c r="I7" s="31"/>
      <c r="J7" s="73"/>
      <c r="K7" s="10"/>
      <c r="L7" s="10"/>
      <c r="M7" s="5"/>
      <c r="N7" s="5"/>
      <c r="O7" s="48"/>
      <c r="R7" s="72"/>
    </row>
    <row r="8" spans="1:18" x14ac:dyDescent="0.2">
      <c r="A8" s="16"/>
      <c r="B8" s="5"/>
      <c r="C8" s="5"/>
      <c r="D8" s="19"/>
      <c r="E8" s="19"/>
      <c r="F8" s="5"/>
      <c r="G8" s="70"/>
      <c r="H8" s="71"/>
      <c r="I8" s="31"/>
      <c r="J8" s="73"/>
      <c r="K8" s="6"/>
      <c r="L8" s="6"/>
      <c r="M8" s="11"/>
      <c r="N8" s="11"/>
      <c r="O8" s="48"/>
      <c r="R8" s="72"/>
    </row>
    <row r="9" spans="1:18" ht="12.75" customHeight="1" x14ac:dyDescent="0.2">
      <c r="A9" s="15">
        <v>1</v>
      </c>
      <c r="B9" s="3" t="s">
        <v>36</v>
      </c>
      <c r="C9" s="3"/>
      <c r="D9" s="18"/>
      <c r="E9" s="18"/>
      <c r="F9" s="3"/>
      <c r="G9" s="68"/>
      <c r="H9" s="69"/>
      <c r="I9" s="30"/>
      <c r="J9" s="30"/>
      <c r="K9" s="4"/>
      <c r="L9" s="4"/>
      <c r="M9" s="3"/>
      <c r="N9" s="3"/>
      <c r="O9" s="48"/>
      <c r="R9" s="72"/>
    </row>
    <row r="10" spans="1:18" x14ac:dyDescent="0.2">
      <c r="A10" s="16">
        <v>1.1000000000000001</v>
      </c>
      <c r="B10" s="5"/>
      <c r="C10" s="5"/>
      <c r="D10" s="19"/>
      <c r="E10" s="19"/>
      <c r="F10" s="5"/>
      <c r="G10" s="66"/>
      <c r="H10" s="67"/>
      <c r="I10" s="29"/>
      <c r="J10" s="73"/>
      <c r="K10" s="10"/>
      <c r="L10" s="10"/>
      <c r="M10" s="12"/>
      <c r="N10" s="12"/>
      <c r="O10" s="48"/>
      <c r="R10" s="72"/>
    </row>
    <row r="11" spans="1:18" x14ac:dyDescent="0.2">
      <c r="A11" s="16">
        <v>1.2</v>
      </c>
      <c r="B11" s="5"/>
      <c r="C11" s="5"/>
      <c r="D11" s="19"/>
      <c r="E11" s="19"/>
      <c r="F11" s="5"/>
      <c r="G11" s="66"/>
      <c r="H11" s="67"/>
      <c r="I11" s="29"/>
      <c r="J11" s="73"/>
      <c r="K11" s="10"/>
      <c r="L11" s="10"/>
      <c r="M11" s="12"/>
      <c r="N11" s="12"/>
      <c r="O11" s="48"/>
      <c r="R11" s="72"/>
    </row>
    <row r="12" spans="1:18" x14ac:dyDescent="0.2">
      <c r="A12" s="16"/>
      <c r="B12" s="5"/>
      <c r="C12" s="5"/>
      <c r="D12" s="19"/>
      <c r="E12" s="19"/>
      <c r="F12" s="5"/>
      <c r="G12" s="66"/>
      <c r="H12" s="67"/>
      <c r="I12" s="29"/>
      <c r="J12" s="73"/>
      <c r="K12" s="10"/>
      <c r="L12" s="10"/>
      <c r="M12" s="12"/>
      <c r="N12" s="12"/>
      <c r="O12" s="48"/>
      <c r="R12" s="72"/>
    </row>
    <row r="13" spans="1:18" x14ac:dyDescent="0.2">
      <c r="A13" s="15">
        <v>2</v>
      </c>
      <c r="B13" s="3" t="s">
        <v>37</v>
      </c>
      <c r="C13" s="3"/>
      <c r="D13" s="18"/>
      <c r="E13" s="18"/>
      <c r="F13" s="3"/>
      <c r="G13" s="68"/>
      <c r="H13" s="69"/>
      <c r="I13" s="30"/>
      <c r="J13" s="30"/>
      <c r="K13" s="4"/>
      <c r="L13" s="4"/>
      <c r="M13" s="3"/>
      <c r="N13" s="3"/>
      <c r="O13" s="48"/>
      <c r="R13" s="72"/>
    </row>
    <row r="14" spans="1:18" ht="32.25" customHeight="1" x14ac:dyDescent="0.2">
      <c r="A14" s="16">
        <v>2.1</v>
      </c>
      <c r="B14" s="5" t="s">
        <v>38</v>
      </c>
      <c r="C14" s="5" t="s">
        <v>39</v>
      </c>
      <c r="D14" s="19" t="s">
        <v>24</v>
      </c>
      <c r="E14" s="19" t="s">
        <v>40</v>
      </c>
      <c r="F14" s="7" t="s">
        <v>41</v>
      </c>
      <c r="G14" s="70">
        <f>MROUND(Q14,1000)</f>
        <v>4000</v>
      </c>
      <c r="H14" s="82" t="s">
        <v>42</v>
      </c>
      <c r="I14" s="31">
        <f>SUM(G14:H14)</f>
        <v>4000</v>
      </c>
      <c r="J14" s="73" t="s">
        <v>27</v>
      </c>
      <c r="K14" s="9" t="s">
        <v>43</v>
      </c>
      <c r="L14" s="9" t="s">
        <v>44</v>
      </c>
      <c r="M14" s="25" t="s">
        <v>45</v>
      </c>
      <c r="N14" s="21" t="s">
        <v>31</v>
      </c>
      <c r="O14" s="47">
        <v>3900</v>
      </c>
      <c r="Q14" s="48">
        <f>O14+P14</f>
        <v>3900</v>
      </c>
      <c r="R14" s="72">
        <v>6200</v>
      </c>
    </row>
    <row r="15" spans="1:18" ht="96" customHeight="1" x14ac:dyDescent="0.2">
      <c r="A15" s="16">
        <v>2.2000000000000002</v>
      </c>
      <c r="B15" s="5" t="s">
        <v>46</v>
      </c>
      <c r="C15" s="5" t="s">
        <v>47</v>
      </c>
      <c r="D15" s="19" t="s">
        <v>24</v>
      </c>
      <c r="E15" s="19" t="s">
        <v>48</v>
      </c>
      <c r="F15" s="7" t="s">
        <v>49</v>
      </c>
      <c r="G15" s="70">
        <f>MROUND(Q15,1000)</f>
        <v>5000</v>
      </c>
      <c r="H15" s="71">
        <f>MROUND(R15-G15,1000)</f>
        <v>75000</v>
      </c>
      <c r="I15" s="31">
        <f>SUM(G15:H15)</f>
        <v>80000</v>
      </c>
      <c r="J15" s="73" t="s">
        <v>50</v>
      </c>
      <c r="K15" s="9" t="s">
        <v>28</v>
      </c>
      <c r="L15" s="9" t="s">
        <v>51</v>
      </c>
      <c r="M15" s="25" t="s">
        <v>52</v>
      </c>
      <c r="N15" s="21" t="s">
        <v>31</v>
      </c>
      <c r="O15" s="48"/>
      <c r="P15" s="50">
        <v>4800</v>
      </c>
      <c r="Q15" s="48">
        <f>SUM(O15:P15)</f>
        <v>4800</v>
      </c>
      <c r="R15" s="72">
        <v>80000</v>
      </c>
    </row>
    <row r="16" spans="1:18" ht="51" x14ac:dyDescent="0.2">
      <c r="A16" s="16">
        <v>2.2999999999999998</v>
      </c>
      <c r="B16" s="5" t="s">
        <v>53</v>
      </c>
      <c r="C16" s="37" t="s">
        <v>54</v>
      </c>
      <c r="D16" s="19" t="s">
        <v>24</v>
      </c>
      <c r="E16" s="19" t="s">
        <v>40</v>
      </c>
      <c r="F16" s="5" t="s">
        <v>49</v>
      </c>
      <c r="G16" s="70">
        <f t="shared" ref="G16:G20" si="3">MROUND(Q16,1000)</f>
        <v>1000</v>
      </c>
      <c r="H16" s="71">
        <f t="shared" ref="H16:H20" si="4">MROUND(R16-G16,1000)</f>
        <v>19000</v>
      </c>
      <c r="I16" s="31">
        <f t="shared" ref="I16:I20" si="5">SUM(G16:H16)</f>
        <v>20000</v>
      </c>
      <c r="J16" s="73" t="s">
        <v>50</v>
      </c>
      <c r="K16" s="9" t="s">
        <v>28</v>
      </c>
      <c r="L16" s="10" t="s">
        <v>55</v>
      </c>
      <c r="M16" s="25" t="s">
        <v>56</v>
      </c>
      <c r="N16" s="21" t="s">
        <v>31</v>
      </c>
      <c r="O16" s="47">
        <v>1300</v>
      </c>
      <c r="Q16" s="48">
        <f t="shared" ref="Q16:Q24" si="6">SUM(O16:P16)</f>
        <v>1300</v>
      </c>
      <c r="R16" s="72">
        <v>20000</v>
      </c>
    </row>
    <row r="17" spans="1:18" ht="42" customHeight="1" x14ac:dyDescent="0.2">
      <c r="A17" s="16">
        <v>2.4</v>
      </c>
      <c r="B17" s="5" t="s">
        <v>57</v>
      </c>
      <c r="C17" s="37" t="s">
        <v>58</v>
      </c>
      <c r="D17" s="19" t="s">
        <v>24</v>
      </c>
      <c r="E17" s="19" t="s">
        <v>40</v>
      </c>
      <c r="F17" s="5" t="s">
        <v>59</v>
      </c>
      <c r="G17" s="70">
        <f t="shared" si="3"/>
        <v>1000</v>
      </c>
      <c r="H17" s="82" t="s">
        <v>42</v>
      </c>
      <c r="I17" s="31">
        <f t="shared" si="5"/>
        <v>1000</v>
      </c>
      <c r="J17" s="73" t="s">
        <v>27</v>
      </c>
      <c r="K17" s="10" t="s">
        <v>28</v>
      </c>
      <c r="L17" s="9" t="s">
        <v>60</v>
      </c>
      <c r="M17" s="33" t="s">
        <v>61</v>
      </c>
      <c r="N17" s="21" t="s">
        <v>31</v>
      </c>
      <c r="O17" s="47">
        <v>500</v>
      </c>
      <c r="Q17" s="48">
        <f t="shared" si="6"/>
        <v>500</v>
      </c>
      <c r="R17" s="72">
        <v>500</v>
      </c>
    </row>
    <row r="18" spans="1:18" ht="56.25" customHeight="1" x14ac:dyDescent="0.2">
      <c r="A18" s="40">
        <v>2.5</v>
      </c>
      <c r="B18" s="41" t="s">
        <v>62</v>
      </c>
      <c r="C18" s="12" t="s">
        <v>63</v>
      </c>
      <c r="D18" s="19" t="s">
        <v>24</v>
      </c>
      <c r="E18" s="19" t="s">
        <v>40</v>
      </c>
      <c r="F18" s="12"/>
      <c r="G18" s="70">
        <f t="shared" si="3"/>
        <v>16000</v>
      </c>
      <c r="H18" s="71">
        <f t="shared" si="4"/>
        <v>19000</v>
      </c>
      <c r="I18" s="31">
        <f t="shared" si="5"/>
        <v>35000</v>
      </c>
      <c r="J18" s="73" t="s">
        <v>50</v>
      </c>
      <c r="K18" s="9" t="s">
        <v>28</v>
      </c>
      <c r="L18" s="9" t="s">
        <v>60</v>
      </c>
      <c r="M18" s="25" t="s">
        <v>64</v>
      </c>
      <c r="N18" s="38" t="s">
        <v>31</v>
      </c>
      <c r="O18" s="47">
        <f>15675+375</f>
        <v>16050</v>
      </c>
      <c r="Q18" s="48">
        <f t="shared" si="6"/>
        <v>16050</v>
      </c>
      <c r="R18" s="72">
        <v>35000</v>
      </c>
    </row>
    <row r="19" spans="1:18" ht="56.25" customHeight="1" x14ac:dyDescent="0.2">
      <c r="A19" s="42">
        <v>2.6</v>
      </c>
      <c r="B19" s="43" t="s">
        <v>65</v>
      </c>
      <c r="C19" s="44" t="s">
        <v>66</v>
      </c>
      <c r="D19" s="35" t="s">
        <v>24</v>
      </c>
      <c r="E19" s="35" t="s">
        <v>40</v>
      </c>
      <c r="F19" s="34" t="s">
        <v>67</v>
      </c>
      <c r="G19" s="70">
        <f t="shared" si="3"/>
        <v>4000</v>
      </c>
      <c r="H19" s="71">
        <f t="shared" si="4"/>
        <v>0</v>
      </c>
      <c r="I19" s="31">
        <f t="shared" si="5"/>
        <v>4000</v>
      </c>
      <c r="J19" s="73" t="s">
        <v>27</v>
      </c>
      <c r="K19" s="39" t="s">
        <v>28</v>
      </c>
      <c r="L19" s="36" t="s">
        <v>68</v>
      </c>
      <c r="M19" s="53" t="s">
        <v>69</v>
      </c>
      <c r="N19" s="54" t="s">
        <v>31</v>
      </c>
      <c r="O19" s="47">
        <v>4000</v>
      </c>
      <c r="Q19" s="48">
        <f t="shared" si="6"/>
        <v>4000</v>
      </c>
      <c r="R19" s="72">
        <v>4000</v>
      </c>
    </row>
    <row r="20" spans="1:18" ht="38.25" x14ac:dyDescent="0.2">
      <c r="A20" s="55">
        <v>2.7</v>
      </c>
      <c r="B20" s="77" t="s">
        <v>70</v>
      </c>
      <c r="C20" s="56" t="s">
        <v>71</v>
      </c>
      <c r="D20" s="57" t="s">
        <v>24</v>
      </c>
      <c r="E20" s="57" t="s">
        <v>40</v>
      </c>
      <c r="F20" s="58" t="s">
        <v>72</v>
      </c>
      <c r="G20" s="70">
        <f t="shared" si="3"/>
        <v>4000</v>
      </c>
      <c r="H20" s="71">
        <f t="shared" si="4"/>
        <v>0</v>
      </c>
      <c r="I20" s="31">
        <f t="shared" si="5"/>
        <v>4000</v>
      </c>
      <c r="J20" s="73" t="s">
        <v>27</v>
      </c>
      <c r="K20" s="59" t="s">
        <v>28</v>
      </c>
      <c r="L20" s="60" t="s">
        <v>73</v>
      </c>
      <c r="M20" s="94" t="s">
        <v>74</v>
      </c>
      <c r="N20" s="61" t="s">
        <v>31</v>
      </c>
      <c r="O20" s="47">
        <v>4265</v>
      </c>
      <c r="Q20" s="48">
        <f t="shared" si="6"/>
        <v>4265</v>
      </c>
      <c r="R20" s="72">
        <v>4300</v>
      </c>
    </row>
    <row r="21" spans="1:18" x14ac:dyDescent="0.2">
      <c r="A21" s="15">
        <v>3</v>
      </c>
      <c r="B21" s="3" t="s">
        <v>75</v>
      </c>
      <c r="C21" s="3"/>
      <c r="D21" s="18"/>
      <c r="E21" s="18"/>
      <c r="F21" s="3"/>
      <c r="G21" s="68"/>
      <c r="H21" s="69"/>
      <c r="I21" s="30"/>
      <c r="J21" s="30"/>
      <c r="K21" s="4"/>
      <c r="L21" s="4"/>
      <c r="M21" s="3"/>
      <c r="N21" s="3"/>
      <c r="O21" s="46"/>
      <c r="Q21" s="48">
        <f t="shared" si="6"/>
        <v>0</v>
      </c>
      <c r="R21" s="72"/>
    </row>
    <row r="22" spans="1:18" ht="46.5" customHeight="1" x14ac:dyDescent="0.2">
      <c r="A22" s="17">
        <v>3.1</v>
      </c>
      <c r="B22" s="7" t="s">
        <v>53</v>
      </c>
      <c r="C22" s="7" t="s">
        <v>76</v>
      </c>
      <c r="D22" s="22" t="s">
        <v>24</v>
      </c>
      <c r="E22" s="22" t="s">
        <v>48</v>
      </c>
      <c r="F22" s="7" t="s">
        <v>77</v>
      </c>
      <c r="G22" s="70">
        <f t="shared" ref="G22" si="7">MROUND(Q22,1000)</f>
        <v>8000</v>
      </c>
      <c r="H22" s="71">
        <f t="shared" ref="H22" si="8">MROUND(R22-G22,1000)</f>
        <v>52000</v>
      </c>
      <c r="I22" s="31">
        <f t="shared" ref="I22" si="9">SUM(G22:H22)</f>
        <v>60000</v>
      </c>
      <c r="J22" s="73" t="s">
        <v>50</v>
      </c>
      <c r="K22" s="9" t="s">
        <v>28</v>
      </c>
      <c r="L22" s="9" t="s">
        <v>60</v>
      </c>
      <c r="M22" s="25" t="s">
        <v>56</v>
      </c>
      <c r="N22" s="21" t="s">
        <v>31</v>
      </c>
      <c r="O22" s="46"/>
      <c r="P22" s="50">
        <v>7500</v>
      </c>
      <c r="Q22" s="48">
        <f t="shared" si="6"/>
        <v>7500</v>
      </c>
      <c r="R22" s="72">
        <v>60000</v>
      </c>
    </row>
    <row r="23" spans="1:18" ht="41.25" customHeight="1" x14ac:dyDescent="0.2">
      <c r="A23" s="17">
        <v>3.2</v>
      </c>
      <c r="B23" s="7" t="s">
        <v>78</v>
      </c>
      <c r="C23" s="7" t="s">
        <v>79</v>
      </c>
      <c r="D23" s="22" t="s">
        <v>80</v>
      </c>
      <c r="E23" s="22" t="s">
        <v>48</v>
      </c>
      <c r="F23" s="7" t="s">
        <v>49</v>
      </c>
      <c r="G23" s="70">
        <f t="shared" ref="G23:G24" si="10">MROUND(Q23,1000)</f>
        <v>5000</v>
      </c>
      <c r="H23" s="71">
        <f t="shared" ref="H23:H24" si="11">MROUND(R23-G23,1000)</f>
        <v>10000</v>
      </c>
      <c r="I23" s="31">
        <f t="shared" ref="I23:I24" si="12">SUM(G23:H23)</f>
        <v>15000</v>
      </c>
      <c r="J23" s="73" t="s">
        <v>50</v>
      </c>
      <c r="K23" s="9" t="s">
        <v>28</v>
      </c>
      <c r="L23" s="9" t="s">
        <v>60</v>
      </c>
      <c r="M23" s="25" t="s">
        <v>81</v>
      </c>
      <c r="N23" s="21" t="s">
        <v>31</v>
      </c>
      <c r="O23" s="46"/>
      <c r="P23" s="50">
        <v>4700</v>
      </c>
      <c r="Q23" s="48">
        <f t="shared" si="6"/>
        <v>4700</v>
      </c>
      <c r="R23" s="72">
        <v>15000</v>
      </c>
    </row>
    <row r="24" spans="1:18" ht="38.25" x14ac:dyDescent="0.2">
      <c r="A24" s="17">
        <v>3.3</v>
      </c>
      <c r="B24" s="7" t="s">
        <v>82</v>
      </c>
      <c r="C24" s="7" t="s">
        <v>83</v>
      </c>
      <c r="D24" s="22" t="s">
        <v>24</v>
      </c>
      <c r="E24" s="22" t="s">
        <v>48</v>
      </c>
      <c r="F24" s="7" t="s">
        <v>84</v>
      </c>
      <c r="G24" s="70">
        <f t="shared" si="10"/>
        <v>0</v>
      </c>
      <c r="H24" s="71">
        <f t="shared" si="11"/>
        <v>10000</v>
      </c>
      <c r="I24" s="31">
        <f t="shared" si="12"/>
        <v>10000</v>
      </c>
      <c r="J24" s="73" t="s">
        <v>85</v>
      </c>
      <c r="K24" s="6"/>
      <c r="L24" s="45" t="s">
        <v>86</v>
      </c>
      <c r="M24" s="25" t="s">
        <v>87</v>
      </c>
      <c r="N24" s="21" t="s">
        <v>31</v>
      </c>
      <c r="O24" s="46"/>
      <c r="Q24" s="48">
        <f t="shared" si="6"/>
        <v>0</v>
      </c>
      <c r="R24" s="72">
        <v>10000</v>
      </c>
    </row>
    <row r="25" spans="1:18" x14ac:dyDescent="0.2">
      <c r="A25" s="26">
        <v>3.4</v>
      </c>
      <c r="B25" s="88"/>
      <c r="C25" s="88"/>
      <c r="D25" s="89"/>
      <c r="E25" s="89"/>
      <c r="F25" s="88"/>
      <c r="G25" s="90"/>
      <c r="H25" s="91"/>
      <c r="I25" s="92"/>
      <c r="J25" s="75"/>
      <c r="K25" s="27"/>
      <c r="L25" s="27"/>
      <c r="M25" s="28"/>
      <c r="N25" s="28"/>
      <c r="O25" s="46"/>
    </row>
    <row r="26" spans="1:18" x14ac:dyDescent="0.2">
      <c r="B26" s="83" t="s">
        <v>88</v>
      </c>
      <c r="C26" s="84"/>
      <c r="D26" s="84"/>
      <c r="E26" s="85"/>
      <c r="F26" s="84"/>
      <c r="G26" s="86">
        <f>SUM(G4:G25)</f>
        <v>73000</v>
      </c>
      <c r="H26" s="93">
        <f>SUM(H5:H25)</f>
        <v>185000</v>
      </c>
      <c r="I26" s="87">
        <f>SUM(I5:I25)</f>
        <v>258000</v>
      </c>
      <c r="J26" s="99" t="s">
        <v>91</v>
      </c>
    </row>
    <row r="28" spans="1:18" x14ac:dyDescent="0.2">
      <c r="B28" s="78" t="s">
        <v>89</v>
      </c>
      <c r="C28" s="78"/>
      <c r="D28" s="78"/>
      <c r="E28" s="79"/>
      <c r="F28" s="78"/>
      <c r="G28" s="80">
        <f>G5+G14+G17+G20+G19</f>
        <v>38000</v>
      </c>
      <c r="H28" s="81"/>
    </row>
    <row r="30" spans="1:18" x14ac:dyDescent="0.2">
      <c r="G30" s="97" t="s">
        <v>92</v>
      </c>
      <c r="I30" s="98">
        <v>6333919.2000000002</v>
      </c>
    </row>
    <row r="32" spans="1:18" x14ac:dyDescent="0.2">
      <c r="G32" s="97" t="s">
        <v>93</v>
      </c>
      <c r="I32" s="100">
        <f>I26/I30</f>
        <v>4.0733074081526016E-2</v>
      </c>
    </row>
  </sheetData>
  <mergeCells count="1">
    <mergeCell ref="O3:P3"/>
  </mergeCells>
  <conditionalFormatting sqref="J5:J26">
    <cfRule type="expression" dxfId="36" priority="37">
      <formula>läuft</formula>
    </cfRule>
  </conditionalFormatting>
  <conditionalFormatting sqref="J5">
    <cfRule type="containsText" dxfId="35" priority="26" operator="containsText" text="nicht gestartet">
      <formula>NOT(ISERROR(SEARCH("nicht gestartet",J5)))</formula>
    </cfRule>
    <cfRule type="containsText" dxfId="34" priority="27" operator="containsText" text="läuft">
      <formula>NOT(ISERROR(SEARCH("läuft",J5)))</formula>
    </cfRule>
    <cfRule type="containsText" dxfId="33" priority="28" operator="containsText" text="läuft">
      <formula>NOT(ISERROR(SEARCH("läuft",J5)))</formula>
    </cfRule>
    <cfRule type="containsText" dxfId="32" priority="33" operator="containsText" text="nicht gestartet">
      <formula>NOT(ISERROR(SEARCH("nicht gestartet",J5)))</formula>
    </cfRule>
    <cfRule type="containsText" dxfId="31" priority="34" operator="containsText" text="läuft">
      <formula>NOT(ISERROR(SEARCH("läuft",J5)))</formula>
    </cfRule>
    <cfRule type="containsText" dxfId="30" priority="35" operator="containsText" text="abgeschlossen">
      <formula>NOT(ISERROR(SEARCH("abgeschlossen",J5)))</formula>
    </cfRule>
    <cfRule type="expression" dxfId="29" priority="36">
      <formula>"abgeschlossen"</formula>
    </cfRule>
  </conditionalFormatting>
  <conditionalFormatting sqref="J15">
    <cfRule type="containsText" dxfId="28" priority="29" operator="containsText" text="nicht gestartet">
      <formula>NOT(ISERROR(SEARCH("nicht gestartet",J15)))</formula>
    </cfRule>
    <cfRule type="containsText" dxfId="27" priority="30" operator="containsText" text="läuft">
      <formula>NOT(ISERROR(SEARCH("läuft",J15)))</formula>
    </cfRule>
    <cfRule type="containsText" dxfId="26" priority="31" operator="containsText" text="abgeschlossen">
      <formula>NOT(ISERROR(SEARCH("abgeschlossen",J15)))</formula>
    </cfRule>
    <cfRule type="expression" dxfId="25" priority="32">
      <formula>"abgeschlossen"</formula>
    </cfRule>
  </conditionalFormatting>
  <conditionalFormatting sqref="J15:J20">
    <cfRule type="containsText" dxfId="24" priority="19" operator="containsText" text="nicht gestartet">
      <formula>NOT(ISERROR(SEARCH("nicht gestartet",J15)))</formula>
    </cfRule>
    <cfRule type="containsText" dxfId="23" priority="20" operator="containsText" text="läuft">
      <formula>NOT(ISERROR(SEARCH("läuft",J15)))</formula>
    </cfRule>
    <cfRule type="containsText" dxfId="22" priority="21" operator="containsText" text="läuft">
      <formula>NOT(ISERROR(SEARCH("läuft",J15)))</formula>
    </cfRule>
    <cfRule type="containsText" dxfId="21" priority="22" operator="containsText" text="nicht gestartet">
      <formula>NOT(ISERROR(SEARCH("nicht gestartet",J15)))</formula>
    </cfRule>
    <cfRule type="containsText" dxfId="20" priority="23" operator="containsText" text="läuft">
      <formula>NOT(ISERROR(SEARCH("läuft",J15)))</formula>
    </cfRule>
    <cfRule type="containsText" dxfId="19" priority="24" operator="containsText" text="abgeschlossen">
      <formula>NOT(ISERROR(SEARCH("abgeschlossen",J15)))</formula>
    </cfRule>
    <cfRule type="expression" dxfId="18" priority="25">
      <formula>"abgeschlossen"</formula>
    </cfRule>
  </conditionalFormatting>
  <conditionalFormatting sqref="J22:J24 J26">
    <cfRule type="containsText" dxfId="17" priority="12" operator="containsText" text="nicht gestartet">
      <formula>NOT(ISERROR(SEARCH("nicht gestartet",J22)))</formula>
    </cfRule>
    <cfRule type="containsText" dxfId="16" priority="13" operator="containsText" text="läuft">
      <formula>NOT(ISERROR(SEARCH("läuft",J22)))</formula>
    </cfRule>
    <cfRule type="containsText" dxfId="15" priority="14" operator="containsText" text="läuft">
      <formula>NOT(ISERROR(SEARCH("läuft",J22)))</formula>
    </cfRule>
    <cfRule type="containsText" dxfId="14" priority="15" operator="containsText" text="nicht gestartet">
      <formula>NOT(ISERROR(SEARCH("nicht gestartet",J22)))</formula>
    </cfRule>
    <cfRule type="containsText" dxfId="13" priority="16" operator="containsText" text="läuft">
      <formula>NOT(ISERROR(SEARCH("läuft",J22)))</formula>
    </cfRule>
    <cfRule type="containsText" dxfId="12" priority="17" operator="containsText" text="abgeschlossen">
      <formula>NOT(ISERROR(SEARCH("abgeschlossen",J22)))</formula>
    </cfRule>
    <cfRule type="expression" dxfId="11" priority="18">
      <formula>"abgeschlossen"</formula>
    </cfRule>
  </conditionalFormatting>
  <conditionalFormatting sqref="J14">
    <cfRule type="containsText" dxfId="10" priority="8" operator="containsText" text="nicht gestartet">
      <formula>NOT(ISERROR(SEARCH("nicht gestartet",J14)))</formula>
    </cfRule>
    <cfRule type="containsText" dxfId="9" priority="9" operator="containsText" text="läuft">
      <formula>NOT(ISERROR(SEARCH("läuft",J14)))</formula>
    </cfRule>
    <cfRule type="containsText" dxfId="8" priority="10" operator="containsText" text="abgeschlossen">
      <formula>NOT(ISERROR(SEARCH("abgeschlossen",J14)))</formula>
    </cfRule>
    <cfRule type="expression" dxfId="7" priority="11">
      <formula>"abgeschlossen"</formula>
    </cfRule>
  </conditionalFormatting>
  <conditionalFormatting sqref="J14">
    <cfRule type="containsText" dxfId="6" priority="1" operator="containsText" text="nicht gestartet">
      <formula>NOT(ISERROR(SEARCH("nicht gestartet",J14)))</formula>
    </cfRule>
    <cfRule type="containsText" dxfId="5" priority="2" operator="containsText" text="läuft">
      <formula>NOT(ISERROR(SEARCH("läuft",J14)))</formula>
    </cfRule>
    <cfRule type="containsText" dxfId="4" priority="3" operator="containsText" text="läuft">
      <formula>NOT(ISERROR(SEARCH("läuft",J14)))</formula>
    </cfRule>
    <cfRule type="containsText" dxfId="3" priority="4" operator="containsText" text="nicht gestartet">
      <formula>NOT(ISERROR(SEARCH("nicht gestartet",J14)))</formula>
    </cfRule>
    <cfRule type="containsText" dxfId="2" priority="5" operator="containsText" text="läuft">
      <formula>NOT(ISERROR(SEARCH("läuft",J14)))</formula>
    </cfRule>
    <cfRule type="containsText" dxfId="1" priority="6" operator="containsText" text="abgeschlossen">
      <formula>NOT(ISERROR(SEARCH("abgeschlossen",J14)))</formula>
    </cfRule>
    <cfRule type="expression" dxfId="0" priority="7">
      <formula>"abgeschlossen"</formula>
    </cfRule>
  </conditionalFormatting>
  <pageMargins left="0.27559055118110237" right="0.27559055118110237" top="0.56000000000000005" bottom="0.59055118110236227" header="0.23622047244094491" footer="0.23622047244094491"/>
  <pageSetup paperSize="9" scale="55" orientation="landscape" cellComments="asDisplayed" r:id="rId1"/>
  <headerFooter>
    <oddHeader>&amp;LN02 / EP SIEP</oddHeader>
    <oddFooter>&amp;LINGE EPSI / JS + AeBo
&amp;Z&amp;F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Menü'!$A$2:$A$4</xm:f>
          </x14:formula1>
          <xm:sqref>J10:J12 J5:J8 J14:J20 J22:J25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ColWidth="11.42578125" defaultRowHeight="12.75" x14ac:dyDescent="0.2"/>
  <cols>
    <col min="1" max="1" width="20.42578125" customWidth="1"/>
  </cols>
  <sheetData>
    <row r="1" spans="1:1" x14ac:dyDescent="0.2">
      <c r="A1" t="s">
        <v>11</v>
      </c>
    </row>
    <row r="2" spans="1:1" x14ac:dyDescent="0.2">
      <c r="A2" t="s">
        <v>50</v>
      </c>
    </row>
    <row r="3" spans="1:1" x14ac:dyDescent="0.2">
      <c r="A3" t="s">
        <v>27</v>
      </c>
    </row>
    <row r="4" spans="1:1" x14ac:dyDescent="0.2">
      <c r="A4" t="s">
        <v>90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2B133FE1061D44480C95F59483A23EF" ma:contentTypeVersion="6" ma:contentTypeDescription="Ein neues Dokument erstellen." ma:contentTypeScope="" ma:versionID="3302cbc11673803c4b734ec02040d795">
  <xsd:schema xmlns:xsd="http://www.w3.org/2001/XMLSchema" xmlns:xs="http://www.w3.org/2001/XMLSchema" xmlns:p="http://schemas.microsoft.com/office/2006/metadata/properties" xmlns:ns2="48bdc38c-0a38-481e-8c8a-94a8df1cd353" targetNamespace="http://schemas.microsoft.com/office/2006/metadata/properties" ma:root="true" ma:fieldsID="b5c6eda975718063f7b2a0066f3596a1" ns2:_="">
    <xsd:import namespace="48bdc38c-0a38-481e-8c8a-94a8df1cd3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bdc38c-0a38-481e-8c8a-94a8df1cd3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344EA2-A1FF-4A3C-BA2E-27478BF62F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bdc38c-0a38-481e-8c8a-94a8df1cd3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1D40D7-AAEC-4214-BF04-4E1301913A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8BE432-7809-4CDC-AC08-EAC8FED562B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Drop down Menü</vt:lpstr>
      <vt:lpstr>Tabelle1!Druckbereich</vt:lpstr>
    </vt:vector>
  </TitlesOfParts>
  <Manager/>
  <Company>Jauslin + Stebler Ing. AG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L.Falzone@AeBo.ch</dc:creator>
  <cp:keywords/>
  <dc:description/>
  <cp:lastModifiedBy>Falzone Lorenzo</cp:lastModifiedBy>
  <cp:revision/>
  <cp:lastPrinted>2021-09-15T14:37:18Z</cp:lastPrinted>
  <dcterms:created xsi:type="dcterms:W3CDTF">2013-01-18T14:01:58Z</dcterms:created>
  <dcterms:modified xsi:type="dcterms:W3CDTF">2021-09-15T14:37:23Z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0x01010082B133FE1061D44480C95F59483A23EF</vt:lpwstr>
  </property>
</Properties>
</file>