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25" windowWidth="23715" windowHeight="14250"/>
  </bookViews>
  <sheets>
    <sheet name="TOTAL" sheetId="1" r:id="rId1"/>
  </sheets>
  <definedNames>
    <definedName name="_xlnm.Print_Area" localSheetId="0">TOTAL!$A$1:$J$57</definedName>
  </definedNames>
  <calcPr calcId="145621"/>
</workbook>
</file>

<file path=xl/calcChain.xml><?xml version="1.0" encoding="utf-8"?>
<calcChain xmlns="http://schemas.openxmlformats.org/spreadsheetml/2006/main">
  <c r="D56" i="1" l="1"/>
  <c r="I70" i="1" l="1"/>
  <c r="J70" i="1" s="1"/>
  <c r="I69" i="1"/>
  <c r="J69" i="1" s="1"/>
  <c r="I68" i="1"/>
  <c r="J68" i="1" s="1"/>
  <c r="I67" i="1"/>
  <c r="J67" i="1" s="1"/>
  <c r="I66" i="1"/>
  <c r="J66" i="1" s="1"/>
  <c r="I65" i="1"/>
  <c r="J65" i="1" s="1"/>
  <c r="I64" i="1"/>
  <c r="J64" i="1" s="1"/>
  <c r="I63" i="1"/>
  <c r="J63" i="1" s="1"/>
  <c r="E20" i="1" l="1"/>
  <c r="G20" i="1" s="1"/>
  <c r="E12" i="1"/>
  <c r="G12" i="1" s="1"/>
  <c r="E11" i="1"/>
  <c r="E36" i="1"/>
  <c r="E37" i="1"/>
  <c r="E38" i="1"/>
  <c r="E39" i="1"/>
  <c r="E40" i="1"/>
  <c r="E41" i="1"/>
  <c r="E42" i="1"/>
  <c r="E35" i="1"/>
  <c r="G11" i="1" l="1"/>
  <c r="I11" i="1"/>
  <c r="E43" i="1"/>
  <c r="E24" i="1" s="1"/>
  <c r="E25" i="1" l="1"/>
  <c r="G25" i="1" s="1"/>
  <c r="E22" i="1"/>
  <c r="H22" i="1" s="1"/>
  <c r="H28" i="1" s="1"/>
  <c r="E13" i="1"/>
  <c r="G13" i="1" s="1"/>
  <c r="E23" i="1"/>
  <c r="I23" i="1" s="1"/>
  <c r="G23" i="1"/>
  <c r="G24" i="1"/>
  <c r="I24" i="1"/>
  <c r="I25" i="1" l="1"/>
  <c r="I28" i="1" s="1"/>
  <c r="I29" i="1" s="1"/>
  <c r="D47" i="1" s="1"/>
  <c r="H29" i="1"/>
  <c r="D46" i="1" s="1"/>
  <c r="E10" i="1"/>
  <c r="G10" i="1" s="1"/>
  <c r="E26" i="1" l="1"/>
  <c r="E8" i="1"/>
  <c r="G8" i="1" s="1"/>
  <c r="J26" i="1" l="1"/>
  <c r="G26" i="1"/>
  <c r="G28" i="1" s="1"/>
  <c r="J8" i="1"/>
  <c r="J28" i="1" s="1"/>
  <c r="J29" i="1" s="1"/>
  <c r="D48" i="1" s="1"/>
  <c r="E28" i="1"/>
  <c r="G29" i="1" l="1"/>
  <c r="D45" i="1" s="1"/>
  <c r="D49" i="1" s="1"/>
  <c r="K28" i="1"/>
  <c r="K29" i="1" l="1"/>
</calcChain>
</file>

<file path=xl/sharedStrings.xml><?xml version="1.0" encoding="utf-8"?>
<sst xmlns="http://schemas.openxmlformats.org/spreadsheetml/2006/main" count="90" uniqueCount="74">
  <si>
    <t>a) Dokumente, die in der Filiale Zofingen zu archivieren sind</t>
  </si>
  <si>
    <t>Erstellen Dokumentenverzeichnisse digital und physisch gemäss o.g. Dokumentation/Vorgaben</t>
  </si>
  <si>
    <t>Geschätzter Aufwand</t>
  </si>
  <si>
    <t>gl</t>
  </si>
  <si>
    <t>pro Schachtel/ Planrolle</t>
  </si>
  <si>
    <t>Anzahl Planrollen (Annahme)</t>
  </si>
  <si>
    <t>Einheit</t>
  </si>
  <si>
    <t>Zeichner 
/ Konstr.</t>
  </si>
  <si>
    <t>Lehrling</t>
  </si>
  <si>
    <t>Kat. C</t>
  </si>
  <si>
    <t>Kat. E</t>
  </si>
  <si>
    <t>Kat. F</t>
  </si>
  <si>
    <t>Scankosten</t>
  </si>
  <si>
    <t>Wer besorgt die Schachteln?</t>
  </si>
  <si>
    <t>Kosten Schachteln</t>
  </si>
  <si>
    <t>Etiketten</t>
  </si>
  <si>
    <t>Druckkosten</t>
  </si>
  <si>
    <t>Summe</t>
  </si>
  <si>
    <t>Was geschieht mit den Unterlagen b) und c)? Kommen die die Sachen holen?</t>
  </si>
  <si>
    <t>Notieren Anzahl und Nummer der zu digitalisierenden Schachteln und Plan-Rollen bzw. abfotografieren Schachtel-Rücken für Nachweis/Kontrolle Vollständigkeit, Einladen Archivschachteln in Lieferwagen, Transport zu AeBo und Ablage in Raum mit eingeschränkter Zugänglichkeit, Kontrolle Vollständigkeit der Unterlagen</t>
  </si>
  <si>
    <t>Anfordern digitale Festplatte mit Ablagestruktur gemäss oben genannten Vorgaben für den oben genannten Abschnitt (wird durch Marco Hochuli zur Verfügung gestellt), Kontrollieren der vorhandenen digitalen Ablage auf Vollständigkeit (bzw. was ist bereits abgelegt), Je nach Vollständigkeit entscheiden, ob der Aufwand grösser ist diese zu separieren oder einfacherheitshalber überschrieben werden sollen</t>
  </si>
  <si>
    <t>Ing. / SB</t>
  </si>
  <si>
    <t>Einladen Archivschachteln in Lieferwagen, Transport ins ASTRA-Archiv, Physische Ablage analog digitaler Ablage gemäss o.g. Dokumentation/Vorgaben</t>
  </si>
  <si>
    <t>[h]</t>
  </si>
  <si>
    <t>Miete Lieferwagen mit Fahrer oder 2 x hin und her mit Geschäftswagen</t>
  </si>
  <si>
    <t>Zuordnung und Datei-Beschriftung der digitalen Unterlagen gemäss o.g. Dokumentation/Vorgaben</t>
  </si>
  <si>
    <t>Abpacken und Beschriften der Archivboxen gemäss o.g. Dokumentation/Vorgaben</t>
  </si>
  <si>
    <t>Probeschachtel scannen</t>
  </si>
  <si>
    <t>Ingenieur/ Sachbearbeiter</t>
  </si>
  <si>
    <t>Zeichner / Konstr.</t>
  </si>
  <si>
    <t>Zeichner 
/ Konstr./ Repro</t>
  </si>
  <si>
    <t>Zeichner / Konstr./ Repro</t>
  </si>
  <si>
    <t>Total Honorar exkl. NK</t>
  </si>
  <si>
    <t>Anzahl Schachteln schmal (Annahme)</t>
  </si>
  <si>
    <t>Anzahl Schachteln mittel (Annahme)</t>
  </si>
  <si>
    <t>Anzahl Schachteln breit (Annahme)</t>
  </si>
  <si>
    <t>Anzahl Ordner schmal (Annahme)</t>
  </si>
  <si>
    <t>Anzahl Ordner mittel (Annahme)</t>
  </si>
  <si>
    <t>Anzahl Ordner breit (Annahme)</t>
  </si>
  <si>
    <t>Anzahl Planmappen (Annahme)</t>
  </si>
  <si>
    <t>Kalkulationsbasis</t>
  </si>
  <si>
    <t>Anzahl</t>
  </si>
  <si>
    <t>Faktor</t>
  </si>
  <si>
    <t>Berechnungsgrundlage</t>
  </si>
  <si>
    <t>Kat. G1/2</t>
  </si>
  <si>
    <t>Klärung Fragen mit ASTRA bzgl. Dateien aus digitaler Triage</t>
  </si>
  <si>
    <t>b) Unterlagen Verjährung</t>
  </si>
  <si>
    <t>c) Unterlagen Dritte (Gebietseinheit, Kantone, Bundesarchiv, Baupolizei)</t>
  </si>
  <si>
    <t>e) Unterlagen weiss nicht wohin</t>
  </si>
  <si>
    <t>f) Unterlagen Müll</t>
  </si>
  <si>
    <t>Rücktransport und Einsortieren Archivunterlagen aus a) bis e) + Festplatten inkl. Vollständigkeitsprüfung</t>
  </si>
  <si>
    <t>Zwischenbesprechungen mit ASTRA</t>
  </si>
  <si>
    <t>Einscannen der Unterlagen aus Stapel a) (Ausgabeformat: PDFA)</t>
  </si>
  <si>
    <t>"Bearbeitung Schritt 1" gem. Grundlagenpapier 1 inkl. digitaler Triage. Umwandeln der Daten in PDFA-Format.</t>
  </si>
  <si>
    <t>Grundlagenpapier 1: "Prozess Archivierung ASTRA Zofingen (Entwurf Stand: 290.05.2017)"</t>
  </si>
  <si>
    <t>Grundlagenpapier 2: "Arbeitspapier Triagierung Papier und Digital (Rev. 24.01.2019)"</t>
  </si>
  <si>
    <t>Begutachtung und Beurteilung der einzelnen Dokumente pro Schachtel und triagieren der Unterlagen in folgende "Stapel" unter Zuhilfenahme  von Grundlagenpapier 2:</t>
  </si>
  <si>
    <t>d) Unterlagen anderer Ablageorte im ASTRA (Landerwerb, KUBA)</t>
  </si>
  <si>
    <t>Prüfung vorhandener Archivunterlagen auf Festplatte gem. Arbeitsprozess "Q-Check Daten in Ordnung" aus Grundlagenpapier 1.</t>
  </si>
  <si>
    <t>Besorgung/ Transport Archivunterlagen + Festplatte mit Q+R-Laufwerken inkl. Vollständigkeitsprüfung</t>
  </si>
  <si>
    <t xml:space="preserve"> =RUNDEN((G9*D10)*20;0)/20</t>
  </si>
  <si>
    <t>(8 P x 1 Tag)</t>
  </si>
  <si>
    <t>(3 x 2x1/2 Tag)</t>
  </si>
  <si>
    <t>Kalkulation</t>
  </si>
  <si>
    <t>Leistung / Aufwandbeschrieb</t>
  </si>
  <si>
    <t>Honorar</t>
  </si>
  <si>
    <t>Verrechenbare NK</t>
  </si>
  <si>
    <t>Aufgrund Dringlichkeit und Effizienz Kosen für zusätzliche Büro (Miete / Einrichten) und Transporte</t>
  </si>
  <si>
    <t xml:space="preserve">  - Einrichten, EDV-Infrastruktur, Hintransport</t>
  </si>
  <si>
    <t xml:space="preserve">  - Deinstallation, Rücktransport</t>
  </si>
  <si>
    <t xml:space="preserve">  - Miete pauschal pro Mt 1'900.- / Annahme 5 Monate</t>
  </si>
  <si>
    <t>Total NK bei Annahme 5 Monate</t>
  </si>
  <si>
    <t>Aufwand / Kalkulation NO1 - Digitalisierung Archivunterlagen</t>
  </si>
  <si>
    <t>Ansätze 
gem. Vertrag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</si>
</sst>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64" formatCode="0.0"/>
  </numFmts>
  <fonts count="12" x14ac:knownFonts="1">
    <font>
      <sz val="10"/>
      <color theme="1"/>
      <name val="Arial"/>
      <family val="2"/>
    </font>
    <font>
      <sz val="10"/>
      <color theme="1"/>
      <name val="Arial"/>
      <family val="2"/>
    </font>
    <font>
      <sz val="10"/>
      <color rgb="FFFF0000"/>
      <name val="Arial"/>
      <family val="2"/>
    </font>
    <font>
      <b/>
      <sz val="10"/>
      <color theme="1"/>
      <name val="Arial"/>
      <family val="2"/>
    </font>
    <font>
      <b/>
      <sz val="10"/>
      <name val="Arial"/>
      <family val="2"/>
    </font>
    <font>
      <sz val="10"/>
      <name val="Arial"/>
      <family val="2"/>
    </font>
    <font>
      <i/>
      <sz val="10"/>
      <name val="Arial"/>
      <family val="2"/>
    </font>
    <font>
      <sz val="7"/>
      <color theme="1"/>
      <name val="Arial"/>
      <family val="2"/>
    </font>
    <font>
      <i/>
      <sz val="8"/>
      <name val="Arial"/>
      <family val="2"/>
    </font>
    <font>
      <i/>
      <sz val="10"/>
      <color theme="1"/>
      <name val="Arial"/>
      <family val="2"/>
    </font>
    <font>
      <sz val="10"/>
      <color theme="1"/>
      <name val="Arial Narrow"/>
      <family val="2"/>
    </font>
    <font>
      <b/>
      <sz val="12"/>
      <color theme="1"/>
      <name val="Arial"/>
      <family val="2"/>
    </font>
  </fonts>
  <fills count="3">
    <fill>
      <patternFill patternType="none"/>
    </fill>
    <fill>
      <patternFill patternType="gray125"/>
    </fill>
    <fill>
      <patternFill patternType="solid">
        <fgColor theme="0" tint="-0.14999847407452621"/>
        <bgColor indexed="64"/>
      </patternFill>
    </fill>
  </fills>
  <borders count="18">
    <border>
      <left/>
      <right/>
      <top/>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auto="1"/>
      </left>
      <right style="thin">
        <color auto="1"/>
      </right>
      <top style="hair">
        <color auto="1"/>
      </top>
      <bottom style="hair">
        <color auto="1"/>
      </bottom>
      <diagonal/>
    </border>
    <border>
      <left style="thin">
        <color auto="1"/>
      </left>
      <right style="thin">
        <color auto="1"/>
      </right>
      <top/>
      <bottom style="hair">
        <color auto="1"/>
      </bottom>
      <diagonal/>
    </border>
    <border>
      <left style="thin">
        <color auto="1"/>
      </left>
      <right style="thin">
        <color auto="1"/>
      </right>
      <top style="hair">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diagonal/>
    </border>
    <border>
      <left/>
      <right/>
      <top style="double">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double">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bottom style="thin">
        <color indexed="64"/>
      </bottom>
      <diagonal/>
    </border>
    <border>
      <left/>
      <right/>
      <top style="thin">
        <color indexed="64"/>
      </top>
      <bottom style="double">
        <color indexed="64"/>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106">
    <xf numFmtId="0" fontId="0" fillId="0" borderId="0" xfId="0"/>
    <xf numFmtId="0" fontId="0" fillId="0" borderId="0" xfId="0" applyAlignment="1">
      <alignment vertical="center" wrapText="1"/>
    </xf>
    <xf numFmtId="0" fontId="0" fillId="0" borderId="0" xfId="0" applyAlignment="1">
      <alignment horizontal="center"/>
    </xf>
    <xf numFmtId="0" fontId="5" fillId="0" borderId="1" xfId="0" applyFont="1" applyBorder="1" applyAlignment="1">
      <alignment horizontal="left"/>
    </xf>
    <xf numFmtId="0" fontId="0" fillId="0" borderId="1" xfId="0" applyBorder="1" applyAlignment="1">
      <alignment horizontal="left"/>
    </xf>
    <xf numFmtId="43" fontId="6" fillId="0" borderId="1" xfId="0" applyNumberFormat="1" applyFont="1" applyBorder="1"/>
    <xf numFmtId="0" fontId="3" fillId="0" borderId="1" xfId="0" applyFont="1" applyBorder="1"/>
    <xf numFmtId="0" fontId="0" fillId="0" borderId="1" xfId="0" applyBorder="1"/>
    <xf numFmtId="0" fontId="6" fillId="0" borderId="1" xfId="0" applyFont="1" applyBorder="1" applyAlignment="1">
      <alignment horizontal="right"/>
    </xf>
    <xf numFmtId="9" fontId="6" fillId="0" borderId="1" xfId="1" applyFont="1" applyBorder="1"/>
    <xf numFmtId="0" fontId="0" fillId="0" borderId="1" xfId="0" applyBorder="1" applyAlignment="1">
      <alignment horizontal="left" wrapText="1" indent="1"/>
    </xf>
    <xf numFmtId="0" fontId="3" fillId="0" borderId="2" xfId="0" applyFont="1" applyBorder="1"/>
    <xf numFmtId="0" fontId="4" fillId="0" borderId="2" xfId="0" applyFont="1" applyBorder="1" applyAlignment="1">
      <alignment horizontal="left" vertical="center"/>
    </xf>
    <xf numFmtId="0" fontId="4" fillId="0" borderId="2" xfId="0" applyFont="1" applyBorder="1" applyAlignment="1">
      <alignment horizontal="left" vertical="center" wrapText="1"/>
    </xf>
    <xf numFmtId="0" fontId="0" fillId="0" borderId="3" xfId="0" applyBorder="1" applyAlignment="1">
      <alignment wrapText="1"/>
    </xf>
    <xf numFmtId="0" fontId="2" fillId="0" borderId="3" xfId="0" applyFont="1" applyBorder="1" applyAlignment="1">
      <alignment wrapText="1"/>
    </xf>
    <xf numFmtId="0" fontId="0" fillId="0" borderId="5" xfId="0" applyBorder="1" applyAlignment="1">
      <alignment wrapText="1"/>
    </xf>
    <xf numFmtId="0" fontId="0" fillId="0" borderId="4" xfId="0" applyBorder="1" applyAlignment="1">
      <alignment horizontal="left" wrapText="1" indent="1"/>
    </xf>
    <xf numFmtId="0" fontId="0" fillId="0" borderId="0" xfId="0" applyAlignment="1">
      <alignment horizontal="center" wrapText="1"/>
    </xf>
    <xf numFmtId="43" fontId="3" fillId="0" borderId="6" xfId="0" applyNumberFormat="1" applyFont="1" applyBorder="1"/>
    <xf numFmtId="43" fontId="3" fillId="0" borderId="0" xfId="0" applyNumberFormat="1" applyFont="1"/>
    <xf numFmtId="0" fontId="7" fillId="0" borderId="5" xfId="0" applyFont="1" applyBorder="1" applyAlignment="1">
      <alignment horizontal="left" vertical="center" wrapText="1"/>
    </xf>
    <xf numFmtId="0" fontId="0" fillId="0" borderId="0" xfId="0" applyAlignment="1">
      <alignment vertical="center"/>
    </xf>
    <xf numFmtId="0" fontId="3" fillId="0" borderId="0" xfId="0" applyFont="1"/>
    <xf numFmtId="0" fontId="0" fillId="2" borderId="1" xfId="0" applyFill="1"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3"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0" borderId="1" xfId="0" applyFill="1" applyBorder="1" applyAlignment="1">
      <alignment horizontal="center" vertical="center"/>
    </xf>
    <xf numFmtId="0" fontId="5" fillId="0" borderId="3" xfId="0" applyFont="1" applyBorder="1" applyAlignment="1">
      <alignment vertical="center" wrapText="1"/>
    </xf>
    <xf numFmtId="0" fontId="0" fillId="0" borderId="3" xfId="0" applyBorder="1" applyAlignment="1">
      <alignment vertical="center" wrapText="1"/>
    </xf>
    <xf numFmtId="0" fontId="0" fillId="0" borderId="1" xfId="0" applyBorder="1" applyAlignment="1">
      <alignment horizontal="left" vertical="center" wrapText="1" indent="1"/>
    </xf>
    <xf numFmtId="0" fontId="0" fillId="0" borderId="4" xfId="0" applyBorder="1" applyAlignment="1">
      <alignment horizontal="left" vertical="center" wrapText="1" indent="1"/>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8" fillId="0" borderId="1" xfId="0" applyFont="1" applyBorder="1" applyAlignment="1">
      <alignment horizontal="right"/>
    </xf>
    <xf numFmtId="0" fontId="9" fillId="0" borderId="0" xfId="0" applyFont="1"/>
    <xf numFmtId="0" fontId="0" fillId="0" borderId="0" xfId="0" applyFont="1"/>
    <xf numFmtId="0" fontId="5" fillId="0" borderId="0" xfId="0" applyFont="1" applyBorder="1" applyAlignment="1">
      <alignment horizontal="left"/>
    </xf>
    <xf numFmtId="0" fontId="0" fillId="0" borderId="0" xfId="0" applyFont="1" applyBorder="1" applyAlignment="1">
      <alignment vertical="center" wrapText="1"/>
    </xf>
    <xf numFmtId="0" fontId="0" fillId="0" borderId="0" xfId="0" applyFont="1" applyBorder="1"/>
    <xf numFmtId="0" fontId="0" fillId="0" borderId="0" xfId="0" applyFont="1" applyAlignment="1">
      <alignment horizontal="center" vertical="center"/>
    </xf>
    <xf numFmtId="4" fontId="0" fillId="0" borderId="0" xfId="0" applyNumberFormat="1" applyFont="1" applyBorder="1" applyAlignment="1">
      <alignment horizontal="right" wrapText="1"/>
    </xf>
    <xf numFmtId="0" fontId="0" fillId="0" borderId="10" xfId="0" applyBorder="1" applyAlignment="1">
      <alignment horizontal="center" wrapText="1"/>
    </xf>
    <xf numFmtId="4" fontId="0" fillId="0" borderId="0" xfId="0" applyNumberFormat="1" applyAlignment="1">
      <alignment horizontal="right" wrapText="1"/>
    </xf>
    <xf numFmtId="0" fontId="0" fillId="0" borderId="1" xfId="0" applyBorder="1" applyAlignment="1">
      <alignment horizontal="left" vertical="center" wrapText="1"/>
    </xf>
    <xf numFmtId="0" fontId="7" fillId="0" borderId="5" xfId="0" applyFont="1" applyBorder="1" applyAlignment="1">
      <alignment horizontal="left" vertical="center" wrapText="1"/>
    </xf>
    <xf numFmtId="43" fontId="3" fillId="0" borderId="0" xfId="0" applyNumberFormat="1" applyFont="1" applyBorder="1"/>
    <xf numFmtId="0" fontId="3" fillId="0" borderId="0" xfId="0" applyFont="1" applyFill="1" applyBorder="1" applyAlignment="1">
      <alignment horizontal="right"/>
    </xf>
    <xf numFmtId="0" fontId="0" fillId="2" borderId="7" xfId="0" applyFill="1" applyBorder="1" applyAlignment="1">
      <alignment horizontal="center"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1" fontId="0" fillId="0" borderId="0" xfId="0" applyNumberFormat="1"/>
    <xf numFmtId="0" fontId="3" fillId="0" borderId="2" xfId="0" applyFont="1" applyBorder="1" applyAlignment="1">
      <alignment horizontal="left" vertical="top"/>
    </xf>
    <xf numFmtId="0" fontId="0" fillId="0" borderId="2" xfId="0"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center" wrapText="1"/>
    </xf>
    <xf numFmtId="0" fontId="0" fillId="0" borderId="2" xfId="0" applyBorder="1"/>
    <xf numFmtId="2" fontId="0" fillId="0" borderId="5" xfId="0" applyNumberFormat="1" applyBorder="1" applyAlignment="1">
      <alignment vertical="center"/>
    </xf>
    <xf numFmtId="164" fontId="0" fillId="0" borderId="2" xfId="0" applyNumberFormat="1" applyBorder="1" applyAlignment="1">
      <alignment vertical="center"/>
    </xf>
    <xf numFmtId="164" fontId="0" fillId="0" borderId="5" xfId="0" applyNumberFormat="1" applyBorder="1" applyAlignment="1">
      <alignment vertical="center"/>
    </xf>
    <xf numFmtId="1" fontId="0" fillId="0" borderId="4" xfId="0" applyNumberFormat="1" applyBorder="1" applyAlignment="1">
      <alignment vertical="center"/>
    </xf>
    <xf numFmtId="1" fontId="0" fillId="0" borderId="5" xfId="0" applyNumberFormat="1" applyBorder="1" applyAlignment="1">
      <alignment vertical="center"/>
    </xf>
    <xf numFmtId="1" fontId="0" fillId="0" borderId="1" xfId="0" applyNumberFormat="1" applyBorder="1" applyAlignment="1">
      <alignment vertical="center"/>
    </xf>
    <xf numFmtId="1" fontId="0" fillId="0" borderId="3" xfId="0" applyNumberFormat="1" applyBorder="1" applyAlignment="1">
      <alignment vertical="center"/>
    </xf>
    <xf numFmtId="164" fontId="3" fillId="0" borderId="6" xfId="0" applyNumberFormat="1" applyFont="1" applyBorder="1"/>
    <xf numFmtId="0" fontId="10" fillId="2" borderId="4" xfId="0" applyFont="1" applyFill="1" applyBorder="1" applyAlignment="1">
      <alignment horizontal="center" vertical="center"/>
    </xf>
    <xf numFmtId="0" fontId="0" fillId="2" borderId="11" xfId="0" applyFill="1" applyBorder="1" applyAlignment="1">
      <alignment horizontal="center" vertical="center"/>
    </xf>
    <xf numFmtId="0" fontId="3" fillId="2" borderId="13" xfId="0" applyFont="1" applyFill="1" applyBorder="1" applyAlignment="1">
      <alignment horizontal="right"/>
    </xf>
    <xf numFmtId="0" fontId="0" fillId="2" borderId="11" xfId="0" applyFill="1" applyBorder="1"/>
    <xf numFmtId="0" fontId="0" fillId="2" borderId="11" xfId="0" applyFill="1" applyBorder="1" applyAlignment="1">
      <alignment horizontal="center" wrapText="1"/>
    </xf>
    <xf numFmtId="0" fontId="0" fillId="2" borderId="3" xfId="0" applyFill="1" applyBorder="1"/>
    <xf numFmtId="0" fontId="0" fillId="2" borderId="3" xfId="0" applyFill="1" applyBorder="1" applyAlignment="1">
      <alignment horizontal="center" wrapText="1"/>
    </xf>
    <xf numFmtId="0" fontId="0" fillId="2" borderId="12" xfId="0" applyFill="1" applyBorder="1"/>
    <xf numFmtId="0" fontId="0" fillId="2" borderId="12" xfId="0" applyFill="1" applyBorder="1" applyAlignment="1">
      <alignment horizontal="center" wrapText="1"/>
    </xf>
    <xf numFmtId="0" fontId="3" fillId="0" borderId="2" xfId="0" applyFont="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wrapText="1"/>
    </xf>
    <xf numFmtId="0" fontId="3" fillId="0" borderId="0" xfId="0" applyFont="1" applyAlignment="1">
      <alignment horizontal="center"/>
    </xf>
    <xf numFmtId="4" fontId="3" fillId="0" borderId="9" xfId="0" applyNumberFormat="1" applyFont="1" applyBorder="1" applyAlignment="1">
      <alignment horizontal="right" wrapText="1"/>
    </xf>
    <xf numFmtId="0" fontId="0" fillId="0" borderId="0" xfId="0" applyBorder="1" applyAlignment="1">
      <alignment horizontal="center" wrapText="1"/>
    </xf>
    <xf numFmtId="43" fontId="0" fillId="0" borderId="0" xfId="2" applyFont="1" applyBorder="1" applyAlignment="1">
      <alignment horizontal="center" wrapText="1"/>
    </xf>
    <xf numFmtId="43" fontId="0" fillId="0" borderId="0" xfId="2" applyFont="1" applyAlignment="1">
      <alignment horizontal="center" wrapText="1"/>
    </xf>
    <xf numFmtId="43" fontId="0" fillId="0" borderId="16" xfId="2" applyFont="1" applyBorder="1" applyAlignment="1">
      <alignment horizontal="center" wrapText="1"/>
    </xf>
    <xf numFmtId="43" fontId="3" fillId="0" borderId="17" xfId="2" applyFont="1" applyBorder="1" applyAlignment="1">
      <alignment horizontal="center" wrapText="1"/>
    </xf>
    <xf numFmtId="0" fontId="8" fillId="0" borderId="1" xfId="0" applyFont="1" applyBorder="1" applyAlignment="1">
      <alignment horizontal="right" wrapText="1"/>
    </xf>
    <xf numFmtId="0" fontId="11" fillId="0" borderId="0" xfId="0" applyFont="1" applyAlignment="1">
      <alignment vertical="center"/>
    </xf>
    <xf numFmtId="0" fontId="0" fillId="0" borderId="5" xfId="0" applyBorder="1" applyAlignment="1">
      <alignment horizontal="left" vertical="center" wrapText="1"/>
    </xf>
    <xf numFmtId="0" fontId="0" fillId="0" borderId="7" xfId="0" applyBorder="1" applyAlignment="1">
      <alignment horizontal="left" vertical="center" wrapText="1"/>
    </xf>
    <xf numFmtId="0" fontId="7" fillId="0" borderId="5" xfId="0" applyFont="1" applyBorder="1" applyAlignment="1">
      <alignment horizontal="left" vertical="center" wrapText="1"/>
    </xf>
    <xf numFmtId="0" fontId="7" fillId="0" borderId="7" xfId="0" applyFont="1"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3" fillId="0" borderId="14" xfId="0" applyFont="1" applyFill="1" applyBorder="1" applyAlignment="1">
      <alignment horizontal="center" vertical="center"/>
    </xf>
    <xf numFmtId="0" fontId="3" fillId="0" borderId="9" xfId="0" applyFont="1" applyFill="1" applyBorder="1" applyAlignment="1">
      <alignment horizontal="center" vertical="center"/>
    </xf>
    <xf numFmtId="0" fontId="3" fillId="0" borderId="15" xfId="0" applyFont="1" applyFill="1" applyBorder="1" applyAlignment="1">
      <alignment horizontal="center" vertical="center"/>
    </xf>
  </cellXfs>
  <cellStyles count="3">
    <cellStyle name="Komma" xfId="2" builtinId="3"/>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tabSelected="1" view="pageBreakPreview" topLeftCell="A25" zoomScaleNormal="100" zoomScaleSheetLayoutView="100" workbookViewId="0">
      <selection activeCell="O10" sqref="O10"/>
    </sheetView>
  </sheetViews>
  <sheetFormatPr baseColWidth="10" defaultRowHeight="12.75" x14ac:dyDescent="0.2"/>
  <cols>
    <col min="1" max="1" width="42.28515625" customWidth="1"/>
    <col min="2" max="2" width="66.7109375" hidden="1" customWidth="1"/>
    <col min="3" max="3" width="11.7109375" style="2" bestFit="1" customWidth="1"/>
    <col min="4" max="4" width="13" style="18" bestFit="1" customWidth="1"/>
    <col min="5" max="5" width="7.85546875" style="25" bestFit="1" customWidth="1"/>
    <col min="6" max="6" width="10.5703125" style="25" bestFit="1" customWidth="1"/>
    <col min="7" max="9" width="10.140625" bestFit="1" customWidth="1"/>
    <col min="10" max="10" width="9" bestFit="1" customWidth="1"/>
  </cols>
  <sheetData>
    <row r="1" spans="1:10" ht="15.75" x14ac:dyDescent="0.2">
      <c r="A1" s="94" t="s">
        <v>72</v>
      </c>
      <c r="B1" s="1"/>
      <c r="C1" s="1"/>
    </row>
    <row r="2" spans="1:10" ht="12.75" customHeight="1" x14ac:dyDescent="0.2">
      <c r="A2" s="22"/>
      <c r="B2" s="1"/>
      <c r="C2" s="1"/>
    </row>
    <row r="3" spans="1:10" ht="38.25" x14ac:dyDescent="0.2">
      <c r="A3" s="83" t="s">
        <v>64</v>
      </c>
      <c r="B3" s="11"/>
      <c r="C3" s="103" t="s">
        <v>63</v>
      </c>
      <c r="D3" s="104"/>
      <c r="E3" s="105"/>
      <c r="F3" s="32"/>
      <c r="G3" s="12" t="s">
        <v>21</v>
      </c>
      <c r="H3" s="13" t="s">
        <v>30</v>
      </c>
      <c r="I3" s="13" t="s">
        <v>7</v>
      </c>
      <c r="J3" s="12" t="s">
        <v>8</v>
      </c>
    </row>
    <row r="4" spans="1:10" x14ac:dyDescent="0.2">
      <c r="A4" s="7"/>
      <c r="B4" s="6"/>
      <c r="C4" s="84"/>
      <c r="D4" s="85"/>
      <c r="E4" s="32"/>
      <c r="F4" s="32"/>
      <c r="G4" s="3" t="s">
        <v>9</v>
      </c>
      <c r="H4" s="3" t="s">
        <v>10</v>
      </c>
      <c r="I4" s="3" t="s">
        <v>11</v>
      </c>
      <c r="J4" s="3" t="s">
        <v>44</v>
      </c>
    </row>
    <row r="5" spans="1:10" ht="5.25" customHeight="1" x14ac:dyDescent="0.2">
      <c r="A5" s="7"/>
      <c r="B5" s="6"/>
      <c r="C5" s="84"/>
      <c r="D5" s="85"/>
      <c r="E5" s="32"/>
      <c r="F5" s="32"/>
      <c r="G5" s="3"/>
      <c r="H5" s="3"/>
      <c r="I5" s="3"/>
      <c r="J5" s="4"/>
    </row>
    <row r="6" spans="1:10" ht="25.5" x14ac:dyDescent="0.2">
      <c r="A6" s="8"/>
      <c r="B6" s="8"/>
      <c r="C6" s="85" t="s">
        <v>2</v>
      </c>
      <c r="D6" s="85"/>
      <c r="E6" s="32" t="s">
        <v>17</v>
      </c>
      <c r="F6" s="93" t="s">
        <v>73</v>
      </c>
      <c r="G6" s="5">
        <v>95</v>
      </c>
      <c r="H6" s="5">
        <v>62</v>
      </c>
      <c r="I6" s="5">
        <v>50</v>
      </c>
      <c r="J6" s="5">
        <v>6</v>
      </c>
    </row>
    <row r="7" spans="1:10" x14ac:dyDescent="0.2">
      <c r="A7" s="9"/>
      <c r="B7" s="9"/>
      <c r="C7" s="84" t="s">
        <v>23</v>
      </c>
      <c r="D7" s="84" t="s">
        <v>6</v>
      </c>
      <c r="E7" s="32" t="s">
        <v>23</v>
      </c>
      <c r="F7" s="42"/>
      <c r="G7" s="5"/>
      <c r="H7" s="5"/>
      <c r="I7" s="5"/>
      <c r="J7" s="5"/>
    </row>
    <row r="8" spans="1:10" ht="12.75" customHeight="1" x14ac:dyDescent="0.2">
      <c r="A8" s="99" t="s">
        <v>59</v>
      </c>
      <c r="B8" s="101" t="s">
        <v>19</v>
      </c>
      <c r="C8" s="26">
        <v>68</v>
      </c>
      <c r="D8" s="37" t="s">
        <v>3</v>
      </c>
      <c r="E8" s="26">
        <f>C8</f>
        <v>68</v>
      </c>
      <c r="F8" s="32"/>
      <c r="G8" s="67">
        <f>E8/3</f>
        <v>22.666666666666668</v>
      </c>
      <c r="H8" s="67"/>
      <c r="I8" s="67"/>
      <c r="J8" s="67">
        <f>E8/4*3</f>
        <v>51</v>
      </c>
    </row>
    <row r="9" spans="1:10" ht="25.5" customHeight="1" x14ac:dyDescent="0.2">
      <c r="A9" s="100"/>
      <c r="B9" s="102"/>
      <c r="C9" s="38" t="s">
        <v>61</v>
      </c>
      <c r="D9" s="38"/>
      <c r="E9" s="27"/>
      <c r="F9" s="32"/>
      <c r="G9" s="69"/>
      <c r="H9" s="69"/>
      <c r="I9" s="69"/>
      <c r="J9" s="69"/>
    </row>
    <row r="10" spans="1:10" ht="38.25" customHeight="1" x14ac:dyDescent="0.2">
      <c r="A10" s="58" t="s">
        <v>58</v>
      </c>
      <c r="B10" s="21" t="s">
        <v>20</v>
      </c>
      <c r="C10" s="39">
        <v>9</v>
      </c>
      <c r="D10" s="39" t="s">
        <v>3</v>
      </c>
      <c r="E10" s="28">
        <f>C10</f>
        <v>9</v>
      </c>
      <c r="F10" s="32"/>
      <c r="G10" s="70">
        <f>E10</f>
        <v>9</v>
      </c>
      <c r="H10" s="70"/>
      <c r="I10" s="70"/>
      <c r="J10" s="70"/>
    </row>
    <row r="11" spans="1:10" ht="38.25" customHeight="1" x14ac:dyDescent="0.2">
      <c r="A11" s="52" t="s">
        <v>53</v>
      </c>
      <c r="B11" s="53"/>
      <c r="C11" s="39">
        <v>34</v>
      </c>
      <c r="D11" s="39" t="s">
        <v>3</v>
      </c>
      <c r="E11" s="28">
        <f>C11</f>
        <v>34</v>
      </c>
      <c r="F11" s="32"/>
      <c r="G11" s="68">
        <f>E11/2</f>
        <v>17</v>
      </c>
      <c r="H11" s="68"/>
      <c r="I11" s="68">
        <f>E11/2</f>
        <v>17</v>
      </c>
      <c r="J11" s="70"/>
    </row>
    <row r="12" spans="1:10" ht="25.5" customHeight="1" x14ac:dyDescent="0.2">
      <c r="A12" s="58" t="s">
        <v>45</v>
      </c>
      <c r="B12" s="53"/>
      <c r="C12" s="39">
        <v>9</v>
      </c>
      <c r="D12" s="39" t="s">
        <v>3</v>
      </c>
      <c r="E12" s="28">
        <f>C12</f>
        <v>9</v>
      </c>
      <c r="F12" s="32"/>
      <c r="G12" s="66">
        <f>E12</f>
        <v>9</v>
      </c>
      <c r="H12" s="70"/>
      <c r="I12" s="70"/>
      <c r="J12" s="70"/>
    </row>
    <row r="13" spans="1:10" ht="51" customHeight="1" x14ac:dyDescent="0.2">
      <c r="A13" s="16" t="s">
        <v>56</v>
      </c>
      <c r="B13" s="16"/>
      <c r="C13" s="28">
        <v>0.75</v>
      </c>
      <c r="D13" s="39" t="s">
        <v>4</v>
      </c>
      <c r="E13" s="28">
        <f>C13*$E43</f>
        <v>435</v>
      </c>
      <c r="F13" s="32"/>
      <c r="G13" s="70">
        <f>E13</f>
        <v>435</v>
      </c>
      <c r="H13" s="70"/>
      <c r="I13" s="70"/>
      <c r="J13" s="70"/>
    </row>
    <row r="14" spans="1:10" ht="25.5" x14ac:dyDescent="0.2">
      <c r="A14" s="35" t="s">
        <v>0</v>
      </c>
      <c r="B14" s="10"/>
      <c r="C14" s="24"/>
      <c r="D14" s="40"/>
      <c r="E14" s="24"/>
      <c r="F14" s="32"/>
      <c r="G14" s="71"/>
      <c r="H14" s="71"/>
      <c r="I14" s="71"/>
      <c r="J14" s="71"/>
    </row>
    <row r="15" spans="1:10" x14ac:dyDescent="0.2">
      <c r="A15" s="35" t="s">
        <v>46</v>
      </c>
      <c r="B15" s="10"/>
      <c r="C15" s="24"/>
      <c r="D15" s="40"/>
      <c r="E15" s="24"/>
      <c r="F15" s="32"/>
      <c r="G15" s="71"/>
      <c r="H15" s="71"/>
      <c r="I15" s="71"/>
      <c r="J15" s="71"/>
    </row>
    <row r="16" spans="1:10" ht="25.5" x14ac:dyDescent="0.2">
      <c r="A16" s="35" t="s">
        <v>47</v>
      </c>
      <c r="B16" s="10"/>
      <c r="C16" s="24"/>
      <c r="D16" s="40"/>
      <c r="E16" s="24"/>
      <c r="F16" s="32"/>
      <c r="G16" s="71"/>
      <c r="H16" s="71"/>
      <c r="I16" s="71"/>
      <c r="J16" s="71"/>
    </row>
    <row r="17" spans="1:11" ht="25.5" x14ac:dyDescent="0.2">
      <c r="A17" s="35" t="s">
        <v>57</v>
      </c>
      <c r="B17" s="10"/>
      <c r="C17" s="24"/>
      <c r="D17" s="40"/>
      <c r="E17" s="24"/>
      <c r="F17" s="32"/>
      <c r="G17" s="71"/>
      <c r="H17" s="71"/>
      <c r="I17" s="71"/>
      <c r="J17" s="71"/>
    </row>
    <row r="18" spans="1:11" x14ac:dyDescent="0.2">
      <c r="A18" s="36" t="s">
        <v>48</v>
      </c>
      <c r="B18" s="10"/>
      <c r="C18" s="24"/>
      <c r="D18" s="40"/>
      <c r="E18" s="24"/>
      <c r="F18" s="32"/>
      <c r="G18" s="71"/>
      <c r="H18" s="71"/>
      <c r="I18" s="71"/>
      <c r="J18" s="71"/>
    </row>
    <row r="19" spans="1:11" x14ac:dyDescent="0.2">
      <c r="A19" s="35" t="s">
        <v>49</v>
      </c>
      <c r="B19" s="17"/>
      <c r="C19" s="27"/>
      <c r="D19" s="38"/>
      <c r="E19" s="27"/>
      <c r="F19" s="32"/>
      <c r="G19" s="69"/>
      <c r="H19" s="69"/>
      <c r="I19" s="69"/>
      <c r="J19" s="69"/>
    </row>
    <row r="20" spans="1:11" x14ac:dyDescent="0.2">
      <c r="A20" s="57" t="s">
        <v>51</v>
      </c>
      <c r="B20" s="10"/>
      <c r="C20" s="24">
        <v>30</v>
      </c>
      <c r="D20" s="40" t="s">
        <v>3</v>
      </c>
      <c r="E20" s="28">
        <f>C20</f>
        <v>30</v>
      </c>
      <c r="F20" s="32"/>
      <c r="G20" s="71">
        <f>E20</f>
        <v>30</v>
      </c>
      <c r="H20" s="71"/>
      <c r="I20" s="71"/>
      <c r="J20" s="71"/>
    </row>
    <row r="21" spans="1:11" x14ac:dyDescent="0.2">
      <c r="A21" s="59"/>
      <c r="B21" s="17"/>
      <c r="C21" s="74" t="s">
        <v>62</v>
      </c>
      <c r="D21" s="38"/>
      <c r="E21" s="27"/>
      <c r="F21" s="32"/>
      <c r="G21" s="69"/>
      <c r="H21" s="69"/>
      <c r="I21" s="69"/>
      <c r="J21" s="69"/>
    </row>
    <row r="22" spans="1:11" ht="25.5" x14ac:dyDescent="0.2">
      <c r="A22" s="33" t="s">
        <v>52</v>
      </c>
      <c r="B22" s="15"/>
      <c r="C22" s="29">
        <v>0.75</v>
      </c>
      <c r="D22" s="41" t="s">
        <v>4</v>
      </c>
      <c r="E22" s="29">
        <f>C22*$E43</f>
        <v>435</v>
      </c>
      <c r="F22" s="32"/>
      <c r="G22" s="72"/>
      <c r="H22" s="72">
        <f>E22</f>
        <v>435</v>
      </c>
      <c r="I22" s="72"/>
      <c r="J22" s="72"/>
    </row>
    <row r="23" spans="1:11" ht="25.5" customHeight="1" x14ac:dyDescent="0.2">
      <c r="A23" s="34" t="s">
        <v>25</v>
      </c>
      <c r="B23" s="14"/>
      <c r="C23" s="29">
        <v>0.5</v>
      </c>
      <c r="D23" s="41" t="s">
        <v>4</v>
      </c>
      <c r="E23" s="29">
        <f>C23*$E43</f>
        <v>290</v>
      </c>
      <c r="F23" s="32"/>
      <c r="G23" s="72">
        <f>E23/2</f>
        <v>145</v>
      </c>
      <c r="H23" s="72"/>
      <c r="I23" s="72">
        <f>E23/2</f>
        <v>145</v>
      </c>
      <c r="J23" s="72"/>
    </row>
    <row r="24" spans="1:11" ht="25.5" customHeight="1" x14ac:dyDescent="0.2">
      <c r="A24" s="34" t="s">
        <v>1</v>
      </c>
      <c r="B24" s="14"/>
      <c r="C24" s="29">
        <v>0.75</v>
      </c>
      <c r="D24" s="41" t="s">
        <v>4</v>
      </c>
      <c r="E24" s="29">
        <f>C24*$E43</f>
        <v>435</v>
      </c>
      <c r="F24" s="32"/>
      <c r="G24" s="72">
        <f>E24/2</f>
        <v>217.5</v>
      </c>
      <c r="H24" s="72"/>
      <c r="I24" s="72">
        <f>E24/2</f>
        <v>217.5</v>
      </c>
      <c r="J24" s="72"/>
    </row>
    <row r="25" spans="1:11" ht="25.5" x14ac:dyDescent="0.2">
      <c r="A25" s="34" t="s">
        <v>26</v>
      </c>
      <c r="B25" s="14"/>
      <c r="C25" s="29">
        <v>0.5</v>
      </c>
      <c r="D25" s="41" t="s">
        <v>4</v>
      </c>
      <c r="E25" s="29">
        <f>C25*$E43</f>
        <v>290</v>
      </c>
      <c r="F25" s="32"/>
      <c r="G25" s="72">
        <f>E25/3</f>
        <v>96.666666666666671</v>
      </c>
      <c r="H25" s="72"/>
      <c r="I25" s="72">
        <f>E25/3*2</f>
        <v>193.33333333333334</v>
      </c>
      <c r="J25" s="72"/>
    </row>
    <row r="26" spans="1:11" ht="12.75" customHeight="1" x14ac:dyDescent="0.2">
      <c r="A26" s="95" t="s">
        <v>50</v>
      </c>
      <c r="B26" s="97" t="s">
        <v>22</v>
      </c>
      <c r="C26" s="39">
        <v>34</v>
      </c>
      <c r="D26" s="39" t="s">
        <v>3</v>
      </c>
      <c r="E26" s="28">
        <f>C26</f>
        <v>34</v>
      </c>
      <c r="F26" s="32"/>
      <c r="G26" s="70">
        <f>E26/2</f>
        <v>17</v>
      </c>
      <c r="H26" s="70"/>
      <c r="I26" s="70"/>
      <c r="J26" s="70">
        <f>E26/2</f>
        <v>17</v>
      </c>
    </row>
    <row r="27" spans="1:11" ht="25.5" customHeight="1" x14ac:dyDescent="0.2">
      <c r="A27" s="96"/>
      <c r="B27" s="98"/>
      <c r="C27" s="30" t="s">
        <v>61</v>
      </c>
      <c r="D27" s="56"/>
      <c r="E27" s="30"/>
      <c r="F27" s="32"/>
      <c r="G27" s="71"/>
      <c r="H27" s="71"/>
      <c r="I27" s="71"/>
      <c r="J27" s="71"/>
    </row>
    <row r="28" spans="1:11" x14ac:dyDescent="0.2">
      <c r="E28" s="31">
        <f>SUM(E8:E27)</f>
        <v>2069</v>
      </c>
      <c r="F28" s="32"/>
      <c r="G28" s="73">
        <f>ROUND(SUM(G8:G27),0.5)</f>
        <v>999</v>
      </c>
      <c r="H28" s="73">
        <f t="shared" ref="H28:J28" si="0">ROUND(SUM(H8:H27),0.5)</f>
        <v>435</v>
      </c>
      <c r="I28" s="73">
        <f t="shared" si="0"/>
        <v>573</v>
      </c>
      <c r="J28" s="73">
        <f t="shared" si="0"/>
        <v>68</v>
      </c>
      <c r="K28" s="20">
        <f>SUM(G28:J28)</f>
        <v>2075</v>
      </c>
    </row>
    <row r="29" spans="1:11" x14ac:dyDescent="0.2">
      <c r="G29" s="19">
        <f>G28*G6</f>
        <v>94905</v>
      </c>
      <c r="H29" s="19">
        <f>H28*H6</f>
        <v>26970</v>
      </c>
      <c r="I29" s="19">
        <f>I28*I6</f>
        <v>28650</v>
      </c>
      <c r="J29" s="19">
        <f>J28*J6</f>
        <v>408</v>
      </c>
      <c r="K29" s="20">
        <f>SUM(G29:J29)</f>
        <v>150933</v>
      </c>
    </row>
    <row r="30" spans="1:11" x14ac:dyDescent="0.2">
      <c r="G30" s="54"/>
      <c r="H30" s="54"/>
      <c r="I30" s="54"/>
      <c r="J30" s="54"/>
      <c r="K30" s="20"/>
    </row>
    <row r="31" spans="1:11" x14ac:dyDescent="0.2">
      <c r="A31" t="s">
        <v>54</v>
      </c>
      <c r="G31" s="54"/>
      <c r="H31" s="54"/>
      <c r="I31" s="54"/>
      <c r="J31" s="54"/>
      <c r="K31" s="20"/>
    </row>
    <row r="32" spans="1:11" x14ac:dyDescent="0.2">
      <c r="A32" t="s">
        <v>55</v>
      </c>
      <c r="G32" s="54"/>
      <c r="H32" s="54"/>
      <c r="I32" s="54"/>
      <c r="J32" s="54"/>
      <c r="K32" s="20"/>
    </row>
    <row r="33" spans="1:11" x14ac:dyDescent="0.2">
      <c r="A33" s="23"/>
      <c r="G33" s="54"/>
      <c r="H33" s="54"/>
      <c r="I33" s="54"/>
      <c r="J33" s="54"/>
      <c r="K33" s="20"/>
    </row>
    <row r="34" spans="1:11" ht="38.25" x14ac:dyDescent="0.2">
      <c r="A34" s="61" t="s">
        <v>40</v>
      </c>
      <c r="B34" s="65"/>
      <c r="C34" s="62" t="s">
        <v>41</v>
      </c>
      <c r="D34" s="63" t="s">
        <v>42</v>
      </c>
      <c r="E34" s="64" t="s">
        <v>43</v>
      </c>
      <c r="G34" s="54"/>
      <c r="H34" s="54"/>
      <c r="I34" s="54"/>
      <c r="J34" s="54"/>
      <c r="K34" s="20"/>
    </row>
    <row r="35" spans="1:11" x14ac:dyDescent="0.2">
      <c r="A35" s="77" t="s">
        <v>33</v>
      </c>
      <c r="B35" s="77"/>
      <c r="C35" s="77">
        <v>12</v>
      </c>
      <c r="D35" s="78">
        <v>0.33</v>
      </c>
      <c r="E35" s="75">
        <f>ROUND(C35*D35,0)</f>
        <v>4</v>
      </c>
    </row>
    <row r="36" spans="1:11" x14ac:dyDescent="0.2">
      <c r="A36" s="79" t="s">
        <v>34</v>
      </c>
      <c r="B36" s="79"/>
      <c r="C36" s="79">
        <v>61</v>
      </c>
      <c r="D36" s="80">
        <v>0.66</v>
      </c>
      <c r="E36" s="29">
        <f t="shared" ref="E36:E42" si="1">ROUND(C36*D36,0)</f>
        <v>40</v>
      </c>
    </row>
    <row r="37" spans="1:11" x14ac:dyDescent="0.2">
      <c r="A37" s="79" t="s">
        <v>35</v>
      </c>
      <c r="B37" s="79"/>
      <c r="C37" s="79">
        <v>243</v>
      </c>
      <c r="D37" s="80">
        <v>1</v>
      </c>
      <c r="E37" s="29">
        <f t="shared" si="1"/>
        <v>243</v>
      </c>
    </row>
    <row r="38" spans="1:11" x14ac:dyDescent="0.2">
      <c r="A38" s="79" t="s">
        <v>36</v>
      </c>
      <c r="B38" s="79"/>
      <c r="C38" s="79">
        <v>4</v>
      </c>
      <c r="D38" s="80">
        <v>0.33</v>
      </c>
      <c r="E38" s="29">
        <f t="shared" si="1"/>
        <v>1</v>
      </c>
    </row>
    <row r="39" spans="1:11" x14ac:dyDescent="0.2">
      <c r="A39" s="79" t="s">
        <v>37</v>
      </c>
      <c r="B39" s="79"/>
      <c r="C39" s="79">
        <v>23</v>
      </c>
      <c r="D39" s="80">
        <v>0.66</v>
      </c>
      <c r="E39" s="29">
        <f t="shared" si="1"/>
        <v>15</v>
      </c>
    </row>
    <row r="40" spans="1:11" x14ac:dyDescent="0.2">
      <c r="A40" s="79" t="s">
        <v>38</v>
      </c>
      <c r="B40" s="79"/>
      <c r="C40" s="79">
        <v>132</v>
      </c>
      <c r="D40" s="80">
        <v>1</v>
      </c>
      <c r="E40" s="29">
        <f t="shared" si="1"/>
        <v>132</v>
      </c>
    </row>
    <row r="41" spans="1:11" x14ac:dyDescent="0.2">
      <c r="A41" s="79" t="s">
        <v>5</v>
      </c>
      <c r="B41" s="79"/>
      <c r="C41" s="79">
        <v>140</v>
      </c>
      <c r="D41" s="80">
        <v>1</v>
      </c>
      <c r="E41" s="29">
        <f t="shared" si="1"/>
        <v>140</v>
      </c>
    </row>
    <row r="42" spans="1:11" ht="13.5" thickBot="1" x14ac:dyDescent="0.25">
      <c r="A42" s="81" t="s">
        <v>39</v>
      </c>
      <c r="B42" s="81"/>
      <c r="C42" s="81">
        <v>16</v>
      </c>
      <c r="D42" s="82">
        <v>0.33</v>
      </c>
      <c r="E42" s="28">
        <f t="shared" si="1"/>
        <v>5</v>
      </c>
    </row>
    <row r="43" spans="1:11" ht="13.5" thickTop="1" x14ac:dyDescent="0.2">
      <c r="C43" s="55"/>
      <c r="E43" s="76">
        <f>SUM(E35:E42)</f>
        <v>580</v>
      </c>
    </row>
    <row r="44" spans="1:11" x14ac:dyDescent="0.2">
      <c r="A44" s="23" t="s">
        <v>65</v>
      </c>
    </row>
    <row r="45" spans="1:11" x14ac:dyDescent="0.2">
      <c r="A45" s="46" t="s">
        <v>28</v>
      </c>
      <c r="B45" s="47"/>
      <c r="C45" s="45" t="s">
        <v>9</v>
      </c>
      <c r="D45" s="49">
        <f>G29</f>
        <v>94905</v>
      </c>
      <c r="E45" s="48"/>
    </row>
    <row r="46" spans="1:11" x14ac:dyDescent="0.2">
      <c r="A46" s="46" t="s">
        <v>31</v>
      </c>
      <c r="B46" s="47"/>
      <c r="C46" s="45" t="s">
        <v>10</v>
      </c>
      <c r="D46" s="49">
        <f>H29</f>
        <v>26970</v>
      </c>
      <c r="E46" s="48"/>
    </row>
    <row r="47" spans="1:11" x14ac:dyDescent="0.2">
      <c r="A47" s="46" t="s">
        <v>29</v>
      </c>
      <c r="B47" s="47"/>
      <c r="C47" s="45" t="s">
        <v>11</v>
      </c>
      <c r="D47" s="49">
        <f>I29</f>
        <v>28650</v>
      </c>
      <c r="E47" s="48"/>
    </row>
    <row r="48" spans="1:11" x14ac:dyDescent="0.2">
      <c r="A48" s="46" t="s">
        <v>8</v>
      </c>
      <c r="B48" s="47"/>
      <c r="C48" s="45" t="s">
        <v>44</v>
      </c>
      <c r="D48" s="49">
        <f>J29</f>
        <v>408</v>
      </c>
      <c r="E48" s="48"/>
    </row>
    <row r="49" spans="1:10" ht="13.5" thickBot="1" x14ac:dyDescent="0.25">
      <c r="A49" s="23" t="s">
        <v>32</v>
      </c>
      <c r="B49" s="23"/>
      <c r="C49" s="86"/>
      <c r="D49" s="87">
        <f>SUM(D45:D48)</f>
        <v>150933</v>
      </c>
      <c r="E49" s="48"/>
    </row>
    <row r="50" spans="1:10" ht="13.5" thickTop="1" x14ac:dyDescent="0.2">
      <c r="A50" s="43"/>
      <c r="D50" s="50"/>
    </row>
    <row r="51" spans="1:10" x14ac:dyDescent="0.2">
      <c r="A51" s="23" t="s">
        <v>66</v>
      </c>
      <c r="D51" s="88"/>
    </row>
    <row r="52" spans="1:10" x14ac:dyDescent="0.2">
      <c r="A52" s="44" t="s">
        <v>67</v>
      </c>
      <c r="D52" s="88"/>
    </row>
    <row r="53" spans="1:10" x14ac:dyDescent="0.2">
      <c r="A53" s="44" t="s">
        <v>70</v>
      </c>
      <c r="D53" s="89">
        <v>9500</v>
      </c>
    </row>
    <row r="54" spans="1:10" x14ac:dyDescent="0.2">
      <c r="A54" s="44" t="s">
        <v>68</v>
      </c>
      <c r="D54" s="89">
        <v>6300</v>
      </c>
    </row>
    <row r="55" spans="1:10" x14ac:dyDescent="0.2">
      <c r="A55" s="44" t="s">
        <v>69</v>
      </c>
      <c r="D55" s="91">
        <v>2060</v>
      </c>
    </row>
    <row r="56" spans="1:10" ht="13.5" thickBot="1" x14ac:dyDescent="0.25">
      <c r="A56" s="23" t="s">
        <v>71</v>
      </c>
      <c r="B56" s="23"/>
      <c r="C56" s="86"/>
      <c r="D56" s="92">
        <f>SUM(D53:D55)</f>
        <v>17860</v>
      </c>
    </row>
    <row r="57" spans="1:10" ht="13.5" thickTop="1" x14ac:dyDescent="0.2">
      <c r="A57" s="44"/>
      <c r="D57" s="90"/>
    </row>
    <row r="58" spans="1:10" x14ac:dyDescent="0.2">
      <c r="A58" s="43"/>
    </row>
    <row r="59" spans="1:10" x14ac:dyDescent="0.2">
      <c r="A59" s="43"/>
    </row>
    <row r="60" spans="1:10" x14ac:dyDescent="0.2">
      <c r="A60" s="43"/>
    </row>
    <row r="61" spans="1:10" x14ac:dyDescent="0.2">
      <c r="A61" s="43"/>
    </row>
    <row r="62" spans="1:10" x14ac:dyDescent="0.2">
      <c r="A62" s="43"/>
    </row>
    <row r="63" spans="1:10" x14ac:dyDescent="0.2">
      <c r="A63" s="43" t="s">
        <v>24</v>
      </c>
      <c r="G63">
        <v>12</v>
      </c>
      <c r="H63">
        <v>0.55000000000000004</v>
      </c>
      <c r="I63" s="60">
        <f>G63*H63</f>
        <v>6.6000000000000005</v>
      </c>
      <c r="J63" s="60">
        <f>G63-I63</f>
        <v>5.3999999999999995</v>
      </c>
    </row>
    <row r="64" spans="1:10" x14ac:dyDescent="0.2">
      <c r="A64" s="43" t="s">
        <v>12</v>
      </c>
      <c r="G64">
        <v>59</v>
      </c>
      <c r="H64">
        <v>0.55000000000000004</v>
      </c>
      <c r="I64" s="60">
        <f t="shared" ref="I64:I70" si="2">G64*H64</f>
        <v>32.450000000000003</v>
      </c>
      <c r="J64" s="60">
        <f t="shared" ref="J64:J70" si="3">G64-I64</f>
        <v>26.549999999999997</v>
      </c>
    </row>
    <row r="65" spans="1:10" x14ac:dyDescent="0.2">
      <c r="A65" s="43" t="s">
        <v>13</v>
      </c>
      <c r="G65">
        <v>203</v>
      </c>
      <c r="H65">
        <v>0.55000000000000004</v>
      </c>
      <c r="I65" s="60">
        <f t="shared" si="2"/>
        <v>111.65</v>
      </c>
      <c r="J65" s="60">
        <f t="shared" si="3"/>
        <v>91.35</v>
      </c>
    </row>
    <row r="66" spans="1:10" x14ac:dyDescent="0.2">
      <c r="A66" s="43" t="s">
        <v>14</v>
      </c>
      <c r="G66">
        <v>4</v>
      </c>
      <c r="H66">
        <v>0.55000000000000004</v>
      </c>
      <c r="I66" s="60">
        <f t="shared" si="2"/>
        <v>2.2000000000000002</v>
      </c>
      <c r="J66" s="60">
        <f t="shared" si="3"/>
        <v>1.7999999999999998</v>
      </c>
    </row>
    <row r="67" spans="1:10" x14ac:dyDescent="0.2">
      <c r="A67" s="43" t="s">
        <v>15</v>
      </c>
      <c r="G67">
        <v>23</v>
      </c>
      <c r="H67">
        <v>0.55000000000000004</v>
      </c>
      <c r="I67" s="60">
        <f t="shared" si="2"/>
        <v>12.65</v>
      </c>
      <c r="J67" s="60">
        <f t="shared" si="3"/>
        <v>10.35</v>
      </c>
    </row>
    <row r="68" spans="1:10" x14ac:dyDescent="0.2">
      <c r="A68" s="43" t="s">
        <v>16</v>
      </c>
      <c r="G68">
        <v>132</v>
      </c>
      <c r="H68">
        <v>0.55000000000000004</v>
      </c>
      <c r="I68" s="60">
        <f t="shared" si="2"/>
        <v>72.600000000000009</v>
      </c>
      <c r="J68" s="60">
        <f t="shared" si="3"/>
        <v>59.399999999999991</v>
      </c>
    </row>
    <row r="69" spans="1:10" x14ac:dyDescent="0.2">
      <c r="A69" s="43" t="s">
        <v>18</v>
      </c>
      <c r="G69">
        <v>134</v>
      </c>
      <c r="H69">
        <v>0.55000000000000004</v>
      </c>
      <c r="I69" s="60">
        <f t="shared" si="2"/>
        <v>73.7</v>
      </c>
      <c r="J69" s="60">
        <f t="shared" si="3"/>
        <v>60.3</v>
      </c>
    </row>
    <row r="70" spans="1:10" x14ac:dyDescent="0.2">
      <c r="A70" s="43" t="s">
        <v>27</v>
      </c>
      <c r="G70">
        <v>16</v>
      </c>
      <c r="H70">
        <v>0.55000000000000004</v>
      </c>
      <c r="I70" s="60">
        <f t="shared" si="2"/>
        <v>8.8000000000000007</v>
      </c>
      <c r="J70" s="60">
        <f t="shared" si="3"/>
        <v>7.1999999999999993</v>
      </c>
    </row>
    <row r="74" spans="1:10" x14ac:dyDescent="0.2">
      <c r="A74" t="s">
        <v>60</v>
      </c>
    </row>
    <row r="75" spans="1:10" x14ac:dyDescent="0.2">
      <c r="D75" s="51">
        <v>62795</v>
      </c>
    </row>
    <row r="76" spans="1:10" x14ac:dyDescent="0.2">
      <c r="D76" s="51">
        <v>22320</v>
      </c>
    </row>
    <row r="77" spans="1:10" x14ac:dyDescent="0.2">
      <c r="D77" s="51">
        <v>14500</v>
      </c>
    </row>
    <row r="78" spans="1:10" x14ac:dyDescent="0.2">
      <c r="D78" s="51">
        <v>255</v>
      </c>
    </row>
    <row r="79" spans="1:10" x14ac:dyDescent="0.2">
      <c r="D79" s="51">
        <v>99870</v>
      </c>
    </row>
    <row r="80" spans="1:10" x14ac:dyDescent="0.2">
      <c r="D80" s="51">
        <v>4993.5</v>
      </c>
    </row>
    <row r="81" spans="4:4" x14ac:dyDescent="0.2">
      <c r="D81" s="51">
        <v>94876.5</v>
      </c>
    </row>
    <row r="82" spans="4:4" x14ac:dyDescent="0.2">
      <c r="D82" s="51">
        <v>1897.53</v>
      </c>
    </row>
    <row r="83" spans="4:4" x14ac:dyDescent="0.2">
      <c r="D83" s="51">
        <v>96774.03</v>
      </c>
    </row>
    <row r="84" spans="4:4" x14ac:dyDescent="0.2">
      <c r="D84" s="51">
        <v>7451.6003099999998</v>
      </c>
    </row>
    <row r="85" spans="4:4" x14ac:dyDescent="0.2">
      <c r="D85" s="51">
        <v>104225.63030999999</v>
      </c>
    </row>
  </sheetData>
  <mergeCells count="5">
    <mergeCell ref="A26:A27"/>
    <mergeCell ref="B26:B27"/>
    <mergeCell ref="A8:A9"/>
    <mergeCell ref="B8:B9"/>
    <mergeCell ref="C3:E3"/>
  </mergeCells>
  <pageMargins left="0.47244094488188981" right="0.15748031496062992" top="0.78740157480314965" bottom="0.39370078740157483" header="0.31496062992125984" footer="0.15748031496062992"/>
  <pageSetup paperSize="9" scale="75" fitToHeight="0" orientation="portrait" r:id="rId1"/>
  <headerFooter scaleWithDoc="0">
    <oddHeader>&amp;L&amp;"Arial,Fett"&amp;12N03, 090069, EP Rheinfelden-Frick&amp;R&amp;"Arial,Fett"&amp;12IG EP RF-BB</oddHeader>
    <oddFooter>&amp;L&amp;"Arial Narrow,Standard"&amp;8Verfasser: Aegerter &amp; Bosshardt AG
&amp;F&amp;R&amp;P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TOTAL</vt:lpstr>
      <vt:lpstr>TOTAL!Druckbereich</vt:lpstr>
    </vt:vector>
  </TitlesOfParts>
  <Company>Aegerter &amp; Bosshardt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Mendoza Maria</dc:creator>
  <cp:lastModifiedBy>Derezynski Francoise</cp:lastModifiedBy>
  <cp:lastPrinted>2019-02-19T13:04:58Z</cp:lastPrinted>
  <dcterms:created xsi:type="dcterms:W3CDTF">2019-01-22T10:46:32Z</dcterms:created>
  <dcterms:modified xsi:type="dcterms:W3CDTF">2019-02-19T13:05:33Z</dcterms:modified>
</cp:coreProperties>
</file>