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AKTUELL'!$A$1:$J$96</definedName>
  </definedNames>
  <calcPr calcId="162913"/>
</workbook>
</file>

<file path=xl/calcChain.xml><?xml version="1.0" encoding="utf-8"?>
<calcChain xmlns="http://schemas.openxmlformats.org/spreadsheetml/2006/main">
  <c r="D77" i="4" l="1"/>
  <c r="F76" i="4"/>
  <c r="F75" i="4"/>
  <c r="I68" i="4"/>
  <c r="I69" i="4" s="1"/>
  <c r="D89" i="4" s="1"/>
  <c r="G68" i="4"/>
  <c r="G69" i="4" s="1"/>
  <c r="D87" i="4" s="1"/>
  <c r="D66" i="4"/>
  <c r="D60" i="4"/>
  <c r="D52" i="4"/>
  <c r="H51" i="4"/>
  <c r="H68" i="4" s="1"/>
  <c r="H69" i="4" s="1"/>
  <c r="D88" i="4" s="1"/>
  <c r="D51" i="4"/>
  <c r="D50" i="4"/>
  <c r="D49" i="4"/>
  <c r="D47" i="4"/>
  <c r="E47" i="1"/>
  <c r="C49" i="1"/>
  <c r="F77" i="4" l="1"/>
  <c r="D64"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3" i="4" l="1"/>
  <c r="D53" i="4"/>
  <c r="F53" i="4" s="1"/>
  <c r="F68" i="4" s="1"/>
  <c r="J68" i="4" s="1"/>
  <c r="L68" i="4" s="1"/>
  <c r="D65" i="4"/>
  <c r="D62"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F69" i="4" l="1"/>
  <c r="D48" i="2"/>
  <c r="D29" i="2" s="1"/>
  <c r="H29" i="2" s="1"/>
  <c r="I16" i="1"/>
  <c r="G16" i="1"/>
  <c r="H29" i="3"/>
  <c r="F29" i="3"/>
  <c r="D17" i="3"/>
  <c r="F17" i="3" s="1"/>
  <c r="D26" i="3"/>
  <c r="G26" i="3" s="1"/>
  <c r="D27" i="3"/>
  <c r="D28" i="3"/>
  <c r="E49" i="1"/>
  <c r="D86" i="4" l="1"/>
  <c r="D90"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91" i="4" l="1"/>
  <c r="D92" i="4" s="1"/>
  <c r="D93" i="4" s="1"/>
  <c r="D94"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5" i="4" l="1"/>
  <c r="D96"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<sst xmlns="http://schemas.openxmlformats.org/spreadsheetml/2006/main" count="385" uniqueCount="134">
  <si>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</si>
  <si>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</si>
  <si>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</si>
  <si>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</si>
  <si>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</si>
  <si>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</si>
  <si>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</si>
  <si>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</si>
  <si>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</si>
  <si>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</si>
  <si>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</si>
  <si>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</si>
  <si>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</si>
  <si>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</si>
  <si>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</si>
  <si>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</si>
  <si>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</si>
  <si>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</si>
  <si>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</si>
  <si>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</si>
  <si>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</si>
  <si>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</si>
  <si>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</si>
  <si>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</si>
  <si>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</si>
  <si>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</si>
  <si>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</si>
  <si>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</si>
  <si>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</si>
  <si>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</si>
  <si>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</si>
  <si>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</si>
  <si>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</si>
  <si>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</si>
  <si>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</si>
  <si>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</si>
  <si>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</si>
  <si>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</si>
  <si>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</si>
  <si>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</si>
  <si>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</si>
  <si>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</si>
  <si>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</si>
  <si>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</si>
  <si>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</si>
  <si>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</si>
  <si>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</si>
  <si>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</si>
  <si>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</si>
  <si>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</si>
  <si>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</si>
  <si>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</si>
  <si>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</si>
  <si>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</si>
  <si>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</si>
  <si>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</si>
  <si>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</si>
  <si>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</si>
  <si>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</si>
  <si>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</si>
  <si>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</si>
  <si>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</si>
  <si>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</si>
  <si>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</si>
  <si>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</si>
  <si>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</si>
  <si>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</si>
  <si>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</si>
  <si>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</si>
  <si>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</si>
  <si>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</si>
  <si>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</si>
  <si>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</si>
  <si>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</si>
  <si>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</si>
  <si>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</si>
  <si>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</si>
  <si>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</si>
  <si>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</si>
  <si>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</si>
  <si>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</si>
  <si>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</si>
  <si>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Mehraufwand:</t>
  </si>
  <si>
    <t>Aktueller Stand:</t>
  </si>
  <si>
    <t>Anzahl Rollen</t>
  </si>
  <si>
    <t>Anzahl Schachteln/ Ordner</t>
  </si>
  <si>
    <t>ca. 60 zusätzliche Ordner/ Rollen</t>
  </si>
  <si>
    <t>Davon geleistet:</t>
  </si>
  <si>
    <t>Verbleibend</t>
  </si>
  <si>
    <t xml:space="preserve">bei einer angenommenen Auslastung von 200 % (344 h pro Monat): </t>
  </si>
  <si>
    <t>Aufwandschätzung neu (mit geänderten Faktoren)</t>
  </si>
  <si>
    <t>Geschätzte Anzahl Stunden:</t>
  </si>
  <si>
    <t xml:space="preserve">bei einer angenommenen Auslastung von 300 % (516 h pro Monat): </t>
  </si>
  <si>
    <t xml:space="preserve">bei einer angenommenen Auslastung von 400 % (688 h pro Monat): </t>
  </si>
  <si>
    <t>ca. 4 Monate</t>
  </si>
  <si>
    <t>Erhöhte Anzahl der umzuwandelnden PDF-Dateien</t>
  </si>
  <si>
    <t>Massnahmen:</t>
  </si>
  <si>
    <t xml:space="preserve">Aufwand </t>
  </si>
  <si>
    <t>bisher [h]</t>
  </si>
  <si>
    <t>ab jetzt</t>
  </si>
  <si>
    <t>noch [h]</t>
  </si>
  <si>
    <t>Aufwand</t>
  </si>
  <si>
    <t>geschätzt [h]</t>
  </si>
  <si>
    <t>Bekleben Archivboxen mit Inhaltsangaben</t>
  </si>
  <si>
    <t xml:space="preserve">Arbeitsvorbereitung, Entwicklung Arbeitsprozess </t>
  </si>
  <si>
    <t>Durch unpräzise Angaben auf dem Arbeitspapier Triage</t>
  </si>
  <si>
    <t>Zwischenstand Archivierungsarbeiten, Stand 26.06.19</t>
  </si>
  <si>
    <t>Aufwand Zuordnung und Datei-Beschriftung der digitalen Unterlagen pro Ordner/Rolle bisher ca. 657/192 = 3.4 h</t>
  </si>
  <si>
    <r>
      <t xml:space="preserve">Klärung Fragen mit ASTRA </t>
    </r>
    <r>
      <rPr>
        <sz val="10"/>
        <color rgb="FFFF0000"/>
        <rFont val="Arial"/>
        <family val="2"/>
      </rPr>
      <t xml:space="preserve">&amp; Lombardi </t>
    </r>
    <r>
      <rPr>
        <sz val="10"/>
        <color theme="1"/>
        <rFont val="Arial"/>
        <family val="2"/>
      </rPr>
      <t>bzgl. Dateien aus digitaler Triage</t>
    </r>
  </si>
  <si>
    <t>Aufwand Triage pro Ordner/Rolle bisher ca. 288/323 = 0.9 h</t>
  </si>
  <si>
    <t>Bisher triagierte Schachteln/ Rollen: 323 von effektiv 630 (ca. 60 Schachteln mehr als geschätzt)</t>
  </si>
  <si>
    <t>Von der Repro eingescannte Ordner ca. 170 (Aufwand Repro bisher 274.75 h -&gt; 275/170 = 1.6)</t>
  </si>
  <si>
    <t>4011 h</t>
  </si>
  <si>
    <t>1115 h</t>
  </si>
  <si>
    <t>2896 h</t>
  </si>
  <si>
    <t>288h/323=0.9</t>
  </si>
  <si>
    <t>275h/170=1.6</t>
  </si>
  <si>
    <t>657h/192=3.4</t>
  </si>
  <si>
    <t xml:space="preserve">2896h/344h = </t>
  </si>
  <si>
    <t xml:space="preserve">2896h/516h = </t>
  </si>
  <si>
    <t xml:space="preserve">2896h/688h = </t>
  </si>
  <si>
    <t>ca. 5.5 Monate</t>
  </si>
  <si>
    <t>ca. 8.5 Monate</t>
  </si>
  <si>
    <t>Durch unpräzise/widersprüchliche Angaben bei der Anweisung der Dokumentenbeschriftung</t>
  </si>
  <si>
    <t>Grössere Anzahl der Pläne in den Planrollen/ -schachteln als angenommen</t>
  </si>
  <si>
    <t>erfolgt</t>
  </si>
  <si>
    <t>fehlt</t>
  </si>
  <si>
    <t xml:space="preserve"> - Den Schritt "Abpacken und Beschriften der Archivboxen gemäss o.g. Dokumentation/Vorgaben"</t>
  </si>
  <si>
    <t xml:space="preserve">   durch Externe bearbeiten lassen, dadurch liessen sich ca. geschätzte 300 h sparen.</t>
  </si>
  <si>
    <t xml:space="preserve"> - Erhöhung der Auslastungskapazität auf min. 300 %</t>
  </si>
  <si>
    <t xml:space="preserve"> - Erwerben Excel-Tool von Lombardi für die Unbenennung der Dateien</t>
  </si>
  <si>
    <t xml:space="preserve"> - Reproarbeiten aufteilen mit Jauslin Stebler</t>
  </si>
  <si>
    <t xml:space="preserve"> - Es ist anzunehmen das sich der Berechnungsfaktor für die Beschriftung der Dokumente und Dokumentenverzichnisse mit der Zeit (Erfahrung) reduzieren wird.</t>
  </si>
  <si>
    <t>TOTAL (Stand 26.06.2019)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</si>
</sst>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6"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4"/>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68">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left"/>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2" fillId="0" borderId="0" xfId="0" applyFont="1" applyAlignment="1">
      <alignment horizontal="left"/>
    </xf>
    <xf numFmtId="0" fontId="12" fillId="0" borderId="0" xfId="0" applyFont="1" applyAlignment="1">
      <alignment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13" fillId="0" borderId="0" xfId="0" applyFont="1"/>
    <xf numFmtId="0" fontId="14" fillId="0" borderId="0" xfId="0" applyFont="1"/>
    <xf numFmtId="0" fontId="15" fillId="0" borderId="0" xfId="0" applyFont="1"/>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61" t="s">
        <v>74</v>
      </c>
      <c r="B12" s="163" t="s">
        <v>20</v>
      </c>
      <c r="C12" s="31">
        <v>68</v>
      </c>
      <c r="D12" s="48" t="s">
        <v>4</v>
      </c>
      <c r="E12" s="31">
        <f>C12</f>
        <v>68</v>
      </c>
      <c r="F12" s="38"/>
      <c r="G12" s="104">
        <f>E12/4</f>
        <v>17</v>
      </c>
      <c r="H12" s="104"/>
      <c r="I12" s="104"/>
      <c r="J12" s="104">
        <f>E12/4*3</f>
        <v>51</v>
      </c>
    </row>
    <row r="13" spans="1:10" customFormat="1" ht="25.5" customHeight="1" x14ac:dyDescent="0.2">
      <c r="A13" s="162"/>
      <c r="B13" s="164"/>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57" t="s">
        <v>64</v>
      </c>
      <c r="B31" s="159" t="s">
        <v>23</v>
      </c>
      <c r="C31" s="50">
        <v>34</v>
      </c>
      <c r="D31" s="50" t="s">
        <v>4</v>
      </c>
      <c r="E31" s="33">
        <f>C31</f>
        <v>34</v>
      </c>
      <c r="F31" s="38"/>
      <c r="G31" s="107">
        <f>E31/2</f>
        <v>17</v>
      </c>
      <c r="H31" s="107"/>
      <c r="I31" s="107"/>
      <c r="J31" s="107">
        <f>E31/2</f>
        <v>17</v>
      </c>
    </row>
    <row r="32" spans="1:10" customFormat="1" ht="25.5" customHeight="1" x14ac:dyDescent="0.2">
      <c r="A32" s="158"/>
      <c r="B32" s="160"/>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abSelected="1" view="pageBreakPreview" topLeftCell="A64" zoomScaleNormal="100" zoomScaleSheetLayoutView="100" workbookViewId="0">
      <selection activeCell="H29" sqref="H29"/>
    </sheetView>
  </sheetViews>
  <sheetFormatPr baseColWidth="10" defaultRowHeight="12.75" x14ac:dyDescent="0.2"/>
  <cols>
    <col min="1" max="1" width="61.140625" customWidth="1"/>
    <col min="2" max="2" width="23.5703125" bestFit="1" customWidth="1"/>
    <col min="3" max="3" width="19" bestFit="1" customWidth="1"/>
    <col min="4" max="4" width="12.85546875" bestFit="1" customWidth="1"/>
    <col min="6" max="8" width="11.28515625" bestFit="1" customWidth="1"/>
    <col min="9" max="9" width="9.28515625" bestFit="1" customWidth="1"/>
    <col min="10" max="10" width="13.7109375" style="143" bestFit="1" customWidth="1"/>
    <col min="11" max="11" width="8.7109375" bestFit="1" customWidth="1"/>
    <col min="12" max="12" width="8.28515625" bestFit="1" customWidth="1"/>
  </cols>
  <sheetData>
    <row r="1" spans="1:6" ht="20.25" x14ac:dyDescent="0.2">
      <c r="A1" s="150" t="s">
        <v>106</v>
      </c>
    </row>
    <row r="2" spans="1:6" ht="20.100000000000001" customHeight="1" x14ac:dyDescent="0.2"/>
    <row r="3" spans="1:6" ht="20.100000000000001" customHeight="1" x14ac:dyDescent="0.2"/>
    <row r="4" spans="1:6" ht="20.100000000000001" customHeight="1" x14ac:dyDescent="0.25">
      <c r="A4" s="151" t="s">
        <v>83</v>
      </c>
      <c r="B4" s="152"/>
      <c r="C4" s="152"/>
      <c r="D4" s="153"/>
      <c r="E4" s="152"/>
      <c r="F4" s="152"/>
    </row>
    <row r="5" spans="1:6" ht="20.100000000000001" customHeight="1" x14ac:dyDescent="0.25">
      <c r="A5" s="152" t="s">
        <v>110</v>
      </c>
      <c r="B5" s="152"/>
      <c r="C5" s="152"/>
      <c r="D5" s="153"/>
      <c r="E5" s="152"/>
      <c r="F5" s="152"/>
    </row>
    <row r="6" spans="1:6" ht="20.100000000000001" customHeight="1" x14ac:dyDescent="0.25">
      <c r="A6" s="152" t="s">
        <v>111</v>
      </c>
      <c r="B6" s="152"/>
      <c r="C6" s="152"/>
      <c r="D6" s="153"/>
      <c r="E6" s="152"/>
      <c r="F6" s="152"/>
    </row>
    <row r="7" spans="1:6" ht="20.100000000000001" customHeight="1" x14ac:dyDescent="0.25">
      <c r="A7" s="152" t="s">
        <v>109</v>
      </c>
      <c r="B7" s="152"/>
      <c r="C7" s="152"/>
      <c r="D7" s="153"/>
      <c r="E7" s="152"/>
      <c r="F7" s="152"/>
    </row>
    <row r="8" spans="1:6" ht="20.100000000000001" customHeight="1" x14ac:dyDescent="0.25">
      <c r="A8" s="152" t="s">
        <v>107</v>
      </c>
      <c r="B8" s="152"/>
      <c r="C8" s="152"/>
      <c r="D8" s="153"/>
      <c r="E8" s="152"/>
      <c r="F8" s="152"/>
    </row>
    <row r="9" spans="1:6" ht="20.100000000000001" customHeight="1" x14ac:dyDescent="0.25">
      <c r="A9" s="152"/>
      <c r="B9" s="152"/>
      <c r="C9" s="152"/>
      <c r="D9" s="153"/>
      <c r="E9" s="152"/>
      <c r="F9" s="152"/>
    </row>
    <row r="10" spans="1:6" ht="20.100000000000001" customHeight="1" x14ac:dyDescent="0.25">
      <c r="A10" s="152"/>
      <c r="B10" s="152"/>
      <c r="C10" s="152"/>
      <c r="D10" s="153"/>
      <c r="E10" s="152"/>
      <c r="F10" s="152"/>
    </row>
    <row r="11" spans="1:6" ht="20.100000000000001" customHeight="1" x14ac:dyDescent="0.25">
      <c r="A11" s="152" t="s">
        <v>90</v>
      </c>
      <c r="B11" s="152"/>
      <c r="C11" s="152"/>
      <c r="D11" s="153"/>
      <c r="E11" s="152"/>
      <c r="F11" s="152"/>
    </row>
    <row r="12" spans="1:6" ht="20.100000000000001" customHeight="1" x14ac:dyDescent="0.25">
      <c r="A12" s="152" t="s">
        <v>91</v>
      </c>
      <c r="B12" s="152" t="s">
        <v>112</v>
      </c>
      <c r="C12" s="152"/>
      <c r="D12" s="152"/>
      <c r="E12" s="152"/>
      <c r="F12" s="152"/>
    </row>
    <row r="13" spans="1:6" ht="20.100000000000001" customHeight="1" thickBot="1" x14ac:dyDescent="0.3">
      <c r="A13" s="152" t="s">
        <v>87</v>
      </c>
      <c r="B13" s="153" t="s">
        <v>113</v>
      </c>
      <c r="C13" s="152"/>
      <c r="D13" s="152"/>
      <c r="E13" s="152"/>
      <c r="F13" s="152"/>
    </row>
    <row r="14" spans="1:6" ht="20.100000000000001" customHeight="1" thickTop="1" x14ac:dyDescent="0.25">
      <c r="A14" s="152" t="s">
        <v>88</v>
      </c>
      <c r="B14" s="154" t="s">
        <v>114</v>
      </c>
      <c r="C14" s="152"/>
      <c r="D14" s="152"/>
      <c r="E14" s="152"/>
      <c r="F14" s="152"/>
    </row>
    <row r="15" spans="1:6" ht="20.100000000000001" customHeight="1" x14ac:dyDescent="0.25">
      <c r="A15" s="152"/>
      <c r="B15" s="153"/>
      <c r="C15" s="152"/>
      <c r="D15" s="152"/>
      <c r="E15" s="152"/>
      <c r="F15" s="152"/>
    </row>
    <row r="16" spans="1:6" ht="20.100000000000001" customHeight="1" x14ac:dyDescent="0.25">
      <c r="A16" s="152" t="s">
        <v>89</v>
      </c>
      <c r="B16" s="152"/>
      <c r="C16" s="152" t="s">
        <v>118</v>
      </c>
      <c r="D16" s="152" t="s">
        <v>122</v>
      </c>
      <c r="E16" s="152"/>
      <c r="F16" s="152"/>
    </row>
    <row r="17" spans="1:6" ht="20.100000000000001" customHeight="1" x14ac:dyDescent="0.25">
      <c r="A17" s="152" t="s">
        <v>92</v>
      </c>
      <c r="B17" s="152"/>
      <c r="C17" s="152" t="s">
        <v>119</v>
      </c>
      <c r="D17" s="152" t="s">
        <v>121</v>
      </c>
      <c r="E17" s="152"/>
      <c r="F17" s="152"/>
    </row>
    <row r="18" spans="1:6" ht="20.100000000000001" customHeight="1" x14ac:dyDescent="0.25">
      <c r="A18" s="152" t="s">
        <v>93</v>
      </c>
      <c r="B18" s="152"/>
      <c r="C18" s="152" t="s">
        <v>120</v>
      </c>
      <c r="D18" s="152" t="s">
        <v>94</v>
      </c>
      <c r="E18" s="152"/>
      <c r="F18" s="152"/>
    </row>
    <row r="19" spans="1:6" ht="20.100000000000001" customHeight="1" x14ac:dyDescent="0.25">
      <c r="A19" s="152"/>
      <c r="B19" s="152"/>
      <c r="C19" s="152"/>
      <c r="D19" s="153"/>
      <c r="E19" s="152"/>
      <c r="F19" s="152"/>
    </row>
    <row r="20" spans="1:6" ht="20.100000000000001" customHeight="1" x14ac:dyDescent="0.25">
      <c r="A20" s="152"/>
      <c r="B20" s="152"/>
      <c r="C20" s="152"/>
      <c r="D20" s="153"/>
      <c r="E20" s="152"/>
      <c r="F20" s="152"/>
    </row>
    <row r="21" spans="1:6" ht="20.100000000000001" customHeight="1" x14ac:dyDescent="0.25">
      <c r="A21" s="151" t="s">
        <v>82</v>
      </c>
      <c r="B21" s="155"/>
      <c r="C21" s="152"/>
      <c r="D21" s="153"/>
      <c r="E21" s="152"/>
      <c r="F21" s="152"/>
    </row>
    <row r="22" spans="1:6" ht="20.100000000000001" customHeight="1" x14ac:dyDescent="0.25">
      <c r="A22" s="152" t="s">
        <v>95</v>
      </c>
      <c r="B22" s="152"/>
      <c r="C22" s="152"/>
      <c r="D22" s="153"/>
      <c r="E22" s="152"/>
      <c r="F22" s="152"/>
    </row>
    <row r="23" spans="1:6" ht="20.100000000000001" customHeight="1" x14ac:dyDescent="0.25">
      <c r="A23" s="156" t="s">
        <v>86</v>
      </c>
      <c r="B23" s="152"/>
      <c r="C23" s="152"/>
      <c r="D23" s="153"/>
      <c r="E23" s="152"/>
      <c r="F23" s="152"/>
    </row>
    <row r="24" spans="1:6" ht="20.100000000000001" customHeight="1" x14ac:dyDescent="0.25">
      <c r="A24" s="152" t="s">
        <v>103</v>
      </c>
      <c r="B24" s="152"/>
      <c r="C24" s="152"/>
      <c r="D24" s="153"/>
      <c r="E24" s="152"/>
      <c r="F24" s="152"/>
    </row>
    <row r="25" spans="1:6" ht="20.100000000000001" customHeight="1" x14ac:dyDescent="0.25">
      <c r="A25" s="152" t="s">
        <v>104</v>
      </c>
      <c r="B25" s="152"/>
      <c r="C25" s="152"/>
      <c r="D25" s="153"/>
      <c r="E25" s="152"/>
      <c r="F25" s="152"/>
    </row>
    <row r="26" spans="1:6" ht="20.100000000000001" customHeight="1" x14ac:dyDescent="0.25">
      <c r="A26" s="152" t="s">
        <v>105</v>
      </c>
      <c r="B26" s="152"/>
      <c r="C26" s="152"/>
      <c r="D26" s="153"/>
      <c r="E26" s="152"/>
      <c r="F26" s="152"/>
    </row>
    <row r="27" spans="1:6" ht="20.100000000000001" customHeight="1" x14ac:dyDescent="0.25">
      <c r="A27" s="152" t="s">
        <v>123</v>
      </c>
      <c r="B27" s="152"/>
      <c r="C27" s="152"/>
      <c r="D27" s="153"/>
      <c r="E27" s="152"/>
      <c r="F27" s="152"/>
    </row>
    <row r="28" spans="1:6" ht="20.100000000000001" customHeight="1" x14ac:dyDescent="0.25">
      <c r="A28" s="152" t="s">
        <v>124</v>
      </c>
      <c r="B28" s="152"/>
      <c r="C28" s="152"/>
      <c r="D28" s="153"/>
      <c r="E28" s="152"/>
      <c r="F28" s="152"/>
    </row>
    <row r="29" spans="1:6" ht="20.100000000000001" customHeight="1" x14ac:dyDescent="0.25">
      <c r="A29" s="152"/>
      <c r="B29" s="152"/>
      <c r="C29" s="152"/>
      <c r="D29" s="153"/>
      <c r="E29" s="152"/>
      <c r="F29" s="152"/>
    </row>
    <row r="30" spans="1:6" ht="20.100000000000001" customHeight="1" x14ac:dyDescent="0.25">
      <c r="A30" s="151" t="s">
        <v>96</v>
      </c>
      <c r="B30" s="152"/>
      <c r="C30" s="152"/>
      <c r="D30" s="153"/>
      <c r="E30" s="152"/>
      <c r="F30" s="152"/>
    </row>
    <row r="31" spans="1:6" ht="20.100000000000001" customHeight="1" x14ac:dyDescent="0.25">
      <c r="A31" s="152" t="s">
        <v>129</v>
      </c>
      <c r="B31" s="152"/>
      <c r="C31" s="165"/>
      <c r="D31" s="153"/>
      <c r="E31" s="165" t="s">
        <v>125</v>
      </c>
      <c r="F31" s="152"/>
    </row>
    <row r="32" spans="1:6" ht="20.100000000000001" customHeight="1" x14ac:dyDescent="0.25">
      <c r="A32" s="152" t="s">
        <v>130</v>
      </c>
      <c r="B32" s="152"/>
      <c r="C32" s="166"/>
      <c r="D32" s="153"/>
      <c r="E32" s="166" t="s">
        <v>126</v>
      </c>
      <c r="F32" s="152"/>
    </row>
    <row r="33" spans="1:9" ht="20.100000000000001" customHeight="1" x14ac:dyDescent="0.25">
      <c r="A33" s="152" t="s">
        <v>131</v>
      </c>
      <c r="B33" s="152"/>
      <c r="C33" s="165"/>
      <c r="D33" s="153"/>
      <c r="E33" s="165" t="s">
        <v>125</v>
      </c>
      <c r="F33" s="152"/>
    </row>
    <row r="34" spans="1:9" ht="20.100000000000001" customHeight="1" x14ac:dyDescent="0.25">
      <c r="A34" s="167" t="s">
        <v>127</v>
      </c>
      <c r="B34" s="152"/>
      <c r="C34" s="152"/>
      <c r="D34" s="153"/>
      <c r="E34" s="152"/>
      <c r="F34" s="152"/>
    </row>
    <row r="35" spans="1:9" ht="20.100000000000001" customHeight="1" x14ac:dyDescent="0.25">
      <c r="A35" s="167" t="s">
        <v>128</v>
      </c>
      <c r="B35" s="152"/>
      <c r="C35" s="152"/>
      <c r="D35" s="153"/>
      <c r="E35" s="152"/>
      <c r="F35" s="152"/>
    </row>
    <row r="36" spans="1:9" ht="20.100000000000001" customHeight="1" x14ac:dyDescent="0.25">
      <c r="A36" s="152" t="s">
        <v>132</v>
      </c>
      <c r="B36" s="152"/>
      <c r="C36" s="152"/>
      <c r="D36" s="153"/>
      <c r="E36" s="152"/>
      <c r="F36" s="152"/>
    </row>
    <row r="37" spans="1:9" x14ac:dyDescent="0.2">
      <c r="D37" s="122"/>
    </row>
    <row r="38" spans="1:9" x14ac:dyDescent="0.2">
      <c r="D38" s="122"/>
    </row>
    <row r="39" spans="1:9" ht="20.25" x14ac:dyDescent="0.2">
      <c r="A39" s="111" t="s">
        <v>133</v>
      </c>
    </row>
    <row r="41" spans="1:9" ht="38.25" x14ac:dyDescent="0.2">
      <c r="A41" s="53" t="s">
        <v>1</v>
      </c>
      <c r="B41" s="19"/>
      <c r="C41" s="37"/>
      <c r="D41" s="31"/>
      <c r="E41" s="123"/>
      <c r="F41" s="13" t="s">
        <v>22</v>
      </c>
      <c r="G41" s="14" t="s">
        <v>36</v>
      </c>
      <c r="H41" s="14" t="s">
        <v>8</v>
      </c>
      <c r="I41" s="13" t="s">
        <v>9</v>
      </c>
    </row>
    <row r="42" spans="1:9" x14ac:dyDescent="0.2">
      <c r="A42" s="7"/>
      <c r="B42" s="20"/>
      <c r="C42" s="21"/>
      <c r="D42" s="29"/>
      <c r="E42" s="38"/>
      <c r="F42" s="3"/>
      <c r="G42" s="11"/>
      <c r="H42" s="11"/>
      <c r="I42" s="3"/>
    </row>
    <row r="43" spans="1:9" x14ac:dyDescent="0.2">
      <c r="A43" s="7"/>
      <c r="B43" s="20"/>
      <c r="C43" s="21"/>
      <c r="D43" s="29"/>
      <c r="E43" s="38"/>
      <c r="F43" s="3" t="s">
        <v>10</v>
      </c>
      <c r="G43" s="3" t="s">
        <v>11</v>
      </c>
      <c r="H43" s="3" t="s">
        <v>12</v>
      </c>
      <c r="I43" s="3" t="s">
        <v>57</v>
      </c>
    </row>
    <row r="44" spans="1:9" x14ac:dyDescent="0.2">
      <c r="A44" s="7"/>
      <c r="B44" s="20"/>
      <c r="C44" s="21"/>
      <c r="D44" s="29"/>
      <c r="E44" s="38"/>
      <c r="F44" s="3"/>
      <c r="G44" s="3"/>
      <c r="H44" s="3"/>
      <c r="I44" s="4"/>
    </row>
    <row r="45" spans="1:9" x14ac:dyDescent="0.2">
      <c r="A45" s="8"/>
      <c r="B45" s="21" t="s">
        <v>3</v>
      </c>
      <c r="C45" s="21"/>
      <c r="D45" s="29" t="s">
        <v>18</v>
      </c>
      <c r="E45" s="38"/>
      <c r="F45" s="5">
        <v>157</v>
      </c>
      <c r="G45" s="5">
        <v>111</v>
      </c>
      <c r="H45" s="5">
        <v>101</v>
      </c>
      <c r="I45" s="5">
        <v>48.5</v>
      </c>
    </row>
    <row r="46" spans="1:9" x14ac:dyDescent="0.2">
      <c r="A46" s="9"/>
      <c r="B46" s="20" t="s">
        <v>26</v>
      </c>
      <c r="C46" s="20" t="s">
        <v>7</v>
      </c>
      <c r="D46" s="29" t="s">
        <v>26</v>
      </c>
      <c r="E46" s="38"/>
      <c r="F46" s="5"/>
      <c r="G46" s="5"/>
      <c r="H46" s="5"/>
      <c r="I46" s="5"/>
    </row>
    <row r="47" spans="1:9" x14ac:dyDescent="0.2">
      <c r="A47" s="161" t="s">
        <v>74</v>
      </c>
      <c r="B47" s="137">
        <v>42.5</v>
      </c>
      <c r="C47" s="48" t="s">
        <v>4</v>
      </c>
      <c r="D47" s="137">
        <f>B47</f>
        <v>42.5</v>
      </c>
      <c r="E47" s="123"/>
      <c r="F47" s="144">
        <v>25.5</v>
      </c>
      <c r="G47" s="144"/>
      <c r="H47" s="144"/>
      <c r="I47" s="144">
        <v>17</v>
      </c>
    </row>
    <row r="48" spans="1:9" x14ac:dyDescent="0.2">
      <c r="A48" s="162"/>
      <c r="B48" s="49" t="s">
        <v>80</v>
      </c>
      <c r="C48" s="49"/>
      <c r="D48" s="32"/>
      <c r="E48" s="124"/>
      <c r="F48" s="117"/>
      <c r="G48" s="117"/>
      <c r="H48" s="117"/>
      <c r="I48" s="117"/>
    </row>
    <row r="49" spans="1:11" x14ac:dyDescent="0.2">
      <c r="A49" s="148" t="s">
        <v>81</v>
      </c>
      <c r="B49" s="138">
        <v>22</v>
      </c>
      <c r="C49" s="51" t="s">
        <v>4</v>
      </c>
      <c r="D49" s="140">
        <f>B49</f>
        <v>22</v>
      </c>
      <c r="E49" s="38"/>
      <c r="F49" s="145">
        <v>16</v>
      </c>
      <c r="G49" s="145"/>
      <c r="H49" s="145">
        <v>7</v>
      </c>
      <c r="I49" s="145"/>
    </row>
    <row r="50" spans="1:11" ht="25.5" x14ac:dyDescent="0.2">
      <c r="A50" s="89" t="s">
        <v>73</v>
      </c>
      <c r="B50" s="50">
        <v>8.5</v>
      </c>
      <c r="C50" s="50" t="s">
        <v>4</v>
      </c>
      <c r="D50" s="33">
        <f>B50</f>
        <v>8.5</v>
      </c>
      <c r="E50" s="119"/>
      <c r="F50" s="115">
        <v>8.5</v>
      </c>
      <c r="G50" s="115"/>
      <c r="H50" s="115"/>
      <c r="I50" s="115"/>
    </row>
    <row r="51" spans="1:11" ht="25.5" x14ac:dyDescent="0.2">
      <c r="A51" s="88" t="s">
        <v>68</v>
      </c>
      <c r="B51" s="139">
        <v>62</v>
      </c>
      <c r="C51" s="50" t="s">
        <v>4</v>
      </c>
      <c r="D51" s="135">
        <f>B51</f>
        <v>62</v>
      </c>
      <c r="E51" s="119"/>
      <c r="F51" s="116">
        <v>62</v>
      </c>
      <c r="G51" s="116"/>
      <c r="H51" s="116">
        <f>TOTAL!K16/2</f>
        <v>0</v>
      </c>
      <c r="I51" s="115"/>
    </row>
    <row r="52" spans="1:11" ht="25.5" x14ac:dyDescent="0.2">
      <c r="A52" s="89" t="s">
        <v>108</v>
      </c>
      <c r="B52" s="139">
        <v>34</v>
      </c>
      <c r="C52" s="50" t="s">
        <v>4</v>
      </c>
      <c r="D52" s="33">
        <f>B52</f>
        <v>34</v>
      </c>
      <c r="E52" s="119"/>
      <c r="F52" s="146">
        <v>34</v>
      </c>
      <c r="G52" s="115"/>
      <c r="H52" s="115"/>
      <c r="I52" s="115"/>
    </row>
    <row r="53" spans="1:11" ht="38.25" x14ac:dyDescent="0.2">
      <c r="A53" s="17" t="s">
        <v>71</v>
      </c>
      <c r="B53" s="135">
        <v>0.9</v>
      </c>
      <c r="C53" s="50" t="s">
        <v>5</v>
      </c>
      <c r="D53" s="135">
        <f>B53*$F77</f>
        <v>515.70000000000005</v>
      </c>
      <c r="E53" s="119"/>
      <c r="F53" s="119">
        <f>D53</f>
        <v>515.70000000000005</v>
      </c>
      <c r="G53" s="115"/>
      <c r="H53" s="119"/>
      <c r="I53" s="115"/>
      <c r="J53" t="s">
        <v>115</v>
      </c>
      <c r="K53" s="141">
        <v>0.9</v>
      </c>
    </row>
    <row r="54" spans="1:11" x14ac:dyDescent="0.2">
      <c r="A54" s="41" t="s">
        <v>0</v>
      </c>
      <c r="B54" s="120"/>
      <c r="C54" s="120"/>
      <c r="D54" s="120"/>
      <c r="E54" s="125"/>
      <c r="F54" s="145"/>
      <c r="G54" s="145"/>
      <c r="H54" s="145"/>
      <c r="I54" s="145"/>
      <c r="K54" s="141"/>
    </row>
    <row r="55" spans="1:11" x14ac:dyDescent="0.2">
      <c r="A55" s="41" t="s">
        <v>60</v>
      </c>
      <c r="B55" s="120"/>
      <c r="C55" s="120"/>
      <c r="D55" s="120"/>
      <c r="E55" s="125"/>
      <c r="F55" s="145"/>
      <c r="G55" s="145"/>
      <c r="H55" s="145"/>
      <c r="I55" s="145"/>
      <c r="K55" s="141"/>
    </row>
    <row r="56" spans="1:11" ht="25.5" x14ac:dyDescent="0.2">
      <c r="A56" s="41" t="s">
        <v>61</v>
      </c>
      <c r="B56" s="120"/>
      <c r="C56" s="120"/>
      <c r="D56" s="120"/>
      <c r="E56" s="125"/>
      <c r="F56" s="145"/>
      <c r="G56" s="145"/>
      <c r="H56" s="145"/>
      <c r="I56" s="145"/>
      <c r="K56" s="141"/>
    </row>
    <row r="57" spans="1:11" x14ac:dyDescent="0.2">
      <c r="A57" s="41" t="s">
        <v>72</v>
      </c>
      <c r="B57" s="120"/>
      <c r="C57" s="120"/>
      <c r="D57" s="120"/>
      <c r="E57" s="125"/>
      <c r="F57" s="145"/>
      <c r="G57" s="145"/>
      <c r="H57" s="145"/>
      <c r="I57" s="145"/>
      <c r="K57" s="141"/>
    </row>
    <row r="58" spans="1:11" x14ac:dyDescent="0.2">
      <c r="A58" s="42" t="s">
        <v>62</v>
      </c>
      <c r="B58" s="120"/>
      <c r="C58" s="120"/>
      <c r="D58" s="120"/>
      <c r="E58" s="125"/>
      <c r="F58" s="145"/>
      <c r="G58" s="145"/>
      <c r="H58" s="145"/>
      <c r="I58" s="145"/>
      <c r="K58" s="141"/>
    </row>
    <row r="59" spans="1:11" x14ac:dyDescent="0.2">
      <c r="A59" s="41" t="s">
        <v>63</v>
      </c>
      <c r="B59" s="121"/>
      <c r="C59" s="121"/>
      <c r="D59" s="121"/>
      <c r="E59" s="126"/>
      <c r="F59" s="117"/>
      <c r="G59" s="117"/>
      <c r="H59" s="117"/>
      <c r="I59" s="117"/>
      <c r="K59" s="141"/>
    </row>
    <row r="60" spans="1:11" x14ac:dyDescent="0.2">
      <c r="A60" s="112" t="s">
        <v>65</v>
      </c>
      <c r="B60" s="29">
        <v>15</v>
      </c>
      <c r="C60" s="51" t="s">
        <v>4</v>
      </c>
      <c r="D60" s="33">
        <f>B60</f>
        <v>15</v>
      </c>
      <c r="E60" s="38"/>
      <c r="F60" s="38">
        <v>15</v>
      </c>
      <c r="G60" s="129"/>
      <c r="H60" s="119"/>
      <c r="I60" s="145"/>
      <c r="K60" s="141"/>
    </row>
    <row r="61" spans="1:11" x14ac:dyDescent="0.2">
      <c r="A61" s="113"/>
      <c r="B61" s="32" t="s">
        <v>66</v>
      </c>
      <c r="C61" s="49"/>
      <c r="D61" s="32"/>
      <c r="E61" s="124"/>
      <c r="F61" s="124"/>
      <c r="G61" s="130"/>
      <c r="H61" s="124"/>
      <c r="I61" s="117"/>
      <c r="K61" s="141"/>
    </row>
    <row r="62" spans="1:11" ht="25.5" x14ac:dyDescent="0.2">
      <c r="A62" s="39" t="s">
        <v>67</v>
      </c>
      <c r="B62" s="136">
        <v>1.6</v>
      </c>
      <c r="C62" s="52" t="s">
        <v>5</v>
      </c>
      <c r="D62" s="136">
        <f>B62*$F77</f>
        <v>916.80000000000007</v>
      </c>
      <c r="E62" s="127"/>
      <c r="F62" s="127"/>
      <c r="G62" s="131">
        <v>917</v>
      </c>
      <c r="H62" s="127"/>
      <c r="I62" s="147"/>
      <c r="J62" t="s">
        <v>116</v>
      </c>
      <c r="K62" s="141">
        <v>1.6</v>
      </c>
    </row>
    <row r="63" spans="1:11" ht="25.5" x14ac:dyDescent="0.2">
      <c r="A63" s="40" t="s">
        <v>29</v>
      </c>
      <c r="B63" s="136">
        <v>3.4</v>
      </c>
      <c r="C63" s="52" t="s">
        <v>5</v>
      </c>
      <c r="D63" s="34">
        <f>B63*$F77</f>
        <v>1948.2</v>
      </c>
      <c r="E63" s="127"/>
      <c r="F63" s="127">
        <v>974</v>
      </c>
      <c r="G63" s="131"/>
      <c r="H63" s="127">
        <v>974</v>
      </c>
      <c r="I63" s="147"/>
      <c r="J63" s="143" t="s">
        <v>117</v>
      </c>
      <c r="K63">
        <v>3.4</v>
      </c>
    </row>
    <row r="64" spans="1:11" ht="25.5" x14ac:dyDescent="0.2">
      <c r="A64" s="40" t="s">
        <v>2</v>
      </c>
      <c r="B64" s="136">
        <v>0.25</v>
      </c>
      <c r="C64" s="52" t="s">
        <v>5</v>
      </c>
      <c r="D64" s="34">
        <f>B64*$F77</f>
        <v>143.25</v>
      </c>
      <c r="E64" s="127"/>
      <c r="F64" s="127">
        <v>72</v>
      </c>
      <c r="G64" s="131"/>
      <c r="H64" s="127">
        <v>72</v>
      </c>
      <c r="I64" s="147"/>
    </row>
    <row r="65" spans="1:12" ht="25.5" x14ac:dyDescent="0.2">
      <c r="A65" s="40" t="s">
        <v>30</v>
      </c>
      <c r="B65" s="34">
        <v>0.5</v>
      </c>
      <c r="C65" s="52" t="s">
        <v>5</v>
      </c>
      <c r="D65" s="34">
        <f>B65*$F77</f>
        <v>286.5</v>
      </c>
      <c r="E65" s="127"/>
      <c r="F65" s="127">
        <v>89</v>
      </c>
      <c r="G65" s="131"/>
      <c r="H65" s="127">
        <v>178</v>
      </c>
      <c r="I65" s="147"/>
    </row>
    <row r="66" spans="1:12" x14ac:dyDescent="0.2">
      <c r="A66" s="157" t="s">
        <v>64</v>
      </c>
      <c r="B66" s="50">
        <v>34</v>
      </c>
      <c r="C66" s="50" t="s">
        <v>4</v>
      </c>
      <c r="D66" s="33">
        <f>B66</f>
        <v>34</v>
      </c>
      <c r="E66" s="119"/>
      <c r="F66" s="132">
        <v>17</v>
      </c>
      <c r="G66" s="132"/>
      <c r="H66" s="119"/>
      <c r="I66" s="115">
        <v>17</v>
      </c>
      <c r="J66" s="143" t="s">
        <v>101</v>
      </c>
      <c r="K66" t="s">
        <v>97</v>
      </c>
      <c r="L66" t="s">
        <v>99</v>
      </c>
    </row>
    <row r="67" spans="1:12" x14ac:dyDescent="0.2">
      <c r="A67" s="158"/>
      <c r="B67" s="35" t="s">
        <v>24</v>
      </c>
      <c r="C67" s="86"/>
      <c r="D67" s="35"/>
      <c r="E67" s="128"/>
      <c r="F67" s="128"/>
      <c r="G67" s="133"/>
      <c r="H67" s="128"/>
      <c r="I67" s="149"/>
      <c r="J67" s="143" t="s">
        <v>102</v>
      </c>
      <c r="K67" t="s">
        <v>98</v>
      </c>
      <c r="L67" t="s">
        <v>100</v>
      </c>
    </row>
    <row r="68" spans="1:12" x14ac:dyDescent="0.2">
      <c r="B68" s="24"/>
      <c r="C68" s="24"/>
      <c r="E68" s="122"/>
      <c r="F68" s="134">
        <f>ROUND(SUM(F47:F67),0.5)</f>
        <v>1829</v>
      </c>
      <c r="G68" s="134">
        <f>ROUND(SUM(G47:G67),0.5)</f>
        <v>917</v>
      </c>
      <c r="H68" s="134">
        <f>ROUND(SUM(H47:H67),0.5)</f>
        <v>1231</v>
      </c>
      <c r="I68" s="110">
        <f>ROUND(SUM(I47:I67),0.5)</f>
        <v>34</v>
      </c>
      <c r="J68" s="142">
        <f>SUM(F68:I68)</f>
        <v>4011</v>
      </c>
      <c r="K68" s="28">
        <v>1115</v>
      </c>
      <c r="L68" s="142">
        <f>J68-K68</f>
        <v>2896</v>
      </c>
    </row>
    <row r="69" spans="1:12" x14ac:dyDescent="0.2">
      <c r="B69" s="24"/>
      <c r="C69" s="24"/>
      <c r="E69" s="122"/>
      <c r="F69" s="23">
        <f>F68*F45</f>
        <v>287153</v>
      </c>
      <c r="G69" s="23">
        <f>G68*G45</f>
        <v>101787</v>
      </c>
      <c r="H69" s="23">
        <f>H68*H45</f>
        <v>124331</v>
      </c>
      <c r="I69" s="23">
        <f>I68*I45</f>
        <v>1649</v>
      </c>
      <c r="J69" s="24"/>
    </row>
    <row r="70" spans="1:12" x14ac:dyDescent="0.2">
      <c r="B70" s="24"/>
      <c r="C70" s="24"/>
      <c r="E70" s="122"/>
    </row>
    <row r="71" spans="1:12" x14ac:dyDescent="0.2">
      <c r="B71" s="24"/>
      <c r="C71" s="24"/>
      <c r="E71" s="122"/>
    </row>
    <row r="72" spans="1:12" x14ac:dyDescent="0.2">
      <c r="B72" s="24"/>
      <c r="C72" s="24"/>
      <c r="E72" s="122"/>
    </row>
    <row r="73" spans="1:12" x14ac:dyDescent="0.2">
      <c r="B73" s="24"/>
      <c r="C73" s="24"/>
      <c r="E73" s="122"/>
    </row>
    <row r="74" spans="1:12" ht="25.5" x14ac:dyDescent="0.2">
      <c r="B74" s="94" t="s">
        <v>53</v>
      </c>
      <c r="C74" s="102"/>
      <c r="D74" s="95" t="s">
        <v>54</v>
      </c>
      <c r="E74" s="96" t="s">
        <v>55</v>
      </c>
      <c r="F74" s="97" t="s">
        <v>56</v>
      </c>
    </row>
    <row r="75" spans="1:12" x14ac:dyDescent="0.2">
      <c r="B75" s="98" t="s">
        <v>85</v>
      </c>
      <c r="C75" s="98"/>
      <c r="D75" s="98">
        <v>479</v>
      </c>
      <c r="E75" s="100">
        <v>0.88</v>
      </c>
      <c r="F75" s="101">
        <f>ROUND(D75*E75,0)</f>
        <v>422</v>
      </c>
    </row>
    <row r="76" spans="1:12" ht="13.5" thickBot="1" x14ac:dyDescent="0.25">
      <c r="B76" s="81" t="s">
        <v>84</v>
      </c>
      <c r="C76" s="81"/>
      <c r="D76" s="81">
        <v>151</v>
      </c>
      <c r="E76" s="83">
        <v>1</v>
      </c>
      <c r="F76" s="80">
        <f>ROUND(D76*E76,0)</f>
        <v>151</v>
      </c>
    </row>
    <row r="77" spans="1:12" ht="13.5" thickTop="1" x14ac:dyDescent="0.2">
      <c r="D77" s="75">
        <f>SUM(D75:D76)</f>
        <v>630</v>
      </c>
      <c r="E77" s="22"/>
      <c r="F77" s="85">
        <f>SUM(F75:F76)</f>
        <v>573</v>
      </c>
    </row>
    <row r="78" spans="1:12" x14ac:dyDescent="0.2">
      <c r="D78" s="75"/>
      <c r="E78" s="22"/>
      <c r="F78" s="75"/>
    </row>
    <row r="79" spans="1:12" x14ac:dyDescent="0.2">
      <c r="D79" s="75"/>
      <c r="E79" s="22"/>
      <c r="F79" s="75"/>
    </row>
    <row r="80" spans="1:12" x14ac:dyDescent="0.2">
      <c r="E80" s="122"/>
    </row>
    <row r="81" spans="1:5" x14ac:dyDescent="0.2">
      <c r="A81" s="28" t="s">
        <v>25</v>
      </c>
      <c r="C81" s="2" t="s">
        <v>33</v>
      </c>
      <c r="D81" s="57">
        <v>0.02</v>
      </c>
      <c r="E81" s="122"/>
    </row>
    <row r="82" spans="1:5" x14ac:dyDescent="0.2">
      <c r="A82" t="s">
        <v>13</v>
      </c>
      <c r="C82" s="2"/>
      <c r="D82" s="22"/>
      <c r="E82" s="122"/>
    </row>
    <row r="83" spans="1:5" x14ac:dyDescent="0.2">
      <c r="A83" t="s">
        <v>75</v>
      </c>
      <c r="C83" s="2"/>
      <c r="D83" s="22"/>
      <c r="E83" s="122"/>
    </row>
    <row r="84" spans="1:5" x14ac:dyDescent="0.2">
      <c r="A84" s="56" t="s">
        <v>32</v>
      </c>
      <c r="C84" s="2"/>
      <c r="D84" s="22"/>
      <c r="E84" s="122"/>
    </row>
    <row r="86" spans="1:5" x14ac:dyDescent="0.2">
      <c r="A86" s="59" t="s">
        <v>34</v>
      </c>
      <c r="B86" s="60"/>
      <c r="C86" s="58" t="s">
        <v>10</v>
      </c>
      <c r="D86" s="65">
        <f>F69</f>
        <v>287153</v>
      </c>
    </row>
    <row r="87" spans="1:5" x14ac:dyDescent="0.2">
      <c r="A87" s="59" t="s">
        <v>37</v>
      </c>
      <c r="B87" s="60"/>
      <c r="C87" s="58" t="s">
        <v>11</v>
      </c>
      <c r="D87" s="65">
        <f>G69</f>
        <v>101787</v>
      </c>
    </row>
    <row r="88" spans="1:5" x14ac:dyDescent="0.2">
      <c r="A88" s="59" t="s">
        <v>35</v>
      </c>
      <c r="B88" s="60"/>
      <c r="C88" s="58" t="s">
        <v>12</v>
      </c>
      <c r="D88" s="65">
        <f>H69</f>
        <v>124331</v>
      </c>
    </row>
    <row r="89" spans="1:5" x14ac:dyDescent="0.2">
      <c r="A89" s="59" t="s">
        <v>9</v>
      </c>
      <c r="B89" s="60"/>
      <c r="C89" s="58" t="s">
        <v>57</v>
      </c>
      <c r="D89" s="65">
        <f>I69</f>
        <v>1649</v>
      </c>
    </row>
    <row r="90" spans="1:5" x14ac:dyDescent="0.2">
      <c r="A90" s="56" t="s">
        <v>38</v>
      </c>
      <c r="B90" s="56"/>
      <c r="C90" s="62"/>
      <c r="D90" s="66">
        <f>SUM(D86:D89)</f>
        <v>514920</v>
      </c>
    </row>
    <row r="91" spans="1:5" x14ac:dyDescent="0.2">
      <c r="A91" s="56" t="s">
        <v>39</v>
      </c>
      <c r="B91" s="56"/>
      <c r="C91" s="63">
        <v>0.15</v>
      </c>
      <c r="D91" s="67">
        <f>ROUND((D90*C91)*20,0)/20</f>
        <v>77238</v>
      </c>
    </row>
    <row r="92" spans="1:5" x14ac:dyDescent="0.2">
      <c r="A92" s="56" t="s">
        <v>40</v>
      </c>
      <c r="B92" s="56"/>
      <c r="C92" s="62"/>
      <c r="D92" s="68">
        <f>D90-D91</f>
        <v>437682</v>
      </c>
    </row>
    <row r="93" spans="1:5" x14ac:dyDescent="0.2">
      <c r="A93" s="56" t="s">
        <v>41</v>
      </c>
      <c r="B93" s="56"/>
      <c r="C93" s="63">
        <v>0.02</v>
      </c>
      <c r="D93" s="68">
        <f>ROUND((D92*C93)*20,0)/20</f>
        <v>8753.65</v>
      </c>
    </row>
    <row r="94" spans="1:5" x14ac:dyDescent="0.2">
      <c r="A94" s="56" t="s">
        <v>42</v>
      </c>
      <c r="B94" s="56"/>
      <c r="C94" s="62"/>
      <c r="D94" s="66">
        <f>SUM(D92:D93)</f>
        <v>446435.65</v>
      </c>
    </row>
    <row r="95" spans="1:5" x14ac:dyDescent="0.2">
      <c r="A95" s="56" t="s">
        <v>43</v>
      </c>
      <c r="B95" s="56"/>
      <c r="C95" s="64">
        <v>7.6999999999999999E-2</v>
      </c>
      <c r="D95" s="67">
        <f>ROUND((D94*C95)*20,0)/20</f>
        <v>34375.550000000003</v>
      </c>
    </row>
    <row r="96" spans="1:5" x14ac:dyDescent="0.2">
      <c r="A96" s="28" t="s">
        <v>44</v>
      </c>
      <c r="B96" s="56"/>
      <c r="C96" s="62"/>
      <c r="D96" s="69">
        <f>SUM(D94:D95)</f>
        <v>480811.2</v>
      </c>
    </row>
  </sheetData>
  <mergeCells count="2">
    <mergeCell ref="A47:A48"/>
    <mergeCell ref="A66:A67"/>
  </mergeCells>
  <pageMargins left="0.7" right="0.7" top="0.78740157499999996" bottom="0.78740157499999996" header="0.3" footer="0.3"/>
  <pageSetup paperSize="9" scale="66" orientation="landscape" r:id="rId1"/>
  <headerFooter>
    <oddHeader>&amp;L&amp;"Arial,Fett"&amp;11N03, 090069, EP Rheinfelden-Frick&amp;R&amp;"Arial,Fett"&amp;11IG EP RF-BB</oddHeader>
    <oddFooter>&amp;L&amp;9Verfasser: AeBo, Basel
&amp;F&amp;RSeite &amp;P von &amp;N</oddFooter>
  </headerFooter>
  <rowBreaks count="2" manualBreakCount="2">
    <brk id="36" max="9" man="1"/>
    <brk id="7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1" t="s">
        <v>74</v>
      </c>
      <c r="B12" s="31">
        <v>34</v>
      </c>
      <c r="C12" s="48" t="s">
        <v>4</v>
      </c>
      <c r="D12" s="31">
        <f>B12</f>
        <v>34</v>
      </c>
      <c r="E12" s="38"/>
      <c r="F12" s="43">
        <f>D12/4</f>
        <v>8.5</v>
      </c>
      <c r="G12" s="43"/>
      <c r="H12" s="43"/>
      <c r="I12" s="43">
        <f>D12/4*3</f>
        <v>25.5</v>
      </c>
    </row>
    <row r="13" spans="1:9" ht="25.5" x14ac:dyDescent="0.2">
      <c r="A13" s="162"/>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57" t="s">
        <v>64</v>
      </c>
      <c r="B30" s="50">
        <v>34</v>
      </c>
      <c r="C30" s="50" t="s">
        <v>4</v>
      </c>
      <c r="D30" s="33">
        <f>B30</f>
        <v>34</v>
      </c>
      <c r="E30" s="38"/>
      <c r="F30" s="45">
        <f>D30/2</f>
        <v>17</v>
      </c>
      <c r="G30" s="45"/>
      <c r="H30" s="45"/>
      <c r="I30" s="45">
        <f>D30/2</f>
        <v>17</v>
      </c>
    </row>
    <row r="31" spans="1:10" x14ac:dyDescent="0.2">
      <c r="A31" s="158"/>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2019-06-27T14:50:04Z</cp:lastPrinted>
  <dcterms:created xsi:type="dcterms:W3CDTF">2019-01-22T10:46:32Z</dcterms:created>
  <dcterms:modified xsi:type="dcterms:W3CDTF">2019-06-27T14:51:45Z</dcterms:modified>
</cp:coreProperties>
</file>