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I:\7991 Akquisition Inland\100 Offerten und PQ\Bautenerhalt\2019\Erh Infrastr\EP Rh-Fr, Digitalisierung\"/>
    </mc:Choice>
  </mc:AlternateContent>
  <bookViews>
    <workbookView xWindow="240" yWindow="225" windowWidth="23715" windowHeight="14250" activeTab="1"/>
  </bookViews>
  <sheets>
    <sheet name="TOTAL" sheetId="1" r:id="rId1"/>
    <sheet name="TOTAL AKTUELL" sheetId="4" r:id="rId2"/>
    <sheet name="T_U + K" sheetId="2" r:id="rId3"/>
    <sheet name="T_G + BSA" sheetId="3" r:id="rId4"/>
  </sheets>
  <definedNames>
    <definedName name="_xlnm.Print_Area" localSheetId="3">'T_G + BSA'!$A$1:$O$71</definedName>
    <definedName name="_xlnm.Print_Area" localSheetId="0">TOTAL!$A$1:$Y$83</definedName>
    <definedName name="_xlnm.Print_Area" localSheetId="1">'TOTAL AKTUELL'!$A$1:$J$96</definedName>
  </definedNames>
  <calcPr calcId="162913"/>
</workbook>
</file>

<file path=xl/calcChain.xml><?xml version="1.0" encoding="utf-8"?>
<calcChain xmlns="http://schemas.openxmlformats.org/spreadsheetml/2006/main">
  <c r="D77" i="4" l="1"/>
  <c r="F76" i="4"/>
  <c r="F75" i="4"/>
  <c r="I68" i="4"/>
  <c r="I69" i="4" s="1"/>
  <c r="D89" i="4" s="1"/>
  <c r="G68" i="4"/>
  <c r="G69" i="4" s="1"/>
  <c r="D87" i="4" s="1"/>
  <c r="D66" i="4"/>
  <c r="D60" i="4"/>
  <c r="D52" i="4"/>
  <c r="H51" i="4"/>
  <c r="H68" i="4" s="1"/>
  <c r="H69" i="4" s="1"/>
  <c r="D88" i="4" s="1"/>
  <c r="D51" i="4"/>
  <c r="D50" i="4"/>
  <c r="D49" i="4"/>
  <c r="D47" i="4"/>
  <c r="E47" i="1"/>
  <c r="C49" i="1"/>
  <c r="F77" i="4" l="1"/>
  <c r="D64" i="4" s="1"/>
  <c r="I32" i="3"/>
  <c r="D12" i="3"/>
  <c r="F12" i="3" s="1"/>
  <c r="F30" i="3"/>
  <c r="F16" i="3"/>
  <c r="I12" i="3"/>
  <c r="B44" i="2"/>
  <c r="D44" i="2" s="1"/>
  <c r="I86" i="1"/>
  <c r="J86" i="1" s="1"/>
  <c r="B47" i="3" s="1"/>
  <c r="D47" i="3" s="1"/>
  <c r="I85" i="1"/>
  <c r="J85" i="1" s="1"/>
  <c r="B46" i="3" s="1"/>
  <c r="D46" i="3" s="1"/>
  <c r="I84" i="1"/>
  <c r="J84" i="1" s="1"/>
  <c r="B45" i="3" s="1"/>
  <c r="D45" i="3" s="1"/>
  <c r="I83" i="1"/>
  <c r="J83" i="1" s="1"/>
  <c r="B44" i="3" s="1"/>
  <c r="D44" i="3" s="1"/>
  <c r="I82" i="1"/>
  <c r="J82" i="1" s="1"/>
  <c r="B43" i="3" s="1"/>
  <c r="D43" i="3" s="1"/>
  <c r="I81" i="1"/>
  <c r="J81" i="1" s="1"/>
  <c r="B42" i="3" s="1"/>
  <c r="D42" i="3" s="1"/>
  <c r="I80" i="1"/>
  <c r="J80" i="1" s="1"/>
  <c r="B41" i="3" s="1"/>
  <c r="D41" i="3" s="1"/>
  <c r="I79" i="1"/>
  <c r="J79" i="1" s="1"/>
  <c r="B40" i="3" s="1"/>
  <c r="D40" i="3" s="1"/>
  <c r="D30" i="3"/>
  <c r="I30" i="3" s="1"/>
  <c r="D24" i="3"/>
  <c r="F24" i="3" s="1"/>
  <c r="D16" i="3"/>
  <c r="D15" i="3"/>
  <c r="H15" i="3" s="1"/>
  <c r="D14" i="3"/>
  <c r="F14" i="3" s="1"/>
  <c r="D46" i="2"/>
  <c r="D45" i="2"/>
  <c r="D42" i="2"/>
  <c r="D30" i="2"/>
  <c r="I30" i="2" s="1"/>
  <c r="D24" i="2"/>
  <c r="F24" i="2" s="1"/>
  <c r="D16" i="2"/>
  <c r="F16" i="2" s="1"/>
  <c r="D15" i="2"/>
  <c r="F15" i="2" s="1"/>
  <c r="D14" i="2"/>
  <c r="F14" i="2" s="1"/>
  <c r="D12" i="2"/>
  <c r="I12" i="2" s="1"/>
  <c r="I32" i="2" s="1"/>
  <c r="D63" i="4" l="1"/>
  <c r="D53" i="4"/>
  <c r="F53" i="4" s="1"/>
  <c r="F68" i="4" s="1"/>
  <c r="J68" i="4" s="1"/>
  <c r="L68" i="4" s="1"/>
  <c r="D65" i="4"/>
  <c r="D62" i="4"/>
  <c r="B47" i="2"/>
  <c r="D47" i="2" s="1"/>
  <c r="I33" i="2"/>
  <c r="C63" i="2" s="1"/>
  <c r="H15" i="2"/>
  <c r="B43" i="2"/>
  <c r="D43" i="2" s="1"/>
  <c r="B41" i="2"/>
  <c r="D41" i="2" s="1"/>
  <c r="F30" i="2"/>
  <c r="F12" i="2"/>
  <c r="B40" i="2"/>
  <c r="D40" i="2" s="1"/>
  <c r="I33" i="3"/>
  <c r="C63" i="3" s="1"/>
  <c r="F15" i="3"/>
  <c r="D48" i="3"/>
  <c r="D29" i="3" s="1"/>
  <c r="E25" i="1"/>
  <c r="G25" i="1" s="1"/>
  <c r="E17" i="1"/>
  <c r="G17" i="1" s="1"/>
  <c r="E16" i="1"/>
  <c r="E42" i="1"/>
  <c r="E43" i="1"/>
  <c r="E44" i="1"/>
  <c r="E45" i="1"/>
  <c r="E46" i="1"/>
  <c r="E48" i="1"/>
  <c r="E41" i="1"/>
  <c r="F69" i="4" l="1"/>
  <c r="D48" i="2"/>
  <c r="D29" i="2" s="1"/>
  <c r="H29" i="2" s="1"/>
  <c r="I16" i="1"/>
  <c r="G16" i="1"/>
  <c r="H29" i="3"/>
  <c r="F29" i="3"/>
  <c r="D17" i="3"/>
  <c r="F17" i="3" s="1"/>
  <c r="D26" i="3"/>
  <c r="G26" i="3" s="1"/>
  <c r="D27" i="3"/>
  <c r="D28" i="3"/>
  <c r="E49" i="1"/>
  <c r="D86" i="4" l="1"/>
  <c r="D90" i="4" s="1"/>
  <c r="E29" i="1"/>
  <c r="I29" i="1" s="1"/>
  <c r="E28" i="1"/>
  <c r="G28" i="1" s="1"/>
  <c r="D28" i="2"/>
  <c r="F28" i="2" s="1"/>
  <c r="F29" i="2"/>
  <c r="D26" i="2"/>
  <c r="G26" i="2" s="1"/>
  <c r="G32" i="2" s="1"/>
  <c r="G33" i="2" s="1"/>
  <c r="C61" i="2" s="1"/>
  <c r="D17" i="2"/>
  <c r="F17" i="2" s="1"/>
  <c r="D27" i="2"/>
  <c r="F27" i="2" s="1"/>
  <c r="G32" i="3"/>
  <c r="G33" i="3" s="1"/>
  <c r="C61" i="3" s="1"/>
  <c r="E30" i="1"/>
  <c r="E27" i="1"/>
  <c r="H27" i="1" s="1"/>
  <c r="H33" i="1" s="1"/>
  <c r="E18" i="1"/>
  <c r="G18" i="1" s="1"/>
  <c r="H28" i="3"/>
  <c r="F28" i="3"/>
  <c r="H27" i="3"/>
  <c r="F27" i="3"/>
  <c r="D32" i="3"/>
  <c r="D91" i="4" l="1"/>
  <c r="D92" i="4" s="1"/>
  <c r="D93" i="4" s="1"/>
  <c r="D94" i="4" s="1"/>
  <c r="H27" i="2"/>
  <c r="H32" i="2" s="1"/>
  <c r="H33" i="2" s="1"/>
  <c r="C62" i="2" s="1"/>
  <c r="G29" i="1"/>
  <c r="I28" i="1"/>
  <c r="H28" i="2"/>
  <c r="D32" i="2"/>
  <c r="I33" i="1"/>
  <c r="I34" i="1" s="1"/>
  <c r="D63" i="1" s="1"/>
  <c r="I30" i="1"/>
  <c r="G30" i="1"/>
  <c r="F32" i="3"/>
  <c r="F33" i="3" s="1"/>
  <c r="H32" i="3"/>
  <c r="H33" i="3" s="1"/>
  <c r="C62" i="3" s="1"/>
  <c r="F32" i="2"/>
  <c r="F33" i="2" s="1"/>
  <c r="H34" i="1"/>
  <c r="D62" i="1" s="1"/>
  <c r="E15" i="1"/>
  <c r="G15" i="1" s="1"/>
  <c r="D95" i="4" l="1"/>
  <c r="D96" i="4" s="1"/>
  <c r="J32" i="3"/>
  <c r="J32" i="2"/>
  <c r="C60" i="2"/>
  <c r="C64" i="2" s="1"/>
  <c r="J33" i="2"/>
  <c r="C60" i="3"/>
  <c r="C64" i="3" s="1"/>
  <c r="J33" i="3"/>
  <c r="E31" i="1"/>
  <c r="E12" i="1"/>
  <c r="J31" i="1" l="1"/>
  <c r="G31" i="1"/>
  <c r="C65" i="3"/>
  <c r="C66" i="3" s="1"/>
  <c r="J12" i="1"/>
  <c r="G12" i="1"/>
  <c r="G33" i="1" s="1"/>
  <c r="C65" i="2"/>
  <c r="C66" i="2" s="1"/>
  <c r="E33" i="1"/>
  <c r="C67" i="3" l="1"/>
  <c r="C68" i="3" s="1"/>
  <c r="G34" i="1"/>
  <c r="D61" i="1" s="1"/>
  <c r="J33" i="1"/>
  <c r="J34" i="1" s="1"/>
  <c r="D64" i="1" s="1"/>
  <c r="C67" i="2"/>
  <c r="C68" i="2" s="1"/>
  <c r="K34" i="1" l="1"/>
  <c r="C69" i="3"/>
  <c r="C70" i="3" s="1"/>
  <c r="K33" i="1"/>
  <c r="D65" i="1"/>
  <c r="C69" i="2"/>
  <c r="C70" i="2" s="1"/>
  <c r="D66" i="1" l="1"/>
  <c r="D67" i="1" s="1"/>
  <c r="D68" i="1" l="1"/>
  <c r="D69" i="1" s="1"/>
  <c r="D70" i="1" l="1"/>
  <c r="D71" i="1" s="1"/>
</calcChain>
</file>

<file path=xl/sharedStrings.xml><?xml version="1.0" encoding="utf-8"?>
<sst xmlns="http://schemas.openxmlformats.org/spreadsheetml/2006/main" count="368" uniqueCount="118">
  <si>
    <t>a) Dokumente, die in der Filiale Zofingen zu archivieren sind</t>
  </si>
  <si>
    <t>LEISTUNGSBESCHRIEB</t>
  </si>
  <si>
    <t>Erstellen Dokumentenverzeichnisse digital und physisch gemäss o.g. Dokumentation/Vorgaben</t>
  </si>
  <si>
    <t>Geschätzter Aufwand</t>
  </si>
  <si>
    <t>gl</t>
  </si>
  <si>
    <t>pro Schachtel/ Planrolle</t>
  </si>
  <si>
    <t>Anzahl Planrollen (Annahme)</t>
  </si>
  <si>
    <t>Einheit</t>
  </si>
  <si>
    <t>Zeichner 
/ Konstr.</t>
  </si>
  <si>
    <t>Lehrling</t>
  </si>
  <si>
    <t>Kat. C</t>
  </si>
  <si>
    <t>Kat. E</t>
  </si>
  <si>
    <t>Kat. F</t>
  </si>
  <si>
    <t>Scankosten</t>
  </si>
  <si>
    <t>Wer besorgt die Schachteln?</t>
  </si>
  <si>
    <t>Kosten Schachteln</t>
  </si>
  <si>
    <t>Etiketten</t>
  </si>
  <si>
    <t>Druckkosten</t>
  </si>
  <si>
    <t>Summe</t>
  </si>
  <si>
    <t>Was geschieht mit den Unterlagen b) und c)? Kommen die die Sachen holen?</t>
  </si>
  <si>
    <t>Notieren Anzahl und Nummer der zu digitalisierenden Schachteln und Plan-Rollen bzw. abfotografieren Schachtel-Rücken für Nachweis/Kontrolle Vollständigkeit, Einladen Archivschachteln in Lieferwagen, Transport zu AeBo und Ablage in Raum mit eingeschränkter Zugänglichkeit, Kontrolle Vollständigkeit der Unterlagen</t>
  </si>
  <si>
    <t>Anfordern digitale Festplatte mit Ablagestruktur gemäss oben genannten Vorgaben für den oben genannten Abschnitt (wird durch Marco Hochuli zur Verfügung gestellt), Kontrollieren der vorhandenen digitalen Ablage auf Vollständigkeit (bzw. was ist bereits abgelegt), Je nach Vollständigkeit entscheiden, ob der Aufwand grösser ist diese zu separieren oder einfacherheitshalber überschrieben werden sollen</t>
  </si>
  <si>
    <t>Ing. / SB</t>
  </si>
  <si>
    <t>Einladen Archivschachteln in Lieferwagen, Transport ins ASTRA-Archiv, Physische Ablage analog digitaler Ablage gemäss o.g. Dokumentation/Vorgaben</t>
  </si>
  <si>
    <t>(4 P x 1 Tag)</t>
  </si>
  <si>
    <t>Nebenkosten nach Aufwand</t>
  </si>
  <si>
    <t>[h]</t>
  </si>
  <si>
    <t>Miete Lieferwagen mit Fahrer oder 2 x hin und her mit Geschäftswagen</t>
  </si>
  <si>
    <t>Ansätze gem. Vertrag</t>
  </si>
  <si>
    <t>Zuordnung und Datei-Beschriftung der digitalen Unterlagen gemäss o.g. Dokumentation/Vorgaben</t>
  </si>
  <si>
    <t>Abpacken und Beschriften der Archivboxen gemäss o.g. Dokumentation/Vorgaben</t>
  </si>
  <si>
    <t>Probeschachtel scannen</t>
  </si>
  <si>
    <t>Miete Lieferwagen</t>
  </si>
  <si>
    <t>Annahme</t>
  </si>
  <si>
    <t>Ingenieur/ Sachbearbeiter</t>
  </si>
  <si>
    <t>Zeichner / Konstr.</t>
  </si>
  <si>
    <t>Zeichner 
/ Konstr./ Repro</t>
  </si>
  <si>
    <t>Zeichner / Konstr./ Repro</t>
  </si>
  <si>
    <t>Zwischentotal</t>
  </si>
  <si>
    <t>abzgl.Rabatt</t>
  </si>
  <si>
    <t>Total Honorar exkl. NK</t>
  </si>
  <si>
    <t>Nebenkosten</t>
  </si>
  <si>
    <t>Total Honorar inkl. NK, exkl. MwSt.</t>
  </si>
  <si>
    <t>zzgl. MwSt.</t>
  </si>
  <si>
    <t>Honorar inkl. NK + MwSt.</t>
  </si>
  <si>
    <t>gemäss Dokumentation "Filialspezifischen Vorgaben F3 Zofingen zur digitalen und physischen Ablage von Bauwerks- und Projektdokumentationen" (und Digiplan Abteilung Strasseninfrastruktur)</t>
  </si>
  <si>
    <t>Anzahl Schachteln schmal (Annahme)</t>
  </si>
  <si>
    <t>Anzahl Schachteln mittel (Annahme)</t>
  </si>
  <si>
    <t>Anzahl Schachteln breit (Annahme)</t>
  </si>
  <si>
    <t>Anzahl Ordner schmal (Annahme)</t>
  </si>
  <si>
    <t>Anzahl Ordner mittel (Annahme)</t>
  </si>
  <si>
    <t>Anzahl Ordner breit (Annahme)</t>
  </si>
  <si>
    <t>Anzahl Planmappen (Annahme)</t>
  </si>
  <si>
    <t>Kalkulationsbasis</t>
  </si>
  <si>
    <t>Anzahl</t>
  </si>
  <si>
    <t>Faktor</t>
  </si>
  <si>
    <t>Berechnungsgrundlage</t>
  </si>
  <si>
    <t>Kat. G1/2</t>
  </si>
  <si>
    <t>Digitalisierung und physische Ablage vorhandener Archiv-Unterlagen EP Rhf-Frick, N03_48_20</t>
  </si>
  <si>
    <t>Klärung Fragen mit ASTRA bzgl. Dateien aus digitaler Triage</t>
  </si>
  <si>
    <t>b) Unterlagen Verjährung</t>
  </si>
  <si>
    <t>c) Unterlagen Dritte (Gebietseinheit, Kantone, Bundesarchiv, Baupolizei)</t>
  </si>
  <si>
    <t>e) Unterlagen weiss nicht wohin</t>
  </si>
  <si>
    <t>f) Unterlagen Müll</t>
  </si>
  <si>
    <t>Rücktransport und Einsortieren Archivunterlagen aus a) bis e) + Festplatten inkl. Vollständigkeitsprüfung</t>
  </si>
  <si>
    <t>Zwischenbesprechungen mit ASTRA</t>
  </si>
  <si>
    <t>(3 x 1/2 Tag)</t>
  </si>
  <si>
    <t>Einscannen der Unterlagen aus Stapel a) (Ausgabeformat: PDFA)</t>
  </si>
  <si>
    <t>"Bearbeitung Schritt 1" gem. Grundlagenpapier 1 inkl. digitaler Triage. Umwandeln der Daten in PDFA-Format.</t>
  </si>
  <si>
    <t>Grundlagenpapier 1: "Prozess Archivierung ASTRA Zofingen (Entwurf Stand: 290.05.2017)"</t>
  </si>
  <si>
    <t>Grundlagenpapier 2: "Arbeitspapier Triagierung Papier und Digital (Rev. 24.01.2019)"</t>
  </si>
  <si>
    <t>Begutachtung und Beurteilung der einzelnen Dokumente pro Schachtel und triagieren der Unterlagen in folgende "Stapel" unter Zuhilfenahme  von Grundlagenpapier 2:</t>
  </si>
  <si>
    <t>d) Unterlagen anderer Ablageorte im ASTRA (Landerwerb, KUBA)</t>
  </si>
  <si>
    <t>Prüfung vorhandener Archivunterlagen auf Festplatte gem. Arbeitsprozess "Q-Check Daten in Ordnung" aus Grundlagenpapier 1.</t>
  </si>
  <si>
    <t>Besorgung/ Transport Archivunterlagen + Festplatte mit Q+R-Laufwerken inkl. Vollständigkeitsprüfung</t>
  </si>
  <si>
    <t>Druckkosten (Dokumentenverzeichnisse, Ordnerrücken, usw.)</t>
  </si>
  <si>
    <t>T/U + K</t>
  </si>
  <si>
    <t>TOTAL</t>
  </si>
  <si>
    <t>T/G + BSA</t>
  </si>
  <si>
    <t xml:space="preserve"> =RUNDEN((G9*D10)*20;0)/20</t>
  </si>
  <si>
    <t>(8 P x 1 Tag)</t>
  </si>
  <si>
    <t>Arbeitsvorbereitung: Bekleben Schachteln</t>
  </si>
  <si>
    <t>Aktueller Stand:</t>
  </si>
  <si>
    <t>Anzahl Rollen</t>
  </si>
  <si>
    <t>Anzahl Schachteln/ Ordner</t>
  </si>
  <si>
    <t>Davon geleistet:</t>
  </si>
  <si>
    <t>Verbleibend</t>
  </si>
  <si>
    <t>Aufwandschätzung neu (mit geänderten Faktoren)</t>
  </si>
  <si>
    <t>Geschätzte Anzahl Stunden:</t>
  </si>
  <si>
    <t>ca. 4 Monate</t>
  </si>
  <si>
    <t xml:space="preserve">Aufwand </t>
  </si>
  <si>
    <t>bisher [h]</t>
  </si>
  <si>
    <t>ab jetzt</t>
  </si>
  <si>
    <t>noch [h]</t>
  </si>
  <si>
    <t>Aufwand</t>
  </si>
  <si>
    <t>geschätzt [h]</t>
  </si>
  <si>
    <r>
      <t xml:space="preserve">Klärung Fragen mit ASTRA </t>
    </r>
    <r>
      <rPr>
        <sz val="10"/>
        <color rgb="FFFF0000"/>
        <rFont val="Arial"/>
        <family val="2"/>
      </rPr>
      <t xml:space="preserve">&amp; Lombardi </t>
    </r>
    <r>
      <rPr>
        <sz val="10"/>
        <color theme="1"/>
        <rFont val="Arial"/>
        <family val="2"/>
      </rPr>
      <t>bzgl. Dateien aus digitaler Triage</t>
    </r>
  </si>
  <si>
    <t>Bisher triagierte Schachteln/ Rollen: 323 von effektiv 630 (ca. 60 Schachteln mehr als geschätzt)</t>
  </si>
  <si>
    <t>1115 h</t>
  </si>
  <si>
    <t>288h/323=0.9</t>
  </si>
  <si>
    <t>275h/170=1.6</t>
  </si>
  <si>
    <t>657h/192=3.4</t>
  </si>
  <si>
    <t>TOTAL (Stand 26.06.2019)</t>
  </si>
  <si>
    <t>2949 h</t>
  </si>
  <si>
    <t>1834 h</t>
  </si>
  <si>
    <t>Aufwand Zuordnung und Datei-Beschriftung der digitalen Unterlagen pro Ordner/Rolle bisher ca. 657/192 = 3.4 h -&gt; Annahme 2 h</t>
  </si>
  <si>
    <t>Aufwand Triage pro Ordner/Rolle bisher ca. 288/323 = 0.9 h -&gt; Annahme 1 h</t>
  </si>
  <si>
    <t>26.06.2019 + 4 Monate</t>
  </si>
  <si>
    <t xml:space="preserve">bei einer Auslastung von 263 % (452 h pro Monat): </t>
  </si>
  <si>
    <t xml:space="preserve">1834h/452h = </t>
  </si>
  <si>
    <t xml:space="preserve">1834h/421h = </t>
  </si>
  <si>
    <t>ca. 4.3 Monate</t>
  </si>
  <si>
    <t xml:space="preserve">bei einer Auslastung von 245 % (ohne Patrick) (421 h pro Monat): </t>
  </si>
  <si>
    <t>26.06.2019 + 4.3 Monate</t>
  </si>
  <si>
    <t>~Ende Oktober</t>
  </si>
  <si>
    <t>~Mitte November</t>
  </si>
  <si>
    <t>Zwischenstand Archivierungsarbeiten, Stand 26.06.19</t>
  </si>
  <si>
    <t>Von der Repro eingescannte Ordner ca. 170 (Aufwand Repro bisher 274.75 h -&gt; 275/170 = 1.6)  -&gt; Annahme 1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</si>
</sst>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 #,##0.00_ ;_ * \-#,##0.00_ ;_ * &quot;-&quot;??_ ;_ @_ "/>
    <numFmt numFmtId="164" formatCode="0.0"/>
    <numFmt numFmtId="165" formatCode="_ * #,##0.0_ ;_ * \-#,##0.0_ ;_ * &quot;-&quot;?_ ;_ @_ "/>
  </numFmts>
  <fonts count="16" x14ac:knownFonts="1">
    <font>
      <sz val="10"/>
      <color theme="1"/>
      <name val="Arial"/>
      <family val="2"/>
    </font>
    <font>
      <sz val="10"/>
      <color theme="1"/>
      <name val="Arial"/>
      <family val="2"/>
    </font>
    <font>
      <sz val="10"/>
      <color rgb="FFFF0000"/>
      <name val="Arial"/>
      <family val="2"/>
    </font>
    <font>
      <b/>
      <sz val="10"/>
      <color theme="1"/>
      <name val="Arial"/>
      <family val="2"/>
    </font>
    <font>
      <b/>
      <sz val="10"/>
      <name val="Arial"/>
      <family val="2"/>
    </font>
    <font>
      <sz val="10"/>
      <name val="Arial"/>
      <family val="2"/>
    </font>
    <font>
      <i/>
      <sz val="10"/>
      <name val="Arial"/>
      <family val="2"/>
    </font>
    <font>
      <sz val="7"/>
      <color theme="1"/>
      <name val="Arial"/>
      <family val="2"/>
    </font>
    <font>
      <i/>
      <sz val="8"/>
      <name val="Arial"/>
      <family val="2"/>
    </font>
    <font>
      <i/>
      <sz val="10"/>
      <color theme="1"/>
      <name val="Arial"/>
      <family val="2"/>
    </font>
    <font>
      <b/>
      <sz val="16"/>
      <color theme="1"/>
      <name val="Arial"/>
      <family val="2"/>
    </font>
    <font>
      <b/>
      <sz val="14"/>
      <color theme="1"/>
      <name val="Arial"/>
      <family val="2"/>
    </font>
    <font>
      <sz val="14"/>
      <color theme="1"/>
      <name val="Arial"/>
      <family val="2"/>
    </font>
    <font>
      <sz val="14"/>
      <color rgb="FF00B050"/>
      <name val="Arial"/>
      <family val="2"/>
    </font>
    <font>
      <sz val="14"/>
      <color rgb="FFFF0000"/>
      <name val="Arial"/>
      <family val="2"/>
    </font>
    <font>
      <sz val="14"/>
      <name val="Arial"/>
      <family val="2"/>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s>
  <borders count="16">
    <border>
      <left/>
      <right/>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n">
        <color auto="1"/>
      </top>
      <bottom/>
      <diagonal/>
    </border>
    <border>
      <left/>
      <right/>
      <top/>
      <bottom style="thin">
        <color auto="1"/>
      </bottom>
      <diagonal/>
    </border>
    <border>
      <left/>
      <right/>
      <top style="double">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double">
        <color auto="1"/>
      </top>
      <bottom style="thin">
        <color auto="1"/>
      </bottom>
      <diagonal/>
    </border>
    <border>
      <left style="thin">
        <color auto="1"/>
      </left>
      <right/>
      <top/>
      <bottom/>
      <diagonal/>
    </border>
  </borders>
  <cellStyleXfs count="2">
    <xf numFmtId="0" fontId="0" fillId="0" borderId="0"/>
    <xf numFmtId="9" fontId="1" fillId="0" borderId="0" applyFont="0" applyFill="0" applyBorder="0" applyAlignment="0" applyProtection="0"/>
  </cellStyleXfs>
  <cellXfs count="167">
    <xf numFmtId="0" fontId="0" fillId="0" borderId="0" xfId="0"/>
    <xf numFmtId="0" fontId="0" fillId="0" borderId="0" xfId="0" applyAlignment="1">
      <alignment vertical="center" wrapText="1"/>
    </xf>
    <xf numFmtId="0" fontId="0" fillId="0" borderId="0" xfId="0" applyAlignment="1">
      <alignment horizontal="center"/>
    </xf>
    <xf numFmtId="0" fontId="5" fillId="0" borderId="1" xfId="0" applyFont="1" applyBorder="1" applyAlignment="1">
      <alignment horizontal="left"/>
    </xf>
    <xf numFmtId="0" fontId="0" fillId="0" borderId="1" xfId="0" applyBorder="1" applyAlignment="1">
      <alignment horizontal="left"/>
    </xf>
    <xf numFmtId="43" fontId="6" fillId="0" borderId="1" xfId="0" applyNumberFormat="1" applyFont="1" applyBorder="1"/>
    <xf numFmtId="0" fontId="3" fillId="0" borderId="1" xfId="0" applyFont="1" applyBorder="1"/>
    <xf numFmtId="0" fontId="0" fillId="0" borderId="1" xfId="0" applyBorder="1"/>
    <xf numFmtId="0" fontId="6" fillId="0" borderId="1" xfId="0" applyFont="1" applyBorder="1" applyAlignment="1">
      <alignment horizontal="right"/>
    </xf>
    <xf numFmtId="9" fontId="6" fillId="0" borderId="1" xfId="1" applyFont="1" applyBorder="1"/>
    <xf numFmtId="0" fontId="0" fillId="0" borderId="1" xfId="0" applyBorder="1" applyAlignment="1">
      <alignment horizontal="left" wrapText="1" indent="1"/>
    </xf>
    <xf numFmtId="0" fontId="5" fillId="0" borderId="1" xfId="0" applyFont="1" applyFill="1" applyBorder="1" applyAlignment="1">
      <alignment horizontal="left"/>
    </xf>
    <xf numFmtId="0" fontId="3" fillId="0" borderId="2" xfId="0" applyFont="1" applyBorder="1"/>
    <xf numFmtId="0" fontId="4" fillId="0" borderId="2" xfId="0" applyFont="1" applyBorder="1" applyAlignment="1">
      <alignment horizontal="left" vertical="center"/>
    </xf>
    <xf numFmtId="0" fontId="4" fillId="0" borderId="2" xfId="0" applyFont="1" applyBorder="1" applyAlignment="1">
      <alignment horizontal="left" vertical="center" wrapText="1"/>
    </xf>
    <xf numFmtId="0" fontId="0" fillId="0" borderId="3" xfId="0" applyBorder="1" applyAlignment="1">
      <alignment wrapText="1"/>
    </xf>
    <xf numFmtId="0" fontId="2" fillId="0" borderId="3" xfId="0" applyFont="1" applyBorder="1" applyAlignment="1">
      <alignment wrapText="1"/>
    </xf>
    <xf numFmtId="0" fontId="0" fillId="0" borderId="5" xfId="0" applyBorder="1" applyAlignment="1">
      <alignment wrapText="1"/>
    </xf>
    <xf numFmtId="0" fontId="0" fillId="0" borderId="4" xfId="0" applyBorder="1" applyAlignment="1">
      <alignment horizontal="left" wrapText="1" indent="1"/>
    </xf>
    <xf numFmtId="0" fontId="0" fillId="2" borderId="2" xfId="0" applyFill="1" applyBorder="1" applyAlignment="1">
      <alignment horizontal="center"/>
    </xf>
    <xf numFmtId="0" fontId="0" fillId="2" borderId="1" xfId="0" applyFill="1" applyBorder="1" applyAlignment="1">
      <alignment horizontal="center"/>
    </xf>
    <xf numFmtId="0" fontId="0" fillId="2" borderId="1" xfId="0" applyFill="1" applyBorder="1" applyAlignment="1">
      <alignment horizontal="center" wrapText="1"/>
    </xf>
    <xf numFmtId="0" fontId="0" fillId="0" borderId="0" xfId="0" applyAlignment="1">
      <alignment horizontal="center" wrapText="1"/>
    </xf>
    <xf numFmtId="43" fontId="3" fillId="0" borderId="6" xfId="0" applyNumberFormat="1" applyFont="1" applyBorder="1"/>
    <xf numFmtId="43" fontId="3" fillId="0" borderId="0" xfId="0" applyNumberFormat="1" applyFont="1"/>
    <xf numFmtId="0" fontId="7" fillId="0" borderId="5" xfId="0" applyFont="1" applyBorder="1" applyAlignment="1">
      <alignment horizontal="left" vertical="center" wrapText="1"/>
    </xf>
    <xf numFmtId="0" fontId="0" fillId="0" borderId="0" xfId="0" applyAlignment="1">
      <alignment vertical="center"/>
    </xf>
    <xf numFmtId="0" fontId="3" fillId="0" borderId="0" xfId="0" applyFont="1" applyAlignment="1">
      <alignment vertical="center"/>
    </xf>
    <xf numFmtId="0" fontId="3" fillId="0" borderId="0" xfId="0" applyFont="1"/>
    <xf numFmtId="0" fontId="0" fillId="2" borderId="1"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3"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 xfId="0" applyFill="1" applyBorder="1" applyAlignment="1">
      <alignment horizontal="center" wrapText="1"/>
    </xf>
    <xf numFmtId="0" fontId="0" fillId="0" borderId="1" xfId="0" applyFill="1" applyBorder="1" applyAlignment="1">
      <alignment horizontal="center" vertical="center"/>
    </xf>
    <xf numFmtId="0" fontId="5" fillId="0" borderId="3" xfId="0" applyFont="1" applyBorder="1" applyAlignment="1">
      <alignment vertical="center" wrapText="1"/>
    </xf>
    <xf numFmtId="0" fontId="0" fillId="0" borderId="3" xfId="0" applyBorder="1" applyAlignment="1">
      <alignment vertical="center" wrapTex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2"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2" borderId="2"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3" fillId="0" borderId="2" xfId="0" applyFont="1" applyBorder="1" applyAlignment="1">
      <alignment vertical="center"/>
    </xf>
    <xf numFmtId="0" fontId="8" fillId="0" borderId="1" xfId="0" applyFont="1" applyBorder="1" applyAlignment="1">
      <alignment horizontal="right"/>
    </xf>
    <xf numFmtId="0" fontId="9" fillId="0" borderId="0" xfId="0" applyFont="1"/>
    <xf numFmtId="0" fontId="0" fillId="0" borderId="0" xfId="0" applyFont="1"/>
    <xf numFmtId="9" fontId="0" fillId="0" borderId="0" xfId="0" applyNumberFormat="1" applyAlignment="1">
      <alignment horizontal="center" wrapText="1"/>
    </xf>
    <xf numFmtId="0" fontId="5" fillId="0" borderId="0" xfId="0" applyFont="1" applyBorder="1" applyAlignment="1">
      <alignment horizontal="left"/>
    </xf>
    <xf numFmtId="0" fontId="0" fillId="0" borderId="0" xfId="0" applyFont="1" applyBorder="1" applyAlignment="1">
      <alignment vertical="center" wrapText="1"/>
    </xf>
    <xf numFmtId="0" fontId="0" fillId="0" borderId="0" xfId="0" applyFont="1" applyBorder="1"/>
    <xf numFmtId="0" fontId="0" fillId="0" borderId="0" xfId="0" applyFont="1" applyAlignment="1">
      <alignment horizontal="center" vertical="center"/>
    </xf>
    <xf numFmtId="0" fontId="0" fillId="0" borderId="0" xfId="0" applyFont="1" applyAlignment="1">
      <alignment horizontal="center"/>
    </xf>
    <xf numFmtId="9" fontId="0" fillId="0" borderId="0" xfId="0" applyNumberFormat="1" applyFont="1" applyAlignment="1">
      <alignment horizontal="left"/>
    </xf>
    <xf numFmtId="10" fontId="0" fillId="0" borderId="0" xfId="0" applyNumberFormat="1" applyFont="1" applyAlignment="1">
      <alignment horizontal="left"/>
    </xf>
    <xf numFmtId="4" fontId="0" fillId="0" borderId="0" xfId="0" applyNumberFormat="1" applyFont="1" applyBorder="1" applyAlignment="1">
      <alignment horizontal="right" wrapText="1"/>
    </xf>
    <xf numFmtId="4" fontId="0" fillId="0" borderId="9" xfId="0" applyNumberFormat="1" applyFont="1" applyBorder="1" applyAlignment="1">
      <alignment horizontal="right" wrapText="1"/>
    </xf>
    <xf numFmtId="4" fontId="0" fillId="0" borderId="10" xfId="0" applyNumberFormat="1" applyFont="1" applyBorder="1" applyAlignment="1">
      <alignment horizontal="right" wrapText="1"/>
    </xf>
    <xf numFmtId="4" fontId="0" fillId="0" borderId="0" xfId="0" applyNumberFormat="1" applyFont="1" applyAlignment="1">
      <alignment horizontal="right" wrapText="1"/>
    </xf>
    <xf numFmtId="4" fontId="3" fillId="0" borderId="0" xfId="0" applyNumberFormat="1" applyFont="1" applyAlignment="1">
      <alignment horizontal="right" wrapText="1"/>
    </xf>
    <xf numFmtId="0" fontId="0" fillId="0" borderId="11" xfId="0" applyBorder="1" applyAlignment="1">
      <alignment horizontal="center" wrapText="1"/>
    </xf>
    <xf numFmtId="4" fontId="0" fillId="0" borderId="0" xfId="0" applyNumberFormat="1" applyAlignment="1">
      <alignment horizontal="right" wrapText="1"/>
    </xf>
    <xf numFmtId="0" fontId="0" fillId="0" borderId="1" xfId="0" applyBorder="1" applyAlignment="1">
      <alignment horizontal="left" vertical="center" wrapText="1"/>
    </xf>
    <xf numFmtId="0" fontId="7" fillId="0" borderId="5" xfId="0" applyFont="1" applyBorder="1" applyAlignment="1">
      <alignment horizontal="left" vertical="center" wrapText="1"/>
    </xf>
    <xf numFmtId="43" fontId="3" fillId="0" borderId="0" xfId="0" applyNumberFormat="1" applyFont="1" applyBorder="1"/>
    <xf numFmtId="0" fontId="3" fillId="0" borderId="0" xfId="0" applyFont="1" applyFill="1" applyBorder="1" applyAlignment="1">
      <alignment horizontal="right"/>
    </xf>
    <xf numFmtId="0" fontId="0" fillId="0" borderId="12" xfId="0" applyBorder="1"/>
    <xf numFmtId="0" fontId="0" fillId="3" borderId="3" xfId="0" applyFill="1" applyBorder="1"/>
    <xf numFmtId="0" fontId="0" fillId="0" borderId="3" xfId="0" applyBorder="1"/>
    <xf numFmtId="0" fontId="0" fillId="3" borderId="3" xfId="0" applyFill="1" applyBorder="1" applyAlignment="1">
      <alignment horizontal="center" wrapText="1"/>
    </xf>
    <xf numFmtId="0" fontId="0" fillId="3" borderId="3" xfId="0" applyFill="1" applyBorder="1" applyAlignment="1">
      <alignment horizontal="center" vertical="center"/>
    </xf>
    <xf numFmtId="0" fontId="0" fillId="3" borderId="13" xfId="0" applyFill="1" applyBorder="1"/>
    <xf numFmtId="0" fontId="0" fillId="0" borderId="13" xfId="0" applyBorder="1"/>
    <xf numFmtId="0" fontId="0" fillId="3" borderId="13" xfId="0" applyFill="1" applyBorder="1" applyAlignment="1">
      <alignment horizontal="center" wrapText="1"/>
    </xf>
    <xf numFmtId="0" fontId="0" fillId="3" borderId="5" xfId="0" applyFill="1" applyBorder="1" applyAlignment="1">
      <alignment horizontal="center" vertical="center"/>
    </xf>
    <xf numFmtId="0" fontId="3" fillId="3" borderId="14" xfId="0" applyFont="1" applyFill="1" applyBorder="1" applyAlignment="1">
      <alignment horizontal="right"/>
    </xf>
    <xf numFmtId="0" fontId="0" fillId="2" borderId="7" xfId="0" applyFill="1" applyBorder="1" applyAlignment="1">
      <alignment horizontal="center" vertical="center" wrapText="1"/>
    </xf>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1" fontId="0" fillId="0" borderId="0" xfId="0" applyNumberFormat="1"/>
    <xf numFmtId="1" fontId="0" fillId="3" borderId="3" xfId="0" applyNumberFormat="1" applyFill="1" applyBorder="1"/>
    <xf numFmtId="1" fontId="0" fillId="3" borderId="13" xfId="0" applyNumberFormat="1" applyFill="1" applyBorder="1"/>
    <xf numFmtId="0" fontId="3" fillId="0" borderId="2" xfId="0" applyFont="1" applyBorder="1" applyAlignment="1">
      <alignment horizontal="left" vertical="top"/>
    </xf>
    <xf numFmtId="0" fontId="0" fillId="0" borderId="2" xfId="0" applyBorder="1" applyAlignment="1">
      <alignment horizontal="center"/>
    </xf>
    <xf numFmtId="0" fontId="0" fillId="0" borderId="2" xfId="0" applyBorder="1" applyAlignment="1">
      <alignment horizontal="center" wrapText="1"/>
    </xf>
    <xf numFmtId="0" fontId="0" fillId="0" borderId="2" xfId="0" applyBorder="1" applyAlignment="1">
      <alignment horizontal="center" vertical="center" wrapText="1"/>
    </xf>
    <xf numFmtId="0" fontId="0" fillId="3" borderId="12" xfId="0" applyFill="1" applyBorder="1"/>
    <xf numFmtId="1" fontId="0" fillId="3" borderId="12" xfId="0" applyNumberFormat="1" applyFill="1" applyBorder="1"/>
    <xf numFmtId="0" fontId="0" fillId="3" borderId="12" xfId="0" applyFill="1" applyBorder="1" applyAlignment="1">
      <alignment horizontal="center" wrapText="1"/>
    </xf>
    <xf numFmtId="0" fontId="0" fillId="3" borderId="12" xfId="0" applyFill="1" applyBorder="1" applyAlignment="1">
      <alignment horizontal="center" vertical="center"/>
    </xf>
    <xf numFmtId="0" fontId="0" fillId="0" borderId="2" xfId="0" applyBorder="1"/>
    <xf numFmtId="2" fontId="0" fillId="0" borderId="5" xfId="0" applyNumberFormat="1" applyBorder="1" applyAlignment="1">
      <alignment vertical="center"/>
    </xf>
    <xf numFmtId="164" fontId="0" fillId="0" borderId="2" xfId="0" applyNumberFormat="1" applyBorder="1" applyAlignment="1">
      <alignment vertical="center"/>
    </xf>
    <xf numFmtId="164" fontId="0" fillId="0" borderId="5" xfId="0" applyNumberFormat="1" applyBorder="1" applyAlignment="1">
      <alignment vertical="center"/>
    </xf>
    <xf numFmtId="1" fontId="0" fillId="0" borderId="4" xfId="0" applyNumberFormat="1" applyBorder="1" applyAlignment="1">
      <alignment vertical="center"/>
    </xf>
    <xf numFmtId="1" fontId="0" fillId="0" borderId="5" xfId="0" applyNumberFormat="1" applyBorder="1" applyAlignment="1">
      <alignment vertical="center"/>
    </xf>
    <xf numFmtId="1" fontId="0" fillId="0" borderId="1" xfId="0" applyNumberFormat="1" applyBorder="1" applyAlignment="1">
      <alignment vertical="center"/>
    </xf>
    <xf numFmtId="1" fontId="0" fillId="0" borderId="3" xfId="0" applyNumberFormat="1" applyBorder="1" applyAlignment="1">
      <alignment vertical="center"/>
    </xf>
    <xf numFmtId="164" fontId="3" fillId="0" borderId="6" xfId="0" applyNumberFormat="1" applyFont="1" applyBorder="1"/>
    <xf numFmtId="0" fontId="10" fillId="4" borderId="0" xfId="0" applyFont="1" applyFill="1" applyAlignment="1">
      <alignment vertical="center"/>
    </xf>
    <xf numFmtId="0" fontId="0" fillId="0" borderId="5" xfId="0" applyBorder="1" applyAlignment="1">
      <alignment horizontal="left" vertical="center" wrapText="1"/>
    </xf>
    <xf numFmtId="0" fontId="0" fillId="0" borderId="4" xfId="0" applyBorder="1" applyAlignment="1">
      <alignment horizontal="left" vertical="center" wrapText="1"/>
    </xf>
    <xf numFmtId="0" fontId="7" fillId="0" borderId="1" xfId="0" applyFont="1" applyBorder="1" applyAlignment="1">
      <alignment horizontal="left" vertical="center" wrapText="1"/>
    </xf>
    <xf numFmtId="1" fontId="0" fillId="0" borderId="5" xfId="0" applyNumberFormat="1" applyBorder="1" applyAlignment="1">
      <alignment horizontal="center" vertical="center"/>
    </xf>
    <xf numFmtId="164" fontId="0" fillId="0" borderId="5" xfId="0" applyNumberFormat="1" applyBorder="1" applyAlignment="1">
      <alignment horizontal="center" vertical="center"/>
    </xf>
    <xf numFmtId="1" fontId="0" fillId="0" borderId="4" xfId="0" applyNumberFormat="1" applyBorder="1" applyAlignment="1">
      <alignment horizontal="center" vertical="center"/>
    </xf>
    <xf numFmtId="0" fontId="2" fillId="0" borderId="0" xfId="0" applyFont="1"/>
    <xf numFmtId="0" fontId="0" fillId="0" borderId="5" xfId="0" applyFill="1" applyBorder="1" applyAlignment="1">
      <alignment horizontal="center" vertical="center"/>
    </xf>
    <xf numFmtId="1" fontId="0" fillId="2" borderId="1" xfId="0" applyNumberFormat="1" applyFill="1" applyBorder="1" applyAlignment="1">
      <alignment vertical="center"/>
    </xf>
    <xf numFmtId="1" fontId="0" fillId="2" borderId="4" xfId="0" applyNumberFormat="1" applyFill="1" applyBorder="1" applyAlignment="1">
      <alignment vertical="center"/>
    </xf>
    <xf numFmtId="0" fontId="0" fillId="0" borderId="0" xfId="0" applyFill="1"/>
    <xf numFmtId="0" fontId="0" fillId="0" borderId="2" xfId="0" applyFill="1" applyBorder="1" applyAlignment="1">
      <alignment horizontal="center" vertical="center"/>
    </xf>
    <xf numFmtId="0" fontId="0" fillId="0" borderId="4" xfId="0" applyFill="1" applyBorder="1" applyAlignment="1">
      <alignment horizontal="center" vertical="center"/>
    </xf>
    <xf numFmtId="1" fontId="0" fillId="0" borderId="1" xfId="0" applyNumberFormat="1" applyFill="1" applyBorder="1" applyAlignment="1">
      <alignment vertical="center"/>
    </xf>
    <xf numFmtId="1" fontId="0" fillId="0" borderId="4" xfId="0" applyNumberFormat="1" applyFill="1" applyBorder="1" applyAlignment="1">
      <alignment vertical="center"/>
    </xf>
    <xf numFmtId="0" fontId="0" fillId="0" borderId="3"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7" xfId="0" applyFill="1" applyBorder="1" applyAlignment="1">
      <alignment horizontal="center" vertical="center" wrapText="1"/>
    </xf>
    <xf numFmtId="164" fontId="3" fillId="0" borderId="6" xfId="0" applyNumberFormat="1" applyFont="1" applyFill="1" applyBorder="1"/>
    <xf numFmtId="0" fontId="2"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Alignment="1">
      <alignment horizontal="left"/>
    </xf>
    <xf numFmtId="165" fontId="3" fillId="0" borderId="0" xfId="0" applyNumberFormat="1" applyFont="1"/>
    <xf numFmtId="165" fontId="0" fillId="0" borderId="0" xfId="0" applyNumberFormat="1"/>
    <xf numFmtId="164" fontId="0" fillId="0" borderId="2" xfId="0" applyNumberFormat="1" applyBorder="1" applyAlignment="1">
      <alignment horizontal="center" vertical="center"/>
    </xf>
    <xf numFmtId="1" fontId="0" fillId="0" borderId="1" xfId="0" applyNumberFormat="1" applyBorder="1" applyAlignment="1">
      <alignment horizontal="center" vertical="center"/>
    </xf>
    <xf numFmtId="2" fontId="0" fillId="0" borderId="5" xfId="0" applyNumberFormat="1" applyBorder="1" applyAlignment="1">
      <alignment horizontal="center" vertical="center"/>
    </xf>
    <xf numFmtId="1" fontId="0" fillId="0" borderId="3" xfId="0" applyNumberFormat="1" applyBorder="1" applyAlignment="1">
      <alignment horizontal="center" vertical="center"/>
    </xf>
    <xf numFmtId="0" fontId="2" fillId="0" borderId="15" xfId="0" applyFont="1" applyBorder="1"/>
    <xf numFmtId="1" fontId="0" fillId="0" borderId="7" xfId="0" applyNumberFormat="1" applyBorder="1" applyAlignment="1">
      <alignment horizontal="center" vertical="center"/>
    </xf>
    <xf numFmtId="0" fontId="10" fillId="0" borderId="0" xfId="0" applyFont="1" applyAlignment="1">
      <alignment vertical="center"/>
    </xf>
    <xf numFmtId="0" fontId="11" fillId="0" borderId="0" xfId="0" applyFont="1"/>
    <xf numFmtId="0" fontId="12" fillId="0" borderId="0" xfId="0" applyFont="1"/>
    <xf numFmtId="0" fontId="12" fillId="0" borderId="0" xfId="0" applyFont="1" applyFill="1"/>
    <xf numFmtId="0" fontId="12" fillId="0" borderId="11" xfId="0" applyFont="1" applyFill="1" applyBorder="1"/>
    <xf numFmtId="0" fontId="12" fillId="0" borderId="0" xfId="0" applyFont="1" applyAlignment="1">
      <alignment vertical="center"/>
    </xf>
    <xf numFmtId="0" fontId="13" fillId="0" borderId="0" xfId="0" applyFont="1"/>
    <xf numFmtId="0" fontId="14" fillId="0" borderId="0" xfId="0" applyFont="1"/>
    <xf numFmtId="0" fontId="15" fillId="0" borderId="0" xfId="0" applyFont="1"/>
    <xf numFmtId="0" fontId="0" fillId="0" borderId="5" xfId="0" applyBorder="1" applyAlignment="1">
      <alignment horizontal="left" vertical="center" wrapText="1"/>
    </xf>
    <xf numFmtId="0" fontId="0" fillId="0" borderId="7" xfId="0" applyBorder="1" applyAlignment="1">
      <alignment horizontal="left" vertical="center" wrapText="1"/>
    </xf>
    <xf numFmtId="0" fontId="7" fillId="0" borderId="5" xfId="0" applyFont="1" applyBorder="1" applyAlignment="1">
      <alignment horizontal="left" vertical="center" wrapText="1"/>
    </xf>
    <xf numFmtId="0" fontId="7" fillId="0" borderId="7" xfId="0" applyFont="1" applyBorder="1" applyAlignment="1">
      <alignment horizontal="left"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1"/>
  <sheetViews>
    <sheetView view="pageBreakPreview" zoomScaleNormal="100" zoomScaleSheetLayoutView="100" workbookViewId="0">
      <selection activeCell="A4" sqref="A4"/>
    </sheetView>
  </sheetViews>
  <sheetFormatPr baseColWidth="10" defaultRowHeight="12.75" x14ac:dyDescent="0.2"/>
  <cols>
    <col min="1" max="1" width="42.28515625" customWidth="1"/>
    <col min="2" max="2" width="66.7109375" hidden="1" customWidth="1"/>
    <col min="3" max="3" width="11.42578125" style="2" customWidth="1"/>
    <col min="4" max="4" width="13" style="22" bestFit="1" customWidth="1"/>
    <col min="5" max="5" width="8" style="30" bestFit="1" customWidth="1"/>
    <col min="6" max="6" width="16.85546875" style="30" bestFit="1" customWidth="1"/>
    <col min="14" max="14" width="13" bestFit="1" customWidth="1"/>
    <col min="16" max="16" width="11.42578125" style="122"/>
    <col min="22" max="22" width="23.42578125" bestFit="1" customWidth="1"/>
  </cols>
  <sheetData>
    <row r="1" spans="1:10" ht="12.75" customHeight="1" x14ac:dyDescent="0.2">
      <c r="A1" s="27" t="s">
        <v>58</v>
      </c>
      <c r="B1" s="1"/>
      <c r="C1" s="1"/>
    </row>
    <row r="2" spans="1:10" ht="12.75" customHeight="1" x14ac:dyDescent="0.2">
      <c r="A2" s="27" t="s">
        <v>45</v>
      </c>
      <c r="B2" s="1"/>
      <c r="C2" s="1"/>
    </row>
    <row r="3" spans="1:10" ht="12.75" customHeight="1" x14ac:dyDescent="0.2">
      <c r="A3" s="26"/>
      <c r="B3" s="1"/>
      <c r="C3" s="1"/>
    </row>
    <row r="4" spans="1:10" ht="20.25" customHeight="1" x14ac:dyDescent="0.2">
      <c r="A4" s="111" t="s">
        <v>77</v>
      </c>
      <c r="B4" s="1"/>
      <c r="C4" s="1"/>
    </row>
    <row r="5" spans="1:10" ht="12.75" customHeight="1" x14ac:dyDescent="0.2">
      <c r="A5" s="26"/>
      <c r="B5" s="1"/>
      <c r="C5" s="1"/>
    </row>
    <row r="6" spans="1:10" ht="38.25" x14ac:dyDescent="0.2">
      <c r="A6" s="53" t="s">
        <v>1</v>
      </c>
      <c r="B6" s="12"/>
      <c r="C6" s="19"/>
      <c r="D6" s="37"/>
      <c r="E6" s="31"/>
      <c r="F6" s="38"/>
      <c r="G6" s="13" t="s">
        <v>22</v>
      </c>
      <c r="H6" s="14" t="s">
        <v>36</v>
      </c>
      <c r="I6" s="14" t="s">
        <v>8</v>
      </c>
      <c r="J6" s="13" t="s">
        <v>9</v>
      </c>
    </row>
    <row r="7" spans="1:10" x14ac:dyDescent="0.2">
      <c r="A7" s="7"/>
      <c r="B7" s="7"/>
      <c r="C7" s="20"/>
      <c r="D7" s="21"/>
      <c r="E7" s="29"/>
      <c r="F7" s="38"/>
      <c r="G7" s="3"/>
      <c r="H7" s="11"/>
      <c r="I7" s="11"/>
      <c r="J7" s="3"/>
    </row>
    <row r="8" spans="1:10" x14ac:dyDescent="0.2">
      <c r="A8" s="7"/>
      <c r="B8" s="6"/>
      <c r="C8" s="20"/>
      <c r="D8" s="21"/>
      <c r="E8" s="29"/>
      <c r="F8" s="38"/>
      <c r="G8" s="3" t="s">
        <v>10</v>
      </c>
      <c r="H8" s="3" t="s">
        <v>11</v>
      </c>
      <c r="I8" s="3" t="s">
        <v>12</v>
      </c>
      <c r="J8" s="3" t="s">
        <v>57</v>
      </c>
    </row>
    <row r="9" spans="1:10" ht="5.25" customHeight="1" x14ac:dyDescent="0.2">
      <c r="A9" s="7"/>
      <c r="B9" s="6"/>
      <c r="C9" s="20"/>
      <c r="D9" s="21"/>
      <c r="E9" s="29"/>
      <c r="F9" s="38"/>
      <c r="G9" s="3"/>
      <c r="H9" s="3"/>
      <c r="I9" s="3"/>
      <c r="J9" s="4"/>
    </row>
    <row r="10" spans="1:10" ht="25.5" x14ac:dyDescent="0.2">
      <c r="A10" s="8"/>
      <c r="B10" s="8"/>
      <c r="C10" s="21" t="s">
        <v>3</v>
      </c>
      <c r="D10" s="21"/>
      <c r="E10" s="29" t="s">
        <v>18</v>
      </c>
      <c r="F10" s="54" t="s">
        <v>28</v>
      </c>
      <c r="G10" s="5">
        <v>157</v>
      </c>
      <c r="H10" s="5">
        <v>111</v>
      </c>
      <c r="I10" s="5">
        <v>101</v>
      </c>
      <c r="J10" s="5">
        <v>48.5</v>
      </c>
    </row>
    <row r="11" spans="1:10" x14ac:dyDescent="0.2">
      <c r="A11" s="9"/>
      <c r="B11" s="9"/>
      <c r="C11" s="20" t="s">
        <v>26</v>
      </c>
      <c r="D11" s="20" t="s">
        <v>7</v>
      </c>
      <c r="E11" s="29" t="s">
        <v>26</v>
      </c>
      <c r="F11" s="54"/>
      <c r="G11" s="5"/>
      <c r="H11" s="5"/>
      <c r="I11" s="5"/>
      <c r="J11" s="5"/>
    </row>
    <row r="12" spans="1:10" ht="12.75" customHeight="1" x14ac:dyDescent="0.2">
      <c r="A12" s="163" t="s">
        <v>74</v>
      </c>
      <c r="B12" s="165" t="s">
        <v>20</v>
      </c>
      <c r="C12" s="31">
        <v>68</v>
      </c>
      <c r="D12" s="48" t="s">
        <v>4</v>
      </c>
      <c r="E12" s="31">
        <f>C12</f>
        <v>68</v>
      </c>
      <c r="F12" s="38"/>
      <c r="G12" s="104">
        <f>E12/4</f>
        <v>17</v>
      </c>
      <c r="H12" s="104"/>
      <c r="I12" s="104"/>
      <c r="J12" s="104">
        <f>E12/4*3</f>
        <v>51</v>
      </c>
    </row>
    <row r="13" spans="1:10" customFormat="1" ht="25.5" customHeight="1" x14ac:dyDescent="0.2">
      <c r="A13" s="164"/>
      <c r="B13" s="166"/>
      <c r="C13" s="49" t="s">
        <v>80</v>
      </c>
      <c r="D13" s="49"/>
      <c r="E13" s="32"/>
      <c r="F13" s="38"/>
      <c r="G13" s="106"/>
      <c r="H13" s="106"/>
      <c r="I13" s="106"/>
      <c r="J13" s="106"/>
    </row>
    <row r="14" spans="1:10" customFormat="1" ht="25.5" customHeight="1" x14ac:dyDescent="0.2">
      <c r="A14" s="118" t="s">
        <v>81</v>
      </c>
      <c r="B14" s="114"/>
      <c r="C14" s="51"/>
      <c r="D14" s="51"/>
      <c r="E14" s="29"/>
      <c r="F14" s="38"/>
      <c r="G14" s="108"/>
      <c r="H14" s="108"/>
      <c r="I14" s="108"/>
      <c r="J14" s="108"/>
    </row>
    <row r="15" spans="1:10" customFormat="1" ht="38.25" customHeight="1" x14ac:dyDescent="0.2">
      <c r="A15" s="89" t="s">
        <v>73</v>
      </c>
      <c r="B15" s="25" t="s">
        <v>21</v>
      </c>
      <c r="C15" s="50">
        <v>8.5</v>
      </c>
      <c r="D15" s="50" t="s">
        <v>4</v>
      </c>
      <c r="E15" s="33">
        <f>C15</f>
        <v>8.5</v>
      </c>
      <c r="F15" s="38"/>
      <c r="G15" s="107">
        <f>E15</f>
        <v>8.5</v>
      </c>
      <c r="H15" s="107"/>
      <c r="I15" s="107"/>
      <c r="J15" s="107"/>
    </row>
    <row r="16" spans="1:10" customFormat="1" ht="38.25" customHeight="1" x14ac:dyDescent="0.2">
      <c r="A16" s="72" t="s">
        <v>68</v>
      </c>
      <c r="B16" s="73"/>
      <c r="C16" s="50">
        <v>34</v>
      </c>
      <c r="D16" s="50" t="s">
        <v>4</v>
      </c>
      <c r="E16" s="33">
        <f>C16</f>
        <v>34</v>
      </c>
      <c r="F16" s="38"/>
      <c r="G16" s="105">
        <f>E16/2</f>
        <v>17</v>
      </c>
      <c r="H16" s="105"/>
      <c r="I16" s="105">
        <f>E16/2</f>
        <v>17</v>
      </c>
      <c r="J16" s="107"/>
    </row>
    <row r="17" spans="1:10" customFormat="1" ht="25.5" customHeight="1" x14ac:dyDescent="0.2">
      <c r="A17" s="89" t="s">
        <v>59</v>
      </c>
      <c r="B17" s="73"/>
      <c r="C17" s="50">
        <v>8.5</v>
      </c>
      <c r="D17" s="50" t="s">
        <v>4</v>
      </c>
      <c r="E17" s="33">
        <f>C17</f>
        <v>8.5</v>
      </c>
      <c r="F17" s="38"/>
      <c r="G17" s="103">
        <f>E17</f>
        <v>8.5</v>
      </c>
      <c r="H17" s="107"/>
      <c r="I17" s="107"/>
      <c r="J17" s="107"/>
    </row>
    <row r="18" spans="1:10" customFormat="1" ht="51" customHeight="1" x14ac:dyDescent="0.2">
      <c r="A18" s="17" t="s">
        <v>71</v>
      </c>
      <c r="B18" s="17"/>
      <c r="C18" s="33">
        <v>0.75</v>
      </c>
      <c r="D18" s="50" t="s">
        <v>5</v>
      </c>
      <c r="E18" s="33">
        <f>C18*$E49</f>
        <v>399.75</v>
      </c>
      <c r="F18" s="38"/>
      <c r="G18" s="107">
        <f>E18</f>
        <v>399.75</v>
      </c>
      <c r="H18" s="107"/>
      <c r="I18" s="107"/>
      <c r="J18" s="107"/>
    </row>
    <row r="19" spans="1:10" customFormat="1" ht="25.5" x14ac:dyDescent="0.2">
      <c r="A19" s="41" t="s">
        <v>0</v>
      </c>
      <c r="B19" s="10"/>
      <c r="C19" s="29"/>
      <c r="D19" s="51"/>
      <c r="E19" s="29"/>
      <c r="F19" s="38"/>
      <c r="G19" s="108"/>
      <c r="H19" s="108"/>
      <c r="I19" s="108"/>
      <c r="J19" s="108"/>
    </row>
    <row r="20" spans="1:10" customFormat="1" x14ac:dyDescent="0.2">
      <c r="A20" s="41" t="s">
        <v>60</v>
      </c>
      <c r="B20" s="10"/>
      <c r="C20" s="29"/>
      <c r="D20" s="51"/>
      <c r="E20" s="29"/>
      <c r="F20" s="38"/>
      <c r="G20" s="108"/>
      <c r="H20" s="108"/>
      <c r="I20" s="108"/>
      <c r="J20" s="108"/>
    </row>
    <row r="21" spans="1:10" customFormat="1" ht="25.5" x14ac:dyDescent="0.2">
      <c r="A21" s="41" t="s">
        <v>61</v>
      </c>
      <c r="B21" s="10"/>
      <c r="C21" s="29"/>
      <c r="D21" s="51"/>
      <c r="E21" s="29"/>
      <c r="F21" s="38"/>
      <c r="G21" s="108"/>
      <c r="H21" s="108"/>
      <c r="I21" s="108"/>
      <c r="J21" s="108"/>
    </row>
    <row r="22" spans="1:10" customFormat="1" ht="25.5" x14ac:dyDescent="0.2">
      <c r="A22" s="41" t="s">
        <v>72</v>
      </c>
      <c r="B22" s="10"/>
      <c r="C22" s="29"/>
      <c r="D22" s="51"/>
      <c r="E22" s="29"/>
      <c r="F22" s="38"/>
      <c r="G22" s="108"/>
      <c r="H22" s="108"/>
      <c r="I22" s="108"/>
      <c r="J22" s="108"/>
    </row>
    <row r="23" spans="1:10" customFormat="1" x14ac:dyDescent="0.2">
      <c r="A23" s="42" t="s">
        <v>62</v>
      </c>
      <c r="B23" s="10"/>
      <c r="C23" s="29"/>
      <c r="D23" s="51"/>
      <c r="E23" s="29"/>
      <c r="F23" s="38"/>
      <c r="G23" s="108"/>
      <c r="H23" s="108"/>
      <c r="I23" s="108"/>
      <c r="J23" s="108"/>
    </row>
    <row r="24" spans="1:10" customFormat="1" x14ac:dyDescent="0.2">
      <c r="A24" s="41" t="s">
        <v>63</v>
      </c>
      <c r="B24" s="18"/>
      <c r="C24" s="32"/>
      <c r="D24" s="49"/>
      <c r="E24" s="32"/>
      <c r="F24" s="38"/>
      <c r="G24" s="106"/>
      <c r="H24" s="106"/>
      <c r="I24" s="106"/>
      <c r="J24" s="106"/>
    </row>
    <row r="25" spans="1:10" customFormat="1" x14ac:dyDescent="0.2">
      <c r="A25" s="87" t="s">
        <v>65</v>
      </c>
      <c r="B25" s="10"/>
      <c r="C25" s="29">
        <v>15</v>
      </c>
      <c r="D25" s="51" t="s">
        <v>4</v>
      </c>
      <c r="E25" s="33">
        <f>C25</f>
        <v>15</v>
      </c>
      <c r="F25" s="38"/>
      <c r="G25" s="108">
        <f>E25</f>
        <v>15</v>
      </c>
      <c r="H25" s="108"/>
      <c r="I25" s="108"/>
      <c r="J25" s="108"/>
    </row>
    <row r="26" spans="1:10" customFormat="1" x14ac:dyDescent="0.2">
      <c r="A26" s="90"/>
      <c r="B26" s="18"/>
      <c r="C26" s="32" t="s">
        <v>66</v>
      </c>
      <c r="D26" s="49"/>
      <c r="E26" s="32"/>
      <c r="F26" s="38"/>
      <c r="G26" s="106"/>
      <c r="H26" s="106"/>
      <c r="I26" s="106"/>
      <c r="J26" s="106"/>
    </row>
    <row r="27" spans="1:10" customFormat="1" ht="25.5" x14ac:dyDescent="0.2">
      <c r="A27" s="39" t="s">
        <v>67</v>
      </c>
      <c r="B27" s="16"/>
      <c r="C27" s="34">
        <v>0.75</v>
      </c>
      <c r="D27" s="52" t="s">
        <v>5</v>
      </c>
      <c r="E27" s="34">
        <f>C27*$E49</f>
        <v>399.75</v>
      </c>
      <c r="F27" s="38"/>
      <c r="G27" s="109"/>
      <c r="H27" s="109">
        <f>E27</f>
        <v>399.75</v>
      </c>
      <c r="I27" s="109"/>
      <c r="J27" s="109"/>
    </row>
    <row r="28" spans="1:10" customFormat="1" ht="25.5" customHeight="1" x14ac:dyDescent="0.2">
      <c r="A28" s="40" t="s">
        <v>29</v>
      </c>
      <c r="B28" s="15"/>
      <c r="C28" s="34">
        <v>0.5</v>
      </c>
      <c r="D28" s="52" t="s">
        <v>5</v>
      </c>
      <c r="E28" s="34">
        <f>C28*$E49</f>
        <v>266.5</v>
      </c>
      <c r="F28" s="38"/>
      <c r="G28" s="109">
        <f>E28/2</f>
        <v>133.25</v>
      </c>
      <c r="H28" s="109"/>
      <c r="I28" s="109">
        <f>E28/2</f>
        <v>133.25</v>
      </c>
      <c r="J28" s="109"/>
    </row>
    <row r="29" spans="1:10" customFormat="1" ht="25.5" customHeight="1" x14ac:dyDescent="0.2">
      <c r="A29" s="40" t="s">
        <v>2</v>
      </c>
      <c r="B29" s="15"/>
      <c r="C29" s="34">
        <v>0.75</v>
      </c>
      <c r="D29" s="52" t="s">
        <v>5</v>
      </c>
      <c r="E29" s="34">
        <f>C29*$E49</f>
        <v>399.75</v>
      </c>
      <c r="F29" s="38"/>
      <c r="G29" s="109">
        <f>E29/2</f>
        <v>199.875</v>
      </c>
      <c r="H29" s="109"/>
      <c r="I29" s="109">
        <f>E29/2</f>
        <v>199.875</v>
      </c>
      <c r="J29" s="109"/>
    </row>
    <row r="30" spans="1:10" customFormat="1" ht="25.5" x14ac:dyDescent="0.2">
      <c r="A30" s="40" t="s">
        <v>30</v>
      </c>
      <c r="B30" s="15"/>
      <c r="C30" s="34">
        <v>0.5</v>
      </c>
      <c r="D30" s="52" t="s">
        <v>5</v>
      </c>
      <c r="E30" s="34">
        <f>C30*$E49</f>
        <v>266.5</v>
      </c>
      <c r="F30" s="38"/>
      <c r="G30" s="109">
        <f>E30/3</f>
        <v>88.833333333333329</v>
      </c>
      <c r="H30" s="109"/>
      <c r="I30" s="109">
        <f>E30/3*2</f>
        <v>177.66666666666666</v>
      </c>
      <c r="J30" s="109"/>
    </row>
    <row r="31" spans="1:10" customFormat="1" ht="12.75" customHeight="1" x14ac:dyDescent="0.2">
      <c r="A31" s="159" t="s">
        <v>64</v>
      </c>
      <c r="B31" s="161" t="s">
        <v>23</v>
      </c>
      <c r="C31" s="50">
        <v>34</v>
      </c>
      <c r="D31" s="50" t="s">
        <v>4</v>
      </c>
      <c r="E31" s="33">
        <f>C31</f>
        <v>34</v>
      </c>
      <c r="F31" s="38"/>
      <c r="G31" s="107">
        <f>E31/2</f>
        <v>17</v>
      </c>
      <c r="H31" s="107"/>
      <c r="I31" s="107"/>
      <c r="J31" s="107">
        <f>E31/2</f>
        <v>17</v>
      </c>
    </row>
    <row r="32" spans="1:10" customFormat="1" ht="25.5" customHeight="1" x14ac:dyDescent="0.2">
      <c r="A32" s="160"/>
      <c r="B32" s="162"/>
      <c r="C32" s="35" t="s">
        <v>24</v>
      </c>
      <c r="D32" s="86"/>
      <c r="E32" s="35"/>
      <c r="F32" s="38"/>
      <c r="G32" s="108"/>
      <c r="H32" s="108"/>
      <c r="I32" s="108"/>
      <c r="J32" s="108"/>
    </row>
    <row r="33" spans="1:12" customFormat="1" x14ac:dyDescent="0.2">
      <c r="C33" s="2"/>
      <c r="D33" s="22"/>
      <c r="E33" s="36">
        <f>SUM(E12:E32)</f>
        <v>1900.25</v>
      </c>
      <c r="F33" s="38"/>
      <c r="G33" s="110">
        <f>ROUND(SUM(G12:G32),0.5)</f>
        <v>905</v>
      </c>
      <c r="H33" s="110">
        <f t="shared" ref="H33:J33" si="0">ROUND(SUM(H12:H32),0.5)</f>
        <v>400</v>
      </c>
      <c r="I33" s="110">
        <f t="shared" si="0"/>
        <v>528</v>
      </c>
      <c r="J33" s="110">
        <f t="shared" si="0"/>
        <v>68</v>
      </c>
      <c r="K33" s="24">
        <f>SUM(G33:J33)</f>
        <v>1901</v>
      </c>
      <c r="L33" s="24"/>
    </row>
    <row r="34" spans="1:12" customFormat="1" x14ac:dyDescent="0.2">
      <c r="C34" s="2"/>
      <c r="D34" s="22"/>
      <c r="E34" s="30"/>
      <c r="F34" s="30"/>
      <c r="G34" s="23">
        <f>G33*G10</f>
        <v>142085</v>
      </c>
      <c r="H34" s="23">
        <f>H33*H10</f>
        <v>44400</v>
      </c>
      <c r="I34" s="23">
        <f>I33*I10</f>
        <v>53328</v>
      </c>
      <c r="J34" s="23">
        <f>J33*J10</f>
        <v>3298</v>
      </c>
      <c r="K34" s="24">
        <f>SUM(G34:J34)</f>
        <v>243111</v>
      </c>
      <c r="L34" s="24"/>
    </row>
    <row r="35" spans="1:12" customFormat="1" x14ac:dyDescent="0.2">
      <c r="C35" s="2"/>
      <c r="D35" s="22"/>
      <c r="E35" s="30"/>
      <c r="F35" s="30"/>
      <c r="G35" s="74"/>
      <c r="H35" s="74"/>
      <c r="I35" s="74"/>
      <c r="J35" s="74"/>
      <c r="K35" s="24"/>
      <c r="L35" s="24"/>
    </row>
    <row r="36" spans="1:12" customFormat="1" x14ac:dyDescent="0.2">
      <c r="A36" t="s">
        <v>69</v>
      </c>
      <c r="C36" s="2"/>
      <c r="D36" s="22"/>
      <c r="E36" s="30"/>
      <c r="F36" s="30"/>
      <c r="G36" s="74"/>
      <c r="H36" s="74"/>
      <c r="I36" s="74"/>
      <c r="J36" s="74"/>
      <c r="K36" s="24"/>
      <c r="L36" s="24"/>
    </row>
    <row r="37" spans="1:12" customFormat="1" x14ac:dyDescent="0.2">
      <c r="A37" t="s">
        <v>70</v>
      </c>
      <c r="C37" s="2"/>
      <c r="D37" s="22"/>
      <c r="E37" s="30"/>
      <c r="F37" s="30"/>
      <c r="G37" s="74"/>
      <c r="H37" s="74"/>
      <c r="I37" s="74"/>
      <c r="J37" s="74"/>
      <c r="K37" s="24"/>
      <c r="L37" s="24"/>
    </row>
    <row r="38" spans="1:12" customFormat="1" x14ac:dyDescent="0.2">
      <c r="C38" s="2"/>
      <c r="D38" s="22"/>
      <c r="E38" s="30"/>
      <c r="F38" s="30"/>
      <c r="G38" s="74"/>
      <c r="H38" s="74"/>
      <c r="I38" s="74"/>
      <c r="J38" s="74"/>
      <c r="K38" s="24"/>
      <c r="L38" s="24"/>
    </row>
    <row r="39" spans="1:12" customFormat="1" x14ac:dyDescent="0.2">
      <c r="A39" s="28"/>
      <c r="C39" s="2"/>
      <c r="D39" s="22"/>
      <c r="E39" s="30"/>
      <c r="F39" s="30"/>
      <c r="G39" s="74"/>
      <c r="H39" s="74"/>
      <c r="I39" s="74"/>
      <c r="J39" s="74"/>
      <c r="K39" s="24"/>
      <c r="L39" s="24"/>
    </row>
    <row r="40" spans="1:12" customFormat="1" ht="38.25" x14ac:dyDescent="0.2">
      <c r="A40" s="94" t="s">
        <v>53</v>
      </c>
      <c r="B40" s="102"/>
      <c r="C40" s="95" t="s">
        <v>54</v>
      </c>
      <c r="D40" s="96" t="s">
        <v>55</v>
      </c>
      <c r="E40" s="97" t="s">
        <v>56</v>
      </c>
      <c r="F40" s="30"/>
      <c r="G40" s="74"/>
      <c r="H40" s="74"/>
      <c r="I40" s="74"/>
      <c r="J40" s="74"/>
      <c r="K40" s="24"/>
      <c r="L40" s="24"/>
    </row>
    <row r="41" spans="1:12" customFormat="1" x14ac:dyDescent="0.2">
      <c r="A41" s="98" t="s">
        <v>46</v>
      </c>
      <c r="B41" s="76"/>
      <c r="C41" s="98">
        <v>12</v>
      </c>
      <c r="D41" s="100">
        <v>0.33</v>
      </c>
      <c r="E41" s="101">
        <f>ROUND(C41*D41,0)</f>
        <v>4</v>
      </c>
      <c r="F41" s="30"/>
    </row>
    <row r="42" spans="1:12" customFormat="1" x14ac:dyDescent="0.2">
      <c r="A42" s="77" t="s">
        <v>47</v>
      </c>
      <c r="B42" s="78"/>
      <c r="C42" s="77">
        <v>59</v>
      </c>
      <c r="D42" s="79">
        <v>0.66</v>
      </c>
      <c r="E42" s="80">
        <f t="shared" ref="E42:E48" si="1">ROUND(C42*D42,0)</f>
        <v>39</v>
      </c>
      <c r="F42" s="30"/>
    </row>
    <row r="43" spans="1:12" customFormat="1" x14ac:dyDescent="0.2">
      <c r="A43" s="77" t="s">
        <v>48</v>
      </c>
      <c r="B43" s="78"/>
      <c r="C43" s="77">
        <v>203</v>
      </c>
      <c r="D43" s="79">
        <v>1</v>
      </c>
      <c r="E43" s="80">
        <f t="shared" si="1"/>
        <v>203</v>
      </c>
      <c r="F43" s="30"/>
    </row>
    <row r="44" spans="1:12" customFormat="1" x14ac:dyDescent="0.2">
      <c r="A44" s="77" t="s">
        <v>49</v>
      </c>
      <c r="B44" s="78"/>
      <c r="C44" s="77">
        <v>4</v>
      </c>
      <c r="D44" s="79">
        <v>0.33</v>
      </c>
      <c r="E44" s="80">
        <f t="shared" si="1"/>
        <v>1</v>
      </c>
      <c r="F44" s="30"/>
    </row>
    <row r="45" spans="1:12" customFormat="1" x14ac:dyDescent="0.2">
      <c r="A45" s="77" t="s">
        <v>50</v>
      </c>
      <c r="B45" s="78"/>
      <c r="C45" s="77">
        <v>23</v>
      </c>
      <c r="D45" s="79">
        <v>0.66</v>
      </c>
      <c r="E45" s="80">
        <f t="shared" si="1"/>
        <v>15</v>
      </c>
      <c r="F45" s="30"/>
    </row>
    <row r="46" spans="1:12" customFormat="1" x14ac:dyDescent="0.2">
      <c r="A46" s="77" t="s">
        <v>51</v>
      </c>
      <c r="B46" s="78"/>
      <c r="C46" s="77">
        <v>132</v>
      </c>
      <c r="D46" s="79">
        <v>1</v>
      </c>
      <c r="E46" s="80">
        <f t="shared" si="1"/>
        <v>132</v>
      </c>
      <c r="F46" s="30"/>
    </row>
    <row r="47" spans="1:12" customFormat="1" x14ac:dyDescent="0.2">
      <c r="A47" s="77" t="s">
        <v>6</v>
      </c>
      <c r="B47" s="78"/>
      <c r="C47" s="77">
        <v>134</v>
      </c>
      <c r="D47" s="79">
        <v>1</v>
      </c>
      <c r="E47" s="80">
        <f t="shared" si="1"/>
        <v>134</v>
      </c>
      <c r="F47" s="30"/>
    </row>
    <row r="48" spans="1:12" customFormat="1" ht="13.5" thickBot="1" x14ac:dyDescent="0.25">
      <c r="A48" s="81" t="s">
        <v>52</v>
      </c>
      <c r="B48" s="82"/>
      <c r="C48" s="81">
        <v>16</v>
      </c>
      <c r="D48" s="83">
        <v>0.33</v>
      </c>
      <c r="E48" s="84">
        <f t="shared" si="1"/>
        <v>5</v>
      </c>
      <c r="F48" s="30"/>
    </row>
    <row r="49" spans="1:5" customFormat="1" ht="13.5" thickTop="1" x14ac:dyDescent="0.2">
      <c r="C49" s="75">
        <f>SUM(C41:C48)</f>
        <v>583</v>
      </c>
      <c r="D49" s="22"/>
      <c r="E49" s="85">
        <f>SUM(E41:E48)</f>
        <v>533</v>
      </c>
    </row>
    <row r="51" spans="1:5" customFormat="1" x14ac:dyDescent="0.2">
      <c r="A51" s="28" t="s">
        <v>25</v>
      </c>
      <c r="C51" s="2" t="s">
        <v>33</v>
      </c>
      <c r="D51" s="57">
        <v>0.02</v>
      </c>
      <c r="E51" s="30"/>
    </row>
    <row r="52" spans="1:5" customFormat="1" x14ac:dyDescent="0.2">
      <c r="A52" t="s">
        <v>13</v>
      </c>
      <c r="C52" s="2"/>
      <c r="D52" s="22"/>
      <c r="E52" s="30"/>
    </row>
    <row r="53" spans="1:5" customFormat="1" x14ac:dyDescent="0.2">
      <c r="A53" t="s">
        <v>75</v>
      </c>
      <c r="C53" s="2"/>
      <c r="D53" s="22"/>
      <c r="E53" s="30"/>
    </row>
    <row r="54" spans="1:5" customFormat="1" x14ac:dyDescent="0.2">
      <c r="A54" s="56" t="s">
        <v>32</v>
      </c>
      <c r="C54" s="2"/>
      <c r="D54" s="22"/>
      <c r="E54" s="30"/>
    </row>
    <row r="55" spans="1:5" customFormat="1" x14ac:dyDescent="0.2">
      <c r="A55" s="56"/>
      <c r="C55" s="2"/>
      <c r="D55" s="22"/>
      <c r="E55" s="30"/>
    </row>
    <row r="56" spans="1:5" customFormat="1" x14ac:dyDescent="0.2">
      <c r="A56" s="56"/>
      <c r="C56" s="2"/>
      <c r="D56" s="22"/>
      <c r="E56" s="30"/>
    </row>
    <row r="57" spans="1:5" customFormat="1" x14ac:dyDescent="0.2">
      <c r="A57" s="56"/>
      <c r="C57" s="2"/>
      <c r="D57" s="22"/>
      <c r="E57" s="30"/>
    </row>
    <row r="58" spans="1:5" customFormat="1" x14ac:dyDescent="0.2">
      <c r="A58" s="56"/>
      <c r="C58" s="2"/>
      <c r="D58" s="22"/>
      <c r="E58" s="30"/>
    </row>
    <row r="59" spans="1:5" customFormat="1" x14ac:dyDescent="0.2">
      <c r="A59" s="55"/>
      <c r="C59" s="2"/>
      <c r="D59" s="22"/>
      <c r="E59" s="30"/>
    </row>
    <row r="60" spans="1:5" customFormat="1" x14ac:dyDescent="0.2">
      <c r="A60" s="55"/>
      <c r="C60" s="2"/>
      <c r="D60" s="22"/>
      <c r="E60" s="30"/>
    </row>
    <row r="61" spans="1:5" customFormat="1" x14ac:dyDescent="0.2">
      <c r="A61" s="59" t="s">
        <v>34</v>
      </c>
      <c r="B61" s="60"/>
      <c r="C61" s="58" t="s">
        <v>10</v>
      </c>
      <c r="D61" s="65">
        <f>G34</f>
        <v>142085</v>
      </c>
      <c r="E61" s="61"/>
    </row>
    <row r="62" spans="1:5" customFormat="1" x14ac:dyDescent="0.2">
      <c r="A62" s="59" t="s">
        <v>37</v>
      </c>
      <c r="B62" s="60"/>
      <c r="C62" s="58" t="s">
        <v>11</v>
      </c>
      <c r="D62" s="65">
        <f>H34</f>
        <v>44400</v>
      </c>
      <c r="E62" s="61"/>
    </row>
    <row r="63" spans="1:5" customFormat="1" x14ac:dyDescent="0.2">
      <c r="A63" s="59" t="s">
        <v>35</v>
      </c>
      <c r="B63" s="60"/>
      <c r="C63" s="58" t="s">
        <v>12</v>
      </c>
      <c r="D63" s="65">
        <f>I34</f>
        <v>53328</v>
      </c>
      <c r="E63" s="61"/>
    </row>
    <row r="64" spans="1:5" customFormat="1" x14ac:dyDescent="0.2">
      <c r="A64" s="59" t="s">
        <v>9</v>
      </c>
      <c r="B64" s="60"/>
      <c r="C64" s="58" t="s">
        <v>57</v>
      </c>
      <c r="D64" s="65">
        <f>J34</f>
        <v>3298</v>
      </c>
      <c r="E64" s="61"/>
    </row>
    <row r="65" spans="1:10" customFormat="1" x14ac:dyDescent="0.2">
      <c r="A65" s="56" t="s">
        <v>38</v>
      </c>
      <c r="B65" s="56"/>
      <c r="C65" s="62"/>
      <c r="D65" s="66">
        <f>SUM(D61:D64)</f>
        <v>243111</v>
      </c>
      <c r="E65" s="61"/>
      <c r="F65" s="30"/>
    </row>
    <row r="66" spans="1:10" customFormat="1" x14ac:dyDescent="0.2">
      <c r="A66" s="56" t="s">
        <v>39</v>
      </c>
      <c r="B66" s="56"/>
      <c r="C66" s="63">
        <v>0.15</v>
      </c>
      <c r="D66" s="67">
        <f>ROUND((D65*C66)*20,0)/20</f>
        <v>36466.65</v>
      </c>
      <c r="E66" s="61"/>
      <c r="F66" s="30"/>
    </row>
    <row r="67" spans="1:10" customFormat="1" x14ac:dyDescent="0.2">
      <c r="A67" s="56" t="s">
        <v>40</v>
      </c>
      <c r="B67" s="56"/>
      <c r="C67" s="62"/>
      <c r="D67" s="68">
        <f>D65-D66</f>
        <v>206644.35</v>
      </c>
      <c r="E67" s="61"/>
      <c r="F67" s="30"/>
    </row>
    <row r="68" spans="1:10" customFormat="1" x14ac:dyDescent="0.2">
      <c r="A68" s="56" t="s">
        <v>41</v>
      </c>
      <c r="B68" s="56"/>
      <c r="C68" s="63">
        <v>0.02</v>
      </c>
      <c r="D68" s="68">
        <f>ROUND((D67*C68)*20,0)/20</f>
        <v>4132.8999999999996</v>
      </c>
      <c r="E68" s="61"/>
      <c r="F68" s="30"/>
    </row>
    <row r="69" spans="1:10" customFormat="1" x14ac:dyDescent="0.2">
      <c r="A69" s="56" t="s">
        <v>42</v>
      </c>
      <c r="B69" s="56"/>
      <c r="C69" s="62"/>
      <c r="D69" s="66">
        <f>SUM(D67:D68)</f>
        <v>210777.25</v>
      </c>
      <c r="E69" s="61"/>
      <c r="F69" s="30"/>
    </row>
    <row r="70" spans="1:10" customFormat="1" x14ac:dyDescent="0.2">
      <c r="A70" s="56" t="s">
        <v>43</v>
      </c>
      <c r="B70" s="56"/>
      <c r="C70" s="64">
        <v>7.6999999999999999E-2</v>
      </c>
      <c r="D70" s="67">
        <f>ROUND((D69*C70)*20,0)/20</f>
        <v>16229.85</v>
      </c>
      <c r="E70" s="61"/>
      <c r="F70" s="30"/>
    </row>
    <row r="71" spans="1:10" customFormat="1" ht="13.5" thickBot="1" x14ac:dyDescent="0.25">
      <c r="A71" s="28" t="s">
        <v>44</v>
      </c>
      <c r="B71" s="56"/>
      <c r="C71" s="62"/>
      <c r="D71" s="69">
        <f>SUM(D69:D70)</f>
        <v>227007.1</v>
      </c>
      <c r="E71" s="61"/>
      <c r="F71" s="30"/>
    </row>
    <row r="72" spans="1:10" customFormat="1" ht="13.5" thickTop="1" x14ac:dyDescent="0.2">
      <c r="A72" s="55"/>
      <c r="C72" s="2"/>
      <c r="D72" s="70"/>
      <c r="E72" s="30"/>
      <c r="F72" s="30"/>
    </row>
    <row r="73" spans="1:10" customFormat="1" x14ac:dyDescent="0.2">
      <c r="A73" s="55"/>
      <c r="C73" s="2"/>
      <c r="D73" s="22"/>
      <c r="E73" s="30"/>
      <c r="F73" s="30"/>
    </row>
    <row r="74" spans="1:10" customFormat="1" x14ac:dyDescent="0.2">
      <c r="A74" s="55"/>
      <c r="C74" s="2"/>
      <c r="D74" s="22"/>
      <c r="E74" s="30"/>
      <c r="F74" s="30"/>
    </row>
    <row r="75" spans="1:10" customFormat="1" x14ac:dyDescent="0.2">
      <c r="A75" s="55"/>
      <c r="C75" s="2"/>
      <c r="D75" s="22"/>
      <c r="E75" s="30"/>
      <c r="F75" s="30"/>
    </row>
    <row r="76" spans="1:10" customFormat="1" x14ac:dyDescent="0.2">
      <c r="A76" s="55"/>
      <c r="C76" s="2"/>
      <c r="D76" s="22"/>
      <c r="E76" s="30"/>
      <c r="F76" s="30"/>
    </row>
    <row r="77" spans="1:10" customFormat="1" x14ac:dyDescent="0.2">
      <c r="A77" s="55"/>
      <c r="C77" s="2"/>
      <c r="D77" s="22"/>
      <c r="E77" s="30"/>
      <c r="F77" s="30"/>
    </row>
    <row r="78" spans="1:10" customFormat="1" x14ac:dyDescent="0.2">
      <c r="A78" s="55"/>
      <c r="C78" s="2"/>
      <c r="D78" s="22"/>
      <c r="E78" s="30"/>
      <c r="F78" s="30"/>
    </row>
    <row r="79" spans="1:10" customFormat="1" x14ac:dyDescent="0.2">
      <c r="A79" s="55" t="s">
        <v>27</v>
      </c>
      <c r="C79" s="2"/>
      <c r="D79" s="22"/>
      <c r="E79" s="30"/>
      <c r="F79" s="30"/>
      <c r="G79">
        <v>12</v>
      </c>
      <c r="H79">
        <v>0.55000000000000004</v>
      </c>
      <c r="I79" s="91">
        <f>G79*H79</f>
        <v>6.6000000000000005</v>
      </c>
      <c r="J79" s="91">
        <f>G79-I79</f>
        <v>5.3999999999999995</v>
      </c>
    </row>
    <row r="80" spans="1:10" customFormat="1" x14ac:dyDescent="0.2">
      <c r="A80" s="55" t="s">
        <v>13</v>
      </c>
      <c r="C80" s="2"/>
      <c r="D80" s="22"/>
      <c r="E80" s="30"/>
      <c r="F80" s="30"/>
      <c r="G80">
        <v>59</v>
      </c>
      <c r="H80">
        <v>0.55000000000000004</v>
      </c>
      <c r="I80" s="91">
        <f t="shared" ref="I80:I86" si="2">G80*H80</f>
        <v>32.450000000000003</v>
      </c>
      <c r="J80" s="91">
        <f t="shared" ref="J80:J86" si="3">G80-I80</f>
        <v>26.549999999999997</v>
      </c>
    </row>
    <row r="81" spans="1:10" customFormat="1" x14ac:dyDescent="0.2">
      <c r="A81" s="55" t="s">
        <v>14</v>
      </c>
      <c r="C81" s="2"/>
      <c r="D81" s="22"/>
      <c r="E81" s="30"/>
      <c r="F81" s="30"/>
      <c r="G81">
        <v>203</v>
      </c>
      <c r="H81">
        <v>0.55000000000000004</v>
      </c>
      <c r="I81" s="91">
        <f t="shared" si="2"/>
        <v>111.65</v>
      </c>
      <c r="J81" s="91">
        <f t="shared" si="3"/>
        <v>91.35</v>
      </c>
    </row>
    <row r="82" spans="1:10" customFormat="1" x14ac:dyDescent="0.2">
      <c r="A82" s="55" t="s">
        <v>15</v>
      </c>
      <c r="C82" s="2"/>
      <c r="D82" s="22"/>
      <c r="E82" s="30"/>
      <c r="F82" s="30"/>
      <c r="G82">
        <v>4</v>
      </c>
      <c r="H82">
        <v>0.55000000000000004</v>
      </c>
      <c r="I82" s="91">
        <f t="shared" si="2"/>
        <v>2.2000000000000002</v>
      </c>
      <c r="J82" s="91">
        <f t="shared" si="3"/>
        <v>1.7999999999999998</v>
      </c>
    </row>
    <row r="83" spans="1:10" customFormat="1" x14ac:dyDescent="0.2">
      <c r="A83" s="55" t="s">
        <v>16</v>
      </c>
      <c r="C83" s="2"/>
      <c r="D83" s="22"/>
      <c r="E83" s="30"/>
      <c r="F83" s="30"/>
      <c r="G83">
        <v>23</v>
      </c>
      <c r="H83">
        <v>0.55000000000000004</v>
      </c>
      <c r="I83" s="91">
        <f t="shared" si="2"/>
        <v>12.65</v>
      </c>
      <c r="J83" s="91">
        <f t="shared" si="3"/>
        <v>10.35</v>
      </c>
    </row>
    <row r="84" spans="1:10" customFormat="1" x14ac:dyDescent="0.2">
      <c r="A84" s="55" t="s">
        <v>17</v>
      </c>
      <c r="C84" s="2"/>
      <c r="D84" s="22"/>
      <c r="E84" s="30"/>
      <c r="F84" s="30"/>
      <c r="G84">
        <v>132</v>
      </c>
      <c r="H84">
        <v>0.55000000000000004</v>
      </c>
      <c r="I84" s="91">
        <f t="shared" si="2"/>
        <v>72.600000000000009</v>
      </c>
      <c r="J84" s="91">
        <f t="shared" si="3"/>
        <v>59.399999999999991</v>
      </c>
    </row>
    <row r="85" spans="1:10" customFormat="1" x14ac:dyDescent="0.2">
      <c r="A85" s="55" t="s">
        <v>19</v>
      </c>
      <c r="C85" s="2"/>
      <c r="D85" s="22"/>
      <c r="E85" s="30"/>
      <c r="F85" s="30"/>
      <c r="G85">
        <v>134</v>
      </c>
      <c r="H85">
        <v>0.55000000000000004</v>
      </c>
      <c r="I85" s="91">
        <f t="shared" si="2"/>
        <v>73.7</v>
      </c>
      <c r="J85" s="91">
        <f t="shared" si="3"/>
        <v>60.3</v>
      </c>
    </row>
    <row r="86" spans="1:10" customFormat="1" x14ac:dyDescent="0.2">
      <c r="A86" s="55" t="s">
        <v>31</v>
      </c>
      <c r="C86" s="2"/>
      <c r="D86" s="22"/>
      <c r="E86" s="30"/>
      <c r="F86" s="30"/>
      <c r="G86">
        <v>16</v>
      </c>
      <c r="H86">
        <v>0.55000000000000004</v>
      </c>
      <c r="I86" s="91">
        <f t="shared" si="2"/>
        <v>8.8000000000000007</v>
      </c>
      <c r="J86" s="91">
        <f t="shared" si="3"/>
        <v>7.1999999999999993</v>
      </c>
    </row>
    <row r="90" spans="1:10" customFormat="1" x14ac:dyDescent="0.2">
      <c r="A90" t="s">
        <v>79</v>
      </c>
      <c r="C90" s="2"/>
      <c r="D90" s="22"/>
      <c r="E90" s="30"/>
      <c r="F90" s="30"/>
    </row>
    <row r="91" spans="1:10" customFormat="1" x14ac:dyDescent="0.2">
      <c r="C91" s="2"/>
      <c r="D91" s="71">
        <v>62795</v>
      </c>
      <c r="E91" s="30"/>
      <c r="F91" s="30"/>
    </row>
    <row r="92" spans="1:10" customFormat="1" x14ac:dyDescent="0.2">
      <c r="C92" s="2"/>
      <c r="D92" s="71">
        <v>22320</v>
      </c>
      <c r="E92" s="30"/>
      <c r="F92" s="30"/>
    </row>
    <row r="93" spans="1:10" customFormat="1" x14ac:dyDescent="0.2">
      <c r="C93" s="2"/>
      <c r="D93" s="71">
        <v>14500</v>
      </c>
      <c r="E93" s="30"/>
      <c r="F93" s="30"/>
    </row>
    <row r="94" spans="1:10" customFormat="1" x14ac:dyDescent="0.2">
      <c r="C94" s="2"/>
      <c r="D94" s="71">
        <v>255</v>
      </c>
      <c r="E94" s="30"/>
      <c r="F94" s="30"/>
    </row>
    <row r="95" spans="1:10" customFormat="1" x14ac:dyDescent="0.2">
      <c r="C95" s="2"/>
      <c r="D95" s="71">
        <v>99870</v>
      </c>
      <c r="E95" s="30"/>
      <c r="F95" s="30"/>
    </row>
    <row r="96" spans="1:10" customFormat="1" x14ac:dyDescent="0.2">
      <c r="C96" s="2"/>
      <c r="D96" s="71">
        <v>4993.5</v>
      </c>
      <c r="E96" s="30"/>
      <c r="F96" s="30"/>
    </row>
    <row r="97" spans="4:4" customFormat="1" x14ac:dyDescent="0.2">
      <c r="D97" s="71">
        <v>94876.5</v>
      </c>
    </row>
    <row r="98" spans="4:4" customFormat="1" x14ac:dyDescent="0.2">
      <c r="D98" s="71">
        <v>1897.53</v>
      </c>
    </row>
    <row r="99" spans="4:4" customFormat="1" x14ac:dyDescent="0.2">
      <c r="D99" s="71">
        <v>96774.03</v>
      </c>
    </row>
    <row r="100" spans="4:4" customFormat="1" x14ac:dyDescent="0.2">
      <c r="D100" s="71">
        <v>7451.6003099999998</v>
      </c>
    </row>
    <row r="101" spans="4:4" customFormat="1" x14ac:dyDescent="0.2">
      <c r="D101" s="71">
        <v>104225.63030999999</v>
      </c>
    </row>
  </sheetData>
  <mergeCells count="4">
    <mergeCell ref="A31:A32"/>
    <mergeCell ref="B31:B32"/>
    <mergeCell ref="A12:A13"/>
    <mergeCell ref="B12:B13"/>
  </mergeCells>
  <pageMargins left="0.7" right="0.7" top="0.78740157499999996" bottom="0.78740157499999996" header="0.3" footer="0.3"/>
  <pageSetup paperSize="8" orientation="landscape" r:id="rId1"/>
  <headerFooter>
    <oddFooter>&amp;C&amp;Z&amp;F&amp;F</oddFooter>
  </headerFooter>
  <colBreaks count="1" manualBreakCount="1">
    <brk id="12" max="8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6"/>
  <sheetViews>
    <sheetView tabSelected="1" view="pageBreakPreview" zoomScaleNormal="100" zoomScaleSheetLayoutView="100" workbookViewId="0">
      <selection activeCell="G13" sqref="G13"/>
    </sheetView>
  </sheetViews>
  <sheetFormatPr baseColWidth="10" defaultRowHeight="12.75" x14ac:dyDescent="0.2"/>
  <cols>
    <col min="1" max="1" width="61.140625" customWidth="1"/>
    <col min="2" max="2" width="23.5703125" bestFit="1" customWidth="1"/>
    <col min="3" max="3" width="19" bestFit="1" customWidth="1"/>
    <col min="4" max="4" width="12.85546875" bestFit="1" customWidth="1"/>
    <col min="6" max="8" width="11.28515625" bestFit="1" customWidth="1"/>
    <col min="9" max="9" width="9.28515625" bestFit="1" customWidth="1"/>
    <col min="10" max="10" width="13.7109375" style="143" bestFit="1" customWidth="1"/>
    <col min="11" max="11" width="8.7109375" bestFit="1" customWidth="1"/>
    <col min="12" max="12" width="8.28515625" bestFit="1" customWidth="1"/>
  </cols>
  <sheetData>
    <row r="1" spans="1:6" ht="20.25" x14ac:dyDescent="0.2">
      <c r="A1" s="150" t="s">
        <v>116</v>
      </c>
    </row>
    <row r="2" spans="1:6" ht="20.100000000000001" customHeight="1" x14ac:dyDescent="0.2"/>
    <row r="3" spans="1:6" ht="20.100000000000001" customHeight="1" x14ac:dyDescent="0.2"/>
    <row r="4" spans="1:6" ht="20.100000000000001" customHeight="1" x14ac:dyDescent="0.25">
      <c r="A4" s="151" t="s">
        <v>82</v>
      </c>
      <c r="B4" s="152"/>
      <c r="C4" s="152"/>
      <c r="D4" s="153"/>
      <c r="E4" s="152"/>
      <c r="F4" s="152"/>
    </row>
    <row r="5" spans="1:6" ht="20.100000000000001" customHeight="1" x14ac:dyDescent="0.25">
      <c r="A5" s="152" t="s">
        <v>97</v>
      </c>
      <c r="B5" s="152"/>
      <c r="C5" s="152"/>
      <c r="D5" s="153"/>
      <c r="E5" s="152"/>
      <c r="F5" s="152"/>
    </row>
    <row r="6" spans="1:6" ht="20.100000000000001" customHeight="1" x14ac:dyDescent="0.25">
      <c r="A6" s="152" t="s">
        <v>117</v>
      </c>
      <c r="B6" s="152"/>
      <c r="C6" s="152"/>
      <c r="D6" s="153"/>
      <c r="E6" s="152"/>
      <c r="F6" s="152"/>
    </row>
    <row r="7" spans="1:6" ht="20.100000000000001" customHeight="1" x14ac:dyDescent="0.25">
      <c r="A7" s="152" t="s">
        <v>106</v>
      </c>
      <c r="B7" s="152"/>
      <c r="C7" s="152"/>
      <c r="D7" s="153"/>
      <c r="E7" s="152"/>
      <c r="F7" s="152"/>
    </row>
    <row r="8" spans="1:6" ht="20.100000000000001" customHeight="1" x14ac:dyDescent="0.25">
      <c r="A8" s="152" t="s">
        <v>105</v>
      </c>
      <c r="B8" s="152"/>
      <c r="C8" s="152"/>
      <c r="D8" s="153"/>
      <c r="E8" s="152"/>
      <c r="F8" s="152"/>
    </row>
    <row r="9" spans="1:6" ht="20.100000000000001" customHeight="1" x14ac:dyDescent="0.25">
      <c r="A9" s="152"/>
      <c r="B9" s="152"/>
      <c r="C9" s="152"/>
      <c r="D9" s="153"/>
      <c r="E9" s="152"/>
      <c r="F9" s="152"/>
    </row>
    <row r="10" spans="1:6" ht="20.100000000000001" customHeight="1" x14ac:dyDescent="0.25">
      <c r="A10" s="152"/>
      <c r="B10" s="152"/>
      <c r="C10" s="152"/>
      <c r="D10" s="153"/>
      <c r="E10" s="152"/>
      <c r="F10" s="152"/>
    </row>
    <row r="11" spans="1:6" ht="20.100000000000001" customHeight="1" x14ac:dyDescent="0.25">
      <c r="A11" s="152" t="s">
        <v>87</v>
      </c>
      <c r="B11" s="152"/>
      <c r="C11" s="152"/>
      <c r="D11" s="153"/>
      <c r="E11" s="152"/>
      <c r="F11" s="152"/>
    </row>
    <row r="12" spans="1:6" ht="20.100000000000001" customHeight="1" x14ac:dyDescent="0.25">
      <c r="A12" s="152" t="s">
        <v>88</v>
      </c>
      <c r="B12" s="152" t="s">
        <v>103</v>
      </c>
      <c r="C12" s="152"/>
      <c r="D12" s="152"/>
      <c r="E12" s="152"/>
      <c r="F12" s="152"/>
    </row>
    <row r="13" spans="1:6" ht="20.100000000000001" customHeight="1" thickBot="1" x14ac:dyDescent="0.3">
      <c r="A13" s="152" t="s">
        <v>85</v>
      </c>
      <c r="B13" s="153" t="s">
        <v>98</v>
      </c>
      <c r="C13" s="152"/>
      <c r="D13" s="152"/>
      <c r="E13" s="152"/>
      <c r="F13" s="152"/>
    </row>
    <row r="14" spans="1:6" ht="20.100000000000001" customHeight="1" thickTop="1" x14ac:dyDescent="0.25">
      <c r="A14" s="152" t="s">
        <v>86</v>
      </c>
      <c r="B14" s="154" t="s">
        <v>104</v>
      </c>
      <c r="C14" s="152"/>
      <c r="D14" s="152"/>
      <c r="E14" s="152"/>
      <c r="F14" s="152"/>
    </row>
    <row r="15" spans="1:6" ht="20.100000000000001" customHeight="1" x14ac:dyDescent="0.25">
      <c r="A15" s="152"/>
      <c r="B15" s="153"/>
      <c r="C15" s="152"/>
      <c r="D15" s="152"/>
      <c r="E15" s="152"/>
      <c r="F15" s="152"/>
    </row>
    <row r="16" spans="1:6" ht="20.100000000000001" customHeight="1" x14ac:dyDescent="0.25">
      <c r="A16" s="152" t="s">
        <v>108</v>
      </c>
      <c r="B16" s="152"/>
      <c r="C16" s="152" t="s">
        <v>109</v>
      </c>
      <c r="D16" s="152" t="s">
        <v>89</v>
      </c>
      <c r="E16" s="152"/>
      <c r="F16" s="152"/>
    </row>
    <row r="17" spans="1:6" ht="20.100000000000001" customHeight="1" x14ac:dyDescent="0.25">
      <c r="A17" s="152"/>
      <c r="B17" s="152"/>
      <c r="C17" s="152"/>
      <c r="D17" s="152"/>
      <c r="E17" s="152"/>
      <c r="F17" s="152"/>
    </row>
    <row r="18" spans="1:6" ht="20.100000000000001" customHeight="1" x14ac:dyDescent="0.25">
      <c r="A18" s="152" t="s">
        <v>107</v>
      </c>
      <c r="B18" s="152" t="s">
        <v>114</v>
      </c>
      <c r="C18" s="152"/>
      <c r="D18" s="152"/>
      <c r="E18" s="152"/>
      <c r="F18" s="152"/>
    </row>
    <row r="19" spans="1:6" ht="20.100000000000001" customHeight="1" x14ac:dyDescent="0.25">
      <c r="A19" s="152"/>
      <c r="B19" s="152"/>
      <c r="C19" s="152"/>
      <c r="D19" s="153"/>
      <c r="E19" s="152"/>
      <c r="F19" s="152"/>
    </row>
    <row r="20" spans="1:6" ht="20.100000000000001" customHeight="1" x14ac:dyDescent="0.25">
      <c r="A20" s="152" t="s">
        <v>112</v>
      </c>
      <c r="B20" s="152"/>
      <c r="C20" s="152" t="s">
        <v>110</v>
      </c>
      <c r="D20" s="152" t="s">
        <v>111</v>
      </c>
      <c r="E20" s="152"/>
      <c r="F20" s="152"/>
    </row>
    <row r="21" spans="1:6" ht="20.100000000000001" customHeight="1" x14ac:dyDescent="0.25">
      <c r="A21" s="152"/>
      <c r="B21" s="152"/>
      <c r="C21" s="152"/>
      <c r="D21" s="152"/>
      <c r="E21" s="152"/>
      <c r="F21" s="152"/>
    </row>
    <row r="22" spans="1:6" ht="20.100000000000001" customHeight="1" x14ac:dyDescent="0.25">
      <c r="A22" s="152" t="s">
        <v>113</v>
      </c>
      <c r="B22" s="152" t="s">
        <v>115</v>
      </c>
      <c r="C22" s="152"/>
      <c r="D22" s="152"/>
      <c r="E22" s="152"/>
      <c r="F22" s="152"/>
    </row>
    <row r="23" spans="1:6" ht="20.100000000000001" customHeight="1" x14ac:dyDescent="0.25">
      <c r="A23" s="155"/>
      <c r="B23" s="152"/>
      <c r="C23" s="152"/>
      <c r="D23" s="153"/>
      <c r="E23" s="152"/>
      <c r="F23" s="152"/>
    </row>
    <row r="24" spans="1:6" ht="20.100000000000001" customHeight="1" x14ac:dyDescent="0.25">
      <c r="A24" s="152"/>
      <c r="B24" s="152"/>
      <c r="C24" s="152"/>
      <c r="D24" s="153"/>
      <c r="E24" s="152"/>
      <c r="F24" s="152"/>
    </row>
    <row r="25" spans="1:6" ht="20.100000000000001" customHeight="1" x14ac:dyDescent="0.25">
      <c r="A25" s="152"/>
      <c r="B25" s="152"/>
      <c r="C25" s="152"/>
      <c r="D25" s="153"/>
      <c r="E25" s="152"/>
      <c r="F25" s="152"/>
    </row>
    <row r="26" spans="1:6" ht="20.100000000000001" customHeight="1" x14ac:dyDescent="0.25">
      <c r="A26" s="152"/>
      <c r="B26" s="152"/>
      <c r="C26" s="152"/>
      <c r="D26" s="153"/>
      <c r="E26" s="152"/>
      <c r="F26" s="152"/>
    </row>
    <row r="27" spans="1:6" ht="20.100000000000001" customHeight="1" x14ac:dyDescent="0.25">
      <c r="A27" s="152"/>
      <c r="B27" s="152"/>
      <c r="C27" s="152"/>
      <c r="D27" s="153"/>
      <c r="E27" s="152"/>
      <c r="F27" s="152"/>
    </row>
    <row r="28" spans="1:6" ht="20.100000000000001" customHeight="1" x14ac:dyDescent="0.25">
      <c r="A28" s="152"/>
      <c r="B28" s="152"/>
      <c r="C28" s="152"/>
      <c r="D28" s="153"/>
      <c r="E28" s="152"/>
      <c r="F28" s="152"/>
    </row>
    <row r="29" spans="1:6" ht="20.100000000000001" customHeight="1" x14ac:dyDescent="0.25">
      <c r="A29" s="152"/>
      <c r="B29" s="152"/>
      <c r="C29" s="152"/>
      <c r="D29" s="153"/>
      <c r="E29" s="152"/>
      <c r="F29" s="152"/>
    </row>
    <row r="30" spans="1:6" ht="20.100000000000001" customHeight="1" x14ac:dyDescent="0.25">
      <c r="A30" s="151"/>
      <c r="B30" s="152"/>
      <c r="C30" s="152"/>
      <c r="D30" s="153"/>
      <c r="E30" s="152"/>
      <c r="F30" s="152"/>
    </row>
    <row r="31" spans="1:6" ht="20.100000000000001" customHeight="1" x14ac:dyDescent="0.25">
      <c r="A31" s="152"/>
      <c r="B31" s="152"/>
      <c r="C31" s="156"/>
      <c r="D31" s="153"/>
      <c r="E31" s="156"/>
      <c r="F31" s="152"/>
    </row>
    <row r="32" spans="1:6" ht="20.100000000000001" customHeight="1" x14ac:dyDescent="0.25">
      <c r="A32" s="152"/>
      <c r="B32" s="152"/>
      <c r="C32" s="157"/>
      <c r="D32" s="153"/>
      <c r="E32" s="157"/>
      <c r="F32" s="152"/>
    </row>
    <row r="33" spans="1:9" ht="20.100000000000001" customHeight="1" x14ac:dyDescent="0.25">
      <c r="A33" s="152"/>
      <c r="B33" s="152"/>
      <c r="C33" s="156"/>
      <c r="D33" s="153"/>
      <c r="E33" s="156"/>
      <c r="F33" s="152"/>
    </row>
    <row r="34" spans="1:9" ht="20.100000000000001" customHeight="1" x14ac:dyDescent="0.25">
      <c r="A34" s="158"/>
      <c r="B34" s="152"/>
      <c r="C34" s="152"/>
      <c r="D34" s="153"/>
      <c r="E34" s="152"/>
      <c r="F34" s="152"/>
    </row>
    <row r="35" spans="1:9" ht="20.100000000000001" customHeight="1" x14ac:dyDescent="0.25">
      <c r="A35" s="158"/>
      <c r="B35" s="152"/>
      <c r="C35" s="152"/>
      <c r="D35" s="153"/>
      <c r="E35" s="152"/>
      <c r="F35" s="152"/>
    </row>
    <row r="36" spans="1:9" ht="20.100000000000001" customHeight="1" x14ac:dyDescent="0.25">
      <c r="A36" s="152"/>
      <c r="B36" s="152"/>
      <c r="C36" s="152"/>
      <c r="D36" s="153"/>
      <c r="E36" s="152"/>
      <c r="F36" s="152"/>
    </row>
    <row r="37" spans="1:9" x14ac:dyDescent="0.2">
      <c r="D37" s="122"/>
    </row>
    <row r="38" spans="1:9" x14ac:dyDescent="0.2">
      <c r="D38" s="122"/>
    </row>
    <row r="39" spans="1:9" ht="20.25" x14ac:dyDescent="0.2">
      <c r="A39" s="111" t="s">
        <v>102</v>
      </c>
    </row>
    <row r="41" spans="1:9" ht="38.25" x14ac:dyDescent="0.2">
      <c r="A41" s="53" t="s">
        <v>1</v>
      </c>
      <c r="B41" s="19"/>
      <c r="C41" s="37"/>
      <c r="D41" s="31"/>
      <c r="E41" s="123"/>
      <c r="F41" s="13" t="s">
        <v>22</v>
      </c>
      <c r="G41" s="14" t="s">
        <v>36</v>
      </c>
      <c r="H41" s="14" t="s">
        <v>8</v>
      </c>
      <c r="I41" s="13" t="s">
        <v>9</v>
      </c>
    </row>
    <row r="42" spans="1:9" x14ac:dyDescent="0.2">
      <c r="A42" s="7"/>
      <c r="B42" s="20"/>
      <c r="C42" s="21"/>
      <c r="D42" s="29"/>
      <c r="E42" s="38"/>
      <c r="F42" s="3"/>
      <c r="G42" s="11"/>
      <c r="H42" s="11"/>
      <c r="I42" s="3"/>
    </row>
    <row r="43" spans="1:9" x14ac:dyDescent="0.2">
      <c r="A43" s="7"/>
      <c r="B43" s="20"/>
      <c r="C43" s="21"/>
      <c r="D43" s="29"/>
      <c r="E43" s="38"/>
      <c r="F43" s="3" t="s">
        <v>10</v>
      </c>
      <c r="G43" s="3" t="s">
        <v>11</v>
      </c>
      <c r="H43" s="3" t="s">
        <v>12</v>
      </c>
      <c r="I43" s="3" t="s">
        <v>57</v>
      </c>
    </row>
    <row r="44" spans="1:9" x14ac:dyDescent="0.2">
      <c r="A44" s="7"/>
      <c r="B44" s="20"/>
      <c r="C44" s="21"/>
      <c r="D44" s="29"/>
      <c r="E44" s="38"/>
      <c r="F44" s="3"/>
      <c r="G44" s="3"/>
      <c r="H44" s="3"/>
      <c r="I44" s="4"/>
    </row>
    <row r="45" spans="1:9" x14ac:dyDescent="0.2">
      <c r="A45" s="8"/>
      <c r="B45" s="21" t="s">
        <v>3</v>
      </c>
      <c r="C45" s="21"/>
      <c r="D45" s="29" t="s">
        <v>18</v>
      </c>
      <c r="E45" s="38"/>
      <c r="F45" s="5">
        <v>157</v>
      </c>
      <c r="G45" s="5">
        <v>111</v>
      </c>
      <c r="H45" s="5">
        <v>101</v>
      </c>
      <c r="I45" s="5">
        <v>48.5</v>
      </c>
    </row>
    <row r="46" spans="1:9" x14ac:dyDescent="0.2">
      <c r="A46" s="9"/>
      <c r="B46" s="20" t="s">
        <v>26</v>
      </c>
      <c r="C46" s="20" t="s">
        <v>7</v>
      </c>
      <c r="D46" s="29" t="s">
        <v>26</v>
      </c>
      <c r="E46" s="38"/>
      <c r="F46" s="5"/>
      <c r="G46" s="5"/>
      <c r="H46" s="5"/>
      <c r="I46" s="5"/>
    </row>
    <row r="47" spans="1:9" x14ac:dyDescent="0.2">
      <c r="A47" s="163" t="s">
        <v>74</v>
      </c>
      <c r="B47" s="137">
        <v>42.5</v>
      </c>
      <c r="C47" s="48" t="s">
        <v>4</v>
      </c>
      <c r="D47" s="137">
        <f>B47</f>
        <v>42.5</v>
      </c>
      <c r="E47" s="123"/>
      <c r="F47" s="144">
        <v>25.5</v>
      </c>
      <c r="G47" s="144"/>
      <c r="H47" s="144"/>
      <c r="I47" s="144">
        <v>17</v>
      </c>
    </row>
    <row r="48" spans="1:9" x14ac:dyDescent="0.2">
      <c r="A48" s="164"/>
      <c r="B48" s="49" t="s">
        <v>80</v>
      </c>
      <c r="C48" s="49"/>
      <c r="D48" s="32"/>
      <c r="E48" s="124"/>
      <c r="F48" s="117"/>
      <c r="G48" s="117"/>
      <c r="H48" s="117"/>
      <c r="I48" s="117"/>
    </row>
    <row r="49" spans="1:11" x14ac:dyDescent="0.2">
      <c r="A49" s="148" t="s">
        <v>81</v>
      </c>
      <c r="B49" s="138">
        <v>22</v>
      </c>
      <c r="C49" s="51" t="s">
        <v>4</v>
      </c>
      <c r="D49" s="140">
        <f>B49</f>
        <v>22</v>
      </c>
      <c r="E49" s="38"/>
      <c r="F49" s="145">
        <v>16</v>
      </c>
      <c r="G49" s="145"/>
      <c r="H49" s="145">
        <v>7</v>
      </c>
      <c r="I49" s="145"/>
    </row>
    <row r="50" spans="1:11" ht="25.5" x14ac:dyDescent="0.2">
      <c r="A50" s="89" t="s">
        <v>73</v>
      </c>
      <c r="B50" s="50">
        <v>8.5</v>
      </c>
      <c r="C50" s="50" t="s">
        <v>4</v>
      </c>
      <c r="D50" s="33">
        <f>B50</f>
        <v>8.5</v>
      </c>
      <c r="E50" s="119"/>
      <c r="F50" s="115">
        <v>8.5</v>
      </c>
      <c r="G50" s="115"/>
      <c r="H50" s="115"/>
      <c r="I50" s="115"/>
    </row>
    <row r="51" spans="1:11" ht="25.5" x14ac:dyDescent="0.2">
      <c r="A51" s="88" t="s">
        <v>68</v>
      </c>
      <c r="B51" s="139">
        <v>62</v>
      </c>
      <c r="C51" s="50" t="s">
        <v>4</v>
      </c>
      <c r="D51" s="135">
        <f>B51</f>
        <v>62</v>
      </c>
      <c r="E51" s="119"/>
      <c r="F51" s="116">
        <v>62</v>
      </c>
      <c r="G51" s="116"/>
      <c r="H51" s="116">
        <f>TOTAL!K16/2</f>
        <v>0</v>
      </c>
      <c r="I51" s="115"/>
    </row>
    <row r="52" spans="1:11" ht="25.5" x14ac:dyDescent="0.2">
      <c r="A52" s="89" t="s">
        <v>96</v>
      </c>
      <c r="B52" s="139">
        <v>42.5</v>
      </c>
      <c r="C52" s="50" t="s">
        <v>4</v>
      </c>
      <c r="D52" s="33">
        <f>B52</f>
        <v>42.5</v>
      </c>
      <c r="E52" s="119"/>
      <c r="F52" s="146">
        <v>43</v>
      </c>
      <c r="G52" s="115"/>
      <c r="H52" s="115"/>
      <c r="I52" s="115"/>
    </row>
    <row r="53" spans="1:11" ht="38.25" x14ac:dyDescent="0.2">
      <c r="A53" s="17" t="s">
        <v>71</v>
      </c>
      <c r="B53" s="135">
        <v>1</v>
      </c>
      <c r="C53" s="50" t="s">
        <v>5</v>
      </c>
      <c r="D53" s="135">
        <f>B53*$F77</f>
        <v>573</v>
      </c>
      <c r="E53" s="119"/>
      <c r="F53" s="119">
        <f>D53</f>
        <v>573</v>
      </c>
      <c r="G53" s="115"/>
      <c r="H53" s="119"/>
      <c r="I53" s="115"/>
      <c r="J53" t="s">
        <v>99</v>
      </c>
      <c r="K53" s="141">
        <v>0.9</v>
      </c>
    </row>
    <row r="54" spans="1:11" x14ac:dyDescent="0.2">
      <c r="A54" s="41" t="s">
        <v>0</v>
      </c>
      <c r="B54" s="120"/>
      <c r="C54" s="120"/>
      <c r="D54" s="120"/>
      <c r="E54" s="125"/>
      <c r="F54" s="145"/>
      <c r="G54" s="145"/>
      <c r="H54" s="145"/>
      <c r="I54" s="145"/>
      <c r="K54" s="141"/>
    </row>
    <row r="55" spans="1:11" x14ac:dyDescent="0.2">
      <c r="A55" s="41" t="s">
        <v>60</v>
      </c>
      <c r="B55" s="120"/>
      <c r="C55" s="120"/>
      <c r="D55" s="120"/>
      <c r="E55" s="125"/>
      <c r="F55" s="145"/>
      <c r="G55" s="145"/>
      <c r="H55" s="145"/>
      <c r="I55" s="145"/>
      <c r="K55" s="141"/>
    </row>
    <row r="56" spans="1:11" ht="25.5" x14ac:dyDescent="0.2">
      <c r="A56" s="41" t="s">
        <v>61</v>
      </c>
      <c r="B56" s="120"/>
      <c r="C56" s="120"/>
      <c r="D56" s="120"/>
      <c r="E56" s="125"/>
      <c r="F56" s="145"/>
      <c r="G56" s="145"/>
      <c r="H56" s="145"/>
      <c r="I56" s="145"/>
      <c r="K56" s="141"/>
    </row>
    <row r="57" spans="1:11" x14ac:dyDescent="0.2">
      <c r="A57" s="41" t="s">
        <v>72</v>
      </c>
      <c r="B57" s="120"/>
      <c r="C57" s="120"/>
      <c r="D57" s="120"/>
      <c r="E57" s="125"/>
      <c r="F57" s="145"/>
      <c r="G57" s="145"/>
      <c r="H57" s="145"/>
      <c r="I57" s="145"/>
      <c r="K57" s="141"/>
    </row>
    <row r="58" spans="1:11" x14ac:dyDescent="0.2">
      <c r="A58" s="42" t="s">
        <v>62</v>
      </c>
      <c r="B58" s="120"/>
      <c r="C58" s="120"/>
      <c r="D58" s="120"/>
      <c r="E58" s="125"/>
      <c r="F58" s="145"/>
      <c r="G58" s="145"/>
      <c r="H58" s="145"/>
      <c r="I58" s="145"/>
      <c r="K58" s="141"/>
    </row>
    <row r="59" spans="1:11" x14ac:dyDescent="0.2">
      <c r="A59" s="41" t="s">
        <v>63</v>
      </c>
      <c r="B59" s="121"/>
      <c r="C59" s="121"/>
      <c r="D59" s="121"/>
      <c r="E59" s="126"/>
      <c r="F59" s="117"/>
      <c r="G59" s="117"/>
      <c r="H59" s="117"/>
      <c r="I59" s="117"/>
      <c r="K59" s="141"/>
    </row>
    <row r="60" spans="1:11" x14ac:dyDescent="0.2">
      <c r="A60" s="112" t="s">
        <v>65</v>
      </c>
      <c r="B60" s="29">
        <v>15</v>
      </c>
      <c r="C60" s="51" t="s">
        <v>4</v>
      </c>
      <c r="D60" s="33">
        <f>B60</f>
        <v>15</v>
      </c>
      <c r="E60" s="38"/>
      <c r="F60" s="38">
        <v>15</v>
      </c>
      <c r="G60" s="129"/>
      <c r="H60" s="119"/>
      <c r="I60" s="145"/>
      <c r="K60" s="141"/>
    </row>
    <row r="61" spans="1:11" x14ac:dyDescent="0.2">
      <c r="A61" s="113"/>
      <c r="B61" s="32" t="s">
        <v>66</v>
      </c>
      <c r="C61" s="49"/>
      <c r="D61" s="32"/>
      <c r="E61" s="124"/>
      <c r="F61" s="124"/>
      <c r="G61" s="130"/>
      <c r="H61" s="124"/>
      <c r="I61" s="117"/>
      <c r="K61" s="141"/>
    </row>
    <row r="62" spans="1:11" ht="25.5" x14ac:dyDescent="0.2">
      <c r="A62" s="39" t="s">
        <v>67</v>
      </c>
      <c r="B62" s="136">
        <v>1</v>
      </c>
      <c r="C62" s="52" t="s">
        <v>5</v>
      </c>
      <c r="D62" s="136">
        <f>B62*$F77</f>
        <v>573</v>
      </c>
      <c r="E62" s="127"/>
      <c r="F62" s="127"/>
      <c r="G62" s="131">
        <v>573</v>
      </c>
      <c r="H62" s="127"/>
      <c r="I62" s="147"/>
      <c r="J62" t="s">
        <v>100</v>
      </c>
      <c r="K62" s="141">
        <v>1.6</v>
      </c>
    </row>
    <row r="63" spans="1:11" ht="25.5" x14ac:dyDescent="0.2">
      <c r="A63" s="40" t="s">
        <v>29</v>
      </c>
      <c r="B63" s="136">
        <v>2</v>
      </c>
      <c r="C63" s="52" t="s">
        <v>5</v>
      </c>
      <c r="D63" s="34">
        <f>B63*$F77</f>
        <v>1146</v>
      </c>
      <c r="E63" s="127"/>
      <c r="F63" s="127">
        <v>573</v>
      </c>
      <c r="G63" s="131"/>
      <c r="H63" s="127">
        <v>573</v>
      </c>
      <c r="I63" s="147"/>
      <c r="J63" s="143" t="s">
        <v>101</v>
      </c>
      <c r="K63">
        <v>3.4</v>
      </c>
    </row>
    <row r="64" spans="1:11" ht="25.5" x14ac:dyDescent="0.2">
      <c r="A64" s="40" t="s">
        <v>2</v>
      </c>
      <c r="B64" s="136">
        <v>0.25</v>
      </c>
      <c r="C64" s="52" t="s">
        <v>5</v>
      </c>
      <c r="D64" s="34">
        <f>B64*$F77</f>
        <v>143.25</v>
      </c>
      <c r="E64" s="127"/>
      <c r="F64" s="127">
        <v>72</v>
      </c>
      <c r="G64" s="131"/>
      <c r="H64" s="127">
        <v>71</v>
      </c>
      <c r="I64" s="147"/>
    </row>
    <row r="65" spans="1:12" ht="25.5" x14ac:dyDescent="0.2">
      <c r="A65" s="40" t="s">
        <v>30</v>
      </c>
      <c r="B65" s="34">
        <v>0.5</v>
      </c>
      <c r="C65" s="52" t="s">
        <v>5</v>
      </c>
      <c r="D65" s="34">
        <f>B65*$F77</f>
        <v>286.5</v>
      </c>
      <c r="E65" s="127"/>
      <c r="F65" s="127">
        <v>96</v>
      </c>
      <c r="G65" s="131"/>
      <c r="H65" s="127">
        <v>190</v>
      </c>
      <c r="I65" s="147"/>
    </row>
    <row r="66" spans="1:12" x14ac:dyDescent="0.2">
      <c r="A66" s="159" t="s">
        <v>64</v>
      </c>
      <c r="B66" s="50">
        <v>34</v>
      </c>
      <c r="C66" s="50" t="s">
        <v>4</v>
      </c>
      <c r="D66" s="33">
        <f>B66</f>
        <v>34</v>
      </c>
      <c r="E66" s="119"/>
      <c r="F66" s="132">
        <v>17</v>
      </c>
      <c r="G66" s="132"/>
      <c r="H66" s="119"/>
      <c r="I66" s="115">
        <v>17</v>
      </c>
      <c r="J66" s="143" t="s">
        <v>94</v>
      </c>
      <c r="K66" t="s">
        <v>90</v>
      </c>
      <c r="L66" t="s">
        <v>92</v>
      </c>
    </row>
    <row r="67" spans="1:12" x14ac:dyDescent="0.2">
      <c r="A67" s="160"/>
      <c r="B67" s="35" t="s">
        <v>24</v>
      </c>
      <c r="C67" s="86"/>
      <c r="D67" s="35"/>
      <c r="E67" s="128"/>
      <c r="F67" s="128"/>
      <c r="G67" s="133"/>
      <c r="H67" s="128"/>
      <c r="I67" s="149"/>
      <c r="J67" s="143" t="s">
        <v>95</v>
      </c>
      <c r="K67" t="s">
        <v>91</v>
      </c>
      <c r="L67" t="s">
        <v>93</v>
      </c>
    </row>
    <row r="68" spans="1:12" x14ac:dyDescent="0.2">
      <c r="B68" s="24"/>
      <c r="C68" s="24"/>
      <c r="E68" s="122"/>
      <c r="F68" s="134">
        <f>ROUND(SUM(F47:F67),0.5)</f>
        <v>1501</v>
      </c>
      <c r="G68" s="134">
        <f>ROUND(SUM(G47:G67),0.5)</f>
        <v>573</v>
      </c>
      <c r="H68" s="134">
        <f>ROUND(SUM(H47:H67),0.5)</f>
        <v>841</v>
      </c>
      <c r="I68" s="110">
        <f>ROUND(SUM(I47:I67),0.5)</f>
        <v>34</v>
      </c>
      <c r="J68" s="142">
        <f>SUM(F68:I68)</f>
        <v>2949</v>
      </c>
      <c r="K68" s="28">
        <v>1115</v>
      </c>
      <c r="L68" s="142">
        <f>J68-K68</f>
        <v>1834</v>
      </c>
    </row>
    <row r="69" spans="1:12" x14ac:dyDescent="0.2">
      <c r="B69" s="24"/>
      <c r="C69" s="24"/>
      <c r="E69" s="122"/>
      <c r="F69" s="23">
        <f>F68*F45</f>
        <v>235657</v>
      </c>
      <c r="G69" s="23">
        <f>G68*G45</f>
        <v>63603</v>
      </c>
      <c r="H69" s="23">
        <f>H68*H45</f>
        <v>84941</v>
      </c>
      <c r="I69" s="23">
        <f>I68*I45</f>
        <v>1649</v>
      </c>
      <c r="J69" s="24"/>
    </row>
    <row r="70" spans="1:12" x14ac:dyDescent="0.2">
      <c r="B70" s="24"/>
      <c r="C70" s="24"/>
      <c r="E70" s="122"/>
    </row>
    <row r="71" spans="1:12" x14ac:dyDescent="0.2">
      <c r="B71" s="24"/>
      <c r="C71" s="24"/>
      <c r="E71" s="122"/>
    </row>
    <row r="72" spans="1:12" x14ac:dyDescent="0.2">
      <c r="B72" s="24"/>
      <c r="C72" s="24"/>
      <c r="E72" s="122"/>
    </row>
    <row r="73" spans="1:12" x14ac:dyDescent="0.2">
      <c r="B73" s="24"/>
      <c r="C73" s="24"/>
      <c r="E73" s="122"/>
    </row>
    <row r="74" spans="1:12" ht="25.5" x14ac:dyDescent="0.2">
      <c r="B74" s="94" t="s">
        <v>53</v>
      </c>
      <c r="C74" s="102"/>
      <c r="D74" s="95" t="s">
        <v>54</v>
      </c>
      <c r="E74" s="96" t="s">
        <v>55</v>
      </c>
      <c r="F74" s="97" t="s">
        <v>56</v>
      </c>
    </row>
    <row r="75" spans="1:12" x14ac:dyDescent="0.2">
      <c r="B75" s="98" t="s">
        <v>84</v>
      </c>
      <c r="C75" s="98"/>
      <c r="D75" s="98">
        <v>479</v>
      </c>
      <c r="E75" s="100">
        <v>0.88</v>
      </c>
      <c r="F75" s="101">
        <f>ROUND(D75*E75,0)</f>
        <v>422</v>
      </c>
    </row>
    <row r="76" spans="1:12" ht="13.5" thickBot="1" x14ac:dyDescent="0.25">
      <c r="B76" s="81" t="s">
        <v>83</v>
      </c>
      <c r="C76" s="81"/>
      <c r="D76" s="81">
        <v>151</v>
      </c>
      <c r="E76" s="83">
        <v>1</v>
      </c>
      <c r="F76" s="80">
        <f>ROUND(D76*E76,0)</f>
        <v>151</v>
      </c>
    </row>
    <row r="77" spans="1:12" ht="13.5" thickTop="1" x14ac:dyDescent="0.2">
      <c r="D77" s="75">
        <f>SUM(D75:D76)</f>
        <v>630</v>
      </c>
      <c r="E77" s="22"/>
      <c r="F77" s="85">
        <f>SUM(F75:F76)</f>
        <v>573</v>
      </c>
    </row>
    <row r="78" spans="1:12" x14ac:dyDescent="0.2">
      <c r="D78" s="75"/>
      <c r="E78" s="22"/>
      <c r="F78" s="75"/>
    </row>
    <row r="79" spans="1:12" x14ac:dyDescent="0.2">
      <c r="D79" s="75"/>
      <c r="E79" s="22"/>
      <c r="F79" s="75"/>
    </row>
    <row r="80" spans="1:12" x14ac:dyDescent="0.2">
      <c r="E80" s="122"/>
    </row>
    <row r="81" spans="1:5" x14ac:dyDescent="0.2">
      <c r="A81" s="28" t="s">
        <v>25</v>
      </c>
      <c r="C81" s="2" t="s">
        <v>33</v>
      </c>
      <c r="D81" s="57">
        <v>0.02</v>
      </c>
      <c r="E81" s="122"/>
    </row>
    <row r="82" spans="1:5" x14ac:dyDescent="0.2">
      <c r="A82" t="s">
        <v>13</v>
      </c>
      <c r="C82" s="2"/>
      <c r="D82" s="22"/>
      <c r="E82" s="122"/>
    </row>
    <row r="83" spans="1:5" x14ac:dyDescent="0.2">
      <c r="A83" t="s">
        <v>75</v>
      </c>
      <c r="C83" s="2"/>
      <c r="D83" s="22"/>
      <c r="E83" s="122"/>
    </row>
    <row r="84" spans="1:5" x14ac:dyDescent="0.2">
      <c r="A84" s="56" t="s">
        <v>32</v>
      </c>
      <c r="C84" s="2"/>
      <c r="D84" s="22"/>
      <c r="E84" s="122"/>
    </row>
    <row r="86" spans="1:5" x14ac:dyDescent="0.2">
      <c r="A86" s="59" t="s">
        <v>34</v>
      </c>
      <c r="B86" s="60"/>
      <c r="C86" s="58" t="s">
        <v>10</v>
      </c>
      <c r="D86" s="65">
        <f>F69</f>
        <v>235657</v>
      </c>
    </row>
    <row r="87" spans="1:5" x14ac:dyDescent="0.2">
      <c r="A87" s="59" t="s">
        <v>37</v>
      </c>
      <c r="B87" s="60"/>
      <c r="C87" s="58" t="s">
        <v>11</v>
      </c>
      <c r="D87" s="65">
        <f>G69</f>
        <v>63603</v>
      </c>
    </row>
    <row r="88" spans="1:5" x14ac:dyDescent="0.2">
      <c r="A88" s="59" t="s">
        <v>35</v>
      </c>
      <c r="B88" s="60"/>
      <c r="C88" s="58" t="s">
        <v>12</v>
      </c>
      <c r="D88" s="65">
        <f>H69</f>
        <v>84941</v>
      </c>
    </row>
    <row r="89" spans="1:5" x14ac:dyDescent="0.2">
      <c r="A89" s="59" t="s">
        <v>9</v>
      </c>
      <c r="B89" s="60"/>
      <c r="C89" s="58" t="s">
        <v>57</v>
      </c>
      <c r="D89" s="65">
        <f>I69</f>
        <v>1649</v>
      </c>
    </row>
    <row r="90" spans="1:5" x14ac:dyDescent="0.2">
      <c r="A90" s="56" t="s">
        <v>38</v>
      </c>
      <c r="B90" s="56"/>
      <c r="C90" s="62"/>
      <c r="D90" s="66">
        <f>SUM(D86:D89)</f>
        <v>385850</v>
      </c>
    </row>
    <row r="91" spans="1:5" x14ac:dyDescent="0.2">
      <c r="A91" s="56" t="s">
        <v>39</v>
      </c>
      <c r="B91" s="56"/>
      <c r="C91" s="63">
        <v>0.15</v>
      </c>
      <c r="D91" s="67">
        <f>ROUND((D90*C91)*20,0)/20</f>
        <v>57877.5</v>
      </c>
    </row>
    <row r="92" spans="1:5" x14ac:dyDescent="0.2">
      <c r="A92" s="56" t="s">
        <v>40</v>
      </c>
      <c r="B92" s="56"/>
      <c r="C92" s="62"/>
      <c r="D92" s="68">
        <f>D90-D91</f>
        <v>327972.5</v>
      </c>
    </row>
    <row r="93" spans="1:5" x14ac:dyDescent="0.2">
      <c r="A93" s="56" t="s">
        <v>41</v>
      </c>
      <c r="B93" s="56"/>
      <c r="C93" s="63">
        <v>0.02</v>
      </c>
      <c r="D93" s="68">
        <f>ROUND((D92*C93)*20,0)/20</f>
        <v>6559.45</v>
      </c>
    </row>
    <row r="94" spans="1:5" x14ac:dyDescent="0.2">
      <c r="A94" s="56" t="s">
        <v>42</v>
      </c>
      <c r="B94" s="56"/>
      <c r="C94" s="62"/>
      <c r="D94" s="66">
        <f>SUM(D92:D93)</f>
        <v>334531.95</v>
      </c>
    </row>
    <row r="95" spans="1:5" x14ac:dyDescent="0.2">
      <c r="A95" s="56" t="s">
        <v>43</v>
      </c>
      <c r="B95" s="56"/>
      <c r="C95" s="64">
        <v>7.6999999999999999E-2</v>
      </c>
      <c r="D95" s="67">
        <f>ROUND((D94*C95)*20,0)/20</f>
        <v>25758.95</v>
      </c>
    </row>
    <row r="96" spans="1:5" x14ac:dyDescent="0.2">
      <c r="A96" s="28" t="s">
        <v>44</v>
      </c>
      <c r="B96" s="56"/>
      <c r="C96" s="62"/>
      <c r="D96" s="69">
        <f>SUM(D94:D95)</f>
        <v>360290.9</v>
      </c>
    </row>
  </sheetData>
  <mergeCells count="2">
    <mergeCell ref="A47:A48"/>
    <mergeCell ref="A66:A67"/>
  </mergeCells>
  <pageMargins left="0.7" right="0.7" top="0.78740157499999996" bottom="0.78740157499999996" header="0.3" footer="0.3"/>
  <pageSetup paperSize="9" scale="66" orientation="landscape" r:id="rId1"/>
  <headerFooter>
    <oddHeader>&amp;L&amp;"Arial,Fett"&amp;11N03, 090069, EP Rheinfelden-Frick&amp;R&amp;"Arial,Fett"&amp;11IG EP RF-BB</oddHeader>
    <oddFooter>&amp;L&amp;9Verfasser: AeBo, Basel
&amp;F&amp;RSeite &amp;P von &amp;N</oddFooter>
  </headerFooter>
  <rowBreaks count="2" manualBreakCount="2">
    <brk id="36" max="9" man="1"/>
    <brk id="71"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A15" sqref="A15"/>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76</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3" t="s">
        <v>74</v>
      </c>
      <c r="B12" s="31">
        <v>34</v>
      </c>
      <c r="C12" s="48" t="s">
        <v>4</v>
      </c>
      <c r="D12" s="31">
        <f>B12</f>
        <v>34</v>
      </c>
      <c r="E12" s="38"/>
      <c r="F12" s="43">
        <f>D12/4</f>
        <v>8.5</v>
      </c>
      <c r="G12" s="43"/>
      <c r="H12" s="43"/>
      <c r="I12" s="43">
        <f>D12/4*3</f>
        <v>25.5</v>
      </c>
    </row>
    <row r="13" spans="1:9" ht="25.5" x14ac:dyDescent="0.2">
      <c r="A13" s="164"/>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255</v>
      </c>
      <c r="E17" s="38"/>
      <c r="F17" s="45">
        <f>D17</f>
        <v>255</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38.25" x14ac:dyDescent="0.2">
      <c r="A26" s="39" t="s">
        <v>67</v>
      </c>
      <c r="B26" s="34">
        <v>0.75</v>
      </c>
      <c r="C26" s="52" t="s">
        <v>5</v>
      </c>
      <c r="D26" s="34">
        <f>B26*$D48</f>
        <v>255</v>
      </c>
      <c r="E26" s="38"/>
      <c r="F26" s="47"/>
      <c r="G26" s="47">
        <f>D26</f>
        <v>255</v>
      </c>
      <c r="H26" s="47"/>
      <c r="I26" s="47"/>
    </row>
    <row r="27" spans="1:10" ht="38.25" x14ac:dyDescent="0.2">
      <c r="A27" s="40" t="s">
        <v>29</v>
      </c>
      <c r="B27" s="34">
        <v>0.5</v>
      </c>
      <c r="C27" s="52" t="s">
        <v>5</v>
      </c>
      <c r="D27" s="34">
        <f>B27*$D48</f>
        <v>170</v>
      </c>
      <c r="E27" s="38"/>
      <c r="F27" s="47">
        <f>D27/2</f>
        <v>85</v>
      </c>
      <c r="G27" s="47"/>
      <c r="H27" s="47">
        <f>D27/2</f>
        <v>85</v>
      </c>
      <c r="I27" s="47"/>
    </row>
    <row r="28" spans="1:10" ht="25.5" x14ac:dyDescent="0.2">
      <c r="A28" s="40" t="s">
        <v>2</v>
      </c>
      <c r="B28" s="34">
        <v>0.75</v>
      </c>
      <c r="C28" s="52" t="s">
        <v>5</v>
      </c>
      <c r="D28" s="34">
        <f>B28*$D48</f>
        <v>255</v>
      </c>
      <c r="E28" s="38"/>
      <c r="F28" s="47">
        <f>D28/2</f>
        <v>127.5</v>
      </c>
      <c r="G28" s="47"/>
      <c r="H28" s="47">
        <f>D28/2</f>
        <v>127.5</v>
      </c>
      <c r="I28" s="47"/>
    </row>
    <row r="29" spans="1:10" ht="25.5" x14ac:dyDescent="0.2">
      <c r="A29" s="40" t="s">
        <v>30</v>
      </c>
      <c r="B29" s="34">
        <v>0.5</v>
      </c>
      <c r="C29" s="52" t="s">
        <v>5</v>
      </c>
      <c r="D29" s="34">
        <f>B29*$D48</f>
        <v>170</v>
      </c>
      <c r="E29" s="38"/>
      <c r="F29" s="109">
        <f>D29/3</f>
        <v>56.666666666666664</v>
      </c>
      <c r="G29" s="47"/>
      <c r="H29" s="109">
        <f>D29/3*2</f>
        <v>113.33333333333333</v>
      </c>
      <c r="I29" s="47"/>
    </row>
    <row r="30" spans="1:10" ht="12.75" customHeight="1" x14ac:dyDescent="0.2">
      <c r="A30" s="159" t="s">
        <v>64</v>
      </c>
      <c r="B30" s="50">
        <v>34</v>
      </c>
      <c r="C30" s="50" t="s">
        <v>4</v>
      </c>
      <c r="D30" s="33">
        <f>B30</f>
        <v>34</v>
      </c>
      <c r="E30" s="38"/>
      <c r="F30" s="45">
        <f>D30/2</f>
        <v>17</v>
      </c>
      <c r="G30" s="45"/>
      <c r="H30" s="45"/>
      <c r="I30" s="45">
        <f>D30/2</f>
        <v>17</v>
      </c>
    </row>
    <row r="31" spans="1:10" x14ac:dyDescent="0.2">
      <c r="A31" s="160"/>
      <c r="B31" s="35" t="s">
        <v>24</v>
      </c>
      <c r="C31" s="86"/>
      <c r="D31" s="35"/>
      <c r="E31" s="38"/>
      <c r="F31" s="46"/>
      <c r="G31" s="46"/>
      <c r="H31" s="46"/>
      <c r="I31" s="46"/>
    </row>
    <row r="32" spans="1:10" x14ac:dyDescent="0.2">
      <c r="B32" s="2"/>
      <c r="C32" s="22"/>
      <c r="D32" s="36">
        <f>SUM(D12:D31)</f>
        <v>1213.5</v>
      </c>
      <c r="E32" s="38"/>
      <c r="F32" s="110">
        <f>ROUND(SUM(F12:F31),0.5)</f>
        <v>582</v>
      </c>
      <c r="G32" s="110">
        <f>ROUND(SUM(G12:G31),0.5)</f>
        <v>255</v>
      </c>
      <c r="H32" s="110">
        <f>ROUND(SUM(H12:H31),0.5)</f>
        <v>334</v>
      </c>
      <c r="I32" s="110">
        <f>ROUND(SUM(I12:I31),0.5)</f>
        <v>43</v>
      </c>
      <c r="J32" s="24">
        <f>SUM(F32:I32)</f>
        <v>1214</v>
      </c>
    </row>
    <row r="33" spans="1:10" x14ac:dyDescent="0.2">
      <c r="B33" s="2"/>
      <c r="C33" s="22"/>
      <c r="D33" s="30"/>
      <c r="E33" s="30"/>
      <c r="F33" s="23">
        <f>F32*F10</f>
        <v>91374</v>
      </c>
      <c r="G33" s="23">
        <f>G32*G10</f>
        <v>28305</v>
      </c>
      <c r="H33" s="23">
        <f>H32*H10</f>
        <v>33734</v>
      </c>
      <c r="I33" s="23">
        <f>I32*I10</f>
        <v>2085.5</v>
      </c>
      <c r="J33" s="24">
        <f>SUM(F33:I33)</f>
        <v>155498.5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TOTAL!I79</f>
        <v>6.6000000000000005</v>
      </c>
      <c r="C40" s="100">
        <v>0.33</v>
      </c>
      <c r="D40" s="101">
        <f>ROUND(B40*C40,0)</f>
        <v>2</v>
      </c>
      <c r="E40" s="30"/>
      <c r="H40" s="91"/>
      <c r="I40" s="91"/>
    </row>
    <row r="41" spans="1:10" x14ac:dyDescent="0.2">
      <c r="A41" s="77" t="s">
        <v>47</v>
      </c>
      <c r="B41" s="92">
        <f>TOTAL!I80</f>
        <v>32.450000000000003</v>
      </c>
      <c r="C41" s="79">
        <v>0.66</v>
      </c>
      <c r="D41" s="80">
        <f t="shared" ref="D41:D47" si="0">ROUND(B41*C41,0)</f>
        <v>21</v>
      </c>
      <c r="E41" s="30"/>
      <c r="H41" s="91"/>
      <c r="I41" s="91"/>
    </row>
    <row r="42" spans="1:10" x14ac:dyDescent="0.2">
      <c r="A42" s="77" t="s">
        <v>48</v>
      </c>
      <c r="B42" s="92">
        <v>152</v>
      </c>
      <c r="C42" s="79">
        <v>1</v>
      </c>
      <c r="D42" s="80">
        <f t="shared" si="0"/>
        <v>152</v>
      </c>
      <c r="E42" s="30"/>
      <c r="H42" s="91"/>
      <c r="I42" s="91"/>
    </row>
    <row r="43" spans="1:10" x14ac:dyDescent="0.2">
      <c r="A43" s="77" t="s">
        <v>49</v>
      </c>
      <c r="B43" s="92">
        <f>TOTAL!I82</f>
        <v>2.2000000000000002</v>
      </c>
      <c r="C43" s="79">
        <v>0.33</v>
      </c>
      <c r="D43" s="80">
        <f t="shared" si="0"/>
        <v>1</v>
      </c>
      <c r="E43" s="30"/>
      <c r="H43" s="91"/>
      <c r="I43" s="91"/>
    </row>
    <row r="44" spans="1:10" x14ac:dyDescent="0.2">
      <c r="A44" s="77" t="s">
        <v>50</v>
      </c>
      <c r="B44" s="92">
        <f>TOTAL!I83</f>
        <v>12.65</v>
      </c>
      <c r="C44" s="79">
        <v>0.66</v>
      </c>
      <c r="D44" s="80">
        <f t="shared" si="0"/>
        <v>8</v>
      </c>
      <c r="E44" s="30"/>
      <c r="H44" s="91"/>
      <c r="I44" s="91"/>
    </row>
    <row r="45" spans="1:10" x14ac:dyDescent="0.2">
      <c r="A45" s="77" t="s">
        <v>51</v>
      </c>
      <c r="B45" s="92">
        <v>73</v>
      </c>
      <c r="C45" s="79">
        <v>1</v>
      </c>
      <c r="D45" s="80">
        <f t="shared" si="0"/>
        <v>73</v>
      </c>
      <c r="E45" s="30"/>
      <c r="H45" s="91"/>
      <c r="I45" s="91"/>
    </row>
    <row r="46" spans="1:10" x14ac:dyDescent="0.2">
      <c r="A46" s="77" t="s">
        <v>6</v>
      </c>
      <c r="B46" s="92">
        <v>80</v>
      </c>
      <c r="C46" s="79">
        <v>1</v>
      </c>
      <c r="D46" s="80">
        <f t="shared" si="0"/>
        <v>80</v>
      </c>
      <c r="E46" s="30"/>
      <c r="H46" s="91"/>
      <c r="I46" s="91"/>
    </row>
    <row r="47" spans="1:10" ht="13.5" thickBot="1" x14ac:dyDescent="0.25">
      <c r="A47" s="81" t="s">
        <v>52</v>
      </c>
      <c r="B47" s="93">
        <f>TOTAL!I86</f>
        <v>8.8000000000000007</v>
      </c>
      <c r="C47" s="83">
        <v>0.33</v>
      </c>
      <c r="D47" s="84">
        <f t="shared" si="0"/>
        <v>3</v>
      </c>
      <c r="E47" s="30"/>
      <c r="H47" s="91"/>
      <c r="I47" s="91"/>
    </row>
    <row r="48" spans="1:10" ht="13.5" thickTop="1" x14ac:dyDescent="0.2">
      <c r="B48" s="75"/>
      <c r="C48" s="22"/>
      <c r="D48" s="85">
        <f>SUM(D40:D47)</f>
        <v>340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91374</v>
      </c>
      <c r="D60" s="61"/>
      <c r="E60" s="30"/>
    </row>
    <row r="61" spans="1:5" x14ac:dyDescent="0.2">
      <c r="A61" s="59" t="s">
        <v>37</v>
      </c>
      <c r="B61" s="58" t="s">
        <v>11</v>
      </c>
      <c r="C61" s="65">
        <f>G33</f>
        <v>28305</v>
      </c>
      <c r="D61" s="61"/>
      <c r="E61" s="30"/>
    </row>
    <row r="62" spans="1:5" x14ac:dyDescent="0.2">
      <c r="A62" s="59" t="s">
        <v>35</v>
      </c>
      <c r="B62" s="58" t="s">
        <v>12</v>
      </c>
      <c r="C62" s="65">
        <f>H33</f>
        <v>33734</v>
      </c>
      <c r="D62" s="61"/>
      <c r="E62" s="30"/>
    </row>
    <row r="63" spans="1:5" x14ac:dyDescent="0.2">
      <c r="A63" s="59" t="s">
        <v>9</v>
      </c>
      <c r="B63" s="58" t="s">
        <v>57</v>
      </c>
      <c r="C63" s="65">
        <f>I33</f>
        <v>2085.5</v>
      </c>
      <c r="D63" s="61"/>
      <c r="E63" s="30"/>
    </row>
    <row r="64" spans="1:5" x14ac:dyDescent="0.2">
      <c r="A64" s="56" t="s">
        <v>38</v>
      </c>
      <c r="B64" s="62"/>
      <c r="C64" s="66">
        <f>SUM(C60:C63)</f>
        <v>155498.5</v>
      </c>
      <c r="D64" s="61"/>
      <c r="E64" s="30"/>
    </row>
    <row r="65" spans="1:5" x14ac:dyDescent="0.2">
      <c r="A65" s="56" t="s">
        <v>39</v>
      </c>
      <c r="B65" s="63">
        <v>0.15</v>
      </c>
      <c r="C65" s="67">
        <f>ROUND((C64*B65)*20,0)/20</f>
        <v>23324.799999999999</v>
      </c>
      <c r="D65" s="61"/>
      <c r="E65" s="30"/>
    </row>
    <row r="66" spans="1:5" x14ac:dyDescent="0.2">
      <c r="A66" s="56" t="s">
        <v>40</v>
      </c>
      <c r="B66" s="62"/>
      <c r="C66" s="68">
        <f>C64-C65</f>
        <v>132173.70000000001</v>
      </c>
      <c r="D66" s="61"/>
      <c r="E66" s="30"/>
    </row>
    <row r="67" spans="1:5" x14ac:dyDescent="0.2">
      <c r="A67" s="56" t="s">
        <v>41</v>
      </c>
      <c r="B67" s="63">
        <v>0.02</v>
      </c>
      <c r="C67" s="68">
        <f>ROUND((C66*B67)*20,0)/20</f>
        <v>2643.45</v>
      </c>
      <c r="D67" s="61"/>
      <c r="E67" s="30"/>
    </row>
    <row r="68" spans="1:5" x14ac:dyDescent="0.2">
      <c r="A68" s="56" t="s">
        <v>42</v>
      </c>
      <c r="B68" s="62"/>
      <c r="C68" s="66">
        <f>SUM(C66:C67)</f>
        <v>134817.15000000002</v>
      </c>
      <c r="D68" s="61"/>
      <c r="E68" s="30"/>
    </row>
    <row r="69" spans="1:5" x14ac:dyDescent="0.2">
      <c r="A69" s="56" t="s">
        <v>43</v>
      </c>
      <c r="B69" s="64">
        <v>7.6999999999999999E-2</v>
      </c>
      <c r="C69" s="67">
        <f>ROUND((C68*B69)*20,0)/20</f>
        <v>10380.9</v>
      </c>
      <c r="D69" s="61"/>
      <c r="E69" s="30"/>
    </row>
    <row r="70" spans="1:5" ht="13.5" thickBot="1" x14ac:dyDescent="0.25">
      <c r="A70" s="28" t="s">
        <v>44</v>
      </c>
      <c r="B70" s="62"/>
      <c r="C70" s="69">
        <f>SUM(C68:C69)</f>
        <v>145198.05000000002</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0866141732283472" right="0.70866141732283472" top="0.43307086614173229" bottom="0.35433070866141736" header="0.31496062992125984" footer="0.19685039370078741"/>
  <pageSetup paperSize="9" scale="75"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view="pageBreakPreview" topLeftCell="A4" zoomScaleNormal="100" zoomScaleSheetLayoutView="100" workbookViewId="0">
      <selection activeCell="L10" sqref="L10"/>
    </sheetView>
  </sheetViews>
  <sheetFormatPr baseColWidth="10" defaultRowHeight="12.75" x14ac:dyDescent="0.2"/>
  <cols>
    <col min="1" max="1" width="42.28515625" customWidth="1"/>
    <col min="3" max="3" width="13" customWidth="1"/>
    <col min="4" max="4" width="8" customWidth="1"/>
    <col min="5" max="5" width="16.85546875" bestFit="1" customWidth="1"/>
  </cols>
  <sheetData>
    <row r="1" spans="1:9" x14ac:dyDescent="0.2">
      <c r="A1" s="27" t="s">
        <v>58</v>
      </c>
      <c r="B1" s="1"/>
      <c r="C1" s="22"/>
      <c r="D1" s="30"/>
      <c r="E1" s="30"/>
    </row>
    <row r="2" spans="1:9" x14ac:dyDescent="0.2">
      <c r="A2" s="27" t="s">
        <v>45</v>
      </c>
      <c r="B2" s="1"/>
      <c r="C2" s="22"/>
      <c r="D2" s="30"/>
      <c r="E2" s="30"/>
    </row>
    <row r="3" spans="1:9" x14ac:dyDescent="0.2">
      <c r="A3" s="26"/>
      <c r="B3" s="1"/>
      <c r="C3" s="22"/>
      <c r="D3" s="30"/>
      <c r="E3" s="30"/>
    </row>
    <row r="4" spans="1:9" ht="20.25" x14ac:dyDescent="0.2">
      <c r="A4" s="111" t="s">
        <v>78</v>
      </c>
      <c r="B4" s="1"/>
      <c r="C4" s="22"/>
      <c r="D4" s="30"/>
      <c r="E4" s="30"/>
    </row>
    <row r="5" spans="1:9" x14ac:dyDescent="0.2">
      <c r="A5" s="26"/>
      <c r="B5" s="1"/>
      <c r="C5" s="22"/>
      <c r="D5" s="30"/>
      <c r="E5" s="30"/>
    </row>
    <row r="6" spans="1:9" ht="38.25" x14ac:dyDescent="0.2">
      <c r="A6" s="53" t="s">
        <v>1</v>
      </c>
      <c r="B6" s="19"/>
      <c r="C6" s="37"/>
      <c r="D6" s="31"/>
      <c r="E6" s="38"/>
      <c r="F6" s="13" t="s">
        <v>22</v>
      </c>
      <c r="G6" s="14" t="s">
        <v>36</v>
      </c>
      <c r="H6" s="14" t="s">
        <v>8</v>
      </c>
      <c r="I6" s="13" t="s">
        <v>9</v>
      </c>
    </row>
    <row r="7" spans="1:9" x14ac:dyDescent="0.2">
      <c r="A7" s="7"/>
      <c r="B7" s="20"/>
      <c r="C7" s="21"/>
      <c r="D7" s="29"/>
      <c r="E7" s="38"/>
      <c r="F7" s="3"/>
      <c r="G7" s="11"/>
      <c r="H7" s="11"/>
      <c r="I7" s="3"/>
    </row>
    <row r="8" spans="1:9" x14ac:dyDescent="0.2">
      <c r="A8" s="7"/>
      <c r="B8" s="20"/>
      <c r="C8" s="21"/>
      <c r="D8" s="29"/>
      <c r="E8" s="38"/>
      <c r="F8" s="3" t="s">
        <v>10</v>
      </c>
      <c r="G8" s="3" t="s">
        <v>11</v>
      </c>
      <c r="H8" s="3" t="s">
        <v>12</v>
      </c>
      <c r="I8" s="3" t="s">
        <v>57</v>
      </c>
    </row>
    <row r="9" spans="1:9" x14ac:dyDescent="0.2">
      <c r="A9" s="7"/>
      <c r="B9" s="20"/>
      <c r="C9" s="21"/>
      <c r="D9" s="29"/>
      <c r="E9" s="38"/>
      <c r="F9" s="3"/>
      <c r="G9" s="3"/>
      <c r="H9" s="3"/>
      <c r="I9" s="4"/>
    </row>
    <row r="10" spans="1:9" ht="25.5" x14ac:dyDescent="0.2">
      <c r="A10" s="8"/>
      <c r="B10" s="21" t="s">
        <v>3</v>
      </c>
      <c r="C10" s="21"/>
      <c r="D10" s="29" t="s">
        <v>18</v>
      </c>
      <c r="E10" s="54" t="s">
        <v>28</v>
      </c>
      <c r="F10" s="5">
        <v>157</v>
      </c>
      <c r="G10" s="5">
        <v>111</v>
      </c>
      <c r="H10" s="5">
        <v>101</v>
      </c>
      <c r="I10" s="5">
        <v>48.5</v>
      </c>
    </row>
    <row r="11" spans="1:9" x14ac:dyDescent="0.2">
      <c r="A11" s="9"/>
      <c r="B11" s="20" t="s">
        <v>26</v>
      </c>
      <c r="C11" s="20" t="s">
        <v>7</v>
      </c>
      <c r="D11" s="29" t="s">
        <v>26</v>
      </c>
      <c r="E11" s="54"/>
      <c r="F11" s="5"/>
      <c r="G11" s="5"/>
      <c r="H11" s="5"/>
      <c r="I11" s="5"/>
    </row>
    <row r="12" spans="1:9" ht="12.75" customHeight="1" x14ac:dyDescent="0.2">
      <c r="A12" s="163" t="s">
        <v>74</v>
      </c>
      <c r="B12" s="31">
        <v>34</v>
      </c>
      <c r="C12" s="48" t="s">
        <v>4</v>
      </c>
      <c r="D12" s="31">
        <f>B12</f>
        <v>34</v>
      </c>
      <c r="E12" s="38"/>
      <c r="F12" s="43">
        <f>D12/4</f>
        <v>8.5</v>
      </c>
      <c r="G12" s="43"/>
      <c r="H12" s="43"/>
      <c r="I12" s="43">
        <f>D12/4*3</f>
        <v>25.5</v>
      </c>
    </row>
    <row r="13" spans="1:9" ht="25.5" x14ac:dyDescent="0.2">
      <c r="A13" s="164"/>
      <c r="B13" s="49" t="s">
        <v>24</v>
      </c>
      <c r="C13" s="49"/>
      <c r="D13" s="32"/>
      <c r="E13" s="38"/>
      <c r="F13" s="44"/>
      <c r="G13" s="44"/>
      <c r="H13" s="44"/>
      <c r="I13" s="44"/>
    </row>
    <row r="14" spans="1:9" ht="38.25" x14ac:dyDescent="0.2">
      <c r="A14" s="89" t="s">
        <v>73</v>
      </c>
      <c r="B14" s="50">
        <v>4.25</v>
      </c>
      <c r="C14" s="50" t="s">
        <v>4</v>
      </c>
      <c r="D14" s="33">
        <f>B14</f>
        <v>4.25</v>
      </c>
      <c r="E14" s="38"/>
      <c r="F14" s="45">
        <f>D14</f>
        <v>4.25</v>
      </c>
      <c r="G14" s="45"/>
      <c r="H14" s="45"/>
      <c r="I14" s="45"/>
    </row>
    <row r="15" spans="1:9" ht="38.25" x14ac:dyDescent="0.2">
      <c r="A15" s="88" t="s">
        <v>68</v>
      </c>
      <c r="B15" s="50">
        <v>17</v>
      </c>
      <c r="C15" s="50" t="s">
        <v>4</v>
      </c>
      <c r="D15" s="33">
        <f>B15</f>
        <v>17</v>
      </c>
      <c r="E15" s="38"/>
      <c r="F15" s="45">
        <f>D15/2</f>
        <v>8.5</v>
      </c>
      <c r="G15" s="45"/>
      <c r="H15" s="45">
        <f>D15/2</f>
        <v>8.5</v>
      </c>
      <c r="I15" s="45"/>
    </row>
    <row r="16" spans="1:9" ht="25.5" x14ac:dyDescent="0.2">
      <c r="A16" s="89" t="s">
        <v>59</v>
      </c>
      <c r="B16" s="50">
        <v>4.25</v>
      </c>
      <c r="C16" s="50" t="s">
        <v>4</v>
      </c>
      <c r="D16" s="33">
        <f>B16</f>
        <v>4.25</v>
      </c>
      <c r="E16" s="38"/>
      <c r="F16" s="45">
        <f>D16</f>
        <v>4.25</v>
      </c>
      <c r="G16" s="45"/>
      <c r="H16" s="45"/>
      <c r="I16" s="45"/>
    </row>
    <row r="17" spans="1:10" ht="51" x14ac:dyDescent="0.2">
      <c r="A17" s="17" t="s">
        <v>71</v>
      </c>
      <c r="B17" s="33">
        <v>0.75</v>
      </c>
      <c r="C17" s="50" t="s">
        <v>5</v>
      </c>
      <c r="D17" s="33">
        <f>B17*$D48</f>
        <v>180</v>
      </c>
      <c r="E17" s="38"/>
      <c r="F17" s="45">
        <f>D17</f>
        <v>180</v>
      </c>
      <c r="G17" s="45"/>
      <c r="H17" s="45"/>
      <c r="I17" s="45"/>
    </row>
    <row r="18" spans="1:10" ht="25.5" x14ac:dyDescent="0.2">
      <c r="A18" s="41" t="s">
        <v>0</v>
      </c>
      <c r="B18" s="29"/>
      <c r="C18" s="51"/>
      <c r="D18" s="29"/>
      <c r="E18" s="38"/>
      <c r="F18" s="46"/>
      <c r="G18" s="46"/>
      <c r="H18" s="46"/>
      <c r="I18" s="46"/>
    </row>
    <row r="19" spans="1:10" x14ac:dyDescent="0.2">
      <c r="A19" s="41" t="s">
        <v>60</v>
      </c>
      <c r="B19" s="29"/>
      <c r="C19" s="51"/>
      <c r="D19" s="29"/>
      <c r="E19" s="38"/>
      <c r="F19" s="46"/>
      <c r="G19" s="46"/>
      <c r="H19" s="46"/>
      <c r="I19" s="46"/>
    </row>
    <row r="20" spans="1:10" ht="25.5" x14ac:dyDescent="0.2">
      <c r="A20" s="41" t="s">
        <v>61</v>
      </c>
      <c r="B20" s="29"/>
      <c r="C20" s="51"/>
      <c r="D20" s="29"/>
      <c r="E20" s="38"/>
      <c r="F20" s="46"/>
      <c r="G20" s="46"/>
      <c r="H20" s="46"/>
      <c r="I20" s="46"/>
    </row>
    <row r="21" spans="1:10" ht="25.5" x14ac:dyDescent="0.2">
      <c r="A21" s="41" t="s">
        <v>72</v>
      </c>
      <c r="B21" s="29"/>
      <c r="C21" s="51"/>
      <c r="D21" s="29"/>
      <c r="E21" s="38"/>
      <c r="F21" s="46"/>
      <c r="G21" s="46"/>
      <c r="H21" s="46"/>
      <c r="I21" s="46"/>
    </row>
    <row r="22" spans="1:10" x14ac:dyDescent="0.2">
      <c r="A22" s="42" t="s">
        <v>62</v>
      </c>
      <c r="B22" s="29"/>
      <c r="C22" s="51"/>
      <c r="D22" s="29"/>
      <c r="E22" s="38"/>
      <c r="F22" s="46"/>
      <c r="G22" s="46"/>
      <c r="H22" s="46"/>
      <c r="I22" s="46"/>
    </row>
    <row r="23" spans="1:10" x14ac:dyDescent="0.2">
      <c r="A23" s="41" t="s">
        <v>63</v>
      </c>
      <c r="B23" s="32"/>
      <c r="C23" s="49"/>
      <c r="D23" s="32"/>
      <c r="E23" s="38"/>
      <c r="F23" s="44"/>
      <c r="G23" s="44"/>
      <c r="H23" s="44"/>
      <c r="I23" s="44"/>
    </row>
    <row r="24" spans="1:10" x14ac:dyDescent="0.2">
      <c r="A24" s="87" t="s">
        <v>65</v>
      </c>
      <c r="B24" s="29">
        <v>15</v>
      </c>
      <c r="C24" s="51" t="s">
        <v>4</v>
      </c>
      <c r="D24" s="33">
        <f>B24</f>
        <v>15</v>
      </c>
      <c r="E24" s="38"/>
      <c r="F24" s="46">
        <f>D24</f>
        <v>15</v>
      </c>
      <c r="G24" s="46"/>
      <c r="H24" s="46"/>
      <c r="I24" s="46"/>
    </row>
    <row r="25" spans="1:10" x14ac:dyDescent="0.2">
      <c r="A25" s="90"/>
      <c r="B25" s="32" t="s">
        <v>66</v>
      </c>
      <c r="C25" s="49"/>
      <c r="D25" s="32"/>
      <c r="E25" s="38"/>
      <c r="F25" s="44"/>
      <c r="G25" s="44"/>
      <c r="H25" s="44"/>
      <c r="I25" s="44"/>
    </row>
    <row r="26" spans="1:10" ht="38.25" x14ac:dyDescent="0.2">
      <c r="A26" s="39" t="s">
        <v>67</v>
      </c>
      <c r="B26" s="34">
        <v>0.75</v>
      </c>
      <c r="C26" s="52" t="s">
        <v>5</v>
      </c>
      <c r="D26" s="34">
        <f>B26*$D48</f>
        <v>180</v>
      </c>
      <c r="E26" s="38"/>
      <c r="F26" s="47"/>
      <c r="G26" s="47">
        <f>D26</f>
        <v>180</v>
      </c>
      <c r="H26" s="47"/>
      <c r="I26" s="47"/>
    </row>
    <row r="27" spans="1:10" ht="38.25" x14ac:dyDescent="0.2">
      <c r="A27" s="40" t="s">
        <v>29</v>
      </c>
      <c r="B27" s="34">
        <v>0.5</v>
      </c>
      <c r="C27" s="52" t="s">
        <v>5</v>
      </c>
      <c r="D27" s="34">
        <f>B27*$D48</f>
        <v>120</v>
      </c>
      <c r="E27" s="38"/>
      <c r="F27" s="47">
        <f>D27/2</f>
        <v>60</v>
      </c>
      <c r="G27" s="47"/>
      <c r="H27" s="47">
        <f>D27/2</f>
        <v>60</v>
      </c>
      <c r="I27" s="47"/>
    </row>
    <row r="28" spans="1:10" ht="25.5" x14ac:dyDescent="0.2">
      <c r="A28" s="40" t="s">
        <v>2</v>
      </c>
      <c r="B28" s="34">
        <v>0.75</v>
      </c>
      <c r="C28" s="52" t="s">
        <v>5</v>
      </c>
      <c r="D28" s="34">
        <f>B28*$D48</f>
        <v>180</v>
      </c>
      <c r="E28" s="38"/>
      <c r="F28" s="47">
        <f>D28/2</f>
        <v>90</v>
      </c>
      <c r="G28" s="47"/>
      <c r="H28" s="47">
        <f>D28/2</f>
        <v>90</v>
      </c>
      <c r="I28" s="47"/>
    </row>
    <row r="29" spans="1:10" ht="25.5" x14ac:dyDescent="0.2">
      <c r="A29" s="40" t="s">
        <v>30</v>
      </c>
      <c r="B29" s="34">
        <v>0.5</v>
      </c>
      <c r="C29" s="52" t="s">
        <v>5</v>
      </c>
      <c r="D29" s="34">
        <f>B29*$D48</f>
        <v>120</v>
      </c>
      <c r="E29" s="38"/>
      <c r="F29" s="47">
        <f>D29/3</f>
        <v>40</v>
      </c>
      <c r="G29" s="47"/>
      <c r="H29" s="47">
        <f>D29/3*2</f>
        <v>80</v>
      </c>
      <c r="I29" s="47"/>
    </row>
    <row r="30" spans="1:10" ht="12.75" customHeight="1" x14ac:dyDescent="0.2">
      <c r="A30" s="159" t="s">
        <v>64</v>
      </c>
      <c r="B30" s="50">
        <v>34</v>
      </c>
      <c r="C30" s="50" t="s">
        <v>4</v>
      </c>
      <c r="D30" s="33">
        <f>B30</f>
        <v>34</v>
      </c>
      <c r="E30" s="38"/>
      <c r="F30" s="45">
        <f>D30/2</f>
        <v>17</v>
      </c>
      <c r="G30" s="45"/>
      <c r="H30" s="45"/>
      <c r="I30" s="45">
        <f>D30/2</f>
        <v>17</v>
      </c>
    </row>
    <row r="31" spans="1:10" x14ac:dyDescent="0.2">
      <c r="A31" s="160"/>
      <c r="B31" s="35" t="s">
        <v>24</v>
      </c>
      <c r="C31" s="86"/>
      <c r="D31" s="35"/>
      <c r="E31" s="38"/>
      <c r="F31" s="46"/>
      <c r="G31" s="46"/>
      <c r="H31" s="46"/>
      <c r="I31" s="46"/>
    </row>
    <row r="32" spans="1:10" x14ac:dyDescent="0.2">
      <c r="B32" s="2"/>
      <c r="C32" s="22"/>
      <c r="D32" s="36">
        <f>SUM(D12:D31)</f>
        <v>888.5</v>
      </c>
      <c r="E32" s="38"/>
      <c r="F32" s="110">
        <f>ROUND(SUM(F12:F31),0.5)</f>
        <v>428</v>
      </c>
      <c r="G32" s="110">
        <f t="shared" ref="G32:I32" si="0">ROUND(SUM(G12:G31),0.5)</f>
        <v>180</v>
      </c>
      <c r="H32" s="110">
        <f t="shared" si="0"/>
        <v>239</v>
      </c>
      <c r="I32" s="110">
        <f t="shared" si="0"/>
        <v>43</v>
      </c>
      <c r="J32" s="24">
        <f>SUM(F32:I32)</f>
        <v>890</v>
      </c>
    </row>
    <row r="33" spans="1:10" x14ac:dyDescent="0.2">
      <c r="B33" s="2"/>
      <c r="C33" s="22"/>
      <c r="D33" s="30"/>
      <c r="E33" s="30"/>
      <c r="F33" s="23">
        <f>F32*F10</f>
        <v>67196</v>
      </c>
      <c r="G33" s="23">
        <f>G32*G10</f>
        <v>19980</v>
      </c>
      <c r="H33" s="23">
        <f>H32*H10</f>
        <v>24139</v>
      </c>
      <c r="I33" s="23">
        <f>I32*I10</f>
        <v>2085.5</v>
      </c>
      <c r="J33" s="24">
        <f>SUM(F33:I33)</f>
        <v>113400.5</v>
      </c>
    </row>
    <row r="34" spans="1:10" x14ac:dyDescent="0.2">
      <c r="B34" s="2"/>
      <c r="C34" s="22"/>
      <c r="D34" s="30"/>
      <c r="E34" s="30"/>
      <c r="F34" s="74"/>
      <c r="G34" s="74"/>
      <c r="H34" s="74"/>
      <c r="I34" s="74"/>
      <c r="J34" s="24"/>
    </row>
    <row r="35" spans="1:10" x14ac:dyDescent="0.2">
      <c r="A35" t="s">
        <v>69</v>
      </c>
      <c r="B35" s="2"/>
      <c r="C35" s="22"/>
      <c r="D35" s="30"/>
      <c r="E35" s="30"/>
      <c r="F35" s="74"/>
      <c r="G35" s="74"/>
      <c r="H35" s="74"/>
      <c r="I35" s="74"/>
      <c r="J35" s="24"/>
    </row>
    <row r="36" spans="1:10" x14ac:dyDescent="0.2">
      <c r="A36" t="s">
        <v>70</v>
      </c>
      <c r="B36" s="2"/>
      <c r="C36" s="22"/>
      <c r="D36" s="30"/>
      <c r="E36" s="30"/>
      <c r="F36" s="74"/>
      <c r="G36" s="74"/>
      <c r="H36" s="74"/>
      <c r="I36" s="74"/>
      <c r="J36" s="24"/>
    </row>
    <row r="37" spans="1:10" x14ac:dyDescent="0.2">
      <c r="B37" s="2"/>
      <c r="C37" s="22"/>
      <c r="D37" s="30"/>
      <c r="E37" s="30"/>
      <c r="F37" s="74"/>
      <c r="G37" s="74"/>
      <c r="H37" s="74"/>
      <c r="I37" s="74"/>
      <c r="J37" s="24"/>
    </row>
    <row r="38" spans="1:10" x14ac:dyDescent="0.2">
      <c r="A38" s="28"/>
      <c r="B38" s="2"/>
      <c r="C38" s="22"/>
      <c r="D38" s="30"/>
      <c r="E38" s="30"/>
      <c r="F38" s="74"/>
      <c r="G38" s="74"/>
      <c r="H38" s="74"/>
      <c r="I38" s="74"/>
      <c r="J38" s="24"/>
    </row>
    <row r="39" spans="1:10" ht="38.25" x14ac:dyDescent="0.2">
      <c r="A39" s="94" t="s">
        <v>53</v>
      </c>
      <c r="B39" s="95" t="s">
        <v>54</v>
      </c>
      <c r="C39" s="96" t="s">
        <v>55</v>
      </c>
      <c r="D39" s="97" t="s">
        <v>56</v>
      </c>
      <c r="E39" s="30"/>
      <c r="F39" s="74"/>
      <c r="G39" s="74"/>
      <c r="H39" s="74"/>
      <c r="I39" s="74"/>
      <c r="J39" s="24"/>
    </row>
    <row r="40" spans="1:10" x14ac:dyDescent="0.2">
      <c r="A40" s="98" t="s">
        <v>46</v>
      </c>
      <c r="B40" s="99">
        <f>TOTAL!J79</f>
        <v>5.3999999999999995</v>
      </c>
      <c r="C40" s="100">
        <v>0.33</v>
      </c>
      <c r="D40" s="101">
        <f>ROUND(B40*C40,0)</f>
        <v>2</v>
      </c>
      <c r="E40" s="30"/>
    </row>
    <row r="41" spans="1:10" x14ac:dyDescent="0.2">
      <c r="A41" s="77" t="s">
        <v>47</v>
      </c>
      <c r="B41" s="92">
        <f>TOTAL!J80</f>
        <v>26.549999999999997</v>
      </c>
      <c r="C41" s="79">
        <v>0.66</v>
      </c>
      <c r="D41" s="80">
        <f t="shared" ref="D41:D47" si="1">ROUND(B41*C41,0)</f>
        <v>18</v>
      </c>
      <c r="E41" s="30"/>
    </row>
    <row r="42" spans="1:10" x14ac:dyDescent="0.2">
      <c r="A42" s="77" t="s">
        <v>48</v>
      </c>
      <c r="B42" s="92">
        <f>TOTAL!J81</f>
        <v>91.35</v>
      </c>
      <c r="C42" s="79">
        <v>1</v>
      </c>
      <c r="D42" s="80">
        <f t="shared" si="1"/>
        <v>91</v>
      </c>
      <c r="E42" s="30"/>
    </row>
    <row r="43" spans="1:10" x14ac:dyDescent="0.2">
      <c r="A43" s="77" t="s">
        <v>49</v>
      </c>
      <c r="B43" s="92">
        <f>TOTAL!J82</f>
        <v>1.7999999999999998</v>
      </c>
      <c r="C43" s="79">
        <v>0.33</v>
      </c>
      <c r="D43" s="80">
        <f t="shared" si="1"/>
        <v>1</v>
      </c>
      <c r="E43" s="30"/>
    </row>
    <row r="44" spans="1:10" x14ac:dyDescent="0.2">
      <c r="A44" s="77" t="s">
        <v>50</v>
      </c>
      <c r="B44" s="92">
        <f>TOTAL!J83</f>
        <v>10.35</v>
      </c>
      <c r="C44" s="79">
        <v>0.66</v>
      </c>
      <c r="D44" s="80">
        <f t="shared" si="1"/>
        <v>7</v>
      </c>
      <c r="E44" s="30"/>
    </row>
    <row r="45" spans="1:10" x14ac:dyDescent="0.2">
      <c r="A45" s="77" t="s">
        <v>51</v>
      </c>
      <c r="B45" s="92">
        <f>TOTAL!J84</f>
        <v>59.399999999999991</v>
      </c>
      <c r="C45" s="79">
        <v>1</v>
      </c>
      <c r="D45" s="80">
        <f t="shared" si="1"/>
        <v>59</v>
      </c>
      <c r="E45" s="30"/>
    </row>
    <row r="46" spans="1:10" x14ac:dyDescent="0.2">
      <c r="A46" s="77" t="s">
        <v>6</v>
      </c>
      <c r="B46" s="92">
        <f>TOTAL!J85</f>
        <v>60.3</v>
      </c>
      <c r="C46" s="79">
        <v>1</v>
      </c>
      <c r="D46" s="80">
        <f t="shared" si="1"/>
        <v>60</v>
      </c>
      <c r="E46" s="30"/>
    </row>
    <row r="47" spans="1:10" ht="13.5" thickBot="1" x14ac:dyDescent="0.25">
      <c r="A47" s="81" t="s">
        <v>52</v>
      </c>
      <c r="B47" s="93">
        <f>TOTAL!J86</f>
        <v>7.1999999999999993</v>
      </c>
      <c r="C47" s="83">
        <v>0.33</v>
      </c>
      <c r="D47" s="84">
        <f t="shared" si="1"/>
        <v>2</v>
      </c>
      <c r="E47" s="30"/>
    </row>
    <row r="48" spans="1:10" ht="13.5" thickTop="1" x14ac:dyDescent="0.2">
      <c r="B48" s="75"/>
      <c r="C48" s="22"/>
      <c r="D48" s="85">
        <f>SUM(D40:D47)</f>
        <v>240</v>
      </c>
      <c r="E48" s="30"/>
    </row>
    <row r="49" spans="1:5" x14ac:dyDescent="0.2">
      <c r="B49" s="2"/>
      <c r="C49" s="22"/>
      <c r="D49" s="30"/>
      <c r="E49" s="30"/>
    </row>
    <row r="50" spans="1:5" x14ac:dyDescent="0.2">
      <c r="A50" s="28" t="s">
        <v>25</v>
      </c>
      <c r="B50" s="2" t="s">
        <v>33</v>
      </c>
      <c r="C50" s="57">
        <v>0.02</v>
      </c>
      <c r="D50" s="30"/>
      <c r="E50" s="30"/>
    </row>
    <row r="51" spans="1:5" x14ac:dyDescent="0.2">
      <c r="A51" t="s">
        <v>13</v>
      </c>
      <c r="B51" s="2"/>
      <c r="C51" s="22"/>
      <c r="D51" s="30"/>
      <c r="E51" s="30"/>
    </row>
    <row r="52" spans="1:5" x14ac:dyDescent="0.2">
      <c r="A52" t="s">
        <v>75</v>
      </c>
      <c r="B52" s="2"/>
      <c r="C52" s="22"/>
      <c r="D52" s="30"/>
      <c r="E52" s="30"/>
    </row>
    <row r="53" spans="1:5" x14ac:dyDescent="0.2">
      <c r="A53" s="56" t="s">
        <v>32</v>
      </c>
      <c r="B53" s="2"/>
      <c r="C53" s="22"/>
      <c r="D53" s="30"/>
      <c r="E53" s="30"/>
    </row>
    <row r="54" spans="1:5" x14ac:dyDescent="0.2">
      <c r="A54" s="56"/>
      <c r="B54" s="2"/>
      <c r="C54" s="22"/>
      <c r="D54" s="30"/>
      <c r="E54" s="30"/>
    </row>
    <row r="55" spans="1:5" x14ac:dyDescent="0.2">
      <c r="A55" s="56"/>
      <c r="B55" s="2"/>
      <c r="C55" s="22"/>
      <c r="D55" s="30"/>
      <c r="E55" s="30"/>
    </row>
    <row r="56" spans="1:5" x14ac:dyDescent="0.2">
      <c r="A56" s="56"/>
      <c r="B56" s="2"/>
      <c r="C56" s="22"/>
      <c r="D56" s="30"/>
      <c r="E56" s="30"/>
    </row>
    <row r="57" spans="1:5" x14ac:dyDescent="0.2">
      <c r="A57" s="56"/>
      <c r="B57" s="2"/>
      <c r="C57" s="22"/>
      <c r="D57" s="30"/>
      <c r="E57" s="30"/>
    </row>
    <row r="58" spans="1:5" x14ac:dyDescent="0.2">
      <c r="A58" s="55"/>
      <c r="B58" s="2"/>
      <c r="C58" s="22"/>
      <c r="D58" s="30"/>
      <c r="E58" s="30"/>
    </row>
    <row r="59" spans="1:5" x14ac:dyDescent="0.2">
      <c r="A59" s="55"/>
      <c r="B59" s="2"/>
      <c r="C59" s="22"/>
      <c r="D59" s="30"/>
      <c r="E59" s="30"/>
    </row>
    <row r="60" spans="1:5" x14ac:dyDescent="0.2">
      <c r="A60" s="59" t="s">
        <v>34</v>
      </c>
      <c r="B60" s="58" t="s">
        <v>10</v>
      </c>
      <c r="C60" s="65">
        <f>F33</f>
        <v>67196</v>
      </c>
      <c r="D60" s="61"/>
      <c r="E60" s="30"/>
    </row>
    <row r="61" spans="1:5" x14ac:dyDescent="0.2">
      <c r="A61" s="59" t="s">
        <v>37</v>
      </c>
      <c r="B61" s="58" t="s">
        <v>11</v>
      </c>
      <c r="C61" s="65">
        <f>G33</f>
        <v>19980</v>
      </c>
      <c r="D61" s="61"/>
      <c r="E61" s="30"/>
    </row>
    <row r="62" spans="1:5" x14ac:dyDescent="0.2">
      <c r="A62" s="59" t="s">
        <v>35</v>
      </c>
      <c r="B62" s="58" t="s">
        <v>12</v>
      </c>
      <c r="C62" s="65">
        <f>H33</f>
        <v>24139</v>
      </c>
      <c r="D62" s="61"/>
      <c r="E62" s="30"/>
    </row>
    <row r="63" spans="1:5" x14ac:dyDescent="0.2">
      <c r="A63" s="59" t="s">
        <v>9</v>
      </c>
      <c r="B63" s="58" t="s">
        <v>57</v>
      </c>
      <c r="C63" s="65">
        <f>I33</f>
        <v>2085.5</v>
      </c>
      <c r="D63" s="61"/>
      <c r="E63" s="30"/>
    </row>
    <row r="64" spans="1:5" x14ac:dyDescent="0.2">
      <c r="A64" s="56" t="s">
        <v>38</v>
      </c>
      <c r="B64" s="62"/>
      <c r="C64" s="66">
        <f>SUM(C60:C63)</f>
        <v>113400.5</v>
      </c>
      <c r="D64" s="61"/>
      <c r="E64" s="30"/>
    </row>
    <row r="65" spans="1:5" x14ac:dyDescent="0.2">
      <c r="A65" s="56" t="s">
        <v>39</v>
      </c>
      <c r="B65" s="63">
        <v>0.15</v>
      </c>
      <c r="C65" s="67">
        <f>ROUND((C64*B65)*20,0)/20</f>
        <v>17010.099999999999</v>
      </c>
      <c r="D65" s="61"/>
      <c r="E65" s="30"/>
    </row>
    <row r="66" spans="1:5" x14ac:dyDescent="0.2">
      <c r="A66" s="56" t="s">
        <v>40</v>
      </c>
      <c r="B66" s="62"/>
      <c r="C66" s="68">
        <f>C64-C65</f>
        <v>96390.399999999994</v>
      </c>
      <c r="D66" s="61"/>
      <c r="E66" s="30"/>
    </row>
    <row r="67" spans="1:5" x14ac:dyDescent="0.2">
      <c r="A67" s="56" t="s">
        <v>41</v>
      </c>
      <c r="B67" s="63">
        <v>0.02</v>
      </c>
      <c r="C67" s="68">
        <f>ROUND((C66*B67)*20,0)/20</f>
        <v>1927.8</v>
      </c>
      <c r="D67" s="61"/>
      <c r="E67" s="30"/>
    </row>
    <row r="68" spans="1:5" x14ac:dyDescent="0.2">
      <c r="A68" s="56" t="s">
        <v>42</v>
      </c>
      <c r="B68" s="62"/>
      <c r="C68" s="66">
        <f>SUM(C66:C67)</f>
        <v>98318.2</v>
      </c>
      <c r="D68" s="61"/>
      <c r="E68" s="30"/>
    </row>
    <row r="69" spans="1:5" x14ac:dyDescent="0.2">
      <c r="A69" s="56" t="s">
        <v>43</v>
      </c>
      <c r="B69" s="64">
        <v>7.6999999999999999E-2</v>
      </c>
      <c r="C69" s="67">
        <f>ROUND((C68*B69)*20,0)/20</f>
        <v>7570.5</v>
      </c>
      <c r="D69" s="61"/>
      <c r="E69" s="30"/>
    </row>
    <row r="70" spans="1:5" ht="13.5" thickBot="1" x14ac:dyDescent="0.25">
      <c r="A70" s="28" t="s">
        <v>44</v>
      </c>
      <c r="B70" s="62"/>
      <c r="C70" s="69">
        <f>SUM(C68:C69)</f>
        <v>105888.7</v>
      </c>
      <c r="D70" s="61"/>
      <c r="E70" s="30"/>
    </row>
    <row r="71" spans="1:5" ht="13.5" thickTop="1" x14ac:dyDescent="0.2">
      <c r="A71" s="55"/>
      <c r="B71" s="2"/>
      <c r="C71" s="70"/>
      <c r="D71" s="30"/>
      <c r="E71" s="30"/>
    </row>
    <row r="72" spans="1:5" x14ac:dyDescent="0.2">
      <c r="A72" s="55"/>
      <c r="B72" s="2"/>
      <c r="C72" s="22"/>
      <c r="D72" s="30"/>
      <c r="E72" s="30"/>
    </row>
    <row r="73" spans="1:5" x14ac:dyDescent="0.2">
      <c r="A73" s="55"/>
      <c r="B73" s="2"/>
      <c r="C73" s="22"/>
      <c r="D73" s="30"/>
      <c r="E73" s="30"/>
    </row>
    <row r="74" spans="1:5" x14ac:dyDescent="0.2">
      <c r="A74" s="55"/>
      <c r="B74" s="2"/>
      <c r="C74" s="22"/>
      <c r="D74" s="30"/>
      <c r="E74" s="30"/>
    </row>
  </sheetData>
  <mergeCells count="2">
    <mergeCell ref="A12:A13"/>
    <mergeCell ref="A30:A31"/>
  </mergeCells>
  <pageMargins left="0.7" right="0.7" top="0.78740157499999996" bottom="0.78740157499999996" header="0.3" footer="0.3"/>
  <pageSetup paperSize="8" scale="95" orientation="landscape" r:id="rId1"/>
  <rowBreaks count="1" manualBreakCount="1">
    <brk id="38"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TOTAL</vt:lpstr>
      <vt:lpstr>TOTAL AKTUELL</vt:lpstr>
      <vt:lpstr>T_U + K</vt:lpstr>
      <vt:lpstr>T_G + BSA</vt:lpstr>
      <vt:lpstr>'T_G + BSA'!Druckbereich</vt:lpstr>
      <vt:lpstr>TOTAL!Druckbereich</vt:lpstr>
      <vt:lpstr>'TOTAL AKTUELL'!Druckbereich</vt:lpstr>
    </vt:vector>
  </TitlesOfParts>
  <Company>Aegerter &amp; Bosshardt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Mendoza Maria</dc:creator>
  <cp:lastModifiedBy>Mendoza Maria</cp:lastModifiedBy>
  <cp:lastPrinted>2019-07-03T09:36:12Z</cp:lastPrinted>
  <dcterms:created xsi:type="dcterms:W3CDTF">2019-01-22T10:46:32Z</dcterms:created>
  <dcterms:modified xsi:type="dcterms:W3CDTF">2019-08-07T11:22:40Z</dcterms:modified>
</cp:coreProperties>
</file>